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queryTables/queryTable13.xml" ContentType="application/vnd.openxmlformats-officedocument.spreadsheetml.queryTable+xml"/>
  <Override PartName="/xl/tables/table17.xml" ContentType="application/vnd.openxmlformats-officedocument.spreadsheetml.table+xml"/>
  <Override PartName="/xl/queryTables/queryTable14.xml" ContentType="application/vnd.openxmlformats-officedocument.spreadsheetml.queryTable+xml"/>
  <Override PartName="/xl/tables/table18.xml" ContentType="application/vnd.openxmlformats-officedocument.spreadsheetml.table+xml"/>
  <Override PartName="/xl/queryTables/queryTable15.xml" ContentType="application/vnd.openxmlformats-officedocument.spreadsheetml.queryTable+xml"/>
  <Override PartName="/xl/tables/table19.xml" ContentType="application/vnd.openxmlformats-officedocument.spreadsheetml.table+xml"/>
  <Override PartName="/xl/queryTables/queryTable16.xml" ContentType="application/vnd.openxmlformats-officedocument.spreadsheetml.queryTable+xml"/>
  <Override PartName="/xl/tables/table20.xml" ContentType="application/vnd.openxmlformats-officedocument.spreadsheetml.table+xml"/>
  <Override PartName="/xl/queryTables/queryTable17.xml" ContentType="application/vnd.openxmlformats-officedocument.spreadsheetml.queryTable+xml"/>
  <Override PartName="/xl/tables/table21.xml" ContentType="application/vnd.openxmlformats-officedocument.spreadsheetml.table+xml"/>
  <Override PartName="/xl/queryTables/queryTable18.xml" ContentType="application/vnd.openxmlformats-officedocument.spreadsheetml.queryTable+xml"/>
  <Override PartName="/xl/tables/table22.xml" ContentType="application/vnd.openxmlformats-officedocument.spreadsheetml.table+xml"/>
  <Override PartName="/xl/queryTables/queryTable19.xml" ContentType="application/vnd.openxmlformats-officedocument.spreadsheetml.queryTable+xml"/>
  <Override PartName="/xl/tables/table23.xml" ContentType="application/vnd.openxmlformats-officedocument.spreadsheetml.table+xml"/>
  <Override PartName="/xl/queryTables/queryTable20.xml" ContentType="application/vnd.openxmlformats-officedocument.spreadsheetml.queryTable+xml"/>
  <Override PartName="/xl/tables/table24.xml" ContentType="application/vnd.openxmlformats-officedocument.spreadsheetml.table+xml"/>
  <Override PartName="/xl/queryTables/queryTable21.xml" ContentType="application/vnd.openxmlformats-officedocument.spreadsheetml.queryTable+xml"/>
  <Override PartName="/xl/tables/table25.xml" ContentType="application/vnd.openxmlformats-officedocument.spreadsheetml.table+xml"/>
  <Override PartName="/xl/queryTables/queryTable22.xml" ContentType="application/vnd.openxmlformats-officedocument.spreadsheetml.queryTable+xml"/>
  <Override PartName="/xl/tables/table26.xml" ContentType="application/vnd.openxmlformats-officedocument.spreadsheetml.table+xml"/>
  <Override PartName="/xl/queryTables/queryTable23.xml" ContentType="application/vnd.openxmlformats-officedocument.spreadsheetml.queryTable+xml"/>
  <Override PartName="/xl/tables/table27.xml" ContentType="application/vnd.openxmlformats-officedocument.spreadsheetml.table+xml"/>
  <Override PartName="/xl/queryTables/queryTable24.xml" ContentType="application/vnd.openxmlformats-officedocument.spreadsheetml.queryTable+xml"/>
  <Override PartName="/xl/tables/table28.xml" ContentType="application/vnd.openxmlformats-officedocument.spreadsheetml.table+xml"/>
  <Override PartName="/xl/queryTables/queryTable25.xml" ContentType="application/vnd.openxmlformats-officedocument.spreadsheetml.queryTable+xml"/>
  <Override PartName="/xl/tables/table29.xml" ContentType="application/vnd.openxmlformats-officedocument.spreadsheetml.table+xml"/>
  <Override PartName="/xl/queryTables/queryTable26.xml" ContentType="application/vnd.openxmlformats-officedocument.spreadsheetml.query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queryTables/queryTable27.xml" ContentType="application/vnd.openxmlformats-officedocument.spreadsheetml.queryTable+xml"/>
  <Override PartName="/xl/tables/table34.xml" ContentType="application/vnd.openxmlformats-officedocument.spreadsheetml.table+xml"/>
  <Override PartName="/xl/queryTables/queryTable28.xml" ContentType="application/vnd.openxmlformats-officedocument.spreadsheetml.query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queryTables/queryTable29.xml" ContentType="application/vnd.openxmlformats-officedocument.spreadsheetml.query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queryTables/queryTable30.xml" ContentType="application/vnd.openxmlformats-officedocument.spreadsheetml.queryTable+xml"/>
  <Override PartName="/xl/tables/table44.xml" ContentType="application/vnd.openxmlformats-officedocument.spreadsheetml.table+xml"/>
  <Override PartName="/xl/queryTables/queryTable31.xml" ContentType="application/vnd.openxmlformats-officedocument.spreadsheetml.query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queryTables/queryTable32.xml" ContentType="application/vnd.openxmlformats-officedocument.spreadsheetml.queryTable+xml"/>
  <Override PartName="/xl/tables/table49.xml" ContentType="application/vnd.openxmlformats-officedocument.spreadsheetml.table+xml"/>
  <Override PartName="/xl/queryTables/queryTable33.xml" ContentType="application/vnd.openxmlformats-officedocument.spreadsheetml.query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queryTables/queryTable34.xml" ContentType="application/vnd.openxmlformats-officedocument.spreadsheetml.query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queryTables/queryTable35.xml" ContentType="application/vnd.openxmlformats-officedocument.spreadsheetml.query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queryTables/queryTable36.xml" ContentType="application/vnd.openxmlformats-officedocument.spreadsheetml.queryTable+xml"/>
  <Override PartName="/xl/tables/table64.xml" ContentType="application/vnd.openxmlformats-officedocument.spreadsheetml.table+xml"/>
  <Override PartName="/xl/queryTables/queryTable37.xml" ContentType="application/vnd.openxmlformats-officedocument.spreadsheetml.query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queryTables/queryTable38.xml" ContentType="application/vnd.openxmlformats-officedocument.spreadsheetml.query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queryTables/queryTable39.xml" ContentType="application/vnd.openxmlformats-officedocument.spreadsheetml.query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queryTables/queryTable40.xml" ContentType="application/vnd.openxmlformats-officedocument.spreadsheetml.query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queryTables/queryTable41.xml" ContentType="application/vnd.openxmlformats-officedocument.spreadsheetml.queryTable+xml"/>
  <Override PartName="/xl/tables/table84.xml" ContentType="application/vnd.openxmlformats-officedocument.spreadsheetml.table+xml"/>
  <Override PartName="/xl/queryTables/queryTable42.xml" ContentType="application/vnd.openxmlformats-officedocument.spreadsheetml.query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queryTables/queryTable43.xml" ContentType="application/vnd.openxmlformats-officedocument.spreadsheetml.queryTable+xml"/>
  <Override PartName="/xl/tables/table89.xml" ContentType="application/vnd.openxmlformats-officedocument.spreadsheetml.table+xml"/>
  <Override PartName="/xl/queryTables/queryTable44.xml" ContentType="application/vnd.openxmlformats-officedocument.spreadsheetml.query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queryTables/queryTable45.xml" ContentType="application/vnd.openxmlformats-officedocument.spreadsheetml.query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queryTables/queryTable46.xml" ContentType="application/vnd.openxmlformats-officedocument.spreadsheetml.query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queryTables/queryTable47.xml" ContentType="application/vnd.openxmlformats-officedocument.spreadsheetml.queryTable+xml"/>
  <Override PartName="/xl/tables/table104.xml" ContentType="application/vnd.openxmlformats-officedocument.spreadsheetml.table+xml"/>
  <Override PartName="/xl/queryTables/queryTable48.xml" ContentType="application/vnd.openxmlformats-officedocument.spreadsheetml.query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queryTables/queryTable49.xml" ContentType="application/vnd.openxmlformats-officedocument.spreadsheetml.queryTable+xml"/>
  <Override PartName="/xl/tables/table109.xml" ContentType="application/vnd.openxmlformats-officedocument.spreadsheetml.table+xml"/>
  <Override PartName="/xl/queryTables/queryTable50.xml" ContentType="application/vnd.openxmlformats-officedocument.spreadsheetml.query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queryTables/queryTable51.xml" ContentType="application/vnd.openxmlformats-officedocument.spreadsheetml.queryTable+xml"/>
  <Override PartName="/xl/tables/table114.xml" ContentType="application/vnd.openxmlformats-officedocument.spreadsheetml.table+xml"/>
  <Override PartName="/xl/queryTables/queryTable52.xml" ContentType="application/vnd.openxmlformats-officedocument.spreadsheetml.query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queryTables/queryTable53.xml" ContentType="application/vnd.openxmlformats-officedocument.spreadsheetml.query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queryTables/queryTable54.xml" ContentType="application/vnd.openxmlformats-officedocument.spreadsheetml.queryTable+xml"/>
  <Override PartName="/xl/tables/table124.xml" ContentType="application/vnd.openxmlformats-officedocument.spreadsheetml.table+xml"/>
  <Override PartName="/xl/queryTables/queryTable55.xml" ContentType="application/vnd.openxmlformats-officedocument.spreadsheetml.query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queryTables/queryTable56.xml" ContentType="application/vnd.openxmlformats-officedocument.spreadsheetml.query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queryTables/queryTable57.xml" ContentType="application/vnd.openxmlformats-officedocument.spreadsheetml.query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queryTables/queryTable58.xml" ContentType="application/vnd.openxmlformats-officedocument.spreadsheetml.queryTable+xml"/>
  <Override PartName="/xl/tables/table139.xml" ContentType="application/vnd.openxmlformats-officedocument.spreadsheetml.table+xml"/>
  <Override PartName="/xl/queryTables/queryTable59.xml" ContentType="application/vnd.openxmlformats-officedocument.spreadsheetml.queryTable+xml"/>
  <Override PartName="/xl/tables/table140.xml" ContentType="application/vnd.openxmlformats-officedocument.spreadsheetml.table+xml"/>
  <Override PartName="/xl/queryTables/queryTable60.xml" ContentType="application/vnd.openxmlformats-officedocument.spreadsheetml.queryTable+xml"/>
  <Override PartName="/xl/tables/table141.xml" ContentType="application/vnd.openxmlformats-officedocument.spreadsheetml.table+xml"/>
  <Override PartName="/xl/queryTables/queryTable61.xml" ContentType="application/vnd.openxmlformats-officedocument.spreadsheetml.queryTable+xml"/>
  <Override PartName="/xl/tables/table142.xml" ContentType="application/vnd.openxmlformats-officedocument.spreadsheetml.table+xml"/>
  <Override PartName="/xl/queryTables/queryTable62.xml" ContentType="application/vnd.openxmlformats-officedocument.spreadsheetml.queryTable+xml"/>
  <Override PartName="/xl/tables/table143.xml" ContentType="application/vnd.openxmlformats-officedocument.spreadsheetml.table+xml"/>
  <Override PartName="/xl/queryTables/queryTable63.xml" ContentType="application/vnd.openxmlformats-officedocument.spreadsheetml.queryTable+xml"/>
  <Override PartName="/xl/tables/table144.xml" ContentType="application/vnd.openxmlformats-officedocument.spreadsheetml.table+xml"/>
  <Override PartName="/xl/queryTables/queryTable64.xml" ContentType="application/vnd.openxmlformats-officedocument.spreadsheetml.queryTable+xml"/>
  <Override PartName="/xl/tables/table145.xml" ContentType="application/vnd.openxmlformats-officedocument.spreadsheetml.table+xml"/>
  <Override PartName="/xl/queryTables/queryTable65.xml" ContentType="application/vnd.openxmlformats-officedocument.spreadsheetml.queryTable+xml"/>
  <Override PartName="/xl/tables/table146.xml" ContentType="application/vnd.openxmlformats-officedocument.spreadsheetml.table+xml"/>
  <Override PartName="/xl/queryTables/queryTable66.xml" ContentType="application/vnd.openxmlformats-officedocument.spreadsheetml.queryTable+xml"/>
  <Override PartName="/xl/tables/table147.xml" ContentType="application/vnd.openxmlformats-officedocument.spreadsheetml.table+xml"/>
  <Override PartName="/xl/queryTables/queryTable67.xml" ContentType="application/vnd.openxmlformats-officedocument.spreadsheetml.queryTable+xml"/>
  <Override PartName="/xl/tables/table148.xml" ContentType="application/vnd.openxmlformats-officedocument.spreadsheetml.table+xml"/>
  <Override PartName="/xl/queryTables/queryTable68.xml" ContentType="application/vnd.openxmlformats-officedocument.spreadsheetml.queryTable+xml"/>
  <Override PartName="/xl/tables/table149.xml" ContentType="application/vnd.openxmlformats-officedocument.spreadsheetml.table+xml"/>
  <Override PartName="/xl/queryTables/queryTable69.xml" ContentType="application/vnd.openxmlformats-officedocument.spreadsheetml.queryTable+xml"/>
  <Override PartName="/xl/tables/table150.xml" ContentType="application/vnd.openxmlformats-officedocument.spreadsheetml.table+xml"/>
  <Override PartName="/xl/queryTables/queryTable70.xml" ContentType="application/vnd.openxmlformats-officedocument.spreadsheetml.queryTable+xml"/>
  <Override PartName="/xl/tables/table151.xml" ContentType="application/vnd.openxmlformats-officedocument.spreadsheetml.table+xml"/>
  <Override PartName="/xl/queryTables/queryTable71.xml" ContentType="application/vnd.openxmlformats-officedocument.spreadsheetml.queryTable+xml"/>
  <Override PartName="/xl/tables/table152.xml" ContentType="application/vnd.openxmlformats-officedocument.spreadsheetml.table+xml"/>
  <Override PartName="/xl/queryTables/queryTable72.xml" ContentType="application/vnd.openxmlformats-officedocument.spreadsheetml.queryTable+xml"/>
  <Override PartName="/xl/tables/table153.xml" ContentType="application/vnd.openxmlformats-officedocument.spreadsheetml.table+xml"/>
  <Override PartName="/xl/queryTables/queryTable73.xml" ContentType="application/vnd.openxmlformats-officedocument.spreadsheetml.queryTable+xml"/>
  <Override PartName="/xl/tables/table154.xml" ContentType="application/vnd.openxmlformats-officedocument.spreadsheetml.table+xml"/>
  <Override PartName="/xl/queryTables/queryTable74.xml" ContentType="application/vnd.openxmlformats-officedocument.spreadsheetml.queryTable+xml"/>
  <Override PartName="/xl/tables/table155.xml" ContentType="application/vnd.openxmlformats-officedocument.spreadsheetml.table+xml"/>
  <Override PartName="/xl/queryTables/queryTable75.xml" ContentType="application/vnd.openxmlformats-officedocument.spreadsheetml.queryTable+xml"/>
  <Override PartName="/xl/tables/table156.xml" ContentType="application/vnd.openxmlformats-officedocument.spreadsheetml.table+xml"/>
  <Override PartName="/xl/queryTables/queryTable76.xml" ContentType="application/vnd.openxmlformats-officedocument.spreadsheetml.queryTable+xml"/>
  <Override PartName="/xl/tables/table157.xml" ContentType="application/vnd.openxmlformats-officedocument.spreadsheetml.table+xml"/>
  <Override PartName="/xl/queryTables/queryTable77.xml" ContentType="application/vnd.openxmlformats-officedocument.spreadsheetml.queryTable+xml"/>
  <Override PartName="/xl/tables/table158.xml" ContentType="application/vnd.openxmlformats-officedocument.spreadsheetml.table+xml"/>
  <Override PartName="/xl/queryTables/queryTable78.xml" ContentType="application/vnd.openxmlformats-officedocument.spreadsheetml.query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queryTables/queryTable79.xml" ContentType="application/vnd.openxmlformats-officedocument.spreadsheetml.queryTable+xml"/>
  <Override PartName="/xl/tables/table193.xml" ContentType="application/vnd.openxmlformats-officedocument.spreadsheetml.table+xml"/>
  <Override PartName="/xl/queryTables/queryTable80.xml" ContentType="application/vnd.openxmlformats-officedocument.spreadsheetml.queryTable+xml"/>
  <Override PartName="/xl/tables/table194.xml" ContentType="application/vnd.openxmlformats-officedocument.spreadsheetml.table+xml"/>
  <Override PartName="/xl/queryTables/queryTable81.xml" ContentType="application/vnd.openxmlformats-officedocument.spreadsheetml.queryTable+xml"/>
  <Override PartName="/xl/tables/table195.xml" ContentType="application/vnd.openxmlformats-officedocument.spreadsheetml.table+xml"/>
  <Override PartName="/xl/queryTables/queryTable82.xml" ContentType="application/vnd.openxmlformats-officedocument.spreadsheetml.queryTable+xml"/>
  <Override PartName="/xl/tables/table196.xml" ContentType="application/vnd.openxmlformats-officedocument.spreadsheetml.table+xml"/>
  <Override PartName="/xl/queryTables/queryTable83.xml" ContentType="application/vnd.openxmlformats-officedocument.spreadsheetml.query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queryTables/queryTable84.xml" ContentType="application/vnd.openxmlformats-officedocument.spreadsheetml.queryTable+xml"/>
  <Override PartName="/xl/tables/table20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ostatemailokstate-my.sharepoint.com/personal/tanner_scholten_okstate_edu/Documents/Thesis Project/Data/R/data/"/>
    </mc:Choice>
  </mc:AlternateContent>
  <xr:revisionPtr revIDLastSave="579" documentId="13_ncr:20001_{C6B4EFB7-7196-41D8-B850-ED74C75CA304}" xr6:coauthVersionLast="47" xr6:coauthVersionMax="47" xr10:uidLastSave="{2954389B-2842-4DB5-A75B-080468C990F6}"/>
  <bookViews>
    <workbookView xWindow="4560" yWindow="4560" windowWidth="28800" windowHeight="15370" tabRatio="567" activeTab="41" xr2:uid="{E5D7EF53-488B-4214-93AB-D05116E2904A}"/>
  </bookViews>
  <sheets>
    <sheet name="AllSamples_Fish" sheetId="117" r:id="rId1"/>
    <sheet name="AllSamples_Fish_Old" sheetId="57" state="hidden" r:id="rId2"/>
    <sheet name="AllSamples_Info_Old" sheetId="80" state="hidden" r:id="rId3"/>
    <sheet name="Tivives1_Fish" sheetId="95" state="hidden" r:id="rId4"/>
    <sheet name="Tivives1_Batch" sheetId="119" state="hidden" r:id="rId5"/>
    <sheet name="AllSamples_Batch" sheetId="141" r:id="rId6"/>
    <sheet name="AllSamples_Info" sheetId="164" r:id="rId7"/>
    <sheet name="Tivives4_Info" sheetId="163" state="hidden" r:id="rId8"/>
    <sheet name="Bebedero4_Info" sheetId="162" state="hidden" r:id="rId9"/>
    <sheet name="PuntaMorales4_Info" sheetId="161" state="hidden" r:id="rId10"/>
    <sheet name="Chira3_Info" sheetId="160" state="hidden" r:id="rId11"/>
    <sheet name="Chira2_Info" sheetId="159" state="hidden" r:id="rId12"/>
    <sheet name="Lepanto3_Info" sheetId="158" state="hidden" r:id="rId13"/>
    <sheet name="Colorado4_Info" sheetId="157" state="hidden" r:id="rId14"/>
    <sheet name="Lepanto2_Info" sheetId="156" state="hidden" r:id="rId15"/>
    <sheet name="Bebedero3_Info" sheetId="155" state="hidden" r:id="rId16"/>
    <sheet name="Colorado3_Info" sheetId="154" state="hidden" r:id="rId17"/>
    <sheet name="PuntaMorales3_Info" sheetId="153" state="hidden" r:id="rId18"/>
    <sheet name="Tivives3_Info" sheetId="152" state="hidden" r:id="rId19"/>
    <sheet name="Chira1_Info" sheetId="151" state="hidden" r:id="rId20"/>
    <sheet name="Lepanto1_Info" sheetId="150" state="hidden" r:id="rId21"/>
    <sheet name="Colorado2_Info" sheetId="149" state="hidden" r:id="rId22"/>
    <sheet name="Bebedero2_Info" sheetId="148" state="hidden" r:id="rId23"/>
    <sheet name="PuntaMorales2_Info" sheetId="147" state="hidden" r:id="rId24"/>
    <sheet name="Tivives2_Info" sheetId="146" state="hidden" r:id="rId25"/>
    <sheet name="Bebedero1_Info" sheetId="145" state="hidden" r:id="rId26"/>
    <sheet name="Colorado1_Info" sheetId="144" state="hidden" r:id="rId27"/>
    <sheet name="PuntaMorales1_Info" sheetId="143" state="hidden" r:id="rId28"/>
    <sheet name="Tivives1_Info" sheetId="142" state="hidden" r:id="rId29"/>
    <sheet name="Tivives 1" sheetId="7" r:id="rId30"/>
    <sheet name="PuntaMorales1_Fish" sheetId="96" state="hidden" r:id="rId31"/>
    <sheet name="PuntaMorales1_Batch" sheetId="120" state="hidden" r:id="rId32"/>
    <sheet name="Punta Morales 1" sheetId="33" r:id="rId33"/>
    <sheet name="Colorado1_Fish" sheetId="97" state="hidden" r:id="rId34"/>
    <sheet name="Colorado1_Batch" sheetId="121" state="hidden" r:id="rId35"/>
    <sheet name="Colorado 1" sheetId="36" r:id="rId36"/>
    <sheet name="Bebedero1_Fish" sheetId="98" state="hidden" r:id="rId37"/>
    <sheet name="Bebedero1_Batch" sheetId="118" state="hidden" r:id="rId38"/>
    <sheet name="Bebedero 1" sheetId="37" r:id="rId39"/>
    <sheet name="Tivives2_Fish" sheetId="99" state="hidden" r:id="rId40"/>
    <sheet name="Tivives2_Batch" sheetId="122" state="hidden" r:id="rId41"/>
    <sheet name="Tivives 2" sheetId="38" r:id="rId42"/>
    <sheet name="PuntaMorales2_Fish" sheetId="100" state="hidden" r:id="rId43"/>
    <sheet name="PuntaMorales2_Batch" sheetId="123" state="hidden" r:id="rId44"/>
    <sheet name="Punta Morales 2" sheetId="39" r:id="rId45"/>
    <sheet name="Bebedero2_Fish" sheetId="101" state="hidden" r:id="rId46"/>
    <sheet name="Bebedero2_Batch" sheetId="124" state="hidden" r:id="rId47"/>
    <sheet name="Bebedero 2" sheetId="40" r:id="rId48"/>
    <sheet name="Colorado2_Fish" sheetId="102" state="hidden" r:id="rId49"/>
    <sheet name="Colorado2_Batch" sheetId="125" state="hidden" r:id="rId50"/>
    <sheet name="Colorado 2" sheetId="41" r:id="rId51"/>
    <sheet name="Lepanto1_Fish" sheetId="103" state="hidden" r:id="rId52"/>
    <sheet name="Lepanto1_Batch" sheetId="126" state="hidden" r:id="rId53"/>
    <sheet name="Lepanto 1" sheetId="42" r:id="rId54"/>
    <sheet name="Chira1_Fish" sheetId="104" state="hidden" r:id="rId55"/>
    <sheet name="Chira1_Batch" sheetId="127" state="hidden" r:id="rId56"/>
    <sheet name="Chira 1" sheetId="43" r:id="rId57"/>
    <sheet name="Tivives3_Fish" sheetId="105" state="hidden" r:id="rId58"/>
    <sheet name="Tivives3_Batch" sheetId="129" state="hidden" r:id="rId59"/>
    <sheet name="Tivives 3" sheetId="82" r:id="rId60"/>
    <sheet name="PuntaMorales3_Fish" sheetId="106" state="hidden" r:id="rId61"/>
    <sheet name="PuntaMorales3_Batch" sheetId="130" state="hidden" r:id="rId62"/>
    <sheet name="Punta Morales 3" sheetId="83" r:id="rId63"/>
    <sheet name="Colorado3_Fish" sheetId="107" state="hidden" r:id="rId64"/>
    <sheet name="Colorado3_Batch" sheetId="131" state="hidden" r:id="rId65"/>
    <sheet name="Colorado 3" sheetId="84" r:id="rId66"/>
    <sheet name="Bebedero3_Fish" sheetId="108" state="hidden" r:id="rId67"/>
    <sheet name="Bebedero3_Batch" sheetId="132" state="hidden" r:id="rId68"/>
    <sheet name="Bebedero 3" sheetId="85" r:id="rId69"/>
    <sheet name="Lepanto2_Fish" sheetId="109" state="hidden" r:id="rId70"/>
    <sheet name="Lepanto2_Batch" sheetId="133" state="hidden" r:id="rId71"/>
    <sheet name="Lepanto 2" sheetId="86" r:id="rId72"/>
    <sheet name="Colorado4_Fish" sheetId="110" state="hidden" r:id="rId73"/>
    <sheet name="Colorado4_Batch" sheetId="134" state="hidden" r:id="rId74"/>
    <sheet name="Colorado 4" sheetId="87" r:id="rId75"/>
    <sheet name="Lepanto3_Fish" sheetId="111" state="hidden" r:id="rId76"/>
    <sheet name="Lepanto3_Batch" sheetId="135" state="hidden" r:id="rId77"/>
    <sheet name="Lepanto 3" sheetId="88" r:id="rId78"/>
    <sheet name="Chira2_Fish" sheetId="112" state="hidden" r:id="rId79"/>
    <sheet name="Chira2_Batch" sheetId="136" state="hidden" r:id="rId80"/>
    <sheet name="Chira 2" sheetId="89" r:id="rId81"/>
    <sheet name="Chira3_Fish" sheetId="113" state="hidden" r:id="rId82"/>
    <sheet name="Chira3_Batch" sheetId="137" state="hidden" r:id="rId83"/>
    <sheet name="Chira 3" sheetId="90" r:id="rId84"/>
    <sheet name="PuntaMorales4_Fish" sheetId="114" state="hidden" r:id="rId85"/>
    <sheet name="PuntaMorales4_Batch" sheetId="138" state="hidden" r:id="rId86"/>
    <sheet name="Punta Morales 4" sheetId="91" r:id="rId87"/>
    <sheet name="Bebedero4_Fish" sheetId="115" state="hidden" r:id="rId88"/>
    <sheet name="Bebedero4_Batch" sheetId="139" state="hidden" r:id="rId89"/>
    <sheet name="Bebedero 4" sheetId="92" r:id="rId90"/>
    <sheet name="Tivives4_Fish" sheetId="116" state="hidden" r:id="rId91"/>
    <sheet name="Tivives4_Batch" sheetId="140" state="hidden" r:id="rId92"/>
    <sheet name="Tivives 4" sheetId="93" r:id="rId93"/>
    <sheet name="PuntaMorales6_Fish" sheetId="188" state="hidden" r:id="rId94"/>
    <sheet name="Chira5_Fish" sheetId="187" state="hidden" r:id="rId95"/>
    <sheet name="Chira4_Fish" sheetId="186" state="hidden" r:id="rId96"/>
    <sheet name="Colorado5_Fish" sheetId="185" state="hidden" r:id="rId97"/>
    <sheet name="Lepanto5_Fish" sheetId="184" state="hidden" r:id="rId98"/>
    <sheet name="Lepanto4_Fish" sheetId="183" state="hidden" r:id="rId99"/>
    <sheet name="Bebedero5_Fish" sheetId="182" state="hidden" r:id="rId100"/>
    <sheet name="Tivives5_Fish" sheetId="181" state="hidden" r:id="rId101"/>
    <sheet name="PuntaMorales5_Fish" sheetId="180" state="hidden" r:id="rId102"/>
    <sheet name="Bebedero6_Info" sheetId="205" state="hidden" r:id="rId103"/>
    <sheet name="Colorado6_Info" sheetId="204" state="hidden" r:id="rId104"/>
    <sheet name="Tivives6_Info" sheetId="203" state="hidden" r:id="rId105"/>
    <sheet name="PuntaMorales6_Info" sheetId="202" state="hidden" r:id="rId106"/>
    <sheet name="Chira5_Info" sheetId="201" state="hidden" r:id="rId107"/>
    <sheet name="Chira4_Info" sheetId="200" state="hidden" r:id="rId108"/>
    <sheet name="Colorado5_Info" sheetId="199" state="hidden" r:id="rId109"/>
    <sheet name="Lepanto5_Info" sheetId="198" state="hidden" r:id="rId110"/>
    <sheet name="Lepanto4_Info" sheetId="197" state="hidden" r:id="rId111"/>
    <sheet name="Bebedero5_Info" sheetId="196" state="hidden" r:id="rId112"/>
    <sheet name="Tivives5_Info" sheetId="195" state="hidden" r:id="rId113"/>
    <sheet name="PuntaMorales5_Info" sheetId="194" state="hidden" r:id="rId114"/>
    <sheet name="Punta Morales 5" sheetId="167" r:id="rId115"/>
    <sheet name="Tivives 5" sheetId="168" r:id="rId116"/>
    <sheet name="Bebedero 5" sheetId="169" r:id="rId117"/>
    <sheet name="Lepanto 4" sheetId="170" r:id="rId118"/>
    <sheet name="Lepanto 5" sheetId="171" r:id="rId119"/>
    <sheet name="Colorado 5" sheetId="172" r:id="rId120"/>
    <sheet name="Chira 4" sheetId="173" r:id="rId121"/>
    <sheet name="Chira 5" sheetId="174" r:id="rId122"/>
    <sheet name="Punta Morales 6" sheetId="176" r:id="rId123"/>
    <sheet name="Tivives 6" sheetId="177" r:id="rId124"/>
    <sheet name="Colorado 6" sheetId="178" r:id="rId125"/>
    <sheet name="Bebedero6_Fish" sheetId="191" state="hidden" r:id="rId126"/>
    <sheet name="Colorado6_Fish" sheetId="190" state="hidden" r:id="rId127"/>
    <sheet name="Tivives6_Fish" sheetId="189" state="hidden" r:id="rId128"/>
    <sheet name="Chira5_Batch" sheetId="193" state="hidden" r:id="rId129"/>
    <sheet name="PuntaMorales5_Batch" sheetId="192" state="hidden" r:id="rId130"/>
    <sheet name="Bebedero 6" sheetId="179" r:id="rId131"/>
    <sheet name="Template" sheetId="166" r:id="rId132"/>
    <sheet name="Potential Species" sheetId="2" r:id="rId133"/>
    <sheet name="Site Coordinates" sheetId="19" r:id="rId134"/>
    <sheet name="Site_SubstrateSteepness" sheetId="207" r:id="rId135"/>
    <sheet name="Site Substrate" sheetId="175" r:id="rId136"/>
  </sheets>
  <definedNames>
    <definedName name="_xlcn.WorksheetConnection_SecondTripData.xlsxPotential_Species1" hidden="1">Potential_Species[]</definedName>
    <definedName name="_xlcn.WorksheetConnection_SecondTripData.xlsxTivives1_Fish1" hidden="1">Tivives1_Fish[]</definedName>
    <definedName name="ExternalData_1" localSheetId="5" hidden="1">AllSamples_Batch!$A$1:$I$19</definedName>
    <definedName name="ExternalData_1" localSheetId="1" hidden="1">AllSamples_Fish_Old!$A$1:$I$669</definedName>
    <definedName name="ExternalData_1" localSheetId="37" hidden="1">Bebedero1_Batch!$A$1:$I$2</definedName>
    <definedName name="ExternalData_1" localSheetId="36" hidden="1">Bebedero1_Fish!$A$1:$I$63</definedName>
    <definedName name="ExternalData_1" localSheetId="46" hidden="1">Bebedero2_Batch!$A$1:$I$2</definedName>
    <definedName name="ExternalData_1" localSheetId="45" hidden="1">Bebedero2_Fish!$A$1:$I$22</definedName>
    <definedName name="ExternalData_1" localSheetId="67" hidden="1">Bebedero3_Batch!$A$1:$I$2</definedName>
    <definedName name="ExternalData_1" localSheetId="66" hidden="1">Bebedero3_Fish!$A$1:$I$30</definedName>
    <definedName name="ExternalData_1" localSheetId="88" hidden="1">Bebedero4_Batch!$A$1:$I$2</definedName>
    <definedName name="ExternalData_1" localSheetId="87" hidden="1">Bebedero4_Fish!$A$1:$I$49</definedName>
    <definedName name="ExternalData_1" localSheetId="55" hidden="1">'Chira1_Batch'!$A$1:$I$2</definedName>
    <definedName name="ExternalData_1" localSheetId="54" hidden="1">'Chira1_Fish'!$A$1:$I$50</definedName>
    <definedName name="ExternalData_1" localSheetId="79" hidden="1">'Chira2_Batch'!$A$1:$I$3</definedName>
    <definedName name="ExternalData_1" localSheetId="78" hidden="1">'Chira2_Fish'!$A$1:$I$112</definedName>
    <definedName name="ExternalData_1" localSheetId="82" hidden="1">'Chira3_Batch'!$A$1:$I$2</definedName>
    <definedName name="ExternalData_1" localSheetId="81" hidden="1">'Chira3_Fish'!$A$1:$I$68</definedName>
    <definedName name="ExternalData_1" localSheetId="34" hidden="1">'Colorado1_Batch'!$A$1:$I$2</definedName>
    <definedName name="ExternalData_1" localSheetId="33" hidden="1">'Colorado1_Fish'!$A$1:$I$63</definedName>
    <definedName name="ExternalData_1" localSheetId="49" hidden="1">'Colorado2_Batch'!$A$1:$I$3</definedName>
    <definedName name="ExternalData_1" localSheetId="48" hidden="1">'Colorado2_Fish'!$A$1:$I$108</definedName>
    <definedName name="ExternalData_1" localSheetId="64" hidden="1">'Colorado3_Batch'!$A$1:$I$2</definedName>
    <definedName name="ExternalData_1" localSheetId="63" hidden="1">'Colorado3_Fish'!$A$1:$I$111</definedName>
    <definedName name="ExternalData_1" localSheetId="73" hidden="1">'Colorado4_Batch'!$A$1:$I$2</definedName>
    <definedName name="ExternalData_1" localSheetId="72" hidden="1">'Colorado4_Fish'!$A$1:$I$93</definedName>
    <definedName name="ExternalData_1" localSheetId="52" hidden="1">Lepanto1_Batch!$A$1:$I$2</definedName>
    <definedName name="ExternalData_1" localSheetId="51" hidden="1">Lepanto1_Fish!$A$1:$I$124</definedName>
    <definedName name="ExternalData_1" localSheetId="70" hidden="1">Lepanto2_Batch!$A$1:$I$2</definedName>
    <definedName name="ExternalData_1" localSheetId="69" hidden="1">Lepanto2_Fish!$A$1:$I$93</definedName>
    <definedName name="ExternalData_1" localSheetId="76" hidden="1">Lepanto3_Batch!$A$1:$I$2</definedName>
    <definedName name="ExternalData_1" localSheetId="75" hidden="1">Lepanto3_Fish!$A$1:$I$99</definedName>
    <definedName name="ExternalData_1" localSheetId="31" hidden="1">PuntaMorales1_Batch!$A$1:$I$2</definedName>
    <definedName name="ExternalData_1" localSheetId="30" hidden="1">PuntaMorales1_Fish!$A$1:$I$73</definedName>
    <definedName name="ExternalData_1" localSheetId="43" hidden="1">PuntaMorales2_Batch!$A$1:$I$2</definedName>
    <definedName name="ExternalData_1" localSheetId="42" hidden="1">PuntaMorales2_Fish!$A$1:$I$76</definedName>
    <definedName name="ExternalData_1" localSheetId="61" hidden="1">PuntaMorales3_Batch!$A$1:$I$5</definedName>
    <definedName name="ExternalData_1" localSheetId="60" hidden="1">PuntaMorales3_Fish!$A$1:$I$135</definedName>
    <definedName name="ExternalData_1" localSheetId="85" hidden="1">PuntaMorales4_Batch!$A$1:$I$2</definedName>
    <definedName name="ExternalData_1" localSheetId="84" hidden="1">PuntaMorales4_Fish!$A$1:$I$69</definedName>
    <definedName name="ExternalData_1" localSheetId="129" hidden="1">PuntaMorales5_Batch!$A$1:$I$3</definedName>
    <definedName name="ExternalData_1" localSheetId="101" hidden="1">PuntaMorales5_Fish!$A$1:$I$139</definedName>
    <definedName name="ExternalData_1" localSheetId="113" hidden="1">PuntaMorales5_Info!$A$1:$AA$6</definedName>
    <definedName name="ExternalData_1" localSheetId="134" hidden="1">Site_SubstrateSteepness!$A$1:$D$7</definedName>
    <definedName name="ExternalData_1" localSheetId="4" hidden="1">Tivives1_Batch!$A$1:$I$2</definedName>
    <definedName name="ExternalData_1" localSheetId="3" hidden="1">Tivives1_Fish!$A$1:$I$17</definedName>
    <definedName name="ExternalData_1" localSheetId="28" hidden="1">Tivives1_Info!$A$1:$AA$6</definedName>
    <definedName name="ExternalData_1" localSheetId="40" hidden="1">Tivives2_Batch!$A$1:$I$2</definedName>
    <definedName name="ExternalData_1" localSheetId="39" hidden="1">Tivives2_Fish!$A$1:$I$82</definedName>
    <definedName name="ExternalData_1" localSheetId="58" hidden="1">Tivives3_Batch!$A$1:$I$2</definedName>
    <definedName name="ExternalData_1" localSheetId="57" hidden="1">Tivives3_Fish!$A$1:$I$44</definedName>
    <definedName name="ExternalData_1" localSheetId="91" hidden="1">Tivives4_Batch!$A$1:$I$2</definedName>
    <definedName name="ExternalData_1" localSheetId="90" hidden="1">Tivives4_Fish!$A$1:$I$34</definedName>
    <definedName name="ExternalData_1" localSheetId="127" hidden="1">Tivives6_Fish!$A$1:$I$9</definedName>
    <definedName name="ExternalData_10" localSheetId="19" hidden="1">'Chira1_Info'!$A$1:$AA$6</definedName>
    <definedName name="ExternalData_10" localSheetId="104" hidden="1">Tivives6_Info!$A$1:$AA$6</definedName>
    <definedName name="ExternalData_11" localSheetId="103" hidden="1">'Colorado6_Info'!$A$1:$AA$6</definedName>
    <definedName name="ExternalData_11" localSheetId="18" hidden="1">Tivives3_Info!$A$1:$AA$6</definedName>
    <definedName name="ExternalData_12" localSheetId="102" hidden="1">Bebedero6_Info!$A$1:$AA$6</definedName>
    <definedName name="ExternalData_12" localSheetId="17" hidden="1">PuntaMorales3_Info!$A$1:$AA$6</definedName>
    <definedName name="ExternalData_13" localSheetId="16" hidden="1">'Colorado3_Info'!$A$1:$AA$6</definedName>
    <definedName name="ExternalData_14" localSheetId="15" hidden="1">Bebedero3_Info!$A$1:$AA$6</definedName>
    <definedName name="ExternalData_15" localSheetId="14" hidden="1">Lepanto2_Info!$A$1:$AA$6</definedName>
    <definedName name="ExternalData_16" localSheetId="13" hidden="1">'Colorado4_Info'!$A$1:$AA$6</definedName>
    <definedName name="ExternalData_17" localSheetId="12" hidden="1">Lepanto3_Info!$A$1:$AA$6</definedName>
    <definedName name="ExternalData_18" localSheetId="11" hidden="1">'Chira2_Info'!$A$1:$AA$6</definedName>
    <definedName name="ExternalData_19" localSheetId="10" hidden="1">'Chira3_Info'!$A$1:$AA$6</definedName>
    <definedName name="ExternalData_2" localSheetId="0" hidden="1">AllSamples_Fish!$A$1:$I$2305</definedName>
    <definedName name="ExternalData_2" localSheetId="6" hidden="1">AllSamples_Info!$A$1:$AB$171</definedName>
    <definedName name="ExternalData_2" localSheetId="2" hidden="1">AllSamples_Info_Old!$A$1:$AA$51</definedName>
    <definedName name="ExternalData_2" localSheetId="128" hidden="1">'Chira5_Batch'!$A$1:$I$2</definedName>
    <definedName name="ExternalData_2" localSheetId="126" hidden="1">'Colorado6_Fish'!$A$1:$I$51</definedName>
    <definedName name="ExternalData_2" localSheetId="27" hidden="1">PuntaMorales1_Info!$A$1:$AA$6</definedName>
    <definedName name="ExternalData_2" localSheetId="100" hidden="1">Tivives5_Fish!$A$1:$I$21</definedName>
    <definedName name="ExternalData_2" localSheetId="112" hidden="1">Tivives5_Info!$A$1:$AA$6</definedName>
    <definedName name="ExternalData_20" localSheetId="9" hidden="1">PuntaMorales4_Info!$A$1:$AA$6</definedName>
    <definedName name="ExternalData_21" localSheetId="8" hidden="1">Bebedero4_Info!$A$1:$AA$6</definedName>
    <definedName name="ExternalData_22" localSheetId="7" hidden="1">Tivives4_Info!$A$1:$AA$6</definedName>
    <definedName name="ExternalData_3" localSheetId="99" hidden="1">Bebedero5_Fish!$A$1:$I$23</definedName>
    <definedName name="ExternalData_3" localSheetId="111" hidden="1">Bebedero5_Info!$A$1:$AA$6</definedName>
    <definedName name="ExternalData_3" localSheetId="125" hidden="1">Bebedero6_Fish!$A$1:$I$54</definedName>
    <definedName name="ExternalData_3" localSheetId="26" hidden="1">'Colorado1_Info'!$A$1:$AA$6</definedName>
    <definedName name="ExternalData_4" localSheetId="25" hidden="1">Bebedero1_Info!$A$1:$AA$6</definedName>
    <definedName name="ExternalData_4" localSheetId="98" hidden="1">Lepanto4_Fish!$A$1:$I$76</definedName>
    <definedName name="ExternalData_4" localSheetId="110" hidden="1">Lepanto4_Info!$A$1:$AA$6</definedName>
    <definedName name="ExternalData_5" localSheetId="97" hidden="1">Lepanto5_Fish!$A$1:$I$89</definedName>
    <definedName name="ExternalData_5" localSheetId="109" hidden="1">Lepanto5_Info!$A$1:$AA$6</definedName>
    <definedName name="ExternalData_5" localSheetId="24" hidden="1">Tivives2_Info!$A$1:$AA$6</definedName>
    <definedName name="ExternalData_6" localSheetId="96" hidden="1">'Colorado5_Fish'!$A$1:$I$59</definedName>
    <definedName name="ExternalData_6" localSheetId="108" hidden="1">'Colorado5_Info'!$A$1:$AA$6</definedName>
    <definedName name="ExternalData_6" localSheetId="23" hidden="1">PuntaMorales2_Info!$A$1:$AA$6</definedName>
    <definedName name="ExternalData_7" localSheetId="22" hidden="1">Bebedero2_Info!$A$1:$AA$6</definedName>
    <definedName name="ExternalData_7" localSheetId="95" hidden="1">'Chira4_Fish'!$A$1:$I$73</definedName>
    <definedName name="ExternalData_7" localSheetId="107" hidden="1">'Chira4_Info'!$A$1:$AA$6</definedName>
    <definedName name="ExternalData_8" localSheetId="94" hidden="1">'Chira5_Fish'!$A$1:$I$61</definedName>
    <definedName name="ExternalData_8" localSheetId="106" hidden="1">'Chira5_Info'!$A$1:$AA$6</definedName>
    <definedName name="ExternalData_8" localSheetId="21" hidden="1">'Colorado2_Info'!$A$1:$AA$6</definedName>
    <definedName name="ExternalData_9" localSheetId="20" hidden="1">Lepanto1_Info!$A$1:$AA$6</definedName>
    <definedName name="ExternalData_9" localSheetId="93" hidden="1">PuntaMorales6_Fish!$A$1:$I$68</definedName>
    <definedName name="ExternalData_9" localSheetId="105" hidden="1">PuntaMorales6_Info!$A$1:$AA$6</definedName>
  </definedNames>
  <calcPr calcId="191028"/>
  <extLst>
    <ext xmlns:x15="http://schemas.microsoft.com/office/spreadsheetml/2010/11/main" uri="{FCE2AD5D-F65C-4FA6-A056-5C36A1767C68}">
      <x15:dataModel>
        <x15:modelTables>
          <x15:modelTable id="Tivives1_Fish" name="Tivives1_Fish" connection="WorksheetConnection_Second Trip Data.xlsx!Tivives1_Fish"/>
          <x15:modelTable id="Potential_Species" name="Potential_Species" connection="WorksheetConnection_Second Trip Data.xlsx!Potential_Spec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37" l="1"/>
  <c r="Z6" i="37"/>
  <c r="Y6" i="37"/>
  <c r="X6" i="37"/>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3" i="19"/>
  <c r="G4" i="19"/>
  <c r="G5" i="19"/>
  <c r="G6" i="19"/>
  <c r="G7" i="19"/>
  <c r="G8" i="19"/>
  <c r="AA12" i="179" s="1"/>
  <c r="G9" i="19"/>
  <c r="G10" i="19"/>
  <c r="G11" i="19"/>
  <c r="G12" i="19"/>
  <c r="G13" i="19"/>
  <c r="G14" i="19"/>
  <c r="G15" i="19"/>
  <c r="G16" i="19"/>
  <c r="G17" i="19"/>
  <c r="G18" i="19"/>
  <c r="G19" i="19"/>
  <c r="G20" i="19"/>
  <c r="G21" i="19"/>
  <c r="G22" i="19"/>
  <c r="G23" i="19"/>
  <c r="G24" i="19"/>
  <c r="G25" i="19"/>
  <c r="G26" i="19"/>
  <c r="AA12" i="173" s="1"/>
  <c r="G27" i="19"/>
  <c r="G28" i="19"/>
  <c r="G29" i="19"/>
  <c r="G30" i="19"/>
  <c r="G31" i="19"/>
  <c r="G32" i="19"/>
  <c r="G33" i="19"/>
  <c r="G34" i="19"/>
  <c r="G35" i="19"/>
  <c r="G36" i="19"/>
  <c r="G37" i="19"/>
  <c r="G38" i="19"/>
  <c r="G39" i="19"/>
  <c r="G40" i="19"/>
  <c r="G41" i="19"/>
  <c r="AA12" i="172" s="1"/>
  <c r="G42" i="19"/>
  <c r="G43" i="19"/>
  <c r="G44" i="19"/>
  <c r="G45" i="19"/>
  <c r="G46" i="19"/>
  <c r="G47" i="19"/>
  <c r="G48" i="19"/>
  <c r="G49" i="19"/>
  <c r="G50" i="19"/>
  <c r="G51" i="19"/>
  <c r="W12" i="178" s="1"/>
  <c r="G52" i="19"/>
  <c r="G53" i="19"/>
  <c r="G54" i="19"/>
  <c r="G55" i="19"/>
  <c r="G56" i="19"/>
  <c r="G57" i="19"/>
  <c r="G58" i="19"/>
  <c r="G59" i="19"/>
  <c r="Z12" i="88" s="1"/>
  <c r="G60" i="19"/>
  <c r="G61" i="19"/>
  <c r="G62" i="19"/>
  <c r="G63" i="19"/>
  <c r="G64" i="19"/>
  <c r="G65" i="19"/>
  <c r="G66" i="19"/>
  <c r="G67" i="19"/>
  <c r="G68" i="19"/>
  <c r="G69" i="19"/>
  <c r="G70" i="19"/>
  <c r="G71" i="19"/>
  <c r="G72" i="19"/>
  <c r="G73" i="19"/>
  <c r="G74" i="19"/>
  <c r="AA12" i="167" s="1"/>
  <c r="G75" i="19"/>
  <c r="G76" i="19"/>
  <c r="G77" i="19"/>
  <c r="G78" i="19"/>
  <c r="G79" i="19"/>
  <c r="G80" i="19"/>
  <c r="G81" i="19"/>
  <c r="G82" i="19"/>
  <c r="G83" i="19"/>
  <c r="G84" i="19"/>
  <c r="W12" i="176" s="1"/>
  <c r="G85" i="19"/>
  <c r="G86" i="19"/>
  <c r="G87" i="19"/>
  <c r="G88" i="19"/>
  <c r="AA12" i="7" s="1"/>
  <c r="G89" i="19"/>
  <c r="G90" i="19"/>
  <c r="G91" i="19"/>
  <c r="G92" i="19"/>
  <c r="AA12" i="82" s="1"/>
  <c r="G93" i="19"/>
  <c r="G94" i="19"/>
  <c r="G95" i="19"/>
  <c r="G96" i="19"/>
  <c r="G97" i="19"/>
  <c r="G98" i="19"/>
  <c r="G99" i="19"/>
  <c r="W12" i="168" s="1"/>
  <c r="G100" i="19"/>
  <c r="G101" i="19"/>
  <c r="G102" i="19"/>
  <c r="G103" i="19"/>
  <c r="G104" i="19"/>
  <c r="G3" i="19"/>
  <c r="Z29" i="176"/>
  <c r="AA29" i="176"/>
  <c r="W12" i="171"/>
  <c r="B56" i="179"/>
  <c r="C56" i="179"/>
  <c r="B55" i="179"/>
  <c r="C55" i="179"/>
  <c r="B54" i="179"/>
  <c r="C54" i="179"/>
  <c r="B53" i="179"/>
  <c r="C53" i="179"/>
  <c r="B52" i="179"/>
  <c r="C52" i="179"/>
  <c r="B51" i="179"/>
  <c r="C51" i="179"/>
  <c r="B50" i="179"/>
  <c r="C50" i="179"/>
  <c r="B49" i="179"/>
  <c r="C49" i="179"/>
  <c r="B48" i="179"/>
  <c r="C48" i="179"/>
  <c r="B47" i="179"/>
  <c r="C47" i="179"/>
  <c r="B46" i="179"/>
  <c r="C46" i="179"/>
  <c r="B45" i="179"/>
  <c r="C45" i="179"/>
  <c r="B44" i="179"/>
  <c r="C44" i="179"/>
  <c r="B43" i="179"/>
  <c r="C43" i="179"/>
  <c r="B42" i="179"/>
  <c r="C42" i="179"/>
  <c r="B41" i="179"/>
  <c r="C41" i="179"/>
  <c r="B40" i="179"/>
  <c r="C40" i="179"/>
  <c r="B39" i="179"/>
  <c r="C39" i="179"/>
  <c r="B38" i="179"/>
  <c r="C38" i="179"/>
  <c r="B37" i="179"/>
  <c r="C37" i="179"/>
  <c r="B36" i="179"/>
  <c r="C36" i="179"/>
  <c r="B35" i="179"/>
  <c r="C35" i="179"/>
  <c r="B34" i="179"/>
  <c r="C34" i="179"/>
  <c r="B33" i="179"/>
  <c r="C33" i="179"/>
  <c r="B32" i="179"/>
  <c r="C32" i="179"/>
  <c r="B31" i="179"/>
  <c r="C31" i="179"/>
  <c r="B30" i="179"/>
  <c r="C30" i="179"/>
  <c r="B29" i="179"/>
  <c r="C29" i="179"/>
  <c r="B28" i="179"/>
  <c r="C28" i="179"/>
  <c r="B27" i="179"/>
  <c r="C27" i="179"/>
  <c r="B26" i="179"/>
  <c r="C26" i="179"/>
  <c r="B25" i="179"/>
  <c r="C25" i="179"/>
  <c r="B24" i="179"/>
  <c r="C24" i="179"/>
  <c r="B23" i="179"/>
  <c r="C23" i="179"/>
  <c r="B22" i="179"/>
  <c r="C22" i="179"/>
  <c r="B21" i="179"/>
  <c r="C21" i="179"/>
  <c r="B20" i="179"/>
  <c r="C20" i="179"/>
  <c r="B19" i="179"/>
  <c r="C19" i="179"/>
  <c r="B18" i="179"/>
  <c r="C18" i="179"/>
  <c r="B17" i="179"/>
  <c r="C17" i="179"/>
  <c r="B16" i="179"/>
  <c r="C16" i="179"/>
  <c r="B15" i="179"/>
  <c r="C15" i="179"/>
  <c r="B14" i="179"/>
  <c r="C14" i="179"/>
  <c r="B13" i="179"/>
  <c r="C13" i="179"/>
  <c r="B12" i="179"/>
  <c r="C12" i="179"/>
  <c r="B11" i="179"/>
  <c r="C11" i="179"/>
  <c r="B10" i="179"/>
  <c r="C10" i="179"/>
  <c r="B9" i="179"/>
  <c r="C9" i="179"/>
  <c r="B8" i="179"/>
  <c r="C8" i="179"/>
  <c r="B7" i="179"/>
  <c r="C7" i="179"/>
  <c r="B6" i="179"/>
  <c r="C6" i="179"/>
  <c r="B5" i="179"/>
  <c r="C5" i="179"/>
  <c r="AA29" i="179"/>
  <c r="Z29" i="179"/>
  <c r="Y19" i="179"/>
  <c r="X19" i="179"/>
  <c r="W19" i="179"/>
  <c r="Y15" i="179"/>
  <c r="X15" i="179"/>
  <c r="W15" i="179"/>
  <c r="W12" i="179"/>
  <c r="AA9" i="179"/>
  <c r="Z9" i="179"/>
  <c r="Y9" i="179"/>
  <c r="X9" i="179"/>
  <c r="AA8" i="179"/>
  <c r="Z8" i="179"/>
  <c r="Y8" i="179"/>
  <c r="X8" i="179"/>
  <c r="AA7" i="179"/>
  <c r="Z7" i="179"/>
  <c r="Y7" i="179"/>
  <c r="X7" i="179"/>
  <c r="AA6" i="179"/>
  <c r="Z6" i="179"/>
  <c r="Y6" i="179"/>
  <c r="X6" i="179"/>
  <c r="AA5" i="179"/>
  <c r="Z5" i="179"/>
  <c r="Y5" i="179"/>
  <c r="Y12" i="179" s="1"/>
  <c r="X5" i="179"/>
  <c r="C4" i="179"/>
  <c r="B4" i="179"/>
  <c r="B53" i="178"/>
  <c r="C53" i="178"/>
  <c r="B52" i="178"/>
  <c r="C52" i="178"/>
  <c r="B51" i="178"/>
  <c r="C51" i="178"/>
  <c r="B50" i="178"/>
  <c r="C50" i="178"/>
  <c r="B49" i="178"/>
  <c r="C49" i="178"/>
  <c r="B48" i="178"/>
  <c r="C48" i="178"/>
  <c r="B47" i="178"/>
  <c r="C47" i="178"/>
  <c r="B46" i="178"/>
  <c r="C46" i="178"/>
  <c r="B45" i="178"/>
  <c r="C45" i="178"/>
  <c r="B44" i="178"/>
  <c r="C44" i="178"/>
  <c r="B43" i="178"/>
  <c r="C43" i="178"/>
  <c r="B42" i="178"/>
  <c r="C42" i="178"/>
  <c r="B41" i="178"/>
  <c r="C41" i="178"/>
  <c r="B40" i="178"/>
  <c r="C40" i="178"/>
  <c r="B39" i="178"/>
  <c r="C39" i="178"/>
  <c r="B38" i="178"/>
  <c r="C38" i="178"/>
  <c r="B37" i="178"/>
  <c r="C37" i="178"/>
  <c r="B36" i="178"/>
  <c r="C36" i="178"/>
  <c r="B35" i="178"/>
  <c r="C35" i="178"/>
  <c r="B34" i="178"/>
  <c r="C34" i="178"/>
  <c r="B33" i="178"/>
  <c r="C33" i="178"/>
  <c r="B32" i="178"/>
  <c r="C32" i="178"/>
  <c r="B31" i="178"/>
  <c r="C31" i="178"/>
  <c r="B30" i="178"/>
  <c r="C30" i="178"/>
  <c r="B29" i="178"/>
  <c r="C29" i="178"/>
  <c r="B28" i="178"/>
  <c r="C28" i="178"/>
  <c r="B27" i="178"/>
  <c r="C27" i="178"/>
  <c r="B26" i="178"/>
  <c r="C26" i="178"/>
  <c r="B25" i="178"/>
  <c r="C25" i="178"/>
  <c r="B24" i="178"/>
  <c r="C24" i="178"/>
  <c r="B23" i="178"/>
  <c r="C23" i="178"/>
  <c r="B22" i="178"/>
  <c r="C22" i="178"/>
  <c r="B21" i="178"/>
  <c r="C21" i="178"/>
  <c r="B20" i="178"/>
  <c r="C20" i="178"/>
  <c r="B19" i="178"/>
  <c r="C19" i="178"/>
  <c r="B18" i="178"/>
  <c r="C18" i="178"/>
  <c r="B17" i="178"/>
  <c r="C17" i="178"/>
  <c r="B16" i="178"/>
  <c r="C16" i="178"/>
  <c r="B15" i="178"/>
  <c r="C15" i="178"/>
  <c r="B14" i="178"/>
  <c r="C14" i="178"/>
  <c r="B13" i="178"/>
  <c r="C13" i="178"/>
  <c r="B12" i="178"/>
  <c r="C12" i="178"/>
  <c r="B11" i="178"/>
  <c r="C11" i="178"/>
  <c r="B10" i="178"/>
  <c r="C10" i="178"/>
  <c r="B9" i="178"/>
  <c r="C9" i="178"/>
  <c r="B8" i="178"/>
  <c r="C8" i="178"/>
  <c r="B7" i="178"/>
  <c r="C7" i="178"/>
  <c r="B6" i="178"/>
  <c r="C6" i="178"/>
  <c r="B5" i="178"/>
  <c r="C5" i="178"/>
  <c r="AA29" i="178"/>
  <c r="Z29" i="178"/>
  <c r="Y19" i="178"/>
  <c r="X19" i="178"/>
  <c r="W19" i="178"/>
  <c r="AA19" i="178" s="1"/>
  <c r="Y15" i="178"/>
  <c r="X15" i="178"/>
  <c r="W15" i="178"/>
  <c r="AA9" i="178"/>
  <c r="Z9" i="178"/>
  <c r="Y9" i="178"/>
  <c r="X9" i="178"/>
  <c r="AA8" i="178"/>
  <c r="Z8" i="178"/>
  <c r="Y8" i="178"/>
  <c r="X8" i="178"/>
  <c r="AA7" i="178"/>
  <c r="Z7" i="178"/>
  <c r="Y7" i="178"/>
  <c r="X7" i="178"/>
  <c r="AA6" i="178"/>
  <c r="Z6" i="178"/>
  <c r="Y6" i="178"/>
  <c r="X6" i="178"/>
  <c r="AA5" i="178"/>
  <c r="Z5" i="178"/>
  <c r="Y5" i="178"/>
  <c r="X5" i="178"/>
  <c r="C4" i="178"/>
  <c r="B4" i="178"/>
  <c r="B11" i="177"/>
  <c r="C11" i="177"/>
  <c r="B10" i="177"/>
  <c r="C10" i="177"/>
  <c r="B9" i="177"/>
  <c r="C9" i="177"/>
  <c r="B8" i="177"/>
  <c r="C8" i="177"/>
  <c r="B7" i="177"/>
  <c r="C7" i="177"/>
  <c r="B6" i="177"/>
  <c r="C6" i="177"/>
  <c r="B5" i="177"/>
  <c r="C5" i="177"/>
  <c r="AA29" i="177"/>
  <c r="Z29" i="177"/>
  <c r="Y19" i="177"/>
  <c r="X19" i="177"/>
  <c r="W19" i="177"/>
  <c r="Y15" i="177"/>
  <c r="X15" i="177"/>
  <c r="W15" i="177"/>
  <c r="W12" i="177"/>
  <c r="AA9" i="177"/>
  <c r="Z9" i="177"/>
  <c r="Y9" i="177"/>
  <c r="X9" i="177"/>
  <c r="AA8" i="177"/>
  <c r="Z8" i="177"/>
  <c r="Y8" i="177"/>
  <c r="X8" i="177"/>
  <c r="AA7" i="177"/>
  <c r="Z7" i="177"/>
  <c r="Y7" i="177"/>
  <c r="X7" i="177"/>
  <c r="AA6" i="177"/>
  <c r="Z6" i="177"/>
  <c r="Y6" i="177"/>
  <c r="X6" i="177"/>
  <c r="X12" i="177" s="1"/>
  <c r="AA5" i="177"/>
  <c r="Z5" i="177"/>
  <c r="Y5" i="177"/>
  <c r="Y12" i="177" s="1"/>
  <c r="X5" i="177"/>
  <c r="C4" i="177"/>
  <c r="B4" i="177"/>
  <c r="B70" i="176"/>
  <c r="C70" i="176"/>
  <c r="B69" i="176"/>
  <c r="C69" i="176"/>
  <c r="B68" i="176"/>
  <c r="C68" i="176"/>
  <c r="B67" i="176"/>
  <c r="C67" i="176"/>
  <c r="B66" i="176"/>
  <c r="C66" i="176"/>
  <c r="B65" i="176"/>
  <c r="C65" i="176"/>
  <c r="B64" i="176"/>
  <c r="C64" i="176"/>
  <c r="B63" i="176"/>
  <c r="C63" i="176"/>
  <c r="B62" i="176"/>
  <c r="C62" i="176"/>
  <c r="B61" i="176"/>
  <c r="C61" i="176"/>
  <c r="B60" i="176"/>
  <c r="C60" i="176"/>
  <c r="B59" i="176"/>
  <c r="C59" i="176"/>
  <c r="B58" i="176"/>
  <c r="C58" i="176"/>
  <c r="B57" i="176"/>
  <c r="C57" i="176"/>
  <c r="B56" i="176"/>
  <c r="C56" i="176"/>
  <c r="B55" i="176"/>
  <c r="C55" i="176"/>
  <c r="B54" i="176"/>
  <c r="C54" i="176"/>
  <c r="B53" i="176"/>
  <c r="C53" i="176"/>
  <c r="B52" i="176"/>
  <c r="C52" i="176"/>
  <c r="B51" i="176"/>
  <c r="C51" i="176"/>
  <c r="B50" i="176"/>
  <c r="C50" i="176"/>
  <c r="B49" i="176"/>
  <c r="C49" i="176"/>
  <c r="B48" i="176"/>
  <c r="C48" i="176"/>
  <c r="B47" i="176"/>
  <c r="C47" i="176"/>
  <c r="B46" i="176"/>
  <c r="C46" i="176"/>
  <c r="B45" i="176"/>
  <c r="C45" i="176"/>
  <c r="B44" i="176"/>
  <c r="C44" i="176"/>
  <c r="B43" i="176"/>
  <c r="C43" i="176"/>
  <c r="B42" i="176"/>
  <c r="C42" i="176"/>
  <c r="B41" i="176"/>
  <c r="C41" i="176"/>
  <c r="B40" i="176"/>
  <c r="C40" i="176"/>
  <c r="B39" i="176"/>
  <c r="C39" i="176"/>
  <c r="B38" i="176"/>
  <c r="C38" i="176"/>
  <c r="B37" i="176"/>
  <c r="C37" i="176"/>
  <c r="B36" i="176"/>
  <c r="C36" i="176"/>
  <c r="B35" i="176"/>
  <c r="C35" i="176"/>
  <c r="B34" i="176"/>
  <c r="C34" i="176"/>
  <c r="B33" i="176"/>
  <c r="C33" i="176"/>
  <c r="B32" i="176"/>
  <c r="C32" i="176"/>
  <c r="B31" i="176"/>
  <c r="C31" i="176"/>
  <c r="B30" i="176"/>
  <c r="C30" i="176"/>
  <c r="B29" i="176"/>
  <c r="C29" i="176"/>
  <c r="B28" i="176"/>
  <c r="C28" i="176"/>
  <c r="B27" i="176"/>
  <c r="C27" i="176"/>
  <c r="B26" i="176"/>
  <c r="C26" i="176"/>
  <c r="B25" i="176"/>
  <c r="C25" i="176"/>
  <c r="B24" i="176"/>
  <c r="C24" i="176"/>
  <c r="B23" i="176"/>
  <c r="C23" i="176"/>
  <c r="B22" i="176"/>
  <c r="C22" i="176"/>
  <c r="B21" i="176"/>
  <c r="C21" i="176"/>
  <c r="B20" i="176"/>
  <c r="C20" i="176"/>
  <c r="B19" i="176"/>
  <c r="C19" i="176"/>
  <c r="B18" i="176"/>
  <c r="C18" i="176"/>
  <c r="B17" i="176"/>
  <c r="C17" i="176"/>
  <c r="B16" i="176"/>
  <c r="C16" i="176"/>
  <c r="B15" i="176"/>
  <c r="C15" i="176"/>
  <c r="B14" i="176"/>
  <c r="C14" i="176"/>
  <c r="B13" i="176"/>
  <c r="C13" i="176"/>
  <c r="B12" i="176"/>
  <c r="C12" i="176"/>
  <c r="B11" i="176"/>
  <c r="C11" i="176"/>
  <c r="B10" i="176"/>
  <c r="C10" i="176"/>
  <c r="B9" i="176"/>
  <c r="C9" i="176"/>
  <c r="B8" i="176"/>
  <c r="C8" i="176"/>
  <c r="B7" i="176"/>
  <c r="C7" i="176"/>
  <c r="B6" i="176"/>
  <c r="C6" i="176"/>
  <c r="B5" i="176"/>
  <c r="C5" i="176"/>
  <c r="Y19" i="176"/>
  <c r="X19" i="176"/>
  <c r="W19" i="176"/>
  <c r="Y15" i="176"/>
  <c r="X15" i="176"/>
  <c r="W15" i="176"/>
  <c r="AA9" i="176"/>
  <c r="Z9" i="176"/>
  <c r="Y9" i="176"/>
  <c r="X9" i="176"/>
  <c r="AA8" i="176"/>
  <c r="Z8" i="176"/>
  <c r="Y8" i="176"/>
  <c r="X8" i="176"/>
  <c r="AA7" i="176"/>
  <c r="Z7" i="176"/>
  <c r="Y7" i="176"/>
  <c r="X7" i="176"/>
  <c r="AA6" i="176"/>
  <c r="Z6" i="176"/>
  <c r="Y6" i="176"/>
  <c r="X6" i="176"/>
  <c r="AA5" i="176"/>
  <c r="Z5" i="176"/>
  <c r="Y5" i="176"/>
  <c r="X5" i="176"/>
  <c r="C4" i="176"/>
  <c r="B4" i="176"/>
  <c r="B63" i="174"/>
  <c r="C63" i="174"/>
  <c r="B62" i="174"/>
  <c r="C62" i="174"/>
  <c r="B61" i="174"/>
  <c r="C61" i="174"/>
  <c r="B60" i="174"/>
  <c r="C60" i="174"/>
  <c r="B59" i="174"/>
  <c r="C59" i="174"/>
  <c r="B58" i="174"/>
  <c r="C58" i="174"/>
  <c r="B57" i="174"/>
  <c r="C57" i="174"/>
  <c r="B56" i="174"/>
  <c r="C56" i="174"/>
  <c r="B55" i="174"/>
  <c r="C55" i="174"/>
  <c r="B54" i="174"/>
  <c r="C54" i="174"/>
  <c r="B53" i="174"/>
  <c r="C53" i="174"/>
  <c r="B52" i="174"/>
  <c r="C52" i="174"/>
  <c r="B51" i="174"/>
  <c r="C51" i="174"/>
  <c r="B50" i="174"/>
  <c r="C50" i="174"/>
  <c r="B49" i="174"/>
  <c r="C49" i="174"/>
  <c r="B48" i="174"/>
  <c r="C48" i="174"/>
  <c r="B47" i="174"/>
  <c r="C47" i="174"/>
  <c r="W12" i="174"/>
  <c r="W12" i="170"/>
  <c r="W12" i="172"/>
  <c r="W12" i="173"/>
  <c r="W12" i="167"/>
  <c r="T4" i="174"/>
  <c r="B46" i="174"/>
  <c r="C46" i="174"/>
  <c r="B45" i="174"/>
  <c r="C45" i="174"/>
  <c r="B44" i="174"/>
  <c r="C44" i="174"/>
  <c r="B43" i="174"/>
  <c r="C43" i="174"/>
  <c r="B42" i="174"/>
  <c r="C42" i="174"/>
  <c r="B41" i="174"/>
  <c r="C41" i="174"/>
  <c r="B40" i="174"/>
  <c r="C40" i="174"/>
  <c r="B39" i="174"/>
  <c r="C39" i="174"/>
  <c r="B38" i="174"/>
  <c r="C38" i="174"/>
  <c r="B37" i="174"/>
  <c r="C37" i="174"/>
  <c r="B36" i="174"/>
  <c r="C36" i="174"/>
  <c r="B35" i="174"/>
  <c r="C35" i="174"/>
  <c r="B34" i="174"/>
  <c r="C34" i="174"/>
  <c r="B33" i="174"/>
  <c r="C33" i="174"/>
  <c r="B32" i="174"/>
  <c r="C32" i="174"/>
  <c r="B31" i="174"/>
  <c r="C31" i="174"/>
  <c r="B30" i="174"/>
  <c r="C30" i="174"/>
  <c r="B29" i="174"/>
  <c r="C29" i="174"/>
  <c r="B28" i="174"/>
  <c r="C28" i="174"/>
  <c r="B27" i="174"/>
  <c r="C27" i="174"/>
  <c r="B26" i="174"/>
  <c r="C26" i="174"/>
  <c r="B25" i="174"/>
  <c r="C25" i="174"/>
  <c r="B24" i="174"/>
  <c r="C24" i="174"/>
  <c r="B23" i="174"/>
  <c r="C23" i="174"/>
  <c r="B22" i="174"/>
  <c r="C22" i="174"/>
  <c r="B21" i="174"/>
  <c r="C21" i="174"/>
  <c r="B20" i="174"/>
  <c r="C20" i="174"/>
  <c r="B19" i="174"/>
  <c r="C19" i="174"/>
  <c r="B18" i="174"/>
  <c r="C18" i="174"/>
  <c r="B17" i="174"/>
  <c r="C17" i="174"/>
  <c r="B16" i="174"/>
  <c r="C16" i="174"/>
  <c r="B15" i="174"/>
  <c r="C15" i="174"/>
  <c r="B14" i="174"/>
  <c r="C14" i="174"/>
  <c r="B13" i="174"/>
  <c r="C13" i="174"/>
  <c r="B12" i="174"/>
  <c r="C12" i="174"/>
  <c r="B11" i="174"/>
  <c r="C11" i="174"/>
  <c r="B10" i="174"/>
  <c r="C10" i="174"/>
  <c r="B9" i="174"/>
  <c r="C9" i="174"/>
  <c r="B8" i="174"/>
  <c r="C8" i="174"/>
  <c r="B7" i="174"/>
  <c r="C7" i="174"/>
  <c r="B6" i="174"/>
  <c r="C6" i="174"/>
  <c r="B5" i="174"/>
  <c r="C5" i="174"/>
  <c r="AA29" i="174"/>
  <c r="Z29" i="174"/>
  <c r="Y19" i="174"/>
  <c r="X19" i="174"/>
  <c r="W19" i="174"/>
  <c r="Y15" i="174"/>
  <c r="X15" i="174"/>
  <c r="W15" i="174"/>
  <c r="AA9" i="174"/>
  <c r="Z9" i="174"/>
  <c r="Y9" i="174"/>
  <c r="X9" i="174"/>
  <c r="AA8" i="174"/>
  <c r="Z8" i="174"/>
  <c r="Y8" i="174"/>
  <c r="X8" i="174"/>
  <c r="AA7" i="174"/>
  <c r="Z7" i="174"/>
  <c r="Y7" i="174"/>
  <c r="X7" i="174"/>
  <c r="AA6" i="174"/>
  <c r="Z6" i="174"/>
  <c r="Y6" i="174"/>
  <c r="X6" i="174"/>
  <c r="AA5" i="174"/>
  <c r="Z5" i="174"/>
  <c r="Y5" i="174"/>
  <c r="X5" i="174"/>
  <c r="M4" i="174"/>
  <c r="L4" i="174"/>
  <c r="C4" i="174"/>
  <c r="B4" i="174"/>
  <c r="B75" i="173"/>
  <c r="C75" i="173"/>
  <c r="B74" i="173"/>
  <c r="C74" i="173"/>
  <c r="B73" i="173"/>
  <c r="C73" i="173"/>
  <c r="B72" i="173"/>
  <c r="C72" i="173"/>
  <c r="B71" i="173"/>
  <c r="C71" i="173"/>
  <c r="B70" i="173"/>
  <c r="C70" i="173"/>
  <c r="B69" i="173"/>
  <c r="C69" i="173"/>
  <c r="B68" i="173"/>
  <c r="C68" i="173"/>
  <c r="B67" i="173"/>
  <c r="C67" i="173"/>
  <c r="B66" i="173"/>
  <c r="C66" i="173"/>
  <c r="B65" i="173"/>
  <c r="C65" i="173"/>
  <c r="B64" i="173"/>
  <c r="C64" i="173"/>
  <c r="B63" i="173"/>
  <c r="C63" i="173"/>
  <c r="B62" i="173"/>
  <c r="C62" i="173"/>
  <c r="B61" i="173"/>
  <c r="C61" i="173"/>
  <c r="B60" i="173"/>
  <c r="C60" i="173"/>
  <c r="B59" i="173"/>
  <c r="C59" i="173"/>
  <c r="B58" i="173"/>
  <c r="C58" i="173"/>
  <c r="B57" i="173"/>
  <c r="C57" i="173"/>
  <c r="B56" i="173"/>
  <c r="C56" i="173"/>
  <c r="B55" i="173"/>
  <c r="C55" i="173"/>
  <c r="B54" i="173"/>
  <c r="C54" i="173"/>
  <c r="B53" i="173"/>
  <c r="C53" i="173"/>
  <c r="B52" i="173"/>
  <c r="C52" i="173"/>
  <c r="B51" i="173"/>
  <c r="C51" i="173"/>
  <c r="B50" i="173"/>
  <c r="C50" i="173"/>
  <c r="B49" i="173"/>
  <c r="C49" i="173"/>
  <c r="B48" i="173"/>
  <c r="C48" i="173"/>
  <c r="B47" i="173"/>
  <c r="C47" i="173"/>
  <c r="B46" i="173"/>
  <c r="C46" i="173"/>
  <c r="B45" i="173"/>
  <c r="C45" i="173"/>
  <c r="B44" i="173"/>
  <c r="C44" i="173"/>
  <c r="B43" i="173"/>
  <c r="C43" i="173"/>
  <c r="B42" i="173"/>
  <c r="C42" i="173"/>
  <c r="B41" i="173"/>
  <c r="C41" i="173"/>
  <c r="B40" i="173"/>
  <c r="C40" i="173"/>
  <c r="B39" i="173"/>
  <c r="C39" i="173"/>
  <c r="B38" i="173"/>
  <c r="C38" i="173"/>
  <c r="B37" i="173"/>
  <c r="C37" i="173"/>
  <c r="B36" i="173"/>
  <c r="C36" i="173"/>
  <c r="B35" i="173"/>
  <c r="C35" i="173"/>
  <c r="B34" i="173"/>
  <c r="C34" i="173"/>
  <c r="B33" i="173"/>
  <c r="C33" i="173"/>
  <c r="B32" i="173"/>
  <c r="C32" i="173"/>
  <c r="B31" i="173"/>
  <c r="C31" i="173"/>
  <c r="B30" i="173"/>
  <c r="C30" i="173"/>
  <c r="B29" i="173"/>
  <c r="C29" i="173"/>
  <c r="B28" i="173"/>
  <c r="C28" i="173"/>
  <c r="B27" i="173"/>
  <c r="C27" i="173"/>
  <c r="B26" i="173"/>
  <c r="C26" i="173"/>
  <c r="B25" i="173"/>
  <c r="C25" i="173"/>
  <c r="B24" i="173"/>
  <c r="C24" i="173"/>
  <c r="B23" i="173"/>
  <c r="C23" i="173"/>
  <c r="B22" i="173"/>
  <c r="C22" i="173"/>
  <c r="B21" i="173"/>
  <c r="C21" i="173"/>
  <c r="B20" i="173"/>
  <c r="C20" i="173"/>
  <c r="B19" i="173"/>
  <c r="C19" i="173"/>
  <c r="B18" i="173"/>
  <c r="C18" i="173"/>
  <c r="B17" i="173"/>
  <c r="C17" i="173"/>
  <c r="B16" i="173"/>
  <c r="C16" i="173"/>
  <c r="B15" i="173"/>
  <c r="C15" i="173"/>
  <c r="B14" i="173"/>
  <c r="C14" i="173"/>
  <c r="B13" i="173"/>
  <c r="C13" i="173"/>
  <c r="B12" i="173"/>
  <c r="C12" i="173"/>
  <c r="B11" i="173"/>
  <c r="C11" i="173"/>
  <c r="B10" i="173"/>
  <c r="C10" i="173"/>
  <c r="B9" i="173"/>
  <c r="C9" i="173"/>
  <c r="B8" i="173"/>
  <c r="C8" i="173"/>
  <c r="B7" i="173"/>
  <c r="C7" i="173"/>
  <c r="B6" i="173"/>
  <c r="C6" i="173"/>
  <c r="B5" i="173"/>
  <c r="C5" i="173"/>
  <c r="AA31" i="173"/>
  <c r="Z31" i="173"/>
  <c r="AA29" i="173"/>
  <c r="Z29" i="173"/>
  <c r="Y19" i="173"/>
  <c r="X19" i="173"/>
  <c r="W19" i="173"/>
  <c r="Y15" i="173"/>
  <c r="X15" i="173"/>
  <c r="W15" i="173"/>
  <c r="AA9" i="173"/>
  <c r="Z9" i="173"/>
  <c r="Y9" i="173"/>
  <c r="X9" i="173"/>
  <c r="AA8" i="173"/>
  <c r="Z8" i="173"/>
  <c r="Y8" i="173"/>
  <c r="X8" i="173"/>
  <c r="AA7" i="173"/>
  <c r="Z7" i="173"/>
  <c r="Y7" i="173"/>
  <c r="X7" i="173"/>
  <c r="AA6" i="173"/>
  <c r="Z6" i="173"/>
  <c r="Y6" i="173"/>
  <c r="X6" i="173"/>
  <c r="AA5" i="173"/>
  <c r="Z5" i="173"/>
  <c r="Y5" i="173"/>
  <c r="X5" i="173"/>
  <c r="C4" i="173"/>
  <c r="B4" i="173"/>
  <c r="B61" i="172"/>
  <c r="C61" i="172"/>
  <c r="B60" i="172"/>
  <c r="C60" i="172"/>
  <c r="B59" i="172"/>
  <c r="C59" i="172"/>
  <c r="B58" i="172"/>
  <c r="C58" i="172"/>
  <c r="B57" i="172"/>
  <c r="C57" i="172"/>
  <c r="B56" i="172"/>
  <c r="C56" i="172"/>
  <c r="B55" i="172"/>
  <c r="C55" i="172"/>
  <c r="B54" i="172"/>
  <c r="C54" i="172"/>
  <c r="B53" i="172"/>
  <c r="C53" i="172"/>
  <c r="B52" i="172"/>
  <c r="C52" i="172"/>
  <c r="B51" i="172"/>
  <c r="C51" i="172"/>
  <c r="B50" i="172"/>
  <c r="C50" i="172"/>
  <c r="B49" i="172"/>
  <c r="C49" i="172"/>
  <c r="B48" i="172"/>
  <c r="C48" i="172"/>
  <c r="B47" i="172"/>
  <c r="C47" i="172"/>
  <c r="B46" i="172"/>
  <c r="C46" i="172"/>
  <c r="B45" i="172"/>
  <c r="C45" i="172"/>
  <c r="B44" i="172"/>
  <c r="C44" i="172"/>
  <c r="B43" i="172"/>
  <c r="C43" i="172"/>
  <c r="B42" i="172"/>
  <c r="C42" i="172"/>
  <c r="B41" i="172"/>
  <c r="C41" i="172"/>
  <c r="B40" i="172"/>
  <c r="C40" i="172"/>
  <c r="B39" i="172"/>
  <c r="C39" i="172"/>
  <c r="B38" i="172"/>
  <c r="C38" i="172"/>
  <c r="B37" i="172"/>
  <c r="C37" i="172"/>
  <c r="B36" i="172"/>
  <c r="C36" i="172"/>
  <c r="B35" i="172"/>
  <c r="C35" i="172"/>
  <c r="B34" i="172"/>
  <c r="C34" i="172"/>
  <c r="B33" i="172"/>
  <c r="C33" i="172"/>
  <c r="B32" i="172"/>
  <c r="C32" i="172"/>
  <c r="B31" i="172"/>
  <c r="C31" i="172"/>
  <c r="B30" i="172"/>
  <c r="C30" i="172"/>
  <c r="B29" i="172"/>
  <c r="C29" i="172"/>
  <c r="B28" i="172"/>
  <c r="C28" i="172"/>
  <c r="B27" i="172"/>
  <c r="C27" i="172"/>
  <c r="B26" i="172"/>
  <c r="C26" i="172"/>
  <c r="B25" i="172"/>
  <c r="C25" i="172"/>
  <c r="B24" i="172"/>
  <c r="C24" i="172"/>
  <c r="B23" i="172"/>
  <c r="C23" i="172"/>
  <c r="B22" i="172"/>
  <c r="C22" i="172"/>
  <c r="B21" i="172"/>
  <c r="C21" i="172"/>
  <c r="B20" i="172"/>
  <c r="C20" i="172"/>
  <c r="B19" i="172"/>
  <c r="C19" i="172"/>
  <c r="B18" i="172"/>
  <c r="C18" i="172"/>
  <c r="B17" i="172"/>
  <c r="C17" i="172"/>
  <c r="B16" i="172"/>
  <c r="C16" i="172"/>
  <c r="B15" i="172"/>
  <c r="C15" i="172"/>
  <c r="B14" i="172"/>
  <c r="C14" i="172"/>
  <c r="B13" i="172"/>
  <c r="C13" i="172"/>
  <c r="B12" i="172"/>
  <c r="C12" i="172"/>
  <c r="B11" i="172"/>
  <c r="C11" i="172"/>
  <c r="B10" i="172"/>
  <c r="C10" i="172"/>
  <c r="B9" i="172"/>
  <c r="C9" i="172"/>
  <c r="B8" i="172"/>
  <c r="C8" i="172"/>
  <c r="B7" i="172"/>
  <c r="C7" i="172"/>
  <c r="B6" i="172"/>
  <c r="C6" i="172"/>
  <c r="B5" i="172"/>
  <c r="C5" i="172"/>
  <c r="AA31" i="172"/>
  <c r="Z31" i="172"/>
  <c r="AA29" i="172"/>
  <c r="Z29" i="172"/>
  <c r="Y19" i="172"/>
  <c r="X19" i="172"/>
  <c r="W19" i="172"/>
  <c r="Y15" i="172"/>
  <c r="X15" i="172"/>
  <c r="W15" i="172"/>
  <c r="AA9" i="172"/>
  <c r="Z9" i="172"/>
  <c r="Y9" i="172"/>
  <c r="X9" i="172"/>
  <c r="AA8" i="172"/>
  <c r="Z8" i="172"/>
  <c r="Y8" i="172"/>
  <c r="X8" i="172"/>
  <c r="AA7" i="172"/>
  <c r="Z7" i="172"/>
  <c r="Y7" i="172"/>
  <c r="X7" i="172"/>
  <c r="AA6" i="172"/>
  <c r="Z6" i="172"/>
  <c r="Y6" i="172"/>
  <c r="X6" i="172"/>
  <c r="AA5" i="172"/>
  <c r="Z5" i="172"/>
  <c r="Y5" i="172"/>
  <c r="X5" i="172"/>
  <c r="C4" i="172"/>
  <c r="B4" i="172"/>
  <c r="B91" i="171"/>
  <c r="C91" i="171"/>
  <c r="B90" i="171"/>
  <c r="C90" i="171"/>
  <c r="B89" i="171"/>
  <c r="C89" i="171"/>
  <c r="B88" i="171"/>
  <c r="C88" i="171"/>
  <c r="B87" i="171"/>
  <c r="C87" i="171"/>
  <c r="B86" i="171"/>
  <c r="C86" i="171"/>
  <c r="B85" i="171"/>
  <c r="C85" i="171"/>
  <c r="B84" i="171"/>
  <c r="C84" i="171"/>
  <c r="B83" i="171"/>
  <c r="C83" i="171"/>
  <c r="B82" i="171"/>
  <c r="C82" i="171"/>
  <c r="B81" i="171"/>
  <c r="C81" i="171"/>
  <c r="B80" i="171"/>
  <c r="C80" i="171"/>
  <c r="B79" i="171"/>
  <c r="C79" i="171"/>
  <c r="B78" i="171"/>
  <c r="C78" i="171"/>
  <c r="B77" i="171"/>
  <c r="C77" i="171"/>
  <c r="B76" i="171"/>
  <c r="C76" i="171"/>
  <c r="B75" i="171"/>
  <c r="C75" i="171"/>
  <c r="B74" i="171"/>
  <c r="C74" i="171"/>
  <c r="B73" i="171"/>
  <c r="C73" i="171"/>
  <c r="B72" i="171"/>
  <c r="C72" i="171"/>
  <c r="B71" i="171"/>
  <c r="C71" i="171"/>
  <c r="B70" i="171"/>
  <c r="C70" i="171"/>
  <c r="B69" i="171"/>
  <c r="C69" i="171"/>
  <c r="B68" i="171"/>
  <c r="C68" i="171"/>
  <c r="B67" i="171"/>
  <c r="C67" i="171"/>
  <c r="B66" i="171"/>
  <c r="C66" i="171"/>
  <c r="B65" i="171"/>
  <c r="C65" i="171"/>
  <c r="B64" i="171"/>
  <c r="C64" i="171"/>
  <c r="B63" i="171"/>
  <c r="C63" i="171"/>
  <c r="B62" i="171"/>
  <c r="C62" i="171"/>
  <c r="B61" i="171"/>
  <c r="C61" i="171"/>
  <c r="B60" i="171"/>
  <c r="C60" i="171"/>
  <c r="B59" i="171"/>
  <c r="C59" i="171"/>
  <c r="B58" i="171"/>
  <c r="C58" i="171"/>
  <c r="B57" i="171"/>
  <c r="C57" i="171"/>
  <c r="B56" i="171"/>
  <c r="C56" i="171"/>
  <c r="B55" i="171"/>
  <c r="C55" i="171"/>
  <c r="B54" i="171"/>
  <c r="C54" i="171"/>
  <c r="B53" i="171"/>
  <c r="C53" i="171"/>
  <c r="B52" i="171"/>
  <c r="C52" i="171"/>
  <c r="B51" i="171"/>
  <c r="C51" i="171"/>
  <c r="B50" i="171"/>
  <c r="C50" i="171"/>
  <c r="B49" i="171"/>
  <c r="C49" i="171"/>
  <c r="B48" i="171"/>
  <c r="C48" i="171"/>
  <c r="B47" i="171"/>
  <c r="C47" i="171"/>
  <c r="B46" i="171"/>
  <c r="C46" i="171"/>
  <c r="B45" i="171"/>
  <c r="C45" i="171"/>
  <c r="B44" i="171"/>
  <c r="C44" i="171"/>
  <c r="B43" i="171"/>
  <c r="C43" i="171"/>
  <c r="B42" i="171"/>
  <c r="C42" i="171"/>
  <c r="B41" i="171"/>
  <c r="C41" i="171"/>
  <c r="B40" i="171"/>
  <c r="C40" i="171"/>
  <c r="B39" i="171"/>
  <c r="C39" i="171"/>
  <c r="B38" i="171"/>
  <c r="C38" i="171"/>
  <c r="B37" i="171"/>
  <c r="C37" i="171"/>
  <c r="B36" i="171"/>
  <c r="C36" i="171"/>
  <c r="B35" i="171"/>
  <c r="C35" i="171"/>
  <c r="B34" i="171"/>
  <c r="C34" i="171"/>
  <c r="B33" i="171"/>
  <c r="C33" i="171"/>
  <c r="B32" i="171"/>
  <c r="C32" i="171"/>
  <c r="B31" i="171"/>
  <c r="C31" i="171"/>
  <c r="B30" i="171"/>
  <c r="C30" i="171"/>
  <c r="B29" i="171"/>
  <c r="C29" i="171"/>
  <c r="B28" i="171"/>
  <c r="C28" i="171"/>
  <c r="B27" i="171"/>
  <c r="C27" i="171"/>
  <c r="B26" i="171"/>
  <c r="C26" i="171"/>
  <c r="B25" i="171"/>
  <c r="C25" i="171"/>
  <c r="B24" i="171"/>
  <c r="C24" i="171"/>
  <c r="B23" i="171"/>
  <c r="C23" i="171"/>
  <c r="B10" i="171"/>
  <c r="C10" i="171"/>
  <c r="B5" i="171"/>
  <c r="B6" i="171"/>
  <c r="B7" i="171"/>
  <c r="B8" i="171"/>
  <c r="B9" i="171"/>
  <c r="C5" i="171"/>
  <c r="C6" i="171"/>
  <c r="C7" i="171"/>
  <c r="C8" i="171"/>
  <c r="C9" i="171"/>
  <c r="B22" i="171"/>
  <c r="C22" i="171"/>
  <c r="B21" i="171"/>
  <c r="C21" i="171"/>
  <c r="B20" i="171"/>
  <c r="C20" i="171"/>
  <c r="B19" i="171"/>
  <c r="C19" i="171"/>
  <c r="B18" i="171"/>
  <c r="C18" i="171"/>
  <c r="B17" i="171"/>
  <c r="C17" i="171"/>
  <c r="B16" i="171"/>
  <c r="C16" i="171"/>
  <c r="B15" i="171"/>
  <c r="C15" i="171"/>
  <c r="B14" i="171"/>
  <c r="C14" i="171"/>
  <c r="B13" i="171"/>
  <c r="C13" i="171"/>
  <c r="B12" i="171"/>
  <c r="C12" i="171"/>
  <c r="B11" i="171"/>
  <c r="C11" i="171"/>
  <c r="AA31" i="171"/>
  <c r="Z31" i="171"/>
  <c r="AA29" i="171"/>
  <c r="Z29" i="171"/>
  <c r="Y19" i="171"/>
  <c r="X19" i="171"/>
  <c r="W19" i="171"/>
  <c r="Y15" i="171"/>
  <c r="X15" i="171"/>
  <c r="W15" i="171"/>
  <c r="AA9" i="171"/>
  <c r="Z9" i="171"/>
  <c r="Y9" i="171"/>
  <c r="X9" i="171"/>
  <c r="AA8" i="171"/>
  <c r="Z8" i="171"/>
  <c r="Y8" i="171"/>
  <c r="X8" i="171"/>
  <c r="AA7" i="171"/>
  <c r="Z7" i="171"/>
  <c r="Y7" i="171"/>
  <c r="X7" i="171"/>
  <c r="AA6" i="171"/>
  <c r="Z6" i="171"/>
  <c r="Y6" i="171"/>
  <c r="X6" i="171"/>
  <c r="AA5" i="171"/>
  <c r="Z5" i="171"/>
  <c r="Y5" i="171"/>
  <c r="X5" i="171"/>
  <c r="C4" i="171"/>
  <c r="B4" i="171"/>
  <c r="B78" i="170"/>
  <c r="C78" i="170"/>
  <c r="B77" i="170"/>
  <c r="C77" i="170"/>
  <c r="B76" i="170"/>
  <c r="C76" i="170"/>
  <c r="B75" i="170"/>
  <c r="C75" i="170"/>
  <c r="B74" i="170"/>
  <c r="C74" i="170"/>
  <c r="B73" i="170"/>
  <c r="C73" i="170"/>
  <c r="B72" i="170"/>
  <c r="C72" i="170"/>
  <c r="B71" i="170"/>
  <c r="C71" i="170"/>
  <c r="B70" i="170"/>
  <c r="C70" i="170"/>
  <c r="B69" i="170"/>
  <c r="C69" i="170"/>
  <c r="B68" i="170"/>
  <c r="C68" i="170"/>
  <c r="B67" i="170"/>
  <c r="C67" i="170"/>
  <c r="B66" i="170"/>
  <c r="C66" i="170"/>
  <c r="B65" i="170"/>
  <c r="C65" i="170"/>
  <c r="B64" i="170"/>
  <c r="C64" i="170"/>
  <c r="B63" i="170"/>
  <c r="C63" i="170"/>
  <c r="B62" i="170"/>
  <c r="C62" i="170"/>
  <c r="B61" i="170"/>
  <c r="C61" i="170"/>
  <c r="B60" i="170"/>
  <c r="C60" i="170"/>
  <c r="B59" i="170"/>
  <c r="C59" i="170"/>
  <c r="B58" i="170"/>
  <c r="C58" i="170"/>
  <c r="B57" i="170"/>
  <c r="C57" i="170"/>
  <c r="B56" i="170"/>
  <c r="C56" i="170"/>
  <c r="B55" i="170"/>
  <c r="C55" i="170"/>
  <c r="B54" i="170"/>
  <c r="C54" i="170"/>
  <c r="B53" i="170"/>
  <c r="C53" i="170"/>
  <c r="B52" i="170"/>
  <c r="C52" i="170"/>
  <c r="B51" i="170"/>
  <c r="C51" i="170"/>
  <c r="B50" i="170"/>
  <c r="C50" i="170"/>
  <c r="B49" i="170"/>
  <c r="C49" i="170"/>
  <c r="B48" i="170"/>
  <c r="C48" i="170"/>
  <c r="B47" i="170"/>
  <c r="C47" i="170"/>
  <c r="B46" i="170"/>
  <c r="C46" i="170"/>
  <c r="B45" i="170"/>
  <c r="C45" i="170"/>
  <c r="B44" i="170"/>
  <c r="C44" i="170"/>
  <c r="B43" i="170"/>
  <c r="C43" i="170"/>
  <c r="B42" i="170"/>
  <c r="C42" i="170"/>
  <c r="B41" i="170"/>
  <c r="C41" i="170"/>
  <c r="B40" i="170"/>
  <c r="C40" i="170"/>
  <c r="B39" i="170"/>
  <c r="C39" i="170"/>
  <c r="B38" i="170"/>
  <c r="C38" i="170"/>
  <c r="B37" i="170"/>
  <c r="C37" i="170"/>
  <c r="B36" i="170"/>
  <c r="C36" i="170"/>
  <c r="B35" i="170"/>
  <c r="C35" i="170"/>
  <c r="B34" i="170"/>
  <c r="C34" i="170"/>
  <c r="B33" i="170"/>
  <c r="C33" i="170"/>
  <c r="B32" i="170"/>
  <c r="C32" i="170"/>
  <c r="B31" i="170"/>
  <c r="C31" i="170"/>
  <c r="B30" i="170"/>
  <c r="C30" i="170"/>
  <c r="B29" i="170"/>
  <c r="C29" i="170"/>
  <c r="B28" i="170"/>
  <c r="C28" i="170"/>
  <c r="B27" i="170"/>
  <c r="C27" i="170"/>
  <c r="B26" i="170"/>
  <c r="C26" i="170"/>
  <c r="B25" i="170"/>
  <c r="C25" i="170"/>
  <c r="B24" i="170"/>
  <c r="C24" i="170"/>
  <c r="B23" i="170"/>
  <c r="C23" i="170"/>
  <c r="B22" i="170"/>
  <c r="C22" i="170"/>
  <c r="B21" i="170"/>
  <c r="C21" i="170"/>
  <c r="B20" i="170"/>
  <c r="C20" i="170"/>
  <c r="B19" i="170"/>
  <c r="C19" i="170"/>
  <c r="B18" i="170"/>
  <c r="C18" i="170"/>
  <c r="B17" i="170"/>
  <c r="C17" i="170"/>
  <c r="B16" i="170"/>
  <c r="C16" i="170"/>
  <c r="B15" i="170"/>
  <c r="C15" i="170"/>
  <c r="B14" i="170"/>
  <c r="C14" i="170"/>
  <c r="B13" i="170"/>
  <c r="C13" i="170"/>
  <c r="B12" i="170"/>
  <c r="C12" i="170"/>
  <c r="B11" i="170"/>
  <c r="C11" i="170"/>
  <c r="B10" i="170"/>
  <c r="C10" i="170"/>
  <c r="B9" i="170"/>
  <c r="C9" i="170"/>
  <c r="B8" i="170"/>
  <c r="C8" i="170"/>
  <c r="B7" i="170"/>
  <c r="C7" i="170"/>
  <c r="B6" i="170"/>
  <c r="C6" i="170"/>
  <c r="B5" i="170"/>
  <c r="C5" i="170"/>
  <c r="AA31" i="170"/>
  <c r="Z31" i="170"/>
  <c r="AA29" i="170"/>
  <c r="Z29" i="170"/>
  <c r="Y19" i="170"/>
  <c r="X19" i="170"/>
  <c r="W19" i="170"/>
  <c r="Y15" i="170"/>
  <c r="X15" i="170"/>
  <c r="W15" i="170"/>
  <c r="AA9" i="170"/>
  <c r="Z9" i="170"/>
  <c r="Y9" i="170"/>
  <c r="X9" i="170"/>
  <c r="AA8" i="170"/>
  <c r="Z8" i="170"/>
  <c r="Y8" i="170"/>
  <c r="X8" i="170"/>
  <c r="AA7" i="170"/>
  <c r="Z7" i="170"/>
  <c r="Y7" i="170"/>
  <c r="X7" i="170"/>
  <c r="AA6" i="170"/>
  <c r="Z6" i="170"/>
  <c r="Y6" i="170"/>
  <c r="X6" i="170"/>
  <c r="AA5" i="170"/>
  <c r="Z5" i="170"/>
  <c r="Y5" i="170"/>
  <c r="X5" i="170"/>
  <c r="C4" i="170"/>
  <c r="B4" i="170"/>
  <c r="B25" i="169"/>
  <c r="C25" i="169"/>
  <c r="B24" i="169"/>
  <c r="C24" i="169"/>
  <c r="B23" i="169"/>
  <c r="C23" i="169"/>
  <c r="B22" i="169"/>
  <c r="C22" i="169"/>
  <c r="B15" i="169"/>
  <c r="C15" i="169"/>
  <c r="B11" i="169"/>
  <c r="C11" i="169"/>
  <c r="B10" i="169"/>
  <c r="C10" i="169"/>
  <c r="B8" i="169"/>
  <c r="C8" i="169"/>
  <c r="B21" i="169"/>
  <c r="C21" i="169"/>
  <c r="B20" i="169"/>
  <c r="C20" i="169"/>
  <c r="B19" i="169"/>
  <c r="C19" i="169"/>
  <c r="B18" i="169"/>
  <c r="C18" i="169"/>
  <c r="B17" i="169"/>
  <c r="C17" i="169"/>
  <c r="B16" i="169"/>
  <c r="C16" i="169"/>
  <c r="B14" i="169"/>
  <c r="C14" i="169"/>
  <c r="B13" i="169"/>
  <c r="C13" i="169"/>
  <c r="B12" i="169"/>
  <c r="C12" i="169"/>
  <c r="B9" i="169"/>
  <c r="C9" i="169"/>
  <c r="B7" i="169"/>
  <c r="C7" i="169"/>
  <c r="B6" i="169"/>
  <c r="C6" i="169"/>
  <c r="B5" i="169"/>
  <c r="C5" i="169"/>
  <c r="AA31" i="169"/>
  <c r="Z31" i="169"/>
  <c r="AA29" i="169"/>
  <c r="Z29" i="169"/>
  <c r="AA24" i="169"/>
  <c r="Z24" i="169"/>
  <c r="Y19" i="169"/>
  <c r="X19" i="169"/>
  <c r="W19" i="169"/>
  <c r="Y15" i="169"/>
  <c r="X15" i="169"/>
  <c r="W15" i="169"/>
  <c r="W12" i="169"/>
  <c r="AA9" i="169"/>
  <c r="Z9" i="169"/>
  <c r="Y9" i="169"/>
  <c r="X9" i="169"/>
  <c r="AA8" i="169"/>
  <c r="Z8" i="169"/>
  <c r="Y8" i="169"/>
  <c r="X8" i="169"/>
  <c r="AA7" i="169"/>
  <c r="Z7" i="169"/>
  <c r="Y7" i="169"/>
  <c r="X7" i="169"/>
  <c r="AA6" i="169"/>
  <c r="Z6" i="169"/>
  <c r="Y6" i="169"/>
  <c r="X6" i="169"/>
  <c r="AA5" i="169"/>
  <c r="Z5" i="169"/>
  <c r="Y5" i="169"/>
  <c r="X5" i="169"/>
  <c r="C4" i="169"/>
  <c r="B4" i="169"/>
  <c r="B23" i="168"/>
  <c r="C23" i="168"/>
  <c r="B22" i="168"/>
  <c r="C22" i="168"/>
  <c r="B21" i="168"/>
  <c r="C21" i="168"/>
  <c r="B20" i="168"/>
  <c r="C20" i="168"/>
  <c r="B19" i="168"/>
  <c r="C19" i="168"/>
  <c r="B18" i="168"/>
  <c r="C18" i="168"/>
  <c r="B17" i="168"/>
  <c r="C17" i="168"/>
  <c r="B16" i="168"/>
  <c r="C16" i="168"/>
  <c r="B15" i="168"/>
  <c r="C15" i="168"/>
  <c r="B14" i="168"/>
  <c r="C14" i="168"/>
  <c r="B13" i="168"/>
  <c r="C13" i="168"/>
  <c r="B12" i="168"/>
  <c r="C12" i="168"/>
  <c r="B11" i="168"/>
  <c r="C11" i="168"/>
  <c r="B10" i="168"/>
  <c r="C10" i="168"/>
  <c r="B9" i="168"/>
  <c r="C9" i="168"/>
  <c r="B8" i="168"/>
  <c r="C8" i="168"/>
  <c r="B7" i="168"/>
  <c r="C7" i="168"/>
  <c r="B6" i="168"/>
  <c r="C6" i="168"/>
  <c r="B5" i="168"/>
  <c r="C5" i="168"/>
  <c r="AA31" i="168"/>
  <c r="Z31" i="168"/>
  <c r="AA29" i="168"/>
  <c r="Z29" i="168"/>
  <c r="AA24" i="168"/>
  <c r="Z24" i="168"/>
  <c r="Y19" i="168"/>
  <c r="X19" i="168"/>
  <c r="W19" i="168"/>
  <c r="Y15" i="168"/>
  <c r="X15" i="168"/>
  <c r="W15" i="168"/>
  <c r="AA9" i="168"/>
  <c r="Z9" i="168"/>
  <c r="Y9" i="168"/>
  <c r="X9" i="168"/>
  <c r="AA8" i="168"/>
  <c r="Z8" i="168"/>
  <c r="Y8" i="168"/>
  <c r="X8" i="168"/>
  <c r="AA7" i="168"/>
  <c r="Z7" i="168"/>
  <c r="Y7" i="168"/>
  <c r="X7" i="168"/>
  <c r="AA6" i="168"/>
  <c r="Z6" i="168"/>
  <c r="Y6" i="168"/>
  <c r="X6" i="168"/>
  <c r="AA5" i="168"/>
  <c r="Z5" i="168"/>
  <c r="Y5" i="168"/>
  <c r="X5" i="168"/>
  <c r="C4" i="168"/>
  <c r="B4" i="168"/>
  <c r="B141" i="167"/>
  <c r="C141" i="167"/>
  <c r="B140" i="167"/>
  <c r="C140" i="167"/>
  <c r="B139" i="167"/>
  <c r="C139" i="167"/>
  <c r="B138" i="167"/>
  <c r="C138" i="167"/>
  <c r="B137" i="167"/>
  <c r="C137" i="167"/>
  <c r="B136" i="167"/>
  <c r="C136" i="167"/>
  <c r="B135" i="167"/>
  <c r="C135" i="167"/>
  <c r="B134" i="167"/>
  <c r="C134" i="167"/>
  <c r="B133" i="167"/>
  <c r="C133" i="167"/>
  <c r="B132" i="167"/>
  <c r="C132" i="167"/>
  <c r="B131" i="167"/>
  <c r="C131" i="167"/>
  <c r="B130" i="167"/>
  <c r="C130" i="167"/>
  <c r="B129" i="167"/>
  <c r="C129" i="167"/>
  <c r="B128" i="167"/>
  <c r="C128" i="167"/>
  <c r="B127" i="167"/>
  <c r="C127" i="167"/>
  <c r="B126" i="167"/>
  <c r="C126" i="167"/>
  <c r="B125" i="167"/>
  <c r="C125" i="167"/>
  <c r="B124" i="167"/>
  <c r="C124" i="167"/>
  <c r="B123" i="167"/>
  <c r="C123" i="167"/>
  <c r="B122" i="167"/>
  <c r="C122" i="167"/>
  <c r="B121" i="167"/>
  <c r="C121" i="167"/>
  <c r="B120" i="167"/>
  <c r="C120" i="167"/>
  <c r="B119" i="167"/>
  <c r="C119" i="167"/>
  <c r="B118" i="167"/>
  <c r="C118" i="167"/>
  <c r="B117" i="167"/>
  <c r="C117" i="167"/>
  <c r="B116" i="167"/>
  <c r="C116" i="167"/>
  <c r="B115" i="167"/>
  <c r="C115" i="167"/>
  <c r="B114" i="167"/>
  <c r="C114" i="167"/>
  <c r="B113" i="167"/>
  <c r="C113" i="167"/>
  <c r="B112" i="167"/>
  <c r="C112" i="167"/>
  <c r="B111" i="167"/>
  <c r="C111" i="167"/>
  <c r="B110" i="167"/>
  <c r="C110" i="167"/>
  <c r="B109" i="167"/>
  <c r="C109" i="167"/>
  <c r="B43" i="167"/>
  <c r="B44" i="167"/>
  <c r="B45" i="167"/>
  <c r="C43" i="167"/>
  <c r="C44" i="167"/>
  <c r="C45" i="167"/>
  <c r="R4" i="167"/>
  <c r="Q4" i="167"/>
  <c r="B108" i="167"/>
  <c r="C108" i="167"/>
  <c r="R5" i="167"/>
  <c r="Q5" i="167"/>
  <c r="B39" i="167"/>
  <c r="B40" i="167"/>
  <c r="B41" i="167"/>
  <c r="B42" i="167"/>
  <c r="C39" i="167"/>
  <c r="C40" i="167"/>
  <c r="C41" i="167"/>
  <c r="C42" i="167"/>
  <c r="L5" i="167"/>
  <c r="M5" i="167"/>
  <c r="B107" i="167"/>
  <c r="C107" i="167"/>
  <c r="B106" i="167"/>
  <c r="C106" i="167"/>
  <c r="B105" i="167"/>
  <c r="C105" i="167"/>
  <c r="B104" i="167"/>
  <c r="C104" i="167"/>
  <c r="B103" i="167"/>
  <c r="C103" i="167"/>
  <c r="B102" i="167"/>
  <c r="C102" i="167"/>
  <c r="B101" i="167"/>
  <c r="C101" i="167"/>
  <c r="B100" i="167"/>
  <c r="C100" i="167"/>
  <c r="B99" i="167"/>
  <c r="C99" i="167"/>
  <c r="B98" i="167"/>
  <c r="C98" i="167"/>
  <c r="B97" i="167"/>
  <c r="C97" i="167"/>
  <c r="B96" i="167"/>
  <c r="C96" i="167"/>
  <c r="B95" i="167"/>
  <c r="C95" i="167"/>
  <c r="B94" i="167"/>
  <c r="C94" i="167"/>
  <c r="B93" i="167"/>
  <c r="C93" i="167"/>
  <c r="B92" i="167"/>
  <c r="C92" i="167"/>
  <c r="B91" i="167"/>
  <c r="C91" i="167"/>
  <c r="B90" i="167"/>
  <c r="C90" i="167"/>
  <c r="B89" i="167"/>
  <c r="C89" i="167"/>
  <c r="B88" i="167"/>
  <c r="C88" i="167"/>
  <c r="B87" i="167"/>
  <c r="C87" i="167"/>
  <c r="B86" i="167"/>
  <c r="C86" i="167"/>
  <c r="B85" i="167"/>
  <c r="C85" i="167"/>
  <c r="B84" i="167"/>
  <c r="C84" i="167"/>
  <c r="B83" i="167"/>
  <c r="C83" i="167"/>
  <c r="B82" i="167"/>
  <c r="C82" i="167"/>
  <c r="B81" i="167"/>
  <c r="C81" i="167"/>
  <c r="B80" i="167"/>
  <c r="C80" i="167"/>
  <c r="B79" i="167"/>
  <c r="C79" i="167"/>
  <c r="B78" i="167"/>
  <c r="C78" i="167"/>
  <c r="B77" i="167"/>
  <c r="C77" i="167"/>
  <c r="B76" i="167"/>
  <c r="C76" i="167"/>
  <c r="B75" i="167"/>
  <c r="C75" i="167"/>
  <c r="B74" i="167"/>
  <c r="C74" i="167"/>
  <c r="B73" i="167"/>
  <c r="C73" i="167"/>
  <c r="B72" i="167"/>
  <c r="C72" i="167"/>
  <c r="B71" i="167"/>
  <c r="C71" i="167"/>
  <c r="B70" i="167"/>
  <c r="C70" i="167"/>
  <c r="B69" i="167"/>
  <c r="C69" i="167"/>
  <c r="B68" i="167"/>
  <c r="C68" i="167"/>
  <c r="B67" i="167"/>
  <c r="C67" i="167"/>
  <c r="B66" i="167"/>
  <c r="C66" i="167"/>
  <c r="B65" i="167"/>
  <c r="C65" i="167"/>
  <c r="B64" i="167"/>
  <c r="C64" i="167"/>
  <c r="B63" i="167"/>
  <c r="C63" i="167"/>
  <c r="B62" i="167"/>
  <c r="C62" i="167"/>
  <c r="B61" i="167"/>
  <c r="C61" i="167"/>
  <c r="B60" i="167"/>
  <c r="C60" i="167"/>
  <c r="B59" i="167"/>
  <c r="C59" i="167"/>
  <c r="B58" i="167"/>
  <c r="C58" i="167"/>
  <c r="B57" i="167"/>
  <c r="C57" i="167"/>
  <c r="B56" i="167"/>
  <c r="C56" i="167"/>
  <c r="B55" i="167"/>
  <c r="C55" i="167"/>
  <c r="B54" i="167"/>
  <c r="C54" i="167"/>
  <c r="B53" i="167"/>
  <c r="C53" i="167"/>
  <c r="B52" i="167"/>
  <c r="C52" i="167"/>
  <c r="B51" i="167"/>
  <c r="C51" i="167"/>
  <c r="B50" i="167"/>
  <c r="C50" i="167"/>
  <c r="B49" i="167"/>
  <c r="C49" i="167"/>
  <c r="B48" i="167"/>
  <c r="C48" i="167"/>
  <c r="B47" i="167"/>
  <c r="C47" i="167"/>
  <c r="B46" i="167"/>
  <c r="C46" i="167"/>
  <c r="B38" i="167"/>
  <c r="C38" i="167"/>
  <c r="B37" i="167"/>
  <c r="C37" i="167"/>
  <c r="B36" i="167"/>
  <c r="C36" i="167"/>
  <c r="B35" i="167"/>
  <c r="C35" i="167"/>
  <c r="B34" i="167"/>
  <c r="C34" i="167"/>
  <c r="B33" i="167"/>
  <c r="C33" i="167"/>
  <c r="B32" i="167"/>
  <c r="C32" i="167"/>
  <c r="B31" i="167"/>
  <c r="C31" i="167"/>
  <c r="B30" i="167"/>
  <c r="C30" i="167"/>
  <c r="B29" i="167"/>
  <c r="C29" i="167"/>
  <c r="B15" i="167"/>
  <c r="B16" i="167"/>
  <c r="B17" i="167"/>
  <c r="B18" i="167"/>
  <c r="B19" i="167"/>
  <c r="B20" i="167"/>
  <c r="B21" i="167"/>
  <c r="B22" i="167"/>
  <c r="B23" i="167"/>
  <c r="B24" i="167"/>
  <c r="B25" i="167"/>
  <c r="B26" i="167"/>
  <c r="B27" i="167"/>
  <c r="B28" i="167"/>
  <c r="C15" i="167"/>
  <c r="C16" i="167"/>
  <c r="C17" i="167"/>
  <c r="C18" i="167"/>
  <c r="C19" i="167"/>
  <c r="C20" i="167"/>
  <c r="C21" i="167"/>
  <c r="C22" i="167"/>
  <c r="C23" i="167"/>
  <c r="C24" i="167"/>
  <c r="C25" i="167"/>
  <c r="C26" i="167"/>
  <c r="C27" i="167"/>
  <c r="C28" i="167"/>
  <c r="B14" i="167"/>
  <c r="C14" i="167"/>
  <c r="B13" i="167"/>
  <c r="C13" i="167"/>
  <c r="B12" i="167"/>
  <c r="C12" i="167"/>
  <c r="B11" i="167"/>
  <c r="C11" i="167"/>
  <c r="B10" i="167"/>
  <c r="C10" i="167"/>
  <c r="B9" i="167"/>
  <c r="C9" i="167"/>
  <c r="B8" i="167"/>
  <c r="C8" i="167"/>
  <c r="B7" i="167"/>
  <c r="C7" i="167"/>
  <c r="B6" i="167"/>
  <c r="C6" i="167"/>
  <c r="B5" i="167"/>
  <c r="C5" i="167"/>
  <c r="AA31" i="167"/>
  <c r="Z31" i="167"/>
  <c r="AA29" i="167"/>
  <c r="Z29" i="167"/>
  <c r="AA24" i="167"/>
  <c r="Z24" i="167"/>
  <c r="Y19" i="167"/>
  <c r="X19" i="167"/>
  <c r="W19" i="167"/>
  <c r="Y15" i="167"/>
  <c r="X15" i="167"/>
  <c r="W15" i="167"/>
  <c r="AA9" i="167"/>
  <c r="Z9" i="167"/>
  <c r="Y9" i="167"/>
  <c r="X9" i="167"/>
  <c r="AA8" i="167"/>
  <c r="Z8" i="167"/>
  <c r="Y8" i="167"/>
  <c r="X8" i="167"/>
  <c r="AA7" i="167"/>
  <c r="Z7" i="167"/>
  <c r="Y7" i="167"/>
  <c r="X7" i="167"/>
  <c r="AA6" i="167"/>
  <c r="Z6" i="167"/>
  <c r="Y6" i="167"/>
  <c r="X6" i="167"/>
  <c r="AA5" i="167"/>
  <c r="Z5" i="167"/>
  <c r="Y5" i="167"/>
  <c r="X5" i="167"/>
  <c r="M4" i="167"/>
  <c r="L4" i="167"/>
  <c r="C4" i="167"/>
  <c r="B4" i="167"/>
  <c r="Z12" i="36" l="1"/>
  <c r="Z12" i="39"/>
  <c r="Z12" i="83"/>
  <c r="Z12" i="89"/>
  <c r="Z12" i="168"/>
  <c r="Z12" i="174"/>
  <c r="AA12" i="39"/>
  <c r="AA12" i="83"/>
  <c r="AA12" i="89"/>
  <c r="AA12" i="168"/>
  <c r="AA12" i="174"/>
  <c r="Z12" i="40"/>
  <c r="Z12" i="84"/>
  <c r="Z12" i="90"/>
  <c r="Z12" i="169"/>
  <c r="Z12" i="176"/>
  <c r="AA12" i="40"/>
  <c r="AA12" i="84"/>
  <c r="AA12" i="90"/>
  <c r="AA12" i="169"/>
  <c r="AA12" i="176"/>
  <c r="Z12" i="33"/>
  <c r="Z12" i="41"/>
  <c r="Z12" i="85"/>
  <c r="Z12" i="91"/>
  <c r="Z12" i="170"/>
  <c r="Z12" i="177"/>
  <c r="AA12" i="33"/>
  <c r="AA12" i="41"/>
  <c r="AA12" i="85"/>
  <c r="AA12" i="91"/>
  <c r="AA12" i="170"/>
  <c r="AA12" i="177"/>
  <c r="Z12" i="42"/>
  <c r="Z12" i="86"/>
  <c r="Z12" i="92"/>
  <c r="Z12" i="171"/>
  <c r="Z12" i="178"/>
  <c r="AA12" i="36"/>
  <c r="AA12" i="42"/>
  <c r="AA12" i="86"/>
  <c r="AA12" i="92"/>
  <c r="AA12" i="171"/>
  <c r="AA12" i="178"/>
  <c r="Z12" i="37"/>
  <c r="Z12" i="43"/>
  <c r="Z12" i="87"/>
  <c r="Z12" i="93"/>
  <c r="Z12" i="172"/>
  <c r="Z12" i="179"/>
  <c r="AA12" i="37"/>
  <c r="AA12" i="43"/>
  <c r="AA12" i="87"/>
  <c r="AA12" i="93"/>
  <c r="Z12" i="38"/>
  <c r="Z12" i="82"/>
  <c r="AA12" i="88"/>
  <c r="Z12" i="167"/>
  <c r="Z12" i="173"/>
  <c r="Z12" i="7"/>
  <c r="AA12" i="38"/>
  <c r="X12" i="176"/>
  <c r="Y12" i="176"/>
  <c r="Y12" i="171"/>
  <c r="Y12" i="169"/>
  <c r="X12" i="167"/>
  <c r="Y12" i="174"/>
  <c r="X12" i="178"/>
  <c r="Y12" i="167"/>
  <c r="Y12" i="178"/>
  <c r="X12" i="179"/>
  <c r="AA19" i="179"/>
  <c r="Z19" i="179"/>
  <c r="X12" i="173"/>
  <c r="Y12" i="168"/>
  <c r="Y12" i="173"/>
  <c r="X12" i="174"/>
  <c r="Z19" i="178"/>
  <c r="AA19" i="177"/>
  <c r="Z19" i="177"/>
  <c r="AA19" i="176"/>
  <c r="Z19" i="176"/>
  <c r="T4" i="167"/>
  <c r="Y12" i="172"/>
  <c r="Y12" i="170"/>
  <c r="X12" i="168"/>
  <c r="X12" i="170"/>
  <c r="X12" i="172"/>
  <c r="AA19" i="174"/>
  <c r="Z19" i="174"/>
  <c r="AA19" i="173"/>
  <c r="Z19" i="173"/>
  <c r="AA19" i="172"/>
  <c r="Z19" i="172"/>
  <c r="X12" i="171"/>
  <c r="AA19" i="171"/>
  <c r="Z19" i="171"/>
  <c r="AA19" i="170"/>
  <c r="Z19" i="170"/>
  <c r="X12" i="169"/>
  <c r="AA19" i="169"/>
  <c r="Z19" i="169"/>
  <c r="AA19" i="168"/>
  <c r="Z19" i="168"/>
  <c r="AA19" i="167"/>
  <c r="T5" i="167"/>
  <c r="Z19" i="167"/>
  <c r="AA31" i="166"/>
  <c r="Z31" i="166"/>
  <c r="AA29" i="166"/>
  <c r="Z29" i="166"/>
  <c r="AA24" i="166"/>
  <c r="Z24" i="166"/>
  <c r="AA21" i="166"/>
  <c r="Z21" i="166"/>
  <c r="Y19" i="166"/>
  <c r="X19" i="166"/>
  <c r="W19" i="166"/>
  <c r="AA19" i="166" s="1"/>
  <c r="Y15" i="166"/>
  <c r="X15" i="166"/>
  <c r="W15" i="166"/>
  <c r="Y12" i="166"/>
  <c r="W12" i="166"/>
  <c r="AA9" i="166"/>
  <c r="Z9" i="166"/>
  <c r="Y9" i="166"/>
  <c r="X9" i="166"/>
  <c r="AA8" i="166"/>
  <c r="Z8" i="166"/>
  <c r="Y8" i="166"/>
  <c r="X8" i="166"/>
  <c r="AA7" i="166"/>
  <c r="Z7" i="166"/>
  <c r="Y7" i="166"/>
  <c r="X7" i="166"/>
  <c r="AA6" i="166"/>
  <c r="Z6" i="166"/>
  <c r="Y6" i="166"/>
  <c r="X6" i="166"/>
  <c r="AA5" i="166"/>
  <c r="Z5" i="166"/>
  <c r="Y5" i="166"/>
  <c r="X5" i="166"/>
  <c r="X12" i="166" s="1"/>
  <c r="M4" i="166"/>
  <c r="L4" i="166"/>
  <c r="C4" i="166"/>
  <c r="B4" i="166"/>
  <c r="B36" i="93"/>
  <c r="AA31" i="93"/>
  <c r="Z31" i="93"/>
  <c r="AA29" i="93"/>
  <c r="Z29" i="93"/>
  <c r="AA24" i="93"/>
  <c r="Z24" i="93"/>
  <c r="AA21" i="93"/>
  <c r="Z21" i="93"/>
  <c r="AA19" i="93"/>
  <c r="Z19" i="93"/>
  <c r="AA31" i="92"/>
  <c r="Z31" i="92"/>
  <c r="AA29" i="92"/>
  <c r="Z29" i="92"/>
  <c r="AA24" i="92"/>
  <c r="Z24" i="92"/>
  <c r="AA21" i="92"/>
  <c r="Z21" i="92"/>
  <c r="AA19" i="92"/>
  <c r="Z19" i="92"/>
  <c r="AA31" i="91"/>
  <c r="Z31" i="91"/>
  <c r="AA29" i="91"/>
  <c r="Z29" i="91"/>
  <c r="AA24" i="91"/>
  <c r="Z24" i="91"/>
  <c r="AA21" i="91"/>
  <c r="Z21" i="91"/>
  <c r="AA19" i="91"/>
  <c r="Z19" i="91"/>
  <c r="AA31" i="90"/>
  <c r="Z31" i="90"/>
  <c r="AA29" i="90"/>
  <c r="Z29" i="90"/>
  <c r="AA24" i="90"/>
  <c r="Z24" i="90"/>
  <c r="AA21" i="90"/>
  <c r="Z21" i="90"/>
  <c r="AA19" i="90"/>
  <c r="Z19" i="90"/>
  <c r="AA31" i="89"/>
  <c r="Z31" i="89"/>
  <c r="AA29" i="89"/>
  <c r="Z29" i="89"/>
  <c r="AA24" i="89"/>
  <c r="Z24" i="89"/>
  <c r="AA21" i="89"/>
  <c r="Z21" i="89"/>
  <c r="AA19" i="89"/>
  <c r="Z19" i="89"/>
  <c r="AA31" i="88"/>
  <c r="Z31" i="88"/>
  <c r="AA29" i="88"/>
  <c r="Z29" i="88"/>
  <c r="AA24" i="88"/>
  <c r="Z24" i="88"/>
  <c r="AA21" i="88"/>
  <c r="Z21" i="88"/>
  <c r="AA19" i="88"/>
  <c r="Z19" i="88"/>
  <c r="AA31" i="87"/>
  <c r="Z31" i="87"/>
  <c r="AA29" i="87"/>
  <c r="Z29" i="87"/>
  <c r="AA24" i="87"/>
  <c r="Z24" i="87"/>
  <c r="AA21" i="87"/>
  <c r="Z21" i="87"/>
  <c r="AA19" i="87"/>
  <c r="Z19" i="87"/>
  <c r="AA31" i="86"/>
  <c r="Z31" i="86"/>
  <c r="AA29" i="86"/>
  <c r="Z29" i="86"/>
  <c r="AA24" i="86"/>
  <c r="Z24" i="86"/>
  <c r="AA21" i="86"/>
  <c r="Z21" i="86"/>
  <c r="AA19" i="86"/>
  <c r="Z19" i="86"/>
  <c r="AA31" i="85"/>
  <c r="Z31" i="85"/>
  <c r="AA29" i="85"/>
  <c r="Z29" i="85"/>
  <c r="AA24" i="85"/>
  <c r="Z24" i="85"/>
  <c r="AA21" i="85"/>
  <c r="Z21" i="85"/>
  <c r="AA19" i="85"/>
  <c r="Z19" i="85"/>
  <c r="AA31" i="84"/>
  <c r="Z31" i="84"/>
  <c r="AA29" i="84"/>
  <c r="Z29" i="84"/>
  <c r="AA24" i="84"/>
  <c r="Z24" i="84"/>
  <c r="AA21" i="84"/>
  <c r="Z21" i="84"/>
  <c r="AA19" i="84"/>
  <c r="Z19" i="84"/>
  <c r="AA31" i="83"/>
  <c r="Z31" i="83"/>
  <c r="AA29" i="83"/>
  <c r="Z29" i="83"/>
  <c r="AA24" i="83"/>
  <c r="Z24" i="83"/>
  <c r="AA21" i="83"/>
  <c r="Z21" i="83"/>
  <c r="AA19" i="83"/>
  <c r="Z19" i="83"/>
  <c r="AA31" i="82"/>
  <c r="Z31" i="82"/>
  <c r="AA29" i="82"/>
  <c r="Z29" i="82"/>
  <c r="AA24" i="82"/>
  <c r="Z24" i="82"/>
  <c r="AA21" i="82"/>
  <c r="Z21" i="82"/>
  <c r="AA19" i="82"/>
  <c r="Z19" i="82"/>
  <c r="AA32" i="43"/>
  <c r="Z32" i="43"/>
  <c r="AA31" i="43"/>
  <c r="Z31" i="43"/>
  <c r="AA30" i="43"/>
  <c r="Z30" i="43"/>
  <c r="AA29" i="43"/>
  <c r="Z29" i="43"/>
  <c r="AA28" i="43"/>
  <c r="Z28" i="43"/>
  <c r="AA27" i="43"/>
  <c r="Z27" i="43"/>
  <c r="AA26" i="43"/>
  <c r="Z26" i="43"/>
  <c r="AA25" i="43"/>
  <c r="Z25" i="43"/>
  <c r="AA24" i="43"/>
  <c r="Z24" i="43"/>
  <c r="AA23" i="43"/>
  <c r="Z23" i="43"/>
  <c r="AA22" i="43"/>
  <c r="Z22" i="43"/>
  <c r="AA21" i="43"/>
  <c r="Z21" i="43"/>
  <c r="AA20" i="43"/>
  <c r="Z20" i="43"/>
  <c r="AA19" i="43"/>
  <c r="Z19" i="43"/>
  <c r="AA32" i="42"/>
  <c r="Z32" i="42"/>
  <c r="AA31" i="42"/>
  <c r="Z31" i="42"/>
  <c r="AA30" i="42"/>
  <c r="Z30" i="42"/>
  <c r="AA29" i="42"/>
  <c r="Z29" i="42"/>
  <c r="AA28" i="42"/>
  <c r="Z28" i="42"/>
  <c r="AA27" i="42"/>
  <c r="Z27" i="42"/>
  <c r="AA26" i="42"/>
  <c r="Z26" i="42"/>
  <c r="AA25" i="42"/>
  <c r="Z25" i="42"/>
  <c r="AA24" i="42"/>
  <c r="Z24" i="42"/>
  <c r="AA23" i="42"/>
  <c r="Z23" i="42"/>
  <c r="AA22" i="42"/>
  <c r="Z22" i="42"/>
  <c r="AA21" i="42"/>
  <c r="Z21" i="42"/>
  <c r="AA20" i="42"/>
  <c r="Z20" i="42"/>
  <c r="AA19" i="42"/>
  <c r="Z19" i="42"/>
  <c r="AA32" i="41"/>
  <c r="Z32" i="41"/>
  <c r="AA31" i="41"/>
  <c r="Z31" i="41"/>
  <c r="AA30" i="41"/>
  <c r="Z30" i="41"/>
  <c r="AA29" i="41"/>
  <c r="Z29" i="41"/>
  <c r="AA28" i="41"/>
  <c r="Z28" i="41"/>
  <c r="AA27" i="41"/>
  <c r="Z27" i="41"/>
  <c r="AA26" i="41"/>
  <c r="Z26" i="41"/>
  <c r="AA25" i="41"/>
  <c r="Z25" i="41"/>
  <c r="AA24" i="41"/>
  <c r="Z24" i="41"/>
  <c r="AA23" i="41"/>
  <c r="Z23" i="41"/>
  <c r="AA22" i="41"/>
  <c r="Z22" i="41"/>
  <c r="AA21" i="41"/>
  <c r="Z21" i="41"/>
  <c r="AA20" i="41"/>
  <c r="Z20" i="41"/>
  <c r="AA19" i="41"/>
  <c r="Z19" i="41"/>
  <c r="AA32" i="40"/>
  <c r="Z32" i="40"/>
  <c r="AA31" i="40"/>
  <c r="Z31" i="40"/>
  <c r="AA30" i="40"/>
  <c r="Z30" i="40"/>
  <c r="AA29" i="40"/>
  <c r="Z29" i="40"/>
  <c r="AA28" i="40"/>
  <c r="Z28" i="40"/>
  <c r="AA27" i="40"/>
  <c r="Z27" i="40"/>
  <c r="AA26" i="40"/>
  <c r="Z26" i="40"/>
  <c r="AA25" i="40"/>
  <c r="Z25" i="40"/>
  <c r="AA24" i="40"/>
  <c r="Z24" i="40"/>
  <c r="AA23" i="40"/>
  <c r="Z23" i="40"/>
  <c r="AA22" i="40"/>
  <c r="Z22" i="40"/>
  <c r="AA21" i="40"/>
  <c r="Z21" i="40"/>
  <c r="AA20" i="40"/>
  <c r="Z20" i="40"/>
  <c r="AA19" i="40"/>
  <c r="Z19" i="40"/>
  <c r="AA32" i="39"/>
  <c r="Z32" i="39"/>
  <c r="AA31" i="39"/>
  <c r="Z31" i="39"/>
  <c r="AA30" i="39"/>
  <c r="Z30" i="39"/>
  <c r="AA29" i="39"/>
  <c r="Z29" i="39"/>
  <c r="AA28" i="39"/>
  <c r="Z28" i="39"/>
  <c r="AA27" i="39"/>
  <c r="Z27" i="39"/>
  <c r="AA26" i="39"/>
  <c r="Z26" i="39"/>
  <c r="AA25" i="39"/>
  <c r="Z25" i="39"/>
  <c r="AA24" i="39"/>
  <c r="Z24" i="39"/>
  <c r="AA23" i="39"/>
  <c r="Z23" i="39"/>
  <c r="AA22" i="39"/>
  <c r="Z22" i="39"/>
  <c r="AA21" i="39"/>
  <c r="Z21" i="39"/>
  <c r="AA20" i="39"/>
  <c r="Z20" i="39"/>
  <c r="AA19" i="39"/>
  <c r="Z19" i="39"/>
  <c r="AA32" i="38"/>
  <c r="Z32" i="38"/>
  <c r="AA31" i="38"/>
  <c r="Z31" i="38"/>
  <c r="AA30" i="38"/>
  <c r="Z30" i="38"/>
  <c r="AA29" i="38"/>
  <c r="Z29" i="38"/>
  <c r="AA28" i="38"/>
  <c r="Z28" i="38"/>
  <c r="AA27" i="38"/>
  <c r="Z27" i="38"/>
  <c r="AA26" i="38"/>
  <c r="Z26" i="38"/>
  <c r="AA25" i="38"/>
  <c r="Z25" i="38"/>
  <c r="AA24" i="38"/>
  <c r="Z24" i="38"/>
  <c r="AA23" i="38"/>
  <c r="Z23" i="38"/>
  <c r="AA22" i="38"/>
  <c r="Z22" i="38"/>
  <c r="AA21" i="38"/>
  <c r="Z21" i="38"/>
  <c r="AA20" i="38"/>
  <c r="Z20" i="38"/>
  <c r="AA19" i="38"/>
  <c r="Z19" i="38"/>
  <c r="AA32" i="7"/>
  <c r="Z32" i="7"/>
  <c r="AA31" i="7"/>
  <c r="Z31" i="7"/>
  <c r="AA30" i="7"/>
  <c r="Z30" i="7"/>
  <c r="AA29" i="7"/>
  <c r="Z29" i="7"/>
  <c r="AA28" i="7"/>
  <c r="Z28" i="7"/>
  <c r="AA27" i="7"/>
  <c r="Z27" i="7"/>
  <c r="AA26" i="7"/>
  <c r="Z26" i="7"/>
  <c r="AA25" i="7"/>
  <c r="Z25" i="7"/>
  <c r="AA24" i="7"/>
  <c r="Z24" i="7"/>
  <c r="AA23" i="7"/>
  <c r="Z23" i="7"/>
  <c r="AA22" i="7"/>
  <c r="Z22" i="7"/>
  <c r="AA21" i="7"/>
  <c r="Z21" i="7"/>
  <c r="AA20" i="7"/>
  <c r="Z20" i="7"/>
  <c r="AA32" i="33"/>
  <c r="Z32" i="33"/>
  <c r="AA31" i="33"/>
  <c r="Z31" i="33"/>
  <c r="AA30" i="33"/>
  <c r="Z30" i="33"/>
  <c r="AA29" i="33"/>
  <c r="Z29" i="33"/>
  <c r="AA28" i="33"/>
  <c r="Z28" i="33"/>
  <c r="AA27" i="33"/>
  <c r="Z27" i="33"/>
  <c r="AA26" i="33"/>
  <c r="Z26" i="33"/>
  <c r="AA25" i="33"/>
  <c r="Z25" i="33"/>
  <c r="AA24" i="33"/>
  <c r="Z24" i="33"/>
  <c r="AA23" i="33"/>
  <c r="Z23" i="33"/>
  <c r="AA22" i="33"/>
  <c r="Z22" i="33"/>
  <c r="AA21" i="33"/>
  <c r="Z21" i="33"/>
  <c r="AA20" i="33"/>
  <c r="Z20" i="33"/>
  <c r="AA19" i="33"/>
  <c r="Z19" i="33"/>
  <c r="AA32" i="36"/>
  <c r="Z32" i="36"/>
  <c r="AA31" i="36"/>
  <c r="Z31" i="36"/>
  <c r="AA30" i="36"/>
  <c r="Z30" i="36"/>
  <c r="AA29" i="36"/>
  <c r="Z29" i="36"/>
  <c r="AA28" i="36"/>
  <c r="Z28" i="36"/>
  <c r="AA27" i="36"/>
  <c r="Z27" i="36"/>
  <c r="AA26" i="36"/>
  <c r="Z26" i="36"/>
  <c r="AA25" i="36"/>
  <c r="Z25" i="36"/>
  <c r="AA24" i="36"/>
  <c r="Z24" i="36"/>
  <c r="AA23" i="36"/>
  <c r="Z23" i="36"/>
  <c r="AA22" i="36"/>
  <c r="Z22" i="36"/>
  <c r="AA21" i="36"/>
  <c r="Z21" i="36"/>
  <c r="AA20" i="36"/>
  <c r="Z20" i="36"/>
  <c r="AA19" i="36"/>
  <c r="Z19" i="36"/>
  <c r="AA32" i="37"/>
  <c r="Z32" i="37"/>
  <c r="AA31" i="37"/>
  <c r="Z31" i="37"/>
  <c r="AA30" i="37"/>
  <c r="Z30" i="37"/>
  <c r="AA29" i="37"/>
  <c r="Z29" i="37"/>
  <c r="AA28" i="37"/>
  <c r="Z28" i="37"/>
  <c r="AA27" i="37"/>
  <c r="Z27" i="37"/>
  <c r="AA26" i="37"/>
  <c r="Z26" i="37"/>
  <c r="AA25" i="37"/>
  <c r="Z25" i="37"/>
  <c r="AA24" i="37"/>
  <c r="Z24" i="37"/>
  <c r="AA23" i="37"/>
  <c r="Z23" i="37"/>
  <c r="AA22" i="37"/>
  <c r="Z22" i="37"/>
  <c r="AA21" i="37"/>
  <c r="Z21" i="37"/>
  <c r="AA20" i="37"/>
  <c r="Z20" i="37"/>
  <c r="AA19" i="37"/>
  <c r="Z19" i="37"/>
  <c r="T4" i="33"/>
  <c r="W12" i="93"/>
  <c r="Y12" i="92"/>
  <c r="X12" i="92"/>
  <c r="W12" i="92"/>
  <c r="Y12" i="91"/>
  <c r="X12" i="91"/>
  <c r="W12" i="91"/>
  <c r="Y12" i="90"/>
  <c r="X12" i="90"/>
  <c r="W12" i="90"/>
  <c r="Y12" i="89"/>
  <c r="X12" i="89"/>
  <c r="W12" i="89"/>
  <c r="Y12" i="88"/>
  <c r="X12" i="88"/>
  <c r="W12" i="88"/>
  <c r="Y12" i="87"/>
  <c r="X12" i="87"/>
  <c r="W12" i="87"/>
  <c r="Y12" i="86"/>
  <c r="X12" i="86"/>
  <c r="W12" i="86"/>
  <c r="Y12" i="85"/>
  <c r="X12" i="85"/>
  <c r="W12" i="85"/>
  <c r="Y12" i="84"/>
  <c r="X12" i="84"/>
  <c r="W12" i="84"/>
  <c r="Y12" i="83"/>
  <c r="X12" i="83"/>
  <c r="W12" i="83"/>
  <c r="Y12" i="82"/>
  <c r="X12" i="82"/>
  <c r="W12" i="82"/>
  <c r="C29" i="93"/>
  <c r="B29" i="93"/>
  <c r="C24" i="93"/>
  <c r="B24" i="93"/>
  <c r="C26" i="93"/>
  <c r="B26" i="93"/>
  <c r="C25" i="93"/>
  <c r="B25" i="93"/>
  <c r="C28" i="93"/>
  <c r="B28" i="93"/>
  <c r="C27" i="93"/>
  <c r="B27" i="93"/>
  <c r="C31" i="93"/>
  <c r="B31" i="93"/>
  <c r="C36" i="93"/>
  <c r="C33" i="93"/>
  <c r="B33" i="93"/>
  <c r="C35" i="93"/>
  <c r="B35" i="93"/>
  <c r="C34" i="93"/>
  <c r="B34" i="93"/>
  <c r="C32" i="93"/>
  <c r="B32" i="93"/>
  <c r="C30" i="93"/>
  <c r="B30" i="93"/>
  <c r="C4" i="93"/>
  <c r="B4" i="93"/>
  <c r="C6" i="93"/>
  <c r="B6" i="93"/>
  <c r="C5" i="93"/>
  <c r="B5" i="93"/>
  <c r="C13" i="93"/>
  <c r="B13" i="93"/>
  <c r="Y19" i="93"/>
  <c r="X19" i="93"/>
  <c r="W19" i="93"/>
  <c r="C23" i="93"/>
  <c r="B23" i="93"/>
  <c r="C22" i="93"/>
  <c r="B22" i="93"/>
  <c r="C21" i="93"/>
  <c r="B21" i="93"/>
  <c r="C17" i="93"/>
  <c r="B17" i="93"/>
  <c r="Y15" i="93"/>
  <c r="X15" i="93"/>
  <c r="W15" i="93"/>
  <c r="C12" i="93"/>
  <c r="B12" i="93"/>
  <c r="C19" i="93"/>
  <c r="B19" i="93"/>
  <c r="C18" i="93"/>
  <c r="B18" i="93"/>
  <c r="C11" i="93"/>
  <c r="B11" i="93"/>
  <c r="C10" i="93"/>
  <c r="B10" i="93"/>
  <c r="C8" i="93"/>
  <c r="B8" i="93"/>
  <c r="AA9" i="93"/>
  <c r="Z9" i="93"/>
  <c r="Y9" i="93"/>
  <c r="X9" i="93"/>
  <c r="C20" i="93"/>
  <c r="B20" i="93"/>
  <c r="AA8" i="93"/>
  <c r="Z8" i="93"/>
  <c r="Y8" i="93"/>
  <c r="X8" i="93"/>
  <c r="C15" i="93"/>
  <c r="B15" i="93"/>
  <c r="AA7" i="93"/>
  <c r="Z7" i="93"/>
  <c r="Y7" i="93"/>
  <c r="X7" i="93"/>
  <c r="C9" i="93"/>
  <c r="B9" i="93"/>
  <c r="AA6" i="93"/>
  <c r="Z6" i="93"/>
  <c r="Y6" i="93"/>
  <c r="X6" i="93"/>
  <c r="C7" i="93"/>
  <c r="B7" i="93"/>
  <c r="AA5" i="93"/>
  <c r="Z5" i="93"/>
  <c r="Y5" i="93"/>
  <c r="Y12" i="93" s="1"/>
  <c r="X5" i="93"/>
  <c r="X12" i="93" s="1"/>
  <c r="C14" i="93"/>
  <c r="B14" i="93"/>
  <c r="C16" i="93"/>
  <c r="B16" i="93"/>
  <c r="C48" i="92"/>
  <c r="B48" i="92"/>
  <c r="C46" i="92"/>
  <c r="B46" i="92"/>
  <c r="C47" i="92"/>
  <c r="B47" i="92"/>
  <c r="C50" i="92"/>
  <c r="B50" i="92"/>
  <c r="C45" i="92"/>
  <c r="B45" i="92"/>
  <c r="C49" i="92"/>
  <c r="B49" i="92"/>
  <c r="C51" i="92"/>
  <c r="B51" i="92"/>
  <c r="C34" i="92"/>
  <c r="B34" i="92"/>
  <c r="C30" i="92"/>
  <c r="B30" i="92"/>
  <c r="C29" i="92"/>
  <c r="B29" i="92"/>
  <c r="C42" i="92"/>
  <c r="B42" i="92"/>
  <c r="C21" i="92"/>
  <c r="B21" i="92"/>
  <c r="C22" i="92"/>
  <c r="B22" i="92"/>
  <c r="C14" i="92"/>
  <c r="B14" i="92"/>
  <c r="C27" i="92"/>
  <c r="B27" i="92"/>
  <c r="C17" i="92"/>
  <c r="B17" i="92"/>
  <c r="C16" i="92"/>
  <c r="B16" i="92"/>
  <c r="C36" i="92"/>
  <c r="B36" i="92"/>
  <c r="C41" i="92"/>
  <c r="B41" i="92"/>
  <c r="C25" i="92"/>
  <c r="B25" i="92"/>
  <c r="C35" i="92"/>
  <c r="B35" i="92"/>
  <c r="C33" i="92"/>
  <c r="B33" i="92"/>
  <c r="C44" i="92"/>
  <c r="B44" i="92"/>
  <c r="C37" i="92"/>
  <c r="B37" i="92"/>
  <c r="C24" i="92"/>
  <c r="B24" i="92"/>
  <c r="C10" i="92"/>
  <c r="B10" i="92"/>
  <c r="C20" i="92"/>
  <c r="B20" i="92"/>
  <c r="C39" i="92"/>
  <c r="B39" i="92"/>
  <c r="C15" i="92"/>
  <c r="B15" i="92"/>
  <c r="C38" i="92"/>
  <c r="B38" i="92"/>
  <c r="C32" i="92"/>
  <c r="B32" i="92"/>
  <c r="C26" i="92"/>
  <c r="B26" i="92"/>
  <c r="Y19" i="92"/>
  <c r="X19" i="92"/>
  <c r="W19" i="92"/>
  <c r="C19" i="92"/>
  <c r="B19" i="92"/>
  <c r="C40" i="92"/>
  <c r="B40" i="92"/>
  <c r="C28" i="92"/>
  <c r="B28" i="92"/>
  <c r="C7" i="92"/>
  <c r="B7" i="92"/>
  <c r="Y15" i="92"/>
  <c r="X15" i="92"/>
  <c r="W15" i="92"/>
  <c r="C8" i="92"/>
  <c r="B8" i="92"/>
  <c r="C12" i="92"/>
  <c r="B12" i="92"/>
  <c r="C5" i="92"/>
  <c r="B5" i="92"/>
  <c r="C31" i="92"/>
  <c r="B31" i="92"/>
  <c r="C6" i="92"/>
  <c r="B6" i="92"/>
  <c r="C11" i="92"/>
  <c r="B11" i="92"/>
  <c r="AA9" i="92"/>
  <c r="Z9" i="92"/>
  <c r="Y9" i="92"/>
  <c r="X9" i="92"/>
  <c r="C4" i="92"/>
  <c r="B4" i="92"/>
  <c r="AA8" i="92"/>
  <c r="Z8" i="92"/>
  <c r="Y8" i="92"/>
  <c r="X8" i="92"/>
  <c r="C9" i="92"/>
  <c r="B9" i="92"/>
  <c r="AA7" i="92"/>
  <c r="Z7" i="92"/>
  <c r="Y7" i="92"/>
  <c r="X7" i="92"/>
  <c r="C18" i="92"/>
  <c r="B18" i="92"/>
  <c r="AA6" i="92"/>
  <c r="Z6" i="92"/>
  <c r="Y6" i="92"/>
  <c r="X6" i="92"/>
  <c r="C13" i="92"/>
  <c r="B13" i="92"/>
  <c r="AA5" i="92"/>
  <c r="Z5" i="92"/>
  <c r="Y5" i="92"/>
  <c r="X5" i="92"/>
  <c r="C23" i="92"/>
  <c r="B23" i="92"/>
  <c r="C43" i="92"/>
  <c r="B43" i="92"/>
  <c r="C8" i="91"/>
  <c r="B8" i="91"/>
  <c r="C70" i="91"/>
  <c r="B70" i="91"/>
  <c r="C10" i="91"/>
  <c r="B10" i="91"/>
  <c r="C9" i="91"/>
  <c r="B9" i="91"/>
  <c r="C24" i="91"/>
  <c r="B24" i="91"/>
  <c r="C64" i="91"/>
  <c r="B64" i="91"/>
  <c r="C27" i="91"/>
  <c r="B27" i="91"/>
  <c r="C71" i="91"/>
  <c r="B71" i="91"/>
  <c r="C65" i="91"/>
  <c r="B65" i="91"/>
  <c r="C67" i="91"/>
  <c r="B67" i="91"/>
  <c r="C23" i="91"/>
  <c r="B23" i="91"/>
  <c r="C17" i="91"/>
  <c r="B17" i="91"/>
  <c r="C45" i="91"/>
  <c r="B45" i="91"/>
  <c r="C16" i="91"/>
  <c r="B16" i="91"/>
  <c r="C11" i="91"/>
  <c r="B11" i="91"/>
  <c r="C14" i="91"/>
  <c r="B14" i="91"/>
  <c r="C6" i="91"/>
  <c r="B6" i="91"/>
  <c r="C5" i="91"/>
  <c r="B5" i="91"/>
  <c r="C4" i="91"/>
  <c r="B4" i="91"/>
  <c r="C7" i="91"/>
  <c r="B7" i="91"/>
  <c r="C49" i="91"/>
  <c r="B49" i="91"/>
  <c r="C30" i="91"/>
  <c r="B30" i="91"/>
  <c r="C28" i="91"/>
  <c r="B28" i="91"/>
  <c r="C35" i="91"/>
  <c r="B35" i="91"/>
  <c r="C18" i="91"/>
  <c r="B18" i="91"/>
  <c r="C34" i="91"/>
  <c r="B34" i="91"/>
  <c r="C42" i="91"/>
  <c r="B42" i="91"/>
  <c r="C44" i="91"/>
  <c r="B44" i="91"/>
  <c r="C39" i="91"/>
  <c r="B39" i="91"/>
  <c r="C19" i="91"/>
  <c r="B19" i="91"/>
  <c r="C13" i="91"/>
  <c r="B13" i="91"/>
  <c r="C15" i="91"/>
  <c r="B15" i="91"/>
  <c r="C22" i="91"/>
  <c r="B22" i="91"/>
  <c r="C29" i="91"/>
  <c r="B29" i="91"/>
  <c r="C41" i="91"/>
  <c r="B41" i="91"/>
  <c r="C33" i="91"/>
  <c r="B33" i="91"/>
  <c r="C38" i="91"/>
  <c r="B38" i="91"/>
  <c r="C48" i="91"/>
  <c r="B48" i="91"/>
  <c r="C21" i="91"/>
  <c r="B21" i="91"/>
  <c r="C20" i="91"/>
  <c r="B20" i="91"/>
  <c r="C32" i="91"/>
  <c r="B32" i="91"/>
  <c r="C37" i="91"/>
  <c r="B37" i="91"/>
  <c r="C31" i="91"/>
  <c r="B31" i="91"/>
  <c r="C36" i="91"/>
  <c r="B36" i="91"/>
  <c r="C40" i="91"/>
  <c r="B40" i="91"/>
  <c r="C12" i="91"/>
  <c r="B12" i="91"/>
  <c r="C46" i="91"/>
  <c r="B46" i="91"/>
  <c r="C47" i="91"/>
  <c r="B47" i="91"/>
  <c r="C26" i="91"/>
  <c r="B26" i="91"/>
  <c r="C25" i="91"/>
  <c r="B25" i="91"/>
  <c r="C43" i="91"/>
  <c r="B43" i="91"/>
  <c r="C53" i="91"/>
  <c r="B53" i="91"/>
  <c r="Y19" i="91"/>
  <c r="X19" i="91"/>
  <c r="W19" i="91"/>
  <c r="C55" i="91"/>
  <c r="B55" i="91"/>
  <c r="C68" i="91"/>
  <c r="B68" i="91"/>
  <c r="C51" i="91"/>
  <c r="B51" i="91"/>
  <c r="C62" i="91"/>
  <c r="B62" i="91"/>
  <c r="Y15" i="91"/>
  <c r="X15" i="91"/>
  <c r="W15" i="91"/>
  <c r="C52" i="91"/>
  <c r="B52" i="91"/>
  <c r="C60" i="91"/>
  <c r="B60" i="91"/>
  <c r="C58" i="91"/>
  <c r="B58" i="91"/>
  <c r="C69" i="91"/>
  <c r="B69" i="91"/>
  <c r="C66" i="91"/>
  <c r="B66" i="91"/>
  <c r="C63" i="91"/>
  <c r="B63" i="91"/>
  <c r="AA9" i="91"/>
  <c r="Z9" i="91"/>
  <c r="Y9" i="91"/>
  <c r="X9" i="91"/>
  <c r="C57" i="91"/>
  <c r="B57" i="91"/>
  <c r="AA8" i="91"/>
  <c r="Z8" i="91"/>
  <c r="Y8" i="91"/>
  <c r="X8" i="91"/>
  <c r="C61" i="91"/>
  <c r="B61" i="91"/>
  <c r="AA7" i="91"/>
  <c r="Z7" i="91"/>
  <c r="Y7" i="91"/>
  <c r="X7" i="91"/>
  <c r="C50" i="91"/>
  <c r="B50" i="91"/>
  <c r="AA6" i="91"/>
  <c r="Z6" i="91"/>
  <c r="Y6" i="91"/>
  <c r="X6" i="91"/>
  <c r="C59" i="91"/>
  <c r="B59" i="91"/>
  <c r="AA5" i="91"/>
  <c r="Z5" i="91"/>
  <c r="Y5" i="91"/>
  <c r="X5" i="91"/>
  <c r="C56" i="91"/>
  <c r="B56" i="91"/>
  <c r="T4" i="91"/>
  <c r="M4" i="91"/>
  <c r="L4" i="91"/>
  <c r="C54" i="91"/>
  <c r="B54" i="91"/>
  <c r="C18" i="90"/>
  <c r="B18" i="90"/>
  <c r="C39" i="90"/>
  <c r="B39" i="90"/>
  <c r="C29" i="90"/>
  <c r="B29" i="90"/>
  <c r="C40" i="90"/>
  <c r="B40" i="90"/>
  <c r="C33" i="90"/>
  <c r="B33" i="90"/>
  <c r="C16" i="90"/>
  <c r="B16" i="90"/>
  <c r="C25" i="90"/>
  <c r="B25" i="90"/>
  <c r="C21" i="90"/>
  <c r="B21" i="90"/>
  <c r="C38" i="90"/>
  <c r="B38" i="90"/>
  <c r="C19" i="90"/>
  <c r="B19" i="90"/>
  <c r="C35" i="90"/>
  <c r="B35" i="90"/>
  <c r="C20" i="90"/>
  <c r="B20" i="90"/>
  <c r="C34" i="90"/>
  <c r="B34" i="90"/>
  <c r="C30" i="90"/>
  <c r="B30" i="90"/>
  <c r="C37" i="90"/>
  <c r="B37" i="90"/>
  <c r="C36" i="90"/>
  <c r="B36" i="90"/>
  <c r="C23" i="90"/>
  <c r="B23" i="90"/>
  <c r="C31" i="90"/>
  <c r="B31" i="90"/>
  <c r="C26" i="90"/>
  <c r="B26" i="90"/>
  <c r="C32" i="90"/>
  <c r="B32" i="90"/>
  <c r="C24" i="90"/>
  <c r="B24" i="90"/>
  <c r="C28" i="90"/>
  <c r="B28" i="90"/>
  <c r="C22" i="90"/>
  <c r="B22" i="90"/>
  <c r="C17" i="90"/>
  <c r="B17" i="90"/>
  <c r="C27" i="90"/>
  <c r="B27" i="90"/>
  <c r="C70" i="90"/>
  <c r="B70" i="90"/>
  <c r="C46" i="90"/>
  <c r="B46" i="90"/>
  <c r="C47" i="90"/>
  <c r="B47" i="90"/>
  <c r="C45" i="90"/>
  <c r="B45" i="90"/>
  <c r="C41" i="90"/>
  <c r="B41" i="90"/>
  <c r="C44" i="90"/>
  <c r="B44" i="90"/>
  <c r="C42" i="90"/>
  <c r="B42" i="90"/>
  <c r="C43" i="90"/>
  <c r="B43" i="90"/>
  <c r="C67" i="90"/>
  <c r="B67" i="90"/>
  <c r="C61" i="90"/>
  <c r="B61" i="90"/>
  <c r="C68" i="90"/>
  <c r="B68" i="90"/>
  <c r="C65" i="90"/>
  <c r="B65" i="90"/>
  <c r="C60" i="90"/>
  <c r="B60" i="90"/>
  <c r="C58" i="90"/>
  <c r="B58" i="90"/>
  <c r="C50" i="90"/>
  <c r="B50" i="90"/>
  <c r="C59" i="90"/>
  <c r="B59" i="90"/>
  <c r="C53" i="90"/>
  <c r="B53" i="90"/>
  <c r="C57" i="90"/>
  <c r="B57" i="90"/>
  <c r="C66" i="90"/>
  <c r="B66" i="90"/>
  <c r="C64" i="90"/>
  <c r="B64" i="90"/>
  <c r="C62" i="90"/>
  <c r="B62" i="90"/>
  <c r="C69" i="90"/>
  <c r="B69" i="90"/>
  <c r="C63" i="90"/>
  <c r="B63" i="90"/>
  <c r="C49" i="90"/>
  <c r="B49" i="90"/>
  <c r="C48" i="90"/>
  <c r="B48" i="90"/>
  <c r="C52" i="90"/>
  <c r="B52" i="90"/>
  <c r="Y19" i="90"/>
  <c r="X19" i="90"/>
  <c r="W19" i="90"/>
  <c r="C51" i="90"/>
  <c r="B51" i="90"/>
  <c r="C54" i="90"/>
  <c r="B54" i="90"/>
  <c r="C56" i="90"/>
  <c r="B56" i="90"/>
  <c r="C55" i="90"/>
  <c r="B55" i="90"/>
  <c r="Y15" i="90"/>
  <c r="X15" i="90"/>
  <c r="W15" i="90"/>
  <c r="C4" i="90"/>
  <c r="B4" i="90"/>
  <c r="C15" i="90"/>
  <c r="B15" i="90"/>
  <c r="C14" i="90"/>
  <c r="B14" i="90"/>
  <c r="C6" i="90"/>
  <c r="B6" i="90"/>
  <c r="C5" i="90"/>
  <c r="B5" i="90"/>
  <c r="C9" i="90"/>
  <c r="B9" i="90"/>
  <c r="AA9" i="90"/>
  <c r="Z9" i="90"/>
  <c r="Y9" i="90"/>
  <c r="X9" i="90"/>
  <c r="C12" i="90"/>
  <c r="B12" i="90"/>
  <c r="AA8" i="90"/>
  <c r="Z8" i="90"/>
  <c r="Y8" i="90"/>
  <c r="X8" i="90"/>
  <c r="C13" i="90"/>
  <c r="B13" i="90"/>
  <c r="AA7" i="90"/>
  <c r="Z7" i="90"/>
  <c r="Y7" i="90"/>
  <c r="X7" i="90"/>
  <c r="C7" i="90"/>
  <c r="B7" i="90"/>
  <c r="AA6" i="90"/>
  <c r="Z6" i="90"/>
  <c r="Y6" i="90"/>
  <c r="X6" i="90"/>
  <c r="C11" i="90"/>
  <c r="B11" i="90"/>
  <c r="AA5" i="90"/>
  <c r="Z5" i="90"/>
  <c r="Y5" i="90"/>
  <c r="X5" i="90"/>
  <c r="C8" i="90"/>
  <c r="B8" i="90"/>
  <c r="C10" i="90"/>
  <c r="B10" i="90"/>
  <c r="C108" i="89"/>
  <c r="B108" i="89"/>
  <c r="C107" i="89"/>
  <c r="B107" i="89"/>
  <c r="C112" i="89"/>
  <c r="B112" i="89"/>
  <c r="C111" i="89"/>
  <c r="B111" i="89"/>
  <c r="C114" i="89"/>
  <c r="B114" i="89"/>
  <c r="C104" i="89"/>
  <c r="B104" i="89"/>
  <c r="C105" i="89"/>
  <c r="B105" i="89"/>
  <c r="C106" i="89"/>
  <c r="B106" i="89"/>
  <c r="C96" i="89"/>
  <c r="B96" i="89"/>
  <c r="C103" i="89"/>
  <c r="B103" i="89"/>
  <c r="C51" i="89"/>
  <c r="B51" i="89"/>
  <c r="C99" i="89"/>
  <c r="B99" i="89"/>
  <c r="C84" i="89"/>
  <c r="B84" i="89"/>
  <c r="C50" i="89"/>
  <c r="B50" i="89"/>
  <c r="C83" i="89"/>
  <c r="B83" i="89"/>
  <c r="C73" i="89"/>
  <c r="B73" i="89"/>
  <c r="C80" i="89"/>
  <c r="B80" i="89"/>
  <c r="C79" i="89"/>
  <c r="B79" i="89"/>
  <c r="C82" i="89"/>
  <c r="B82" i="89"/>
  <c r="C46" i="89"/>
  <c r="B46" i="89"/>
  <c r="C81" i="89"/>
  <c r="B81" i="89"/>
  <c r="C78" i="89"/>
  <c r="B78" i="89"/>
  <c r="C54" i="89"/>
  <c r="B54" i="89"/>
  <c r="C49" i="89"/>
  <c r="B49" i="89"/>
  <c r="C77" i="89"/>
  <c r="B77" i="89"/>
  <c r="C53" i="89"/>
  <c r="B53" i="89"/>
  <c r="C98" i="89"/>
  <c r="B98" i="89"/>
  <c r="C76" i="89"/>
  <c r="B76" i="89"/>
  <c r="C75" i="89"/>
  <c r="B75" i="89"/>
  <c r="C45" i="89"/>
  <c r="B45" i="89"/>
  <c r="C97" i="89"/>
  <c r="B97" i="89"/>
  <c r="C37" i="89"/>
  <c r="B37" i="89"/>
  <c r="C70" i="89"/>
  <c r="B70" i="89"/>
  <c r="C74" i="89"/>
  <c r="B74" i="89"/>
  <c r="C48" i="89"/>
  <c r="B48" i="89"/>
  <c r="C52" i="89"/>
  <c r="B52" i="89"/>
  <c r="C72" i="89"/>
  <c r="B72" i="89"/>
  <c r="C47" i="89"/>
  <c r="B47" i="89"/>
  <c r="C71" i="89"/>
  <c r="B71" i="89"/>
  <c r="C36" i="89"/>
  <c r="B36" i="89"/>
  <c r="C69" i="89"/>
  <c r="B69" i="89"/>
  <c r="C95" i="89"/>
  <c r="B95" i="89"/>
  <c r="C92" i="89"/>
  <c r="B92" i="89"/>
  <c r="C67" i="89"/>
  <c r="B67" i="89"/>
  <c r="C42" i="89"/>
  <c r="B42" i="89"/>
  <c r="C87" i="89"/>
  <c r="B87" i="89"/>
  <c r="C66" i="89"/>
  <c r="B66" i="89"/>
  <c r="C57" i="89"/>
  <c r="B57" i="89"/>
  <c r="C44" i="89"/>
  <c r="B44" i="89"/>
  <c r="C68" i="89"/>
  <c r="B68" i="89"/>
  <c r="C94" i="89"/>
  <c r="B94" i="89"/>
  <c r="C60" i="89"/>
  <c r="B60" i="89"/>
  <c r="C65" i="89"/>
  <c r="B65" i="89"/>
  <c r="C91" i="89"/>
  <c r="B91" i="89"/>
  <c r="C15" i="89"/>
  <c r="B15" i="89"/>
  <c r="C64" i="89"/>
  <c r="B64" i="89"/>
  <c r="C55" i="89"/>
  <c r="B55" i="89"/>
  <c r="C85" i="89"/>
  <c r="B85" i="89"/>
  <c r="C90" i="89"/>
  <c r="B90" i="89"/>
  <c r="C63" i="89"/>
  <c r="B63" i="89"/>
  <c r="C93" i="89"/>
  <c r="B93" i="89"/>
  <c r="C89" i="89"/>
  <c r="B89" i="89"/>
  <c r="C101" i="89"/>
  <c r="B101" i="89"/>
  <c r="C59" i="89"/>
  <c r="B59" i="89"/>
  <c r="C86" i="89"/>
  <c r="B86" i="89"/>
  <c r="C58" i="89"/>
  <c r="B58" i="89"/>
  <c r="C56" i="89"/>
  <c r="B56" i="89"/>
  <c r="C25" i="89"/>
  <c r="B25" i="89"/>
  <c r="C62" i="89"/>
  <c r="B62" i="89"/>
  <c r="C100" i="89"/>
  <c r="B100" i="89"/>
  <c r="C41" i="89"/>
  <c r="B41" i="89"/>
  <c r="C61" i="89"/>
  <c r="B61" i="89"/>
  <c r="C88" i="89"/>
  <c r="B88" i="89"/>
  <c r="C24" i="89"/>
  <c r="B24" i="89"/>
  <c r="C11" i="89"/>
  <c r="B11" i="89"/>
  <c r="C14" i="89"/>
  <c r="B14" i="89"/>
  <c r="C17" i="89"/>
  <c r="B17" i="89"/>
  <c r="C35" i="89"/>
  <c r="B35" i="89"/>
  <c r="C23" i="89"/>
  <c r="B23" i="89"/>
  <c r="C40" i="89"/>
  <c r="B40" i="89"/>
  <c r="C34" i="89"/>
  <c r="B34" i="89"/>
  <c r="C9" i="89"/>
  <c r="B9" i="89"/>
  <c r="C33" i="89"/>
  <c r="B33" i="89"/>
  <c r="C7" i="89"/>
  <c r="B7" i="89"/>
  <c r="C16" i="89"/>
  <c r="B16" i="89"/>
  <c r="C22" i="89"/>
  <c r="B22" i="89"/>
  <c r="C32" i="89"/>
  <c r="B32" i="89"/>
  <c r="C31" i="89"/>
  <c r="B31" i="89"/>
  <c r="C21" i="89"/>
  <c r="B21" i="89"/>
  <c r="C30" i="89"/>
  <c r="B30" i="89"/>
  <c r="C29" i="89"/>
  <c r="B29" i="89"/>
  <c r="C20" i="89"/>
  <c r="B20" i="89"/>
  <c r="C28" i="89"/>
  <c r="B28" i="89"/>
  <c r="C27" i="89"/>
  <c r="B27" i="89"/>
  <c r="C19" i="89"/>
  <c r="B19" i="89"/>
  <c r="Y19" i="89"/>
  <c r="X19" i="89"/>
  <c r="W19" i="89"/>
  <c r="C38" i="89"/>
  <c r="B38" i="89"/>
  <c r="C8" i="89"/>
  <c r="B8" i="89"/>
  <c r="C13" i="89"/>
  <c r="B13" i="89"/>
  <c r="C10" i="89"/>
  <c r="B10" i="89"/>
  <c r="Y15" i="89"/>
  <c r="X15" i="89"/>
  <c r="W15" i="89"/>
  <c r="C4" i="89"/>
  <c r="B4" i="89"/>
  <c r="C5" i="89"/>
  <c r="B5" i="89"/>
  <c r="C12" i="89"/>
  <c r="B12" i="89"/>
  <c r="C6" i="89"/>
  <c r="B6" i="89"/>
  <c r="C18" i="89"/>
  <c r="B18" i="89"/>
  <c r="C39" i="89"/>
  <c r="B39" i="89"/>
  <c r="AA9" i="89"/>
  <c r="Z9" i="89"/>
  <c r="Y9" i="89"/>
  <c r="X9" i="89"/>
  <c r="C26" i="89"/>
  <c r="B26" i="89"/>
  <c r="AA8" i="89"/>
  <c r="Z8" i="89"/>
  <c r="Y8" i="89"/>
  <c r="X8" i="89"/>
  <c r="C43" i="89"/>
  <c r="B43" i="89"/>
  <c r="AA7" i="89"/>
  <c r="Z7" i="89"/>
  <c r="Y7" i="89"/>
  <c r="X7" i="89"/>
  <c r="C102" i="89"/>
  <c r="B102" i="89"/>
  <c r="AA6" i="89"/>
  <c r="Z6" i="89"/>
  <c r="Y6" i="89"/>
  <c r="X6" i="89"/>
  <c r="C110" i="89"/>
  <c r="B110" i="89"/>
  <c r="AA5" i="89"/>
  <c r="Z5" i="89"/>
  <c r="Y5" i="89"/>
  <c r="X5" i="89"/>
  <c r="T5" i="89"/>
  <c r="M5" i="89"/>
  <c r="L5" i="89"/>
  <c r="C113" i="89"/>
  <c r="B113" i="89"/>
  <c r="T4" i="89"/>
  <c r="M4" i="89"/>
  <c r="L4" i="89"/>
  <c r="C109" i="89"/>
  <c r="B109" i="89"/>
  <c r="C29" i="88"/>
  <c r="B29" i="88"/>
  <c r="C25" i="88"/>
  <c r="B25" i="88"/>
  <c r="C35" i="88"/>
  <c r="B35" i="88"/>
  <c r="C40" i="88"/>
  <c r="B40" i="88"/>
  <c r="C53" i="88"/>
  <c r="B53" i="88"/>
  <c r="C16" i="88"/>
  <c r="B16" i="88"/>
  <c r="C45" i="88"/>
  <c r="B45" i="88"/>
  <c r="C47" i="88"/>
  <c r="B47" i="88"/>
  <c r="C34" i="88"/>
  <c r="B34" i="88"/>
  <c r="C52" i="88"/>
  <c r="B52" i="88"/>
  <c r="C42" i="88"/>
  <c r="B42" i="88"/>
  <c r="C46" i="88"/>
  <c r="B46" i="88"/>
  <c r="C54" i="88"/>
  <c r="B54" i="88"/>
  <c r="C22" i="88"/>
  <c r="B22" i="88"/>
  <c r="C21" i="88"/>
  <c r="B21" i="88"/>
  <c r="C55" i="88"/>
  <c r="B55" i="88"/>
  <c r="C19" i="88"/>
  <c r="B19" i="88"/>
  <c r="C31" i="88"/>
  <c r="B31" i="88"/>
  <c r="C24" i="88"/>
  <c r="B24" i="88"/>
  <c r="C26" i="88"/>
  <c r="B26" i="88"/>
  <c r="C44" i="88"/>
  <c r="B44" i="88"/>
  <c r="C17" i="88"/>
  <c r="B17" i="88"/>
  <c r="C51" i="88"/>
  <c r="B51" i="88"/>
  <c r="C41" i="88"/>
  <c r="B41" i="88"/>
  <c r="C50" i="88"/>
  <c r="B50" i="88"/>
  <c r="C39" i="88"/>
  <c r="B39" i="88"/>
  <c r="C15" i="88"/>
  <c r="B15" i="88"/>
  <c r="C28" i="88"/>
  <c r="B28" i="88"/>
  <c r="C18" i="88"/>
  <c r="B18" i="88"/>
  <c r="C37" i="88"/>
  <c r="B37" i="88"/>
  <c r="C43" i="88"/>
  <c r="B43" i="88"/>
  <c r="C48" i="88"/>
  <c r="B48" i="88"/>
  <c r="C36" i="88"/>
  <c r="B36" i="88"/>
  <c r="C49" i="88"/>
  <c r="B49" i="88"/>
  <c r="C32" i="88"/>
  <c r="B32" i="88"/>
  <c r="C33" i="88"/>
  <c r="B33" i="88"/>
  <c r="C20" i="88"/>
  <c r="B20" i="88"/>
  <c r="C38" i="88"/>
  <c r="B38" i="88"/>
  <c r="C56" i="88"/>
  <c r="B56" i="88"/>
  <c r="C30" i="88"/>
  <c r="B30" i="88"/>
  <c r="C23" i="88"/>
  <c r="B23" i="88"/>
  <c r="C27" i="88"/>
  <c r="B27" i="88"/>
  <c r="C14" i="88"/>
  <c r="B14" i="88"/>
  <c r="C12" i="88"/>
  <c r="B12" i="88"/>
  <c r="C4" i="88"/>
  <c r="B4" i="88"/>
  <c r="C13" i="88"/>
  <c r="B13" i="88"/>
  <c r="C9" i="88"/>
  <c r="B9" i="88"/>
  <c r="C96" i="88"/>
  <c r="B96" i="88"/>
  <c r="C57" i="88"/>
  <c r="B57" i="88"/>
  <c r="C89" i="88"/>
  <c r="B89" i="88"/>
  <c r="C85" i="88"/>
  <c r="B85" i="88"/>
  <c r="C90" i="88"/>
  <c r="B90" i="88"/>
  <c r="C87" i="88"/>
  <c r="B87" i="88"/>
  <c r="C88" i="88"/>
  <c r="B88" i="88"/>
  <c r="C59" i="88"/>
  <c r="B59" i="88"/>
  <c r="C99" i="88"/>
  <c r="B99" i="88"/>
  <c r="C94" i="88"/>
  <c r="B94" i="88"/>
  <c r="C98" i="88"/>
  <c r="B98" i="88"/>
  <c r="C67" i="88"/>
  <c r="B67" i="88"/>
  <c r="C83" i="88"/>
  <c r="B83" i="88"/>
  <c r="C80" i="88"/>
  <c r="B80" i="88"/>
  <c r="C86" i="88"/>
  <c r="B86" i="88"/>
  <c r="C92" i="88"/>
  <c r="B92" i="88"/>
  <c r="C64" i="88"/>
  <c r="B64" i="88"/>
  <c r="C74" i="88"/>
  <c r="B74" i="88"/>
  <c r="C93" i="88"/>
  <c r="B93" i="88"/>
  <c r="C97" i="88"/>
  <c r="B97" i="88"/>
  <c r="C73" i="88"/>
  <c r="B73" i="88"/>
  <c r="C63" i="88"/>
  <c r="B63" i="88"/>
  <c r="C72" i="88"/>
  <c r="B72" i="88"/>
  <c r="C66" i="88"/>
  <c r="B66" i="88"/>
  <c r="C77" i="88"/>
  <c r="B77" i="88"/>
  <c r="C65" i="88"/>
  <c r="B65" i="88"/>
  <c r="C69" i="88"/>
  <c r="B69" i="88"/>
  <c r="C91" i="88"/>
  <c r="B91" i="88"/>
  <c r="C95" i="88"/>
  <c r="B95" i="88"/>
  <c r="C100" i="88"/>
  <c r="B100" i="88"/>
  <c r="C81" i="88"/>
  <c r="B81" i="88"/>
  <c r="C101" i="88"/>
  <c r="B101" i="88"/>
  <c r="C76" i="88"/>
  <c r="B76" i="88"/>
  <c r="C60" i="88"/>
  <c r="B60" i="88"/>
  <c r="C62" i="88"/>
  <c r="B62" i="88"/>
  <c r="Y19" i="88"/>
  <c r="X19" i="88"/>
  <c r="W19" i="88"/>
  <c r="C84" i="88"/>
  <c r="B84" i="88"/>
  <c r="C82" i="88"/>
  <c r="B82" i="88"/>
  <c r="C58" i="88"/>
  <c r="B58" i="88"/>
  <c r="C70" i="88"/>
  <c r="B70" i="88"/>
  <c r="Y15" i="88"/>
  <c r="X15" i="88"/>
  <c r="W15" i="88"/>
  <c r="C68" i="88"/>
  <c r="B68" i="88"/>
  <c r="C78" i="88"/>
  <c r="B78" i="88"/>
  <c r="C75" i="88"/>
  <c r="B75" i="88"/>
  <c r="C79" i="88"/>
  <c r="B79" i="88"/>
  <c r="C61" i="88"/>
  <c r="B61" i="88"/>
  <c r="C71" i="88"/>
  <c r="B71" i="88"/>
  <c r="AA9" i="88"/>
  <c r="Z9" i="88"/>
  <c r="Y9" i="88"/>
  <c r="X9" i="88"/>
  <c r="C8" i="88"/>
  <c r="B8" i="88"/>
  <c r="AA8" i="88"/>
  <c r="Z8" i="88"/>
  <c r="Y8" i="88"/>
  <c r="X8" i="88"/>
  <c r="C10" i="88"/>
  <c r="B10" i="88"/>
  <c r="AA7" i="88"/>
  <c r="Z7" i="88"/>
  <c r="Y7" i="88"/>
  <c r="X7" i="88"/>
  <c r="C11" i="88"/>
  <c r="B11" i="88"/>
  <c r="AA6" i="88"/>
  <c r="Z6" i="88"/>
  <c r="Y6" i="88"/>
  <c r="X6" i="88"/>
  <c r="C5" i="88"/>
  <c r="B5" i="88"/>
  <c r="AA5" i="88"/>
  <c r="Z5" i="88"/>
  <c r="Y5" i="88"/>
  <c r="X5" i="88"/>
  <c r="C6" i="88"/>
  <c r="B6" i="88"/>
  <c r="T4" i="88"/>
  <c r="M4" i="88"/>
  <c r="L4" i="88"/>
  <c r="C7" i="88"/>
  <c r="B7" i="88"/>
  <c r="C31" i="87"/>
  <c r="B31" i="87"/>
  <c r="C28" i="87"/>
  <c r="B28" i="87"/>
  <c r="C33" i="87"/>
  <c r="B33" i="87"/>
  <c r="C32" i="87"/>
  <c r="B32" i="87"/>
  <c r="C30" i="87"/>
  <c r="B30" i="87"/>
  <c r="C29" i="87"/>
  <c r="B29" i="87"/>
  <c r="C35" i="87"/>
  <c r="B35" i="87"/>
  <c r="C34" i="87"/>
  <c r="B34" i="87"/>
  <c r="C36" i="87"/>
  <c r="B36" i="87"/>
  <c r="C37" i="87"/>
  <c r="B37" i="87"/>
  <c r="C38" i="87"/>
  <c r="B38" i="87"/>
  <c r="C20" i="87"/>
  <c r="B20" i="87"/>
  <c r="C9" i="87"/>
  <c r="B9" i="87"/>
  <c r="C21" i="87"/>
  <c r="B21" i="87"/>
  <c r="C18" i="87"/>
  <c r="B18" i="87"/>
  <c r="C17" i="87"/>
  <c r="B17" i="87"/>
  <c r="C22" i="87"/>
  <c r="B22" i="87"/>
  <c r="C19" i="87"/>
  <c r="B19" i="87"/>
  <c r="C12" i="87"/>
  <c r="B12" i="87"/>
  <c r="C13" i="87"/>
  <c r="B13" i="87"/>
  <c r="C25" i="87"/>
  <c r="B25" i="87"/>
  <c r="C14" i="87"/>
  <c r="B14" i="87"/>
  <c r="C11" i="87"/>
  <c r="B11" i="87"/>
  <c r="C15" i="87"/>
  <c r="B15" i="87"/>
  <c r="C16" i="87"/>
  <c r="B16" i="87"/>
  <c r="C23" i="87"/>
  <c r="B23" i="87"/>
  <c r="C86" i="87"/>
  <c r="B86" i="87"/>
  <c r="C87" i="87"/>
  <c r="B87" i="87"/>
  <c r="C91" i="87"/>
  <c r="B91" i="87"/>
  <c r="C95" i="87"/>
  <c r="B95" i="87"/>
  <c r="C92" i="87"/>
  <c r="B92" i="87"/>
  <c r="C93" i="87"/>
  <c r="B93" i="87"/>
  <c r="C94" i="87"/>
  <c r="B94" i="87"/>
  <c r="C53" i="87"/>
  <c r="B53" i="87"/>
  <c r="C73" i="87"/>
  <c r="B73" i="87"/>
  <c r="C68" i="87"/>
  <c r="B68" i="87"/>
  <c r="C42" i="87"/>
  <c r="B42" i="87"/>
  <c r="C40" i="87"/>
  <c r="B40" i="87"/>
  <c r="C39" i="87"/>
  <c r="B39" i="87"/>
  <c r="C41" i="87"/>
  <c r="B41" i="87"/>
  <c r="C80" i="87"/>
  <c r="B80" i="87"/>
  <c r="C84" i="87"/>
  <c r="B84" i="87"/>
  <c r="C46" i="87"/>
  <c r="B46" i="87"/>
  <c r="C52" i="87"/>
  <c r="B52" i="87"/>
  <c r="C62" i="87"/>
  <c r="B62" i="87"/>
  <c r="C70" i="87"/>
  <c r="B70" i="87"/>
  <c r="C71" i="87"/>
  <c r="B71" i="87"/>
  <c r="C67" i="87"/>
  <c r="B67" i="87"/>
  <c r="C65" i="87"/>
  <c r="B65" i="87"/>
  <c r="C83" i="87"/>
  <c r="B83" i="87"/>
  <c r="C82" i="87"/>
  <c r="B82" i="87"/>
  <c r="C90" i="87"/>
  <c r="B90" i="87"/>
  <c r="C64" i="87"/>
  <c r="B64" i="87"/>
  <c r="C51" i="87"/>
  <c r="B51" i="87"/>
  <c r="C50" i="87"/>
  <c r="B50" i="87"/>
  <c r="C61" i="87"/>
  <c r="B61" i="87"/>
  <c r="C66" i="87"/>
  <c r="B66" i="87"/>
  <c r="C78" i="87"/>
  <c r="B78" i="87"/>
  <c r="C77" i="87"/>
  <c r="B77" i="87"/>
  <c r="C60" i="87"/>
  <c r="B60" i="87"/>
  <c r="C59" i="87"/>
  <c r="B59" i="87"/>
  <c r="C57" i="87"/>
  <c r="B57" i="87"/>
  <c r="C72" i="87"/>
  <c r="B72" i="87"/>
  <c r="C49" i="87"/>
  <c r="B49" i="87"/>
  <c r="C79" i="87"/>
  <c r="B79" i="87"/>
  <c r="C56" i="87"/>
  <c r="B56" i="87"/>
  <c r="C44" i="87"/>
  <c r="B44" i="87"/>
  <c r="C58" i="87"/>
  <c r="B58" i="87"/>
  <c r="C74" i="87"/>
  <c r="B74" i="87"/>
  <c r="C43" i="87"/>
  <c r="B43" i="87"/>
  <c r="C45" i="87"/>
  <c r="B45" i="87"/>
  <c r="C48" i="87"/>
  <c r="B48" i="87"/>
  <c r="C55" i="87"/>
  <c r="B55" i="87"/>
  <c r="C63" i="87"/>
  <c r="B63" i="87"/>
  <c r="C47" i="87"/>
  <c r="B47" i="87"/>
  <c r="C69" i="87"/>
  <c r="B69" i="87"/>
  <c r="Y19" i="87"/>
  <c r="X19" i="87"/>
  <c r="W19" i="87"/>
  <c r="C75" i="87"/>
  <c r="B75" i="87"/>
  <c r="C54" i="87"/>
  <c r="B54" i="87"/>
  <c r="C76" i="87"/>
  <c r="B76" i="87"/>
  <c r="C85" i="87"/>
  <c r="B85" i="87"/>
  <c r="Y15" i="87"/>
  <c r="X15" i="87"/>
  <c r="W15" i="87"/>
  <c r="C81" i="87"/>
  <c r="B81" i="87"/>
  <c r="C89" i="87"/>
  <c r="B89" i="87"/>
  <c r="C88" i="87"/>
  <c r="B88" i="87"/>
  <c r="C26" i="87"/>
  <c r="B26" i="87"/>
  <c r="C24" i="87"/>
  <c r="B24" i="87"/>
  <c r="C27" i="87"/>
  <c r="B27" i="87"/>
  <c r="AA9" i="87"/>
  <c r="Z9" i="87"/>
  <c r="Y9" i="87"/>
  <c r="X9" i="87"/>
  <c r="C6" i="87"/>
  <c r="B6" i="87"/>
  <c r="AA8" i="87"/>
  <c r="Z8" i="87"/>
  <c r="Y8" i="87"/>
  <c r="X8" i="87"/>
  <c r="C4" i="87"/>
  <c r="B4" i="87"/>
  <c r="AA7" i="87"/>
  <c r="Z7" i="87"/>
  <c r="Y7" i="87"/>
  <c r="X7" i="87"/>
  <c r="C5" i="87"/>
  <c r="B5" i="87"/>
  <c r="AA6" i="87"/>
  <c r="Z6" i="87"/>
  <c r="Y6" i="87"/>
  <c r="X6" i="87"/>
  <c r="C8" i="87"/>
  <c r="B8" i="87"/>
  <c r="AA5" i="87"/>
  <c r="Z5" i="87"/>
  <c r="Y5" i="87"/>
  <c r="X5" i="87"/>
  <c r="C7" i="87"/>
  <c r="B7" i="87"/>
  <c r="T4" i="87"/>
  <c r="M4" i="87"/>
  <c r="L4" i="87"/>
  <c r="C10" i="87"/>
  <c r="B10" i="87"/>
  <c r="C60" i="86"/>
  <c r="B60" i="86"/>
  <c r="C61" i="86"/>
  <c r="B61" i="86"/>
  <c r="C73" i="86"/>
  <c r="B73" i="86"/>
  <c r="C42" i="86"/>
  <c r="B42" i="86"/>
  <c r="C22" i="86"/>
  <c r="B22" i="86"/>
  <c r="C49" i="86"/>
  <c r="B49" i="86"/>
  <c r="C57" i="86"/>
  <c r="B57" i="86"/>
  <c r="C67" i="86"/>
  <c r="B67" i="86"/>
  <c r="C64" i="86"/>
  <c r="B64" i="86"/>
  <c r="C40" i="86"/>
  <c r="B40" i="86"/>
  <c r="C63" i="86"/>
  <c r="B63" i="86"/>
  <c r="C52" i="86"/>
  <c r="B52" i="86"/>
  <c r="C26" i="86"/>
  <c r="B26" i="86"/>
  <c r="C47" i="86"/>
  <c r="B47" i="86"/>
  <c r="C38" i="86"/>
  <c r="B38" i="86"/>
  <c r="C59" i="86"/>
  <c r="B59" i="86"/>
  <c r="C20" i="86"/>
  <c r="B20" i="86"/>
  <c r="C58" i="86"/>
  <c r="B58" i="86"/>
  <c r="C32" i="86"/>
  <c r="B32" i="86"/>
  <c r="C13" i="86"/>
  <c r="B13" i="86"/>
  <c r="C29" i="86"/>
  <c r="B29" i="86"/>
  <c r="C51" i="86"/>
  <c r="B51" i="86"/>
  <c r="C44" i="86"/>
  <c r="B44" i="86"/>
  <c r="C31" i="86"/>
  <c r="B31" i="86"/>
  <c r="C45" i="86"/>
  <c r="B45" i="86"/>
  <c r="C55" i="86"/>
  <c r="B55" i="86"/>
  <c r="C28" i="86"/>
  <c r="B28" i="86"/>
  <c r="C53" i="86"/>
  <c r="B53" i="86"/>
  <c r="C43" i="86"/>
  <c r="B43" i="86"/>
  <c r="C21" i="86"/>
  <c r="B21" i="86"/>
  <c r="C33" i="86"/>
  <c r="B33" i="86"/>
  <c r="C48" i="86"/>
  <c r="B48" i="86"/>
  <c r="C70" i="86"/>
  <c r="B70" i="86"/>
  <c r="C69" i="86"/>
  <c r="B69" i="86"/>
  <c r="C14" i="86"/>
  <c r="B14" i="86"/>
  <c r="C50" i="86"/>
  <c r="B50" i="86"/>
  <c r="C41" i="86"/>
  <c r="B41" i="86"/>
  <c r="C39" i="86"/>
  <c r="B39" i="86"/>
  <c r="C15" i="86"/>
  <c r="B15" i="86"/>
  <c r="C35" i="86"/>
  <c r="B35" i="86"/>
  <c r="C36" i="86"/>
  <c r="B36" i="86"/>
  <c r="C30" i="86"/>
  <c r="B30" i="86"/>
  <c r="C62" i="86"/>
  <c r="B62" i="86"/>
  <c r="C18" i="86"/>
  <c r="B18" i="86"/>
  <c r="C23" i="86"/>
  <c r="B23" i="86"/>
  <c r="C19" i="86"/>
  <c r="B19" i="86"/>
  <c r="C46" i="86"/>
  <c r="B46" i="86"/>
  <c r="C37" i="86"/>
  <c r="B37" i="86"/>
  <c r="C27" i="86"/>
  <c r="B27" i="86"/>
  <c r="C25" i="86"/>
  <c r="B25" i="86"/>
  <c r="C24" i="86"/>
  <c r="B24" i="86"/>
  <c r="C34" i="86"/>
  <c r="B34" i="86"/>
  <c r="C17" i="86"/>
  <c r="B17" i="86"/>
  <c r="C16" i="86"/>
  <c r="B16" i="86"/>
  <c r="C54" i="86"/>
  <c r="B54" i="86"/>
  <c r="C72" i="86"/>
  <c r="B72" i="86"/>
  <c r="C68" i="86"/>
  <c r="B68" i="86"/>
  <c r="C56" i="86"/>
  <c r="B56" i="86"/>
  <c r="C71" i="86"/>
  <c r="B71" i="86"/>
  <c r="C65" i="86"/>
  <c r="B65" i="86"/>
  <c r="C66" i="86"/>
  <c r="B66" i="86"/>
  <c r="C6" i="86"/>
  <c r="B6" i="86"/>
  <c r="C5" i="86"/>
  <c r="B5" i="86"/>
  <c r="C4" i="86"/>
  <c r="B4" i="86"/>
  <c r="C10" i="86"/>
  <c r="B10" i="86"/>
  <c r="C11" i="86"/>
  <c r="B11" i="86"/>
  <c r="C7" i="86"/>
  <c r="B7" i="86"/>
  <c r="C9" i="86"/>
  <c r="B9" i="86"/>
  <c r="C8" i="86"/>
  <c r="B8" i="86"/>
  <c r="C12" i="86"/>
  <c r="B12" i="86"/>
  <c r="C86" i="86"/>
  <c r="B86" i="86"/>
  <c r="C95" i="86"/>
  <c r="B95" i="86"/>
  <c r="C83" i="86"/>
  <c r="B83" i="86"/>
  <c r="C79" i="86"/>
  <c r="B79" i="86"/>
  <c r="C74" i="86"/>
  <c r="B74" i="86"/>
  <c r="C89" i="86"/>
  <c r="B89" i="86"/>
  <c r="Y19" i="86"/>
  <c r="X19" i="86"/>
  <c r="W19" i="86"/>
  <c r="C75" i="86"/>
  <c r="B75" i="86"/>
  <c r="C76" i="86"/>
  <c r="B76" i="86"/>
  <c r="C90" i="86"/>
  <c r="B90" i="86"/>
  <c r="C92" i="86"/>
  <c r="B92" i="86"/>
  <c r="Y15" i="86"/>
  <c r="X15" i="86"/>
  <c r="W15" i="86"/>
  <c r="C87" i="86"/>
  <c r="B87" i="86"/>
  <c r="C77" i="86"/>
  <c r="B77" i="86"/>
  <c r="C81" i="86"/>
  <c r="B81" i="86"/>
  <c r="C80" i="86"/>
  <c r="B80" i="86"/>
  <c r="C88" i="86"/>
  <c r="B88" i="86"/>
  <c r="C85" i="86"/>
  <c r="B85" i="86"/>
  <c r="AA9" i="86"/>
  <c r="Z9" i="86"/>
  <c r="Y9" i="86"/>
  <c r="X9" i="86"/>
  <c r="C78" i="86"/>
  <c r="B78" i="86"/>
  <c r="AA8" i="86"/>
  <c r="Z8" i="86"/>
  <c r="Y8" i="86"/>
  <c r="X8" i="86"/>
  <c r="C84" i="86"/>
  <c r="B84" i="86"/>
  <c r="AA7" i="86"/>
  <c r="Z7" i="86"/>
  <c r="Y7" i="86"/>
  <c r="X7" i="86"/>
  <c r="C82" i="86"/>
  <c r="B82" i="86"/>
  <c r="AA6" i="86"/>
  <c r="Z6" i="86"/>
  <c r="Y6" i="86"/>
  <c r="X6" i="86"/>
  <c r="C94" i="86"/>
  <c r="B94" i="86"/>
  <c r="AA5" i="86"/>
  <c r="Z5" i="86"/>
  <c r="Y5" i="86"/>
  <c r="X5" i="86"/>
  <c r="C93" i="86"/>
  <c r="B93" i="86"/>
  <c r="C91" i="86"/>
  <c r="B91" i="86"/>
  <c r="C30" i="85"/>
  <c r="B30" i="85"/>
  <c r="C31" i="85"/>
  <c r="B31" i="85"/>
  <c r="C29" i="85"/>
  <c r="B29" i="85"/>
  <c r="C32" i="85"/>
  <c r="B32" i="85"/>
  <c r="C26" i="85"/>
  <c r="B26" i="85"/>
  <c r="C28" i="85"/>
  <c r="B28" i="85"/>
  <c r="C27" i="85"/>
  <c r="B27" i="85"/>
  <c r="C5" i="85"/>
  <c r="B5" i="85"/>
  <c r="C8" i="85"/>
  <c r="B8" i="85"/>
  <c r="C13" i="85"/>
  <c r="B13" i="85"/>
  <c r="C15" i="85"/>
  <c r="B15" i="85"/>
  <c r="C16" i="85"/>
  <c r="B16" i="85"/>
  <c r="C11" i="85"/>
  <c r="B11" i="85"/>
  <c r="Y19" i="85"/>
  <c r="X19" i="85"/>
  <c r="W19" i="85"/>
  <c r="C17" i="85"/>
  <c r="B17" i="85"/>
  <c r="C4" i="85"/>
  <c r="B4" i="85"/>
  <c r="C10" i="85"/>
  <c r="B10" i="85"/>
  <c r="C24" i="85"/>
  <c r="B24" i="85"/>
  <c r="Y15" i="85"/>
  <c r="X15" i="85"/>
  <c r="W15" i="85"/>
  <c r="C14" i="85"/>
  <c r="B14" i="85"/>
  <c r="C19" i="85"/>
  <c r="B19" i="85"/>
  <c r="C20" i="85"/>
  <c r="B20" i="85"/>
  <c r="C18" i="85"/>
  <c r="B18" i="85"/>
  <c r="C7" i="85"/>
  <c r="B7" i="85"/>
  <c r="C6" i="85"/>
  <c r="B6" i="85"/>
  <c r="AA9" i="85"/>
  <c r="Z9" i="85"/>
  <c r="Y9" i="85"/>
  <c r="X9" i="85"/>
  <c r="C9" i="85"/>
  <c r="B9" i="85"/>
  <c r="AA8" i="85"/>
  <c r="Z8" i="85"/>
  <c r="Y8" i="85"/>
  <c r="X8" i="85"/>
  <c r="C21" i="85"/>
  <c r="B21" i="85"/>
  <c r="AA7" i="85"/>
  <c r="Z7" i="85"/>
  <c r="Y7" i="85"/>
  <c r="X7" i="85"/>
  <c r="C23" i="85"/>
  <c r="B23" i="85"/>
  <c r="AA6" i="85"/>
  <c r="Z6" i="85"/>
  <c r="Y6" i="85"/>
  <c r="X6" i="85"/>
  <c r="C12" i="85"/>
  <c r="B12" i="85"/>
  <c r="AA5" i="85"/>
  <c r="Z5" i="85"/>
  <c r="Y5" i="85"/>
  <c r="X5" i="85"/>
  <c r="C25" i="85"/>
  <c r="B25" i="85"/>
  <c r="C22" i="85"/>
  <c r="B22" i="85"/>
  <c r="C31" i="84"/>
  <c r="B31" i="84"/>
  <c r="C24" i="84"/>
  <c r="B24" i="84"/>
  <c r="C29" i="84"/>
  <c r="B29" i="84"/>
  <c r="C23" i="84"/>
  <c r="B23" i="84"/>
  <c r="C25" i="84"/>
  <c r="B25" i="84"/>
  <c r="C22" i="84"/>
  <c r="B22" i="84"/>
  <c r="C35" i="84"/>
  <c r="B35" i="84"/>
  <c r="C26" i="84"/>
  <c r="B26" i="84"/>
  <c r="C42" i="84"/>
  <c r="B42" i="84"/>
  <c r="C32" i="84"/>
  <c r="B32" i="84"/>
  <c r="C33" i="84"/>
  <c r="B33" i="84"/>
  <c r="C28" i="84"/>
  <c r="B28" i="84"/>
  <c r="C30" i="84"/>
  <c r="B30" i="84"/>
  <c r="C40" i="84"/>
  <c r="B40" i="84"/>
  <c r="C39" i="84"/>
  <c r="B39" i="84"/>
  <c r="C38" i="84"/>
  <c r="B38" i="84"/>
  <c r="C44" i="84"/>
  <c r="B44" i="84"/>
  <c r="C45" i="84"/>
  <c r="B45" i="84"/>
  <c r="C46" i="84"/>
  <c r="B46" i="84"/>
  <c r="C59" i="84"/>
  <c r="B59" i="84"/>
  <c r="C64" i="84"/>
  <c r="B64" i="84"/>
  <c r="C51" i="84"/>
  <c r="B51" i="84"/>
  <c r="C48" i="84"/>
  <c r="B48" i="84"/>
  <c r="C50" i="84"/>
  <c r="B50" i="84"/>
  <c r="C61" i="84"/>
  <c r="B61" i="84"/>
  <c r="C60" i="84"/>
  <c r="B60" i="84"/>
  <c r="C58" i="84"/>
  <c r="B58" i="84"/>
  <c r="C47" i="84"/>
  <c r="B47" i="84"/>
  <c r="C55" i="84"/>
  <c r="B55" i="84"/>
  <c r="C56" i="84"/>
  <c r="B56" i="84"/>
  <c r="C54" i="84"/>
  <c r="B54" i="84"/>
  <c r="C41" i="84"/>
  <c r="B41" i="84"/>
  <c r="C27" i="84"/>
  <c r="B27" i="84"/>
  <c r="C43" i="84"/>
  <c r="B43" i="84"/>
  <c r="C37" i="84"/>
  <c r="B37" i="84"/>
  <c r="C49" i="84"/>
  <c r="B49" i="84"/>
  <c r="C36" i="84"/>
  <c r="B36" i="84"/>
  <c r="C65" i="84"/>
  <c r="B65" i="84"/>
  <c r="C62" i="84"/>
  <c r="B62" i="84"/>
  <c r="C66" i="84"/>
  <c r="B66" i="84"/>
  <c r="C63" i="84"/>
  <c r="B63" i="84"/>
  <c r="C34" i="84"/>
  <c r="B34" i="84"/>
  <c r="C52" i="84"/>
  <c r="B52" i="84"/>
  <c r="C53" i="84"/>
  <c r="B53" i="84"/>
  <c r="C57" i="84"/>
  <c r="B57" i="84"/>
  <c r="C21" i="84"/>
  <c r="B21" i="84"/>
  <c r="C20" i="84"/>
  <c r="B20" i="84"/>
  <c r="C9" i="84"/>
  <c r="B9" i="84"/>
  <c r="C7" i="84"/>
  <c r="B7" i="84"/>
  <c r="C16" i="84"/>
  <c r="B16" i="84"/>
  <c r="C10" i="84"/>
  <c r="B10" i="84"/>
  <c r="C17" i="84"/>
  <c r="B17" i="84"/>
  <c r="C5" i="84"/>
  <c r="B5" i="84"/>
  <c r="C6" i="84"/>
  <c r="B6" i="84"/>
  <c r="C11" i="84"/>
  <c r="B11" i="84"/>
  <c r="C19" i="84"/>
  <c r="B19" i="84"/>
  <c r="C13" i="84"/>
  <c r="B13" i="84"/>
  <c r="C18" i="84"/>
  <c r="B18" i="84"/>
  <c r="C14" i="84"/>
  <c r="B14" i="84"/>
  <c r="C15" i="84"/>
  <c r="B15" i="84"/>
  <c r="C8" i="84"/>
  <c r="B8" i="84"/>
  <c r="C4" i="84"/>
  <c r="B4" i="84"/>
  <c r="C12" i="84"/>
  <c r="B12" i="84"/>
  <c r="C110" i="84"/>
  <c r="B110" i="84"/>
  <c r="C71" i="84"/>
  <c r="B71" i="84"/>
  <c r="C81" i="84"/>
  <c r="B81" i="84"/>
  <c r="C67" i="84"/>
  <c r="B67" i="84"/>
  <c r="C68" i="84"/>
  <c r="B68" i="84"/>
  <c r="C89" i="84"/>
  <c r="B89" i="84"/>
  <c r="C88" i="84"/>
  <c r="B88" i="84"/>
  <c r="C87" i="84"/>
  <c r="B87" i="84"/>
  <c r="C83" i="84"/>
  <c r="B83" i="84"/>
  <c r="C86" i="84"/>
  <c r="B86" i="84"/>
  <c r="C80" i="84"/>
  <c r="B80" i="84"/>
  <c r="C78" i="84"/>
  <c r="B78" i="84"/>
  <c r="C69" i="84"/>
  <c r="B69" i="84"/>
  <c r="C79" i="84"/>
  <c r="B79" i="84"/>
  <c r="C70" i="84"/>
  <c r="B70" i="84"/>
  <c r="C74" i="84"/>
  <c r="B74" i="84"/>
  <c r="C96" i="84"/>
  <c r="B96" i="84"/>
  <c r="C77" i="84"/>
  <c r="B77" i="84"/>
  <c r="C73" i="84"/>
  <c r="B73" i="84"/>
  <c r="C72" i="84"/>
  <c r="B72" i="84"/>
  <c r="C75" i="84"/>
  <c r="B75" i="84"/>
  <c r="C82" i="84"/>
  <c r="B82" i="84"/>
  <c r="C84" i="84"/>
  <c r="B84" i="84"/>
  <c r="C94" i="84"/>
  <c r="B94" i="84"/>
  <c r="C93" i="84"/>
  <c r="B93" i="84"/>
  <c r="C95" i="84"/>
  <c r="B95" i="84"/>
  <c r="C92" i="84"/>
  <c r="B92" i="84"/>
  <c r="C85" i="84"/>
  <c r="B85" i="84"/>
  <c r="C90" i="84"/>
  <c r="B90" i="84"/>
  <c r="C76" i="84"/>
  <c r="B76" i="84"/>
  <c r="C97" i="84"/>
  <c r="B97" i="84"/>
  <c r="Y19" i="84"/>
  <c r="X19" i="84"/>
  <c r="W19" i="84"/>
  <c r="C91" i="84"/>
  <c r="B91" i="84"/>
  <c r="C99" i="84"/>
  <c r="B99" i="84"/>
  <c r="C101" i="84"/>
  <c r="B101" i="84"/>
  <c r="C100" i="84"/>
  <c r="B100" i="84"/>
  <c r="Y15" i="84"/>
  <c r="X15" i="84"/>
  <c r="W15" i="84"/>
  <c r="C98" i="84"/>
  <c r="B98" i="84"/>
  <c r="C104" i="84"/>
  <c r="B104" i="84"/>
  <c r="C106" i="84"/>
  <c r="B106" i="84"/>
  <c r="C105" i="84"/>
  <c r="B105" i="84"/>
  <c r="C103" i="84"/>
  <c r="B103" i="84"/>
  <c r="C109" i="84"/>
  <c r="B109" i="84"/>
  <c r="AA9" i="84"/>
  <c r="Z9" i="84"/>
  <c r="Y9" i="84"/>
  <c r="X9" i="84"/>
  <c r="C107" i="84"/>
  <c r="B107" i="84"/>
  <c r="AA8" i="84"/>
  <c r="Z8" i="84"/>
  <c r="Y8" i="84"/>
  <c r="X8" i="84"/>
  <c r="C112" i="84"/>
  <c r="B112" i="84"/>
  <c r="AA7" i="84"/>
  <c r="Z7" i="84"/>
  <c r="Y7" i="84"/>
  <c r="X7" i="84"/>
  <c r="C102" i="84"/>
  <c r="B102" i="84"/>
  <c r="AA6" i="84"/>
  <c r="Z6" i="84"/>
  <c r="Y6" i="84"/>
  <c r="X6" i="84"/>
  <c r="C113" i="84"/>
  <c r="B113" i="84"/>
  <c r="AA5" i="84"/>
  <c r="Z5" i="84"/>
  <c r="Y5" i="84"/>
  <c r="X5" i="84"/>
  <c r="C111" i="84"/>
  <c r="B111" i="84"/>
  <c r="T4" i="84"/>
  <c r="M4" i="84"/>
  <c r="L4" i="84"/>
  <c r="C108" i="84"/>
  <c r="B108" i="84"/>
  <c r="C9" i="83"/>
  <c r="B9" i="83"/>
  <c r="C10" i="83"/>
  <c r="B10" i="83"/>
  <c r="C11" i="83"/>
  <c r="B11" i="83"/>
  <c r="C17" i="83"/>
  <c r="B17" i="83"/>
  <c r="C18" i="83"/>
  <c r="B18" i="83"/>
  <c r="C8" i="83"/>
  <c r="B8" i="83"/>
  <c r="C15" i="83"/>
  <c r="B15" i="83"/>
  <c r="C14" i="83"/>
  <c r="B14" i="83"/>
  <c r="C19" i="83"/>
  <c r="B19" i="83"/>
  <c r="C16" i="83"/>
  <c r="B16" i="83"/>
  <c r="C22" i="83"/>
  <c r="B22" i="83"/>
  <c r="C20" i="83"/>
  <c r="B20" i="83"/>
  <c r="C21" i="83"/>
  <c r="B21" i="83"/>
  <c r="C12" i="83"/>
  <c r="B12" i="83"/>
  <c r="C13" i="83"/>
  <c r="B13" i="83"/>
  <c r="C125" i="83"/>
  <c r="B125" i="83"/>
  <c r="C127" i="83"/>
  <c r="B127" i="83"/>
  <c r="C96" i="83"/>
  <c r="B96" i="83"/>
  <c r="C105" i="83"/>
  <c r="B105" i="83"/>
  <c r="C121" i="83"/>
  <c r="B121" i="83"/>
  <c r="C124" i="83"/>
  <c r="B124" i="83"/>
  <c r="C110" i="83"/>
  <c r="B110" i="83"/>
  <c r="C24" i="83"/>
  <c r="B24" i="83"/>
  <c r="C35" i="83"/>
  <c r="B35" i="83"/>
  <c r="C40" i="83"/>
  <c r="B40" i="83"/>
  <c r="C28" i="83"/>
  <c r="B28" i="83"/>
  <c r="C34" i="83"/>
  <c r="B34" i="83"/>
  <c r="C58" i="83"/>
  <c r="B58" i="83"/>
  <c r="C39" i="83"/>
  <c r="B39" i="83"/>
  <c r="C44" i="83"/>
  <c r="B44" i="83"/>
  <c r="C27" i="83"/>
  <c r="B27" i="83"/>
  <c r="C33" i="83"/>
  <c r="B33" i="83"/>
  <c r="C38" i="83"/>
  <c r="B38" i="83"/>
  <c r="C26" i="83"/>
  <c r="B26" i="83"/>
  <c r="C32" i="83"/>
  <c r="B32" i="83"/>
  <c r="C43" i="83"/>
  <c r="B43" i="83"/>
  <c r="C74" i="83"/>
  <c r="B74" i="83"/>
  <c r="C81" i="83"/>
  <c r="B81" i="83"/>
  <c r="C71" i="83"/>
  <c r="B71" i="83"/>
  <c r="C31" i="83"/>
  <c r="B31" i="83"/>
  <c r="C37" i="83"/>
  <c r="B37" i="83"/>
  <c r="C30" i="83"/>
  <c r="B30" i="83"/>
  <c r="C70" i="83"/>
  <c r="B70" i="83"/>
  <c r="C66" i="83"/>
  <c r="B66" i="83"/>
  <c r="C57" i="83"/>
  <c r="B57" i="83"/>
  <c r="C36" i="83"/>
  <c r="B36" i="83"/>
  <c r="C42" i="83"/>
  <c r="B42" i="83"/>
  <c r="C49" i="83"/>
  <c r="B49" i="83"/>
  <c r="C29" i="83"/>
  <c r="B29" i="83"/>
  <c r="C48" i="83"/>
  <c r="B48" i="83"/>
  <c r="C69" i="83"/>
  <c r="B69" i="83"/>
  <c r="C65" i="83"/>
  <c r="B65" i="83"/>
  <c r="C64" i="83"/>
  <c r="B64" i="83"/>
  <c r="C41" i="83"/>
  <c r="B41" i="83"/>
  <c r="C63" i="83"/>
  <c r="B63" i="83"/>
  <c r="C56" i="83"/>
  <c r="B56" i="83"/>
  <c r="C25" i="83"/>
  <c r="B25" i="83"/>
  <c r="C104" i="83"/>
  <c r="B104" i="83"/>
  <c r="C101" i="83"/>
  <c r="B101" i="83"/>
  <c r="C89" i="83"/>
  <c r="B89" i="83"/>
  <c r="C88" i="83"/>
  <c r="B88" i="83"/>
  <c r="C98" i="83"/>
  <c r="B98" i="83"/>
  <c r="C87" i="83"/>
  <c r="B87" i="83"/>
  <c r="C95" i="83"/>
  <c r="B95" i="83"/>
  <c r="C93" i="83"/>
  <c r="B93" i="83"/>
  <c r="C86" i="83"/>
  <c r="B86" i="83"/>
  <c r="C80" i="83"/>
  <c r="B80" i="83"/>
  <c r="C100" i="83"/>
  <c r="B100" i="83"/>
  <c r="C85" i="83"/>
  <c r="B85" i="83"/>
  <c r="C119" i="83"/>
  <c r="B119" i="83"/>
  <c r="C107" i="83"/>
  <c r="B107" i="83"/>
  <c r="C112" i="83"/>
  <c r="B112" i="83"/>
  <c r="C115" i="83"/>
  <c r="B115" i="83"/>
  <c r="C97" i="83"/>
  <c r="B97" i="83"/>
  <c r="C108" i="83"/>
  <c r="B108" i="83"/>
  <c r="C118" i="83"/>
  <c r="B118" i="83"/>
  <c r="C116" i="83"/>
  <c r="B116" i="83"/>
  <c r="C120" i="83"/>
  <c r="B120" i="83"/>
  <c r="C106" i="83"/>
  <c r="B106" i="83"/>
  <c r="C133" i="83"/>
  <c r="B133" i="83"/>
  <c r="C137" i="83"/>
  <c r="B137" i="83"/>
  <c r="C103" i="83"/>
  <c r="B103" i="83"/>
  <c r="C126" i="83"/>
  <c r="B126" i="83"/>
  <c r="C135" i="83"/>
  <c r="B135" i="83"/>
  <c r="C132" i="83"/>
  <c r="B132" i="83"/>
  <c r="C123" i="83"/>
  <c r="B123" i="83"/>
  <c r="C117" i="83"/>
  <c r="B117" i="83"/>
  <c r="C111" i="83"/>
  <c r="B111" i="83"/>
  <c r="C114" i="83"/>
  <c r="B114" i="83"/>
  <c r="C122" i="83"/>
  <c r="B122" i="83"/>
  <c r="C130" i="83"/>
  <c r="B130" i="83"/>
  <c r="C102" i="83"/>
  <c r="B102" i="83"/>
  <c r="C109" i="83"/>
  <c r="B109" i="83"/>
  <c r="C131" i="83"/>
  <c r="B131" i="83"/>
  <c r="C113" i="83"/>
  <c r="B113" i="83"/>
  <c r="C128" i="83"/>
  <c r="B128" i="83"/>
  <c r="C136" i="83"/>
  <c r="B136" i="83"/>
  <c r="C134" i="83"/>
  <c r="B134" i="83"/>
  <c r="C129" i="83"/>
  <c r="B129" i="83"/>
  <c r="C84" i="83"/>
  <c r="B84" i="83"/>
  <c r="C68" i="83"/>
  <c r="B68" i="83"/>
  <c r="C83" i="83"/>
  <c r="B83" i="83"/>
  <c r="C79" i="83"/>
  <c r="B79" i="83"/>
  <c r="C55" i="83"/>
  <c r="B55" i="83"/>
  <c r="C47" i="83"/>
  <c r="B47" i="83"/>
  <c r="C62" i="83"/>
  <c r="B62" i="83"/>
  <c r="C54" i="83"/>
  <c r="B54" i="83"/>
  <c r="C78" i="83"/>
  <c r="B78" i="83"/>
  <c r="C53" i="83"/>
  <c r="B53" i="83"/>
  <c r="C61" i="83"/>
  <c r="B61" i="83"/>
  <c r="C52" i="83"/>
  <c r="B52" i="83"/>
  <c r="C60" i="83"/>
  <c r="B60" i="83"/>
  <c r="C46" i="83"/>
  <c r="B46" i="83"/>
  <c r="C51" i="83"/>
  <c r="B51" i="83"/>
  <c r="C73" i="83"/>
  <c r="B73" i="83"/>
  <c r="C67" i="83"/>
  <c r="B67" i="83"/>
  <c r="C72" i="83"/>
  <c r="B72" i="83"/>
  <c r="C92" i="83"/>
  <c r="B92" i="83"/>
  <c r="Y19" i="83"/>
  <c r="X19" i="83"/>
  <c r="W19" i="83"/>
  <c r="C91" i="83"/>
  <c r="B91" i="83"/>
  <c r="C99" i="83"/>
  <c r="B99" i="83"/>
  <c r="C90" i="83"/>
  <c r="B90" i="83"/>
  <c r="C23" i="83"/>
  <c r="B23" i="83"/>
  <c r="Y15" i="83"/>
  <c r="X15" i="83"/>
  <c r="W15" i="83"/>
  <c r="C45" i="83"/>
  <c r="B45" i="83"/>
  <c r="C50" i="83"/>
  <c r="B50" i="83"/>
  <c r="C59" i="83"/>
  <c r="B59" i="83"/>
  <c r="C77" i="83"/>
  <c r="B77" i="83"/>
  <c r="C94" i="83"/>
  <c r="B94" i="83"/>
  <c r="C76" i="83"/>
  <c r="B76" i="83"/>
  <c r="AA9" i="83"/>
  <c r="Z9" i="83"/>
  <c r="Y9" i="83"/>
  <c r="X9" i="83"/>
  <c r="C82" i="83"/>
  <c r="B82" i="83"/>
  <c r="AA8" i="83"/>
  <c r="Z8" i="83"/>
  <c r="Y8" i="83"/>
  <c r="X8" i="83"/>
  <c r="C75" i="83"/>
  <c r="B75" i="83"/>
  <c r="AA7" i="83"/>
  <c r="Z7" i="83"/>
  <c r="Y7" i="83"/>
  <c r="X7" i="83"/>
  <c r="T7" i="83"/>
  <c r="M7" i="83"/>
  <c r="L7" i="83"/>
  <c r="C5" i="83"/>
  <c r="B5" i="83"/>
  <c r="AA6" i="83"/>
  <c r="Z6" i="83"/>
  <c r="Y6" i="83"/>
  <c r="X6" i="83"/>
  <c r="T6" i="83"/>
  <c r="M6" i="83"/>
  <c r="L6" i="83"/>
  <c r="C4" i="83"/>
  <c r="B4" i="83"/>
  <c r="AA5" i="83"/>
  <c r="Z5" i="83"/>
  <c r="Y5" i="83"/>
  <c r="X5" i="83"/>
  <c r="T5" i="83"/>
  <c r="M5" i="83"/>
  <c r="L5" i="83"/>
  <c r="C7" i="83"/>
  <c r="B7" i="83"/>
  <c r="T4" i="83"/>
  <c r="M4" i="83"/>
  <c r="L4" i="83"/>
  <c r="C6" i="83"/>
  <c r="B6" i="83"/>
  <c r="C27" i="82"/>
  <c r="B27" i="82"/>
  <c r="C11" i="82"/>
  <c r="B11" i="82"/>
  <c r="C13" i="82"/>
  <c r="B13" i="82"/>
  <c r="C12" i="82"/>
  <c r="B12" i="82"/>
  <c r="C14" i="82"/>
  <c r="B14" i="82"/>
  <c r="C15" i="82"/>
  <c r="B15" i="82"/>
  <c r="C17" i="82"/>
  <c r="B17" i="82"/>
  <c r="C16" i="82"/>
  <c r="B16" i="82"/>
  <c r="C19" i="82"/>
  <c r="B19" i="82"/>
  <c r="C23" i="82"/>
  <c r="B23" i="82"/>
  <c r="C18" i="82"/>
  <c r="B18" i="82"/>
  <c r="C35" i="82"/>
  <c r="B35" i="82"/>
  <c r="C25" i="82"/>
  <c r="B25" i="82"/>
  <c r="C33" i="82"/>
  <c r="B33" i="82"/>
  <c r="C24" i="82"/>
  <c r="B24" i="82"/>
  <c r="C20" i="82"/>
  <c r="B20" i="82"/>
  <c r="C22" i="82"/>
  <c r="B22" i="82"/>
  <c r="C29" i="82"/>
  <c r="B29" i="82"/>
  <c r="C30" i="82"/>
  <c r="B30" i="82"/>
  <c r="C32" i="82"/>
  <c r="B32" i="82"/>
  <c r="C31" i="82"/>
  <c r="B31" i="82"/>
  <c r="C34" i="82"/>
  <c r="B34" i="82"/>
  <c r="C21" i="82"/>
  <c r="B21" i="82"/>
  <c r="C26" i="82"/>
  <c r="B26" i="82"/>
  <c r="C28" i="82"/>
  <c r="B28" i="82"/>
  <c r="C36" i="82"/>
  <c r="B36" i="82"/>
  <c r="C37" i="82"/>
  <c r="B37" i="82"/>
  <c r="Y19" i="82"/>
  <c r="X19" i="82"/>
  <c r="W19" i="82"/>
  <c r="C38" i="82"/>
  <c r="B38" i="82"/>
  <c r="C39" i="82"/>
  <c r="B39" i="82"/>
  <c r="C40" i="82"/>
  <c r="B40" i="82"/>
  <c r="C41" i="82"/>
  <c r="B41" i="82"/>
  <c r="Y15" i="82"/>
  <c r="X15" i="82"/>
  <c r="W15" i="82"/>
  <c r="C42" i="82"/>
  <c r="B42" i="82"/>
  <c r="C45" i="82"/>
  <c r="B45" i="82"/>
  <c r="C44" i="82"/>
  <c r="B44" i="82"/>
  <c r="C43" i="82"/>
  <c r="B43" i="82"/>
  <c r="C46" i="82"/>
  <c r="B46" i="82"/>
  <c r="C7" i="82"/>
  <c r="B7" i="82"/>
  <c r="AA9" i="82"/>
  <c r="Z9" i="82"/>
  <c r="Y9" i="82"/>
  <c r="X9" i="82"/>
  <c r="C5" i="82"/>
  <c r="B5" i="82"/>
  <c r="AA8" i="82"/>
  <c r="Z8" i="82"/>
  <c r="Y8" i="82"/>
  <c r="X8" i="82"/>
  <c r="C9" i="82"/>
  <c r="B9" i="82"/>
  <c r="AA7" i="82"/>
  <c r="Z7" i="82"/>
  <c r="Y7" i="82"/>
  <c r="X7" i="82"/>
  <c r="C4" i="82"/>
  <c r="B4" i="82"/>
  <c r="AA6" i="82"/>
  <c r="Z6" i="82"/>
  <c r="Y6" i="82"/>
  <c r="X6" i="82"/>
  <c r="C10" i="82"/>
  <c r="B10" i="82"/>
  <c r="AA5" i="82"/>
  <c r="Z5" i="82"/>
  <c r="Y5" i="82"/>
  <c r="X5" i="82"/>
  <c r="C6" i="82"/>
  <c r="B6" i="82"/>
  <c r="C8" i="82"/>
  <c r="B8" i="82"/>
  <c r="Z19" i="166" l="1"/>
  <c r="AA7" i="43"/>
  <c r="Z7" i="43"/>
  <c r="Y7" i="43"/>
  <c r="X7" i="43"/>
  <c r="AA7" i="42"/>
  <c r="Z7" i="42"/>
  <c r="Y7" i="42"/>
  <c r="X7" i="42"/>
  <c r="AA7" i="41"/>
  <c r="Z7" i="41"/>
  <c r="Y7" i="41"/>
  <c r="X7" i="41"/>
  <c r="AA7" i="40"/>
  <c r="Z7" i="40"/>
  <c r="Y7" i="40"/>
  <c r="X7" i="40"/>
  <c r="AA7" i="39"/>
  <c r="Z7" i="39"/>
  <c r="Y7" i="39"/>
  <c r="X7" i="39"/>
  <c r="AA7" i="38"/>
  <c r="Z7" i="38"/>
  <c r="Y7" i="38"/>
  <c r="X7" i="38"/>
  <c r="AA7" i="37"/>
  <c r="Z7" i="37"/>
  <c r="Y7" i="37"/>
  <c r="X7" i="37"/>
  <c r="AA7" i="36"/>
  <c r="Z7" i="36"/>
  <c r="Y7" i="36"/>
  <c r="X7" i="36"/>
  <c r="AA7" i="33"/>
  <c r="Z7" i="33"/>
  <c r="Y7" i="33"/>
  <c r="X7" i="33"/>
  <c r="AA7" i="7"/>
  <c r="Z7" i="7"/>
  <c r="Y7" i="7"/>
  <c r="X7" i="7"/>
  <c r="L4" i="41"/>
  <c r="L5" i="41"/>
  <c r="M4" i="41"/>
  <c r="M5" i="41"/>
  <c r="M4" i="38"/>
  <c r="L4" i="38"/>
  <c r="L4" i="37"/>
  <c r="M4" i="33"/>
  <c r="L4" i="33"/>
  <c r="W19" i="43"/>
  <c r="Y19" i="43"/>
  <c r="X19" i="43"/>
  <c r="Y15" i="43"/>
  <c r="X15" i="43"/>
  <c r="W15" i="43"/>
  <c r="W12" i="43"/>
  <c r="AA9" i="43"/>
  <c r="Z9" i="43"/>
  <c r="Y9" i="43"/>
  <c r="X9" i="43"/>
  <c r="AA8" i="43"/>
  <c r="Z8" i="43"/>
  <c r="Y8" i="43"/>
  <c r="X8" i="43"/>
  <c r="AA6" i="43"/>
  <c r="Z6" i="43"/>
  <c r="Y6" i="43"/>
  <c r="X6" i="43"/>
  <c r="AA5" i="43"/>
  <c r="Z5" i="43"/>
  <c r="Y5" i="43"/>
  <c r="X5" i="43"/>
  <c r="Y19" i="42"/>
  <c r="X19" i="42"/>
  <c r="W19" i="42"/>
  <c r="Y15" i="42"/>
  <c r="X15" i="42"/>
  <c r="W15" i="42"/>
  <c r="W12" i="42"/>
  <c r="AA9" i="42"/>
  <c r="Z9" i="42"/>
  <c r="Y9" i="42"/>
  <c r="X9" i="42"/>
  <c r="AA8" i="42"/>
  <c r="Z8" i="42"/>
  <c r="Y8" i="42"/>
  <c r="X8" i="42"/>
  <c r="AA6" i="42"/>
  <c r="Z6" i="42"/>
  <c r="Y6" i="42"/>
  <c r="X6" i="42"/>
  <c r="AA5" i="42"/>
  <c r="Z5" i="42"/>
  <c r="Y5" i="42"/>
  <c r="Y12" i="42" s="1"/>
  <c r="X5" i="42"/>
  <c r="X12" i="42" s="1"/>
  <c r="T5" i="41"/>
  <c r="Y19" i="41"/>
  <c r="X19" i="41"/>
  <c r="W19" i="41"/>
  <c r="Y15" i="41"/>
  <c r="X15" i="41"/>
  <c r="W15" i="41"/>
  <c r="W12" i="41"/>
  <c r="AA9" i="41"/>
  <c r="Z9" i="41"/>
  <c r="Y9" i="41"/>
  <c r="X9" i="41"/>
  <c r="AA8" i="41"/>
  <c r="Z8" i="41"/>
  <c r="Y8" i="41"/>
  <c r="X8" i="41"/>
  <c r="AA6" i="41"/>
  <c r="Z6" i="41"/>
  <c r="Y6" i="41"/>
  <c r="X6" i="41"/>
  <c r="AA5" i="41"/>
  <c r="Z5" i="41"/>
  <c r="Y5" i="41"/>
  <c r="X5" i="41"/>
  <c r="T4" i="41"/>
  <c r="Y19" i="40"/>
  <c r="X19" i="40"/>
  <c r="W19" i="40"/>
  <c r="Y15" i="40"/>
  <c r="X15" i="40"/>
  <c r="W15" i="40"/>
  <c r="W12" i="40"/>
  <c r="AA9" i="40"/>
  <c r="Z9" i="40"/>
  <c r="Y9" i="40"/>
  <c r="X9" i="40"/>
  <c r="AA8" i="40"/>
  <c r="Z8" i="40"/>
  <c r="Y8" i="40"/>
  <c r="X8" i="40"/>
  <c r="AA6" i="40"/>
  <c r="Z6" i="40"/>
  <c r="Y6" i="40"/>
  <c r="X6" i="40"/>
  <c r="AA5" i="40"/>
  <c r="Z5" i="40"/>
  <c r="Y5" i="40"/>
  <c r="X5" i="40"/>
  <c r="Y19" i="39"/>
  <c r="X19" i="39"/>
  <c r="W19" i="39"/>
  <c r="Y15" i="39"/>
  <c r="X15" i="39"/>
  <c r="W15" i="39"/>
  <c r="W12" i="39"/>
  <c r="AA9" i="39"/>
  <c r="Z9" i="39"/>
  <c r="Y9" i="39"/>
  <c r="X9" i="39"/>
  <c r="AA8" i="39"/>
  <c r="Z8" i="39"/>
  <c r="Y8" i="39"/>
  <c r="X8" i="39"/>
  <c r="AA6" i="39"/>
  <c r="Z6" i="39"/>
  <c r="Y6" i="39"/>
  <c r="X6" i="39"/>
  <c r="AA5" i="39"/>
  <c r="Z5" i="39"/>
  <c r="Y5" i="39"/>
  <c r="X5" i="39"/>
  <c r="X12" i="39" s="1"/>
  <c r="Y19" i="38"/>
  <c r="X19" i="38"/>
  <c r="W19" i="38"/>
  <c r="Y15" i="38"/>
  <c r="X15" i="38"/>
  <c r="W15" i="38"/>
  <c r="W12" i="38"/>
  <c r="AA9" i="38"/>
  <c r="Z9" i="38"/>
  <c r="Y9" i="38"/>
  <c r="X9" i="38"/>
  <c r="AA8" i="38"/>
  <c r="Z8" i="38"/>
  <c r="Y8" i="38"/>
  <c r="X8" i="38"/>
  <c r="AA6" i="38"/>
  <c r="Z6" i="38"/>
  <c r="Y6" i="38"/>
  <c r="X6" i="38"/>
  <c r="AA5" i="38"/>
  <c r="Z5" i="38"/>
  <c r="Y5" i="38"/>
  <c r="X5" i="38"/>
  <c r="T4" i="38"/>
  <c r="T4" i="37"/>
  <c r="Y19" i="37"/>
  <c r="X19" i="37"/>
  <c r="W19" i="37"/>
  <c r="Y15" i="37"/>
  <c r="X15" i="37"/>
  <c r="W15" i="37"/>
  <c r="W12" i="37"/>
  <c r="AA9" i="37"/>
  <c r="Z9" i="37"/>
  <c r="Y9" i="37"/>
  <c r="X9" i="37"/>
  <c r="AA8" i="37"/>
  <c r="Z8" i="37"/>
  <c r="Y8" i="37"/>
  <c r="X8" i="37"/>
  <c r="AA5" i="37"/>
  <c r="Z5" i="37"/>
  <c r="Y5" i="37"/>
  <c r="X5" i="37"/>
  <c r="Y19" i="36"/>
  <c r="X19" i="36"/>
  <c r="W19" i="36"/>
  <c r="Y15" i="36"/>
  <c r="X15" i="36"/>
  <c r="W15" i="36"/>
  <c r="W12" i="36"/>
  <c r="AA9" i="36"/>
  <c r="Z9" i="36"/>
  <c r="Y9" i="36"/>
  <c r="X9" i="36"/>
  <c r="AA8" i="36"/>
  <c r="Z8" i="36"/>
  <c r="Y8" i="36"/>
  <c r="X8" i="36"/>
  <c r="AA6" i="36"/>
  <c r="Z6" i="36"/>
  <c r="Y6" i="36"/>
  <c r="X6" i="36"/>
  <c r="AA5" i="36"/>
  <c r="Z5" i="36"/>
  <c r="Y5" i="36"/>
  <c r="X5" i="36"/>
  <c r="W15" i="33"/>
  <c r="Y19" i="33"/>
  <c r="X19" i="33"/>
  <c r="W19" i="33"/>
  <c r="Y15" i="33"/>
  <c r="X15" i="33"/>
  <c r="W12" i="33"/>
  <c r="AA9" i="33"/>
  <c r="Z9" i="33"/>
  <c r="Y9" i="33"/>
  <c r="X9" i="33"/>
  <c r="AA8" i="33"/>
  <c r="Z8" i="33"/>
  <c r="Y8" i="33"/>
  <c r="X8" i="33"/>
  <c r="AA6" i="33"/>
  <c r="Z6" i="33"/>
  <c r="Y6" i="33"/>
  <c r="X6" i="33"/>
  <c r="AA5" i="33"/>
  <c r="Z5" i="33"/>
  <c r="Y5" i="33"/>
  <c r="X5" i="33"/>
  <c r="W12" i="7"/>
  <c r="X9" i="7"/>
  <c r="Y9" i="7"/>
  <c r="Z9" i="7"/>
  <c r="AA9" i="7"/>
  <c r="X6" i="7"/>
  <c r="Y6" i="7"/>
  <c r="Z6" i="7"/>
  <c r="AA6" i="7"/>
  <c r="AA5" i="7"/>
  <c r="Z5" i="7"/>
  <c r="Y5" i="7"/>
  <c r="X5" i="7"/>
  <c r="AA8" i="7"/>
  <c r="X19" i="7"/>
  <c r="Y19" i="7"/>
  <c r="W19" i="7"/>
  <c r="X15" i="7"/>
  <c r="Y15" i="7"/>
  <c r="W15" i="7"/>
  <c r="Y12" i="7" l="1"/>
  <c r="AA19" i="7"/>
  <c r="Z19" i="7"/>
  <c r="Y12" i="33"/>
  <c r="Y12" i="40"/>
  <c r="Y12" i="38"/>
  <c r="Y12" i="43"/>
  <c r="X12" i="43"/>
  <c r="Y12" i="39"/>
  <c r="X12" i="37"/>
  <c r="Y12" i="37"/>
  <c r="X12" i="38"/>
  <c r="X12" i="40"/>
  <c r="X12" i="41"/>
  <c r="Y12" i="41"/>
  <c r="X12" i="36"/>
  <c r="Y12" i="36"/>
  <c r="X12" i="33"/>
  <c r="X12" i="7"/>
  <c r="X8" i="7"/>
  <c r="Y8" i="7"/>
  <c r="Z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335A7C-63C5-4998-8E13-23EFE08D74AA}" keepAlive="1" name="Query - AllSamples_Batch" description="Connection to the 'AllSamples_Batch' query in the workbook." type="5" refreshedVersion="8" background="1" saveData="1">
    <dbPr connection="Provider=Microsoft.Mashup.OleDb.1;Data Source=$Workbook$;Location=AllSamples_Batch;Extended Properties=&quot;&quot;" command="SELECT * FROM [AllSamples_Batch]"/>
  </connection>
  <connection id="2" xr16:uid="{E0403676-E4E6-4356-8632-D32EE9569266}" keepAlive="1" name="Query - AllSamples_Fish" description="Connection to the 'AllSamples_Fish' query in the workbook." type="5" refreshedVersion="8" background="1" saveData="1">
    <dbPr connection="Provider=Microsoft.Mashup.OleDb.1;Data Source=$Workbook$;Location=AllSamples_Fish;Extended Properties=&quot;&quot;" command="SELECT * FROM [AllSamples_Fish]"/>
  </connection>
  <connection id="3" xr16:uid="{CB093547-5A78-4640-9CDF-EBBDA9ABEFE5}" keepAlive="1" name="Query - AllSamples_Info" description="Connection to the 'AllSamples_Info' query in the workbook." type="5" refreshedVersion="8" background="1" saveData="1">
    <dbPr connection="Provider=Microsoft.Mashup.OleDb.1;Data Source=$Workbook$;Location=AllSamples_Info;Extended Properties=&quot;&quot;" command="SELECT * FROM [AllSamples_Info]"/>
  </connection>
  <connection id="4" xr16:uid="{D818CCF6-F281-49AA-8126-A6B9A590BE51}" keepAlive="1" name="Query - Bebedero1_Batch" description="Connection to the 'Bebedero1_Batch' query in the workbook." type="5" refreshedVersion="8" background="1" saveData="1">
    <dbPr connection="Provider=Microsoft.Mashup.OleDb.1;Data Source=$Workbook$;Location=Bebedero1_Batch;Extended Properties=&quot;&quot;" command="SELECT * FROM [Bebedero1_Batch]"/>
  </connection>
  <connection id="5" xr16:uid="{F1793D33-DDD5-476F-8F22-9CC8A93C62E6}" keepAlive="1" name="Query - Bebedero1_Fish" description="Connection to the 'Bebedero1_Fish' query in the workbook." type="5" refreshedVersion="8" background="1" saveData="1">
    <dbPr connection="Provider=Microsoft.Mashup.OleDb.1;Data Source=$Workbook$;Location=Bebedero1_Fish;Extended Properties=&quot;&quot;" command="SELECT * FROM [Bebedero1_Fish]"/>
  </connection>
  <connection id="6" xr16:uid="{6DD60469-99AB-4340-BCF4-511D9E4E8A43}" keepAlive="1" name="Query - Bebedero1_Info" description="Connection to the 'Bebedero1_Info' query in the workbook." type="5" refreshedVersion="8" background="1" saveData="1">
    <dbPr connection="Provider=Microsoft.Mashup.OleDb.1;Data Source=$Workbook$;Location=Bebedero1_Info;Extended Properties=&quot;&quot;" command="SELECT * FROM [Bebedero1_Info]"/>
  </connection>
  <connection id="7" xr16:uid="{7E58CF82-4B44-4641-A3C4-CAC87D259A82}" keepAlive="1" name="Query - Bebedero2_Fish" description="Connection to the 'Bebedero2_Fish' query in the workbook." type="5" refreshedVersion="8" background="1" saveData="1">
    <dbPr connection="Provider=Microsoft.Mashup.OleDb.1;Data Source=$Workbook$;Location=Bebedero2_Fish;Extended Properties=&quot;&quot;" command="SELECT * FROM [Bebedero2_Fish]"/>
  </connection>
  <connection id="8" xr16:uid="{49F0D89C-171D-4E60-9D37-F130C429D3B4}" keepAlive="1" name="Query - Bebedero2_Info" description="Connection to the 'Bebedero2_Info' query in the workbook." type="5" refreshedVersion="8" background="1" saveData="1">
    <dbPr connection="Provider=Microsoft.Mashup.OleDb.1;Data Source=$Workbook$;Location=Bebedero2_Info;Extended Properties=&quot;&quot;" command="SELECT * FROM [Bebedero2_Info]"/>
  </connection>
  <connection id="9" xr16:uid="{25CC590A-D809-4FF7-BDE1-083CB0933968}" keepAlive="1" name="Query - Bebedero3_Fish" description="Connection to the 'Bebedero3_Fish' query in the workbook." type="5" refreshedVersion="8" background="1" saveData="1">
    <dbPr connection="Provider=Microsoft.Mashup.OleDb.1;Data Source=$Workbook$;Location=Bebedero3_Fish;Extended Properties=&quot;&quot;" command="SELECT * FROM [Bebedero3_Fish]"/>
  </connection>
  <connection id="10" xr16:uid="{00E0EC22-8DB7-4C8C-9587-D3E970DD0960}" keepAlive="1" name="Query - Bebedero3_Info" description="Connection to the 'Bebedero3_Info' query in the workbook." type="5" refreshedVersion="8" background="1" saveData="1">
    <dbPr connection="Provider=Microsoft.Mashup.OleDb.1;Data Source=$Workbook$;Location=Bebedero3_Info;Extended Properties=&quot;&quot;" command="SELECT * FROM [Bebedero3_Info]"/>
  </connection>
  <connection id="11" xr16:uid="{7E00320A-8F40-4E79-A038-854DABB2C41B}" keepAlive="1" name="Query - Bebedero4_Fish" description="Connection to the 'Bebedero4_Fish' query in the workbook." type="5" refreshedVersion="8" background="1" saveData="1">
    <dbPr connection="Provider=Microsoft.Mashup.OleDb.1;Data Source=$Workbook$;Location=Bebedero4_Fish;Extended Properties=&quot;&quot;" command="SELECT * FROM [Bebedero4_Fish]"/>
  </connection>
  <connection id="12" xr16:uid="{736F9B53-FF93-49F2-AD3A-E52F40D1D64A}" keepAlive="1" name="Query - Bebedero4_Info" description="Connection to the 'Bebedero4_Info' query in the workbook." type="5" refreshedVersion="8" background="1" saveData="1">
    <dbPr connection="Provider=Microsoft.Mashup.OleDb.1;Data Source=$Workbook$;Location=Bebedero4_Info;Extended Properties=&quot;&quot;" command="SELECT * FROM [Bebedero4_Info]"/>
  </connection>
  <connection id="13" xr16:uid="{C42EEEEE-CBD2-4BD4-868B-64FCF7D59726}" keepAlive="1" name="Query - Bebedero5_Fish" description="Connection to the 'Bebedero5_Fish' query in the workbook." type="5" refreshedVersion="8" background="1" saveData="1">
    <dbPr connection="Provider=Microsoft.Mashup.OleDb.1;Data Source=$Workbook$;Location=Bebedero5_Fish;Extended Properties=&quot;&quot;" command="SELECT * FROM [Bebedero5_Fish]"/>
  </connection>
  <connection id="14" xr16:uid="{6EDD2929-3238-4C05-A6FF-E5063D8AC4FA}" keepAlive="1" name="Query - Bebedero5_Info" description="Connection to the 'Bebedero5_Info' query in the workbook." type="5" refreshedVersion="8" background="1" saveData="1">
    <dbPr connection="Provider=Microsoft.Mashup.OleDb.1;Data Source=$Workbook$;Location=Bebedero5_Info;Extended Properties=&quot;&quot;" command="SELECT * FROM [Bebedero5_Info]"/>
  </connection>
  <connection id="15" xr16:uid="{30690C8D-31D1-466A-9084-D8E4EAD887DE}" keepAlive="1" name="Query - Bebedero6_Fish" description="Connection to the 'Bebedero6_Fish' query in the workbook." type="5" refreshedVersion="8" background="1" saveData="1">
    <dbPr connection="Provider=Microsoft.Mashup.OleDb.1;Data Source=$Workbook$;Location=Bebedero6_Fish;Extended Properties=&quot;&quot;" command="SELECT * FROM [Bebedero6_Fish]"/>
  </connection>
  <connection id="16" xr16:uid="{D4649A70-C7B8-49F0-BF89-599D7A88A4FC}" keepAlive="1" name="Query - Bebedero6_Info" description="Connection to the 'Bebedero6_Info' query in the workbook." type="5" refreshedVersion="8" background="1" saveData="1">
    <dbPr connection="Provider=Microsoft.Mashup.OleDb.1;Data Source=$Workbook$;Location=Bebedero6_Info;Extended Properties=&quot;&quot;" command="SELECT * FROM [Bebedero6_Info]"/>
  </connection>
  <connection id="17" xr16:uid="{F0F70F5B-E0B6-4AD6-B1A5-6DB129B12897}" keepAlive="1" name="Query - Chira1_Fish" description="Connection to the 'Chira1_Fish' query in the workbook." type="5" refreshedVersion="8" background="1" saveData="1">
    <dbPr connection="Provider=Microsoft.Mashup.OleDb.1;Data Source=$Workbook$;Location=Chira1_Fish;Extended Properties=&quot;&quot;" command="SELECT * FROM [Chira1_Fish]"/>
  </connection>
  <connection id="18" xr16:uid="{B7B373B9-1F87-4321-8B44-C9F0583FF23A}" keepAlive="1" name="Query - Chira1_Info" description="Connection to the 'Chira1_Info' query in the workbook." type="5" refreshedVersion="8" background="1" saveData="1">
    <dbPr connection="Provider=Microsoft.Mashup.OleDb.1;Data Source=$Workbook$;Location=Chira1_Info;Extended Properties=&quot;&quot;" command="SELECT * FROM [Chira1_Info]"/>
  </connection>
  <connection id="19" xr16:uid="{E11675AB-250C-4521-9ED5-A5A67AEFF694}" keepAlive="1" name="Query - Chira2_Batch" description="Connection to the 'Chira2_Batch' query in the workbook." type="5" refreshedVersion="8" background="1" saveData="1">
    <dbPr connection="Provider=Microsoft.Mashup.OleDb.1;Data Source=$Workbook$;Location=Chira2_Batch;Extended Properties=&quot;&quot;" command="SELECT * FROM [Chira2_Batch]"/>
  </connection>
  <connection id="20" xr16:uid="{E9C9C6CD-8FCE-4859-9C33-D382B12EB6AF}" keepAlive="1" name="Query - Chira2_Fish" description="Connection to the 'Chira2_Fish' query in the workbook." type="5" refreshedVersion="8" background="1" saveData="1">
    <dbPr connection="Provider=Microsoft.Mashup.OleDb.1;Data Source=$Workbook$;Location=Chira2_Fish;Extended Properties=&quot;&quot;" command="SELECT * FROM [Chira2_Fish]"/>
  </connection>
  <connection id="21" xr16:uid="{0D16B4E7-0C4E-4040-9777-E184B7160D08}" keepAlive="1" name="Query - Chira2_Info" description="Connection to the 'Chira2_Info' query in the workbook." type="5" refreshedVersion="8" background="1" saveData="1">
    <dbPr connection="Provider=Microsoft.Mashup.OleDb.1;Data Source=$Workbook$;Location=Chira2_Info;Extended Properties=&quot;&quot;" command="SELECT * FROM [Chira2_Info]"/>
  </connection>
  <connection id="22" xr16:uid="{010F31BC-7469-416E-AE71-BAF675E86FA6}" keepAlive="1" name="Query - Chira3_Fish" description="Connection to the 'Chira3_Fish' query in the workbook." type="5" refreshedVersion="8" background="1" saveData="1">
    <dbPr connection="Provider=Microsoft.Mashup.OleDb.1;Data Source=$Workbook$;Location=Chira3_Fish;Extended Properties=&quot;&quot;" command="SELECT * FROM [Chira3_Fish]"/>
  </connection>
  <connection id="23" xr16:uid="{A9A08DB1-16D0-428D-8458-82B57E637298}" keepAlive="1" name="Query - Chira3_Info" description="Connection to the 'Chira3_Info' query in the workbook." type="5" refreshedVersion="8" background="1" saveData="1">
    <dbPr connection="Provider=Microsoft.Mashup.OleDb.1;Data Source=$Workbook$;Location=Chira3_Info;Extended Properties=&quot;&quot;" command="SELECT * FROM [Chira3_Info]"/>
  </connection>
  <connection id="24" xr16:uid="{A108A65A-E151-43F2-8E51-5D6D1FA5F44F}" keepAlive="1" name="Query - Chira4_Fish" description="Connection to the 'Chira4_Fish' query in the workbook." type="5" refreshedVersion="8" background="1" saveData="1">
    <dbPr connection="Provider=Microsoft.Mashup.OleDb.1;Data Source=$Workbook$;Location=Chira4_Fish;Extended Properties=&quot;&quot;" command="SELECT * FROM [Chira4_Fish]"/>
  </connection>
  <connection id="25" xr16:uid="{2318BD87-815E-461F-8332-0964C1B70736}" keepAlive="1" name="Query - Chira4_Info" description="Connection to the 'Chira4_Info' query in the workbook." type="5" refreshedVersion="8" background="1" saveData="1">
    <dbPr connection="Provider=Microsoft.Mashup.OleDb.1;Data Source=$Workbook$;Location=Chira4_Info;Extended Properties=&quot;&quot;" command="SELECT * FROM [Chira4_Info]"/>
  </connection>
  <connection id="26" xr16:uid="{8E30E4D5-2412-4CC2-9DB9-E0958F562069}" keepAlive="1" name="Query - Chira5_Batch" description="Connection to the 'Chira5_Batch' query in the workbook." type="5" refreshedVersion="8" background="1" saveData="1">
    <dbPr connection="Provider=Microsoft.Mashup.OleDb.1;Data Source=$Workbook$;Location=Chira5_Batch;Extended Properties=&quot;&quot;" command="SELECT * FROM [Chira5_Batch]"/>
  </connection>
  <connection id="27" xr16:uid="{AE5CF9C8-8F85-416F-985D-DCDA36DC1306}" keepAlive="1" name="Query - Chira5_Fish" description="Connection to the 'Chira5_Fish' query in the workbook." type="5" refreshedVersion="8" background="1" saveData="1">
    <dbPr connection="Provider=Microsoft.Mashup.OleDb.1;Data Source=$Workbook$;Location=Chira5_Fish;Extended Properties=&quot;&quot;" command="SELECT * FROM [Chira5_Fish]"/>
  </connection>
  <connection id="28" xr16:uid="{E97B9661-0278-4B18-979B-9337615DBCDB}" keepAlive="1" name="Query - Chira5_Info" description="Connection to the 'Chira5_Info' query in the workbook." type="5" refreshedVersion="8" background="1" saveData="1">
    <dbPr connection="Provider=Microsoft.Mashup.OleDb.1;Data Source=$Workbook$;Location=Chira5_Info;Extended Properties=&quot;&quot;" command="SELECT * FROM [Chira5_Info]"/>
  </connection>
  <connection id="29" xr16:uid="{FF50BAB6-BCCD-43EE-8988-875ECEFBFA42}" keepAlive="1" name="Query - Colorado1_Fish" description="Connection to the 'Colorado1_Fish' query in the workbook." type="5" refreshedVersion="8" background="1" saveData="1">
    <dbPr connection="Provider=Microsoft.Mashup.OleDb.1;Data Source=$Workbook$;Location=Colorado1_Fish;Extended Properties=&quot;&quot;" command="SELECT * FROM [Colorado1_Fish]"/>
  </connection>
  <connection id="30" xr16:uid="{13747CE5-EAA9-4C42-8C51-B39B56287E49}" keepAlive="1" name="Query - Colorado1_Info" description="Connection to the 'Colorado1_Info' query in the workbook." type="5" refreshedVersion="8" background="1" saveData="1">
    <dbPr connection="Provider=Microsoft.Mashup.OleDb.1;Data Source=$Workbook$;Location=Colorado1_Info;Extended Properties=&quot;&quot;" command="SELECT * FROM [Colorado1_Info]"/>
  </connection>
  <connection id="31" xr16:uid="{04A3E65A-3F3F-4927-B52F-1F202BE34848}" keepAlive="1" name="Query - Colorado2_Batch" description="Connection to the 'Colorado2_Batch' query in the workbook." type="5" refreshedVersion="8" background="1" saveData="1">
    <dbPr connection="Provider=Microsoft.Mashup.OleDb.1;Data Source=$Workbook$;Location=Colorado2_Batch;Extended Properties=&quot;&quot;" command="SELECT * FROM [Colorado2_Batch]"/>
  </connection>
  <connection id="32" xr16:uid="{A0B7AE73-5F8E-4A7E-805C-0731F42646C9}" keepAlive="1" name="Query - Colorado2_Fish" description="Connection to the 'Colorado2_Fish' query in the workbook." type="5" refreshedVersion="8" background="1" saveData="1">
    <dbPr connection="Provider=Microsoft.Mashup.OleDb.1;Data Source=$Workbook$;Location=Colorado2_Fish;Extended Properties=&quot;&quot;" command="SELECT * FROM [Colorado2_Fish]"/>
  </connection>
  <connection id="33" xr16:uid="{2F91D6AB-CEDB-497E-B5A2-B86D852E7DD4}" keepAlive="1" name="Query - Colorado2_Info" description="Connection to the 'Colorado2_Info' query in the workbook." type="5" refreshedVersion="8" background="1" saveData="1">
    <dbPr connection="Provider=Microsoft.Mashup.OleDb.1;Data Source=$Workbook$;Location=Colorado2_Info;Extended Properties=&quot;&quot;" command="SELECT * FROM [Colorado2_Info]"/>
  </connection>
  <connection id="34" xr16:uid="{EEC0CC9A-7AD6-473F-B54B-E406A96868FF}" keepAlive="1" name="Query - Colorado3_Batch" description="Connection to the 'Colorado3_Batch' query in the workbook." type="5" refreshedVersion="8" background="1" saveData="1">
    <dbPr connection="Provider=Microsoft.Mashup.OleDb.1;Data Source=$Workbook$;Location=Colorado3_Batch;Extended Properties=&quot;&quot;" command="SELECT * FROM [Colorado3_Batch]"/>
  </connection>
  <connection id="35" xr16:uid="{87A8EE55-8538-4161-A2DF-828572C1A545}" keepAlive="1" name="Query - Colorado3_Fish" description="Connection to the 'Colorado3_Fish' query in the workbook." type="5" refreshedVersion="8" background="1" saveData="1">
    <dbPr connection="Provider=Microsoft.Mashup.OleDb.1;Data Source=$Workbook$;Location=Colorado3_Fish;Extended Properties=&quot;&quot;" command="SELECT * FROM [Colorado3_Fish]"/>
  </connection>
  <connection id="36" xr16:uid="{880FD23C-F600-4CCB-ACBF-B716A73C2970}" keepAlive="1" name="Query - Colorado3_Info" description="Connection to the 'Colorado3_Info' query in the workbook." type="5" refreshedVersion="8" background="1" saveData="1">
    <dbPr connection="Provider=Microsoft.Mashup.OleDb.1;Data Source=$Workbook$;Location=Colorado3_Info;Extended Properties=&quot;&quot;" command="SELECT * FROM [Colorado3_Info]"/>
  </connection>
  <connection id="37" xr16:uid="{5F8229D3-FDDC-46B0-989B-5F5CC7C20E4D}" keepAlive="1" name="Query - Colorado4_Batch" description="Connection to the 'Colorado4_Batch' query in the workbook." type="5" refreshedVersion="8" background="1" saveData="1">
    <dbPr connection="Provider=Microsoft.Mashup.OleDb.1;Data Source=$Workbook$;Location=Colorado4_Batch;Extended Properties=&quot;&quot;" command="SELECT * FROM [Colorado4_Batch]"/>
  </connection>
  <connection id="38" xr16:uid="{3519F30D-AEFE-4305-8A3F-B74717881A64}" keepAlive="1" name="Query - Colorado4_Fish" description="Connection to the 'Colorado4_Fish' query in the workbook." type="5" refreshedVersion="8" background="1" saveData="1">
    <dbPr connection="Provider=Microsoft.Mashup.OleDb.1;Data Source=$Workbook$;Location=Colorado4_Fish;Extended Properties=&quot;&quot;" command="SELECT * FROM [Colorado4_Fish]"/>
  </connection>
  <connection id="39" xr16:uid="{29EFC172-C3CB-44D8-9388-068780ED29A7}" keepAlive="1" name="Query - Colorado4_Info" description="Connection to the 'Colorado4_Info' query in the workbook." type="5" refreshedVersion="8" background="1" saveData="1">
    <dbPr connection="Provider=Microsoft.Mashup.OleDb.1;Data Source=$Workbook$;Location=Colorado4_Info;Extended Properties=&quot;&quot;" command="SELECT * FROM [Colorado4_Info]"/>
  </connection>
  <connection id="40" xr16:uid="{F75637C0-DF16-4FDF-A378-82D99A39AA0C}" keepAlive="1" name="Query - Colorado5_Fish" description="Connection to the 'Colorado5_Fish' query in the workbook." type="5" refreshedVersion="8" background="1" saveData="1">
    <dbPr connection="Provider=Microsoft.Mashup.OleDb.1;Data Source=$Workbook$;Location=Colorado5_Fish;Extended Properties=&quot;&quot;" command="SELECT * FROM [Colorado5_Fish]"/>
  </connection>
  <connection id="41" xr16:uid="{361DE8CB-BA8B-4DB7-933F-92A831F6305B}" keepAlive="1" name="Query - Colorado5_Info" description="Connection to the 'Colorado5_Info' query in the workbook." type="5" refreshedVersion="8" background="1" saveData="1">
    <dbPr connection="Provider=Microsoft.Mashup.OleDb.1;Data Source=$Workbook$;Location=Colorado5_Info;Extended Properties=&quot;&quot;" command="SELECT * FROM [Colorado5_Info]"/>
  </connection>
  <connection id="42" xr16:uid="{92D15F79-0E47-44B9-8F26-68902F8DE14C}" keepAlive="1" name="Query - Colorado6_Fish" description="Connection to the 'Colorado6_Fish' query in the workbook." type="5" refreshedVersion="8" background="1" saveData="1">
    <dbPr connection="Provider=Microsoft.Mashup.OleDb.1;Data Source=$Workbook$;Location=Colorado6_Fish;Extended Properties=&quot;&quot;" command="SELECT * FROM [Colorado6_Fish]"/>
  </connection>
  <connection id="43" xr16:uid="{B29D76E4-6828-49E3-851A-6BCD64C64DC5}" keepAlive="1" name="Query - Colorado6_Info" description="Connection to the 'Colorado6_Info' query in the workbook." type="5" refreshedVersion="8" background="1" saveData="1">
    <dbPr connection="Provider=Microsoft.Mashup.OleDb.1;Data Source=$Workbook$;Location=Colorado6_Info;Extended Properties=&quot;&quot;" command="SELECT * FROM [Colorado6_Info]"/>
  </connection>
  <connection id="44" xr16:uid="{FE4B19AA-4C56-4ABD-9550-1386016475DA}" keepAlive="1" name="Query - Lepanto1_Fish" description="Connection to the 'Lepanto1_Fish' query in the workbook." type="5" refreshedVersion="8" background="1" saveData="1">
    <dbPr connection="Provider=Microsoft.Mashup.OleDb.1;Data Source=$Workbook$;Location=Lepanto1_Fish;Extended Properties=&quot;&quot;" command="SELECT * FROM [Lepanto1_Fish]"/>
  </connection>
  <connection id="45" xr16:uid="{2F5C3AEE-E15A-48B9-9B6C-29A9D7B665C6}" keepAlive="1" name="Query - Lepanto1_Info" description="Connection to the 'Lepanto1_Info' query in the workbook." type="5" refreshedVersion="8" background="1" saveData="1">
    <dbPr connection="Provider=Microsoft.Mashup.OleDb.1;Data Source=$Workbook$;Location=Lepanto1_Info;Extended Properties=&quot;&quot;" command="SELECT * FROM [Lepanto1_Info]"/>
  </connection>
  <connection id="46" xr16:uid="{56D98B91-AE7D-44AD-8728-73A78C9D795C}" keepAlive="1" name="Query - Lepanto2_Fish" description="Connection to the 'Lepanto2_Fish' query in the workbook." type="5" refreshedVersion="8" background="1" saveData="1">
    <dbPr connection="Provider=Microsoft.Mashup.OleDb.1;Data Source=$Workbook$;Location=Lepanto2_Fish;Extended Properties=&quot;&quot;" command="SELECT * FROM [Lepanto2_Fish]"/>
  </connection>
  <connection id="47" xr16:uid="{F58699C4-40C9-4D7C-BEDF-D7A93E6AE28A}" keepAlive="1" name="Query - Lepanto2_Info" description="Connection to the 'Lepanto2_Info' query in the workbook." type="5" refreshedVersion="8" background="1" saveData="1">
    <dbPr connection="Provider=Microsoft.Mashup.OleDb.1;Data Source=$Workbook$;Location=Lepanto2_Info;Extended Properties=&quot;&quot;" command="SELECT * FROM [Lepanto2_Info]"/>
  </connection>
  <connection id="48" xr16:uid="{313F16FA-7CE3-4AF0-B64F-8BA90A25278F}" keepAlive="1" name="Query - Lepanto3_Batch" description="Connection to the 'Lepanto3_Batch' query in the workbook." type="5" refreshedVersion="8" background="1" saveData="1">
    <dbPr connection="Provider=Microsoft.Mashup.OleDb.1;Data Source=$Workbook$;Location=Lepanto3_Batch;Extended Properties=&quot;&quot;" command="SELECT * FROM [Lepanto3_Batch]"/>
  </connection>
  <connection id="49" xr16:uid="{21C9CBE5-9847-4A04-AE18-C564702F9AF0}" keepAlive="1" name="Query - Lepanto3_Fish" description="Connection to the 'Lepanto3_Fish' query in the workbook." type="5" refreshedVersion="8" background="1" saveData="1">
    <dbPr connection="Provider=Microsoft.Mashup.OleDb.1;Data Source=$Workbook$;Location=Lepanto3_Fish;Extended Properties=&quot;&quot;" command="SELECT * FROM [Lepanto3_Fish]"/>
  </connection>
  <connection id="50" xr16:uid="{E73A2966-F797-4CBD-8FB5-8D18B175E364}" keepAlive="1" name="Query - Lepanto3_Info" description="Connection to the 'Lepanto3_Info' query in the workbook." type="5" refreshedVersion="8" background="1" saveData="1">
    <dbPr connection="Provider=Microsoft.Mashup.OleDb.1;Data Source=$Workbook$;Location=Lepanto3_Info;Extended Properties=&quot;&quot;" command="SELECT * FROM [Lepanto3_Info]"/>
  </connection>
  <connection id="51" xr16:uid="{1047B183-0929-4B0D-9C8A-F5E1E5DE2B41}" keepAlive="1" name="Query - Lepanto4_Fish" description="Connection to the 'Lepanto4_Fish' query in the workbook." type="5" refreshedVersion="8" background="1" saveData="1">
    <dbPr connection="Provider=Microsoft.Mashup.OleDb.1;Data Source=$Workbook$;Location=Lepanto4_Fish;Extended Properties=&quot;&quot;" command="SELECT * FROM [Lepanto4_Fish]"/>
  </connection>
  <connection id="52" xr16:uid="{0E3C9ADD-0D48-4F64-A1AB-B2A39251A6A9}" keepAlive="1" name="Query - Lepanto4_Info" description="Connection to the 'Lepanto4_Info' query in the workbook." type="5" refreshedVersion="8" background="1" saveData="1">
    <dbPr connection="Provider=Microsoft.Mashup.OleDb.1;Data Source=$Workbook$;Location=Lepanto4_Info;Extended Properties=&quot;&quot;" command="SELECT * FROM [Lepanto4_Info]"/>
  </connection>
  <connection id="53" xr16:uid="{E4AB4DBB-9582-4493-803F-961E6C6A37B9}" keepAlive="1" name="Query - Lepanto5_Fish" description="Connection to the 'Lepanto5_Fish' query in the workbook." type="5" refreshedVersion="8" background="1" saveData="1">
    <dbPr connection="Provider=Microsoft.Mashup.OleDb.1;Data Source=$Workbook$;Location=Lepanto5_Fish;Extended Properties=&quot;&quot;" command="SELECT * FROM [Lepanto5_Fish]"/>
  </connection>
  <connection id="54" xr16:uid="{16C476DD-C344-46D1-B88F-24A8C5B68B92}" keepAlive="1" name="Query - Lepanto5_Info" description="Connection to the 'Lepanto5_Info' query in the workbook." type="5" refreshedVersion="8" background="1" saveData="1">
    <dbPr connection="Provider=Microsoft.Mashup.OleDb.1;Data Source=$Workbook$;Location=Lepanto5_Info;Extended Properties=&quot;&quot;" command="SELECT * FROM [Lepanto5_Info]"/>
  </connection>
  <connection id="55" xr16:uid="{87074D73-83B4-4711-A583-7BFBDC132E15}" keepAlive="1" name="Query - PuntaMorales1_Batch" description="Connection to the 'PuntaMorales1_Batch' query in the workbook." type="5" refreshedVersion="8" background="1" saveData="1">
    <dbPr connection="Provider=Microsoft.Mashup.OleDb.1;Data Source=$Workbook$;Location=PuntaMorales1_Batch;Extended Properties=&quot;&quot;" command="SELECT * FROM [PuntaMorales1_Batch]"/>
  </connection>
  <connection id="56" xr16:uid="{94541492-E77B-498F-A2B3-ADD98C0132F7}" keepAlive="1" name="Query - PuntaMorales1_Fish" description="Connection to the 'PuntaMorales1_Fish' query in the workbook." type="5" refreshedVersion="8" background="1" saveData="1">
    <dbPr connection="Provider=Microsoft.Mashup.OleDb.1;Data Source=$Workbook$;Location=PuntaMorales1_Fish;Extended Properties=&quot;&quot;" command="SELECT * FROM [PuntaMorales1_Fish]"/>
  </connection>
  <connection id="57" xr16:uid="{C7A16DFD-7E81-428B-98D5-056C0B58CBAC}" keepAlive="1" name="Query - PuntaMorales1_Info" description="Connection to the 'PuntaMorales1_Info' query in the workbook." type="5" refreshedVersion="8" background="1" saveData="1">
    <dbPr connection="Provider=Microsoft.Mashup.OleDb.1;Data Source=$Workbook$;Location=PuntaMorales1_Info;Extended Properties=&quot;&quot;" command="SELECT * FROM [PuntaMorales1_Info]"/>
  </connection>
  <connection id="58" xr16:uid="{C5842AA0-C617-4F62-87B5-9CF804A0569D}" keepAlive="1" name="Query - PuntaMorales2_Fish" description="Connection to the 'PuntaMorales2_Fish' query in the workbook." type="5" refreshedVersion="8" background="1" saveData="1">
    <dbPr connection="Provider=Microsoft.Mashup.OleDb.1;Data Source=$Workbook$;Location=PuntaMorales2_Fish;Extended Properties=&quot;&quot;" command="SELECT * FROM [PuntaMorales2_Fish]"/>
  </connection>
  <connection id="59" xr16:uid="{C4824073-E7E0-4C6B-AD64-B6274173A009}" keepAlive="1" name="Query - PuntaMorales2_Info" description="Connection to the 'PuntaMorales2_Info' query in the workbook." type="5" refreshedVersion="8" background="1" saveData="1">
    <dbPr connection="Provider=Microsoft.Mashup.OleDb.1;Data Source=$Workbook$;Location=PuntaMorales2_Info;Extended Properties=&quot;&quot;" command="SELECT * FROM [PuntaMorales2_Info]"/>
  </connection>
  <connection id="60" xr16:uid="{CF91E9E5-2CE7-490F-A5D6-9F2591059137}" keepAlive="1" name="Query - PuntaMorales3_Batch" description="Connection to the 'PuntaMorales3_Batch' query in the workbook." type="5" refreshedVersion="8" background="1" saveData="1">
    <dbPr connection="Provider=Microsoft.Mashup.OleDb.1;Data Source=$Workbook$;Location=PuntaMorales3_Batch;Extended Properties=&quot;&quot;" command="SELECT * FROM [PuntaMorales3_Batch]"/>
  </connection>
  <connection id="61" xr16:uid="{E0FAE717-193F-43D5-935F-A1A829D50586}" keepAlive="1" name="Query - PuntaMorales3_Fish" description="Connection to the 'PuntaMorales3_Fish' query in the workbook." type="5" refreshedVersion="8" background="1" saveData="1">
    <dbPr connection="Provider=Microsoft.Mashup.OleDb.1;Data Source=$Workbook$;Location=PuntaMorales3_Fish;Extended Properties=&quot;&quot;" command="SELECT * FROM [PuntaMorales3_Fish]"/>
  </connection>
  <connection id="62" xr16:uid="{252A1F38-909D-4D5D-A5F4-1F1D921DAA53}" keepAlive="1" name="Query - PuntaMorales3_Info" description="Connection to the 'PuntaMorales3_Info' query in the workbook." type="5" refreshedVersion="8" background="1" saveData="1">
    <dbPr connection="Provider=Microsoft.Mashup.OleDb.1;Data Source=$Workbook$;Location=PuntaMorales3_Info;Extended Properties=&quot;&quot;" command="SELECT * FROM [PuntaMorales3_Info]"/>
  </connection>
  <connection id="63" xr16:uid="{ACEEF159-2B50-4BA1-A511-61C58BD7CEE0}" keepAlive="1" name="Query - PuntaMorales4_Batch" description="Connection to the 'PuntaMorales4_Batch' query in the workbook." type="5" refreshedVersion="8" background="1" saveData="1">
    <dbPr connection="Provider=Microsoft.Mashup.OleDb.1;Data Source=$Workbook$;Location=PuntaMorales4_Batch;Extended Properties=&quot;&quot;" command="SELECT * FROM [PuntaMorales4_Batch]"/>
  </connection>
  <connection id="64" xr16:uid="{3ADBE9E7-5B94-46E8-8521-0B37F735A02F}" keepAlive="1" name="Query - PuntaMorales4_Fish" description="Connection to the 'PuntaMorales4_Fish' query in the workbook." type="5" refreshedVersion="8" background="1" saveData="1">
    <dbPr connection="Provider=Microsoft.Mashup.OleDb.1;Data Source=$Workbook$;Location=PuntaMorales4_Fish;Extended Properties=&quot;&quot;" command="SELECT * FROM [PuntaMorales4_Fish]"/>
  </connection>
  <connection id="65" xr16:uid="{9DA7CD3B-C84D-4028-9EE3-704E8B7A4029}" keepAlive="1" name="Query - PuntaMorales4_Info" description="Connection to the 'PuntaMorales4_Info' query in the workbook." type="5" refreshedVersion="8" background="1" saveData="1">
    <dbPr connection="Provider=Microsoft.Mashup.OleDb.1;Data Source=$Workbook$;Location=PuntaMorales4_Info;Extended Properties=&quot;&quot;" command="SELECT * FROM [PuntaMorales4_Info]"/>
  </connection>
  <connection id="66" xr16:uid="{6007F481-D6B1-453A-90A6-AF5E7A9603BF}" keepAlive="1" name="Query - PuntaMorales5_Batch" description="Connection to the 'PuntaMorales5_Batch' query in the workbook." type="5" refreshedVersion="8" background="1" saveData="1">
    <dbPr connection="Provider=Microsoft.Mashup.OleDb.1;Data Source=$Workbook$;Location=PuntaMorales5_Batch;Extended Properties=&quot;&quot;" command="SELECT * FROM [PuntaMorales5_Batch]"/>
  </connection>
  <connection id="67" xr16:uid="{60209D9C-2AD0-4807-B6D0-4DAEAA051A95}" keepAlive="1" name="Query - PuntaMorales5_Fish" description="Connection to the 'PuntaMorales5_Fish' query in the workbook." type="5" refreshedVersion="8" background="1" saveData="1">
    <dbPr connection="Provider=Microsoft.Mashup.OleDb.1;Data Source=$Workbook$;Location=PuntaMorales5_Fish;Extended Properties=&quot;&quot;" command="SELECT * FROM [PuntaMorales5_Fish]"/>
  </connection>
  <connection id="68" xr16:uid="{0F8B5CE3-47FE-42EF-A7E3-DCF7279AA600}" keepAlive="1" name="Query - PuntaMorales5_Info" description="Connection to the 'PuntaMorales5_Info' query in the workbook." type="5" refreshedVersion="8" background="1" saveData="1">
    <dbPr connection="Provider=Microsoft.Mashup.OleDb.1;Data Source=$Workbook$;Location=PuntaMorales5_Info;Extended Properties=&quot;&quot;" command="SELECT * FROM [PuntaMorales5_Info]"/>
  </connection>
  <connection id="69" xr16:uid="{3A4BC83D-F210-4A26-AE50-5B37AD756487}" keepAlive="1" name="Query - PuntaMorales6_Fish" description="Connection to the 'PuntaMorales6_Fish' query in the workbook." type="5" refreshedVersion="8" background="1" saveData="1">
    <dbPr connection="Provider=Microsoft.Mashup.OleDb.1;Data Source=$Workbook$;Location=PuntaMorales6_Fish;Extended Properties=&quot;&quot;" command="SELECT * FROM [PuntaMorales6_Fish]"/>
  </connection>
  <connection id="70" xr16:uid="{4557F763-B5F7-4727-A0B5-E3C2ABEB02D1}" keepAlive="1" name="Query - PuntaMorales6_Info" description="Connection to the 'PuntaMorales6_Info' query in the workbook." type="5" refreshedVersion="8" background="1" saveData="1">
    <dbPr connection="Provider=Microsoft.Mashup.OleDb.1;Data Source=$Workbook$;Location=PuntaMorales6_Info;Extended Properties=&quot;&quot;" command="SELECT * FROM [PuntaMorales6_Info]"/>
  </connection>
  <connection id="71" xr16:uid="{77B21049-1AD6-46A9-8445-4213E83983CC}" keepAlive="1" name="Query - Site_SubstrateSteepness" description="Connection to the 'Site_SubstrateSteepness' query in the workbook." type="5" refreshedVersion="8" background="1" saveData="1">
    <dbPr connection="Provider=Microsoft.Mashup.OleDb.1;Data Source=$Workbook$;Location=Site_SubstrateSteepness;Extended Properties=&quot;&quot;" command="SELECT * FROM [Site_SubstrateSteepness]"/>
  </connection>
  <connection id="72" xr16:uid="{3D2FD8CD-923A-4A4E-B51A-3C7FBEA53D48}" keepAlive="1" name="Query - Site_SubstrateSteepness_1" description="Connection to the 'Site_SubstrateSteepness_1' query in the workbook." type="5" refreshedVersion="8" background="1" saveData="1">
    <dbPr connection="Provider=Microsoft.Mashup.OleDb.1;Data Source=$Workbook$;Location=Site_SubstrateSteepness_1;Extended Properties=&quot;&quot;" command="SELECT * FROM [Site_SubstrateSteepness_1]"/>
  </connection>
  <connection id="73" xr16:uid="{42368494-03FD-4C2E-BE34-A53CD0E1167D}" keepAlive="1" name="Query - Tivives1_Fish" description="Connection to the 'Tivives1_Fish' query in the workbook." type="5" refreshedVersion="8" background="1" saveData="1">
    <dbPr connection="Provider=Microsoft.Mashup.OleDb.1;Data Source=$Workbook$;Location=Tivives1_Fish;Extended Properties=&quot;&quot;" command="SELECT * FROM [Tivives1_Fish]"/>
  </connection>
  <connection id="74" xr16:uid="{3CB36926-9D5D-42C5-8154-5960B1DEDC75}" keepAlive="1" name="Query - Tivives1_Info" description="Connection to the 'Tivives1_Info' query in the workbook." type="5" refreshedVersion="8" background="1" saveData="1">
    <dbPr connection="Provider=Microsoft.Mashup.OleDb.1;Data Source=$Workbook$;Location=Tivives1_Info;Extended Properties=&quot;&quot;" command="SELECT * FROM [Tivives1_Info]"/>
  </connection>
  <connection id="75" xr16:uid="{90B0712C-E2BB-4C04-9BA6-464790CAC45D}" keepAlive="1" name="Query - Tivives2_Batch" description="Connection to the 'Tivives2_Batch' query in the workbook." type="5" refreshedVersion="8" background="1" saveData="1">
    <dbPr connection="Provider=Microsoft.Mashup.OleDb.1;Data Source=$Workbook$;Location=Tivives2_Batch;Extended Properties=&quot;&quot;" command="SELECT * FROM [Tivives2_Batch]"/>
  </connection>
  <connection id="76" xr16:uid="{ACA30AA7-79B6-4AF0-B4A2-C12D32A77424}" keepAlive="1" name="Query - Tivives2_Fish" description="Connection to the 'Tivives2_Fish' query in the workbook." type="5" refreshedVersion="8" background="1" saveData="1">
    <dbPr connection="Provider=Microsoft.Mashup.OleDb.1;Data Source=$Workbook$;Location=Tivives2_Fish;Extended Properties=&quot;&quot;" command="SELECT * FROM [Tivives2_Fish]"/>
  </connection>
  <connection id="77" xr16:uid="{BA41D3FE-4AEC-4EAF-B333-5D9976EF3A16}" keepAlive="1" name="Query - Tivives2_Info" description="Connection to the 'Tivives2_Info' query in the workbook." type="5" refreshedVersion="8" background="1" saveData="1">
    <dbPr connection="Provider=Microsoft.Mashup.OleDb.1;Data Source=$Workbook$;Location=Tivives2_Info;Extended Properties=&quot;&quot;" command="SELECT * FROM [Tivives2_Info]"/>
  </connection>
  <connection id="78" xr16:uid="{66EA6957-F379-42B9-BAE1-A6C7F820FEC9}" keepAlive="1" name="Query - Tivives3_Fish" description="Connection to the 'Tivives3_Fish' query in the workbook." type="5" refreshedVersion="8" background="1" saveData="1">
    <dbPr connection="Provider=Microsoft.Mashup.OleDb.1;Data Source=$Workbook$;Location=Tivives3_Fish;Extended Properties=&quot;&quot;" command="SELECT * FROM [Tivives3_Fish]"/>
  </connection>
  <connection id="79" xr16:uid="{8E30A06C-1669-4430-BD6C-C77B79698E5E}" keepAlive="1" name="Query - Tivives3_Info" description="Connection to the 'Tivives3_Info' query in the workbook." type="5" refreshedVersion="8" background="1" saveData="1">
    <dbPr connection="Provider=Microsoft.Mashup.OleDb.1;Data Source=$Workbook$;Location=Tivives3_Info;Extended Properties=&quot;&quot;" command="SELECT * FROM [Tivives3_Info]"/>
  </connection>
  <connection id="80" xr16:uid="{9AF39BA7-2F9B-498B-A72C-9292F69714E3}" keepAlive="1" name="Query - Tivives4_Fish" description="Connection to the 'Tivives4_Fish' query in the workbook." type="5" refreshedVersion="8" background="1" saveData="1">
    <dbPr connection="Provider=Microsoft.Mashup.OleDb.1;Data Source=$Workbook$;Location=Tivives4_Fish;Extended Properties=&quot;&quot;" command="SELECT * FROM [Tivives4_Fish]"/>
  </connection>
  <connection id="81" xr16:uid="{467DCF77-22B0-4BB1-A805-5856243F2BBD}" keepAlive="1" name="Query - Tivives4_Info" description="Connection to the 'Tivives4_Info' query in the workbook." type="5" refreshedVersion="8" background="1" saveData="1">
    <dbPr connection="Provider=Microsoft.Mashup.OleDb.1;Data Source=$Workbook$;Location=Tivives4_Info;Extended Properties=&quot;&quot;" command="SELECT * FROM [Tivives4_Info]"/>
  </connection>
  <connection id="82" xr16:uid="{1962ADA3-09FA-4B49-BD05-E694B8A32648}" keepAlive="1" name="Query - Tivives5_Fish" description="Connection to the 'Tivives5_Fish' query in the workbook." type="5" refreshedVersion="8" background="1" saveData="1">
    <dbPr connection="Provider=Microsoft.Mashup.OleDb.1;Data Source=$Workbook$;Location=Tivives5_Fish;Extended Properties=&quot;&quot;" command="SELECT * FROM [Tivives5_Fish]"/>
  </connection>
  <connection id="83" xr16:uid="{DD45F922-EF34-4E5A-95CC-C39DFDAD288E}" keepAlive="1" name="Query - Tivives5_Info" description="Connection to the 'Tivives5_Info' query in the workbook." type="5" refreshedVersion="8" background="1" saveData="1">
    <dbPr connection="Provider=Microsoft.Mashup.OleDb.1;Data Source=$Workbook$;Location=Tivives5_Info;Extended Properties=&quot;&quot;" command="SELECT * FROM [Tivives5_Info]"/>
  </connection>
  <connection id="84" xr16:uid="{0EE912F2-AE2F-4307-BB4E-9DAFE03D43DE}" keepAlive="1" name="Query - Tivives6_Fish" description="Connection to the 'Tivives6_Fish' query in the workbook." type="5" refreshedVersion="8" background="1" saveData="1">
    <dbPr connection="Provider=Microsoft.Mashup.OleDb.1;Data Source=$Workbook$;Location=Tivives6_Fish;Extended Properties=&quot;&quot;" command="SELECT * FROM [Tivives6_Fish]"/>
  </connection>
  <connection id="85" xr16:uid="{018B3608-D81B-4611-A048-2FAA12331D99}" keepAlive="1" name="Query - Tivives6_Info" description="Connection to the 'Tivives6_Info' query in the workbook." type="5" refreshedVersion="8" background="1" saveData="1">
    <dbPr connection="Provider=Microsoft.Mashup.OleDb.1;Data Source=$Workbook$;Location=Tivives6_Info;Extended Properties=&quot;&quot;" command="SELECT * FROM [Tivives6_Info]"/>
  </connection>
  <connection id="86" xr16:uid="{FE4E4B1A-6F36-4D97-95F3-7202F1503E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7" xr16:uid="{8DECBCA2-4303-483B-9538-4CF7B48FE46E}" name="WorksheetConnection_Second Trip Data.xlsx!Potential_Species" type="102" refreshedVersion="8" minRefreshableVersion="5">
    <extLst>
      <ext xmlns:x15="http://schemas.microsoft.com/office/spreadsheetml/2010/11/main" uri="{DE250136-89BD-433C-8126-D09CA5730AF9}">
        <x15:connection id="Potential_Species">
          <x15:rangePr sourceName="_xlcn.WorksheetConnection_SecondTripData.xlsxPotential_Species1"/>
        </x15:connection>
      </ext>
    </extLst>
  </connection>
  <connection id="88" xr16:uid="{5E7887B2-0359-4B19-9618-8A124FC2C5E0}" name="WorksheetConnection_Second Trip Data.xlsx!Tivives1_Fish" type="102" refreshedVersion="8" minRefreshableVersion="5" background="1" saveData="1">
    <extLst>
      <ext xmlns:x15="http://schemas.microsoft.com/office/spreadsheetml/2010/11/main" uri="{DE250136-89BD-433C-8126-D09CA5730AF9}">
        <x15:connection id="Tivives1_Fish">
          <x15:rangePr sourceName="_xlcn.WorksheetConnection_SecondTripData.xlsxTivives1_Fish1"/>
        </x15:connection>
      </ext>
    </extLst>
  </connection>
</connections>
</file>

<file path=xl/sharedStrings.xml><?xml version="1.0" encoding="utf-8"?>
<sst xmlns="http://schemas.openxmlformats.org/spreadsheetml/2006/main" count="29448" uniqueCount="1228">
  <si>
    <t>Tivives</t>
  </si>
  <si>
    <t>mVpH</t>
  </si>
  <si>
    <t>pH</t>
  </si>
  <si>
    <t>mVORP</t>
  </si>
  <si>
    <t>DO (%)</t>
  </si>
  <si>
    <t>PSU</t>
  </si>
  <si>
    <t>Bairdiella ensifera</t>
  </si>
  <si>
    <t>9.86713, -84.69663</t>
  </si>
  <si>
    <t>Lutjanus argentiventris</t>
  </si>
  <si>
    <t>9.86737, -84.6965</t>
  </si>
  <si>
    <t>9.86755, -84.6964</t>
  </si>
  <si>
    <t>Eugerres brevimanus</t>
  </si>
  <si>
    <t>Lile stolifera</t>
  </si>
  <si>
    <t>*</t>
  </si>
  <si>
    <t>Juvenil perciforme</t>
  </si>
  <si>
    <t>Mugil setosus</t>
  </si>
  <si>
    <t>Punta Morales</t>
  </si>
  <si>
    <t>Conductivity (mS/cm)</t>
  </si>
  <si>
    <t>10.06753, -84.95747</t>
  </si>
  <si>
    <t>10.06737, -84.95808</t>
  </si>
  <si>
    <t>Centropomus medius</t>
  </si>
  <si>
    <t>10.0672, -84.95828</t>
  </si>
  <si>
    <t>Diapterus brevirostris</t>
  </si>
  <si>
    <t>Ariopsis seemanni</t>
  </si>
  <si>
    <t>???</t>
  </si>
  <si>
    <t>Colorado</t>
  </si>
  <si>
    <t>Cynoscion stolzmanni</t>
  </si>
  <si>
    <t>Anchoa sp. 1</t>
  </si>
  <si>
    <t>Bagre pinnimaculatus</t>
  </si>
  <si>
    <t>Batrachoides waltersi</t>
  </si>
  <si>
    <t>Bebedero</t>
  </si>
  <si>
    <t>Poeciliopsis elongata</t>
  </si>
  <si>
    <t>Astyanax gereus</t>
  </si>
  <si>
    <t>Gobiidae sp.</t>
  </si>
  <si>
    <t>Haemulopsis nitidus</t>
  </si>
  <si>
    <t>Eucinostomus currani</t>
  </si>
  <si>
    <t>Oligoplites altus</t>
  </si>
  <si>
    <t>Lobotes pacificus</t>
  </si>
  <si>
    <t>Pterigoplictes pardales</t>
  </si>
  <si>
    <t>Caranx latus</t>
  </si>
  <si>
    <t>-</t>
  </si>
  <si>
    <t>Strongylura exilis</t>
  </si>
  <si>
    <t>Hyporhamphus snyderi</t>
  </si>
  <si>
    <t>Anchoa sp. 2</t>
  </si>
  <si>
    <t>Bairdiella armata</t>
  </si>
  <si>
    <t>Hemicaranx leucurus</t>
  </si>
  <si>
    <t>Myrophis vafer</t>
  </si>
  <si>
    <t>^__Submuestra hasta este</t>
  </si>
  <si>
    <t>Decapitated</t>
  </si>
  <si>
    <t>Lepanto</t>
  </si>
  <si>
    <t>??</t>
  </si>
  <si>
    <t>Chira</t>
  </si>
  <si>
    <t>Potential Species</t>
  </si>
  <si>
    <t>Abudefduf troschelii</t>
  </si>
  <si>
    <t>Achirus klunzingeri</t>
  </si>
  <si>
    <t>Achirus mazatlanus</t>
  </si>
  <si>
    <t>Achirus scutum</t>
  </si>
  <si>
    <t>Agonostomus monticola</t>
  </si>
  <si>
    <t>Akko brevis</t>
  </si>
  <si>
    <t>Albula pacifica</t>
  </si>
  <si>
    <t>Anchoa chamensis</t>
  </si>
  <si>
    <t>Anchoa curta</t>
  </si>
  <si>
    <t>Anchoa eigenmannia</t>
  </si>
  <si>
    <t>Anchoa exigua</t>
  </si>
  <si>
    <t>Anchoa ischana</t>
  </si>
  <si>
    <t>Anchoa lucida</t>
  </si>
  <si>
    <t>Anchoa mundeola</t>
  </si>
  <si>
    <t>Anchoa nasus</t>
  </si>
  <si>
    <t>Anchoa panamensis</t>
  </si>
  <si>
    <t>Anchoa scofieldi</t>
  </si>
  <si>
    <t>Anchoa spinifer</t>
  </si>
  <si>
    <t>Anchoa starksi</t>
  </si>
  <si>
    <t>Anchoa walkeri</t>
  </si>
  <si>
    <t>Anchovia macrolepidota</t>
  </si>
  <si>
    <t>Anchoviella balboae</t>
  </si>
  <si>
    <t>Ariopsis guatemalensis</t>
  </si>
  <si>
    <t>Arothron hispidus</t>
  </si>
  <si>
    <t>Atherinella argentea</t>
  </si>
  <si>
    <t>Atherinella eriarcha</t>
  </si>
  <si>
    <t>Atherinella guatemalensis</t>
  </si>
  <si>
    <t>Atherinella nepenthe</t>
  </si>
  <si>
    <t>Atherinella pachylepis</t>
  </si>
  <si>
    <t>Atherinella starksi</t>
  </si>
  <si>
    <t>Atractosteus tropicus</t>
  </si>
  <si>
    <t>Awaous banana</t>
  </si>
  <si>
    <t>Bascanichthys cylindricus</t>
  </si>
  <si>
    <t>Bascanichthys panamensis</t>
  </si>
  <si>
    <t>Bathygobius andrei</t>
  </si>
  <si>
    <t>Bathygobius ramosus</t>
  </si>
  <si>
    <t>Batrachoides boulengeri</t>
  </si>
  <si>
    <t>Batrachoides pacifici</t>
  </si>
  <si>
    <t>Bryx veleronis</t>
  </si>
  <si>
    <t>Callechelys eristigma</t>
  </si>
  <si>
    <t>Carapus dubius</t>
  </si>
  <si>
    <t>Cathorops dasycephalus</t>
  </si>
  <si>
    <t>Cathorops fuerthii</t>
  </si>
  <si>
    <t>Cathorops hypophthalmus</t>
  </si>
  <si>
    <t>Cathorops multiradiatus</t>
  </si>
  <si>
    <t>Cathorops steindachneri</t>
  </si>
  <si>
    <t>Cathorops tuyra</t>
  </si>
  <si>
    <t>Centropomus armatus</t>
  </si>
  <si>
    <t>Centropomus nigrescens</t>
  </si>
  <si>
    <t>Centropomus robalito</t>
  </si>
  <si>
    <t>Centropomus unionensis</t>
  </si>
  <si>
    <t>Centropomus viridis</t>
  </si>
  <si>
    <t>Cerdale paludicola</t>
  </si>
  <si>
    <t>Cetengraulis mysticetus</t>
  </si>
  <si>
    <t>Chaenomugil proboscideus</t>
  </si>
  <si>
    <t>Chaenopsis deltarrhis</t>
  </si>
  <si>
    <t>Chaenopsis species A</t>
  </si>
  <si>
    <t>Chaetodipterus zonatus</t>
  </si>
  <si>
    <t>Chaetodon humeralis</t>
  </si>
  <si>
    <t>Chanos chanos</t>
  </si>
  <si>
    <t>Chloroscombrus orqueta</t>
  </si>
  <si>
    <t>Corvula macrops</t>
  </si>
  <si>
    <t>Ctenogobius manglicola</t>
  </si>
  <si>
    <t>Ctenogobius sagittula</t>
  </si>
  <si>
    <t>Cynoscion phoxocephalus</t>
  </si>
  <si>
    <t>Cynoscion squamipinnis</t>
  </si>
  <si>
    <t>Dactylagnus mundus</t>
  </si>
  <si>
    <t>Dactylagnus parvus</t>
  </si>
  <si>
    <t>Dactyloscopus amnis</t>
  </si>
  <si>
    <t>Dactyloscopus byersi</t>
  </si>
  <si>
    <t>Dactyloscopus fallax</t>
  </si>
  <si>
    <t>Dactyloscopus fimbriata</t>
  </si>
  <si>
    <t>Dactyloscopus lunaticus</t>
  </si>
  <si>
    <t>Dactyloscopus minutus</t>
  </si>
  <si>
    <t>Dactyloscopus zelotes</t>
  </si>
  <si>
    <t>Daector reticulata</t>
  </si>
  <si>
    <t>Daector schmitti</t>
  </si>
  <si>
    <t>Diapterus aureolus</t>
  </si>
  <si>
    <t>Dormitator latifrons</t>
  </si>
  <si>
    <t>Echiophis brunneus</t>
  </si>
  <si>
    <t>Eleotris picta</t>
  </si>
  <si>
    <t>Elops affinis</t>
  </si>
  <si>
    <t>Encheliophis vermicularis</t>
  </si>
  <si>
    <t>Erotelis armiger</t>
  </si>
  <si>
    <t>Eucinostomus dowii</t>
  </si>
  <si>
    <t>Eucinostomus gracilis</t>
  </si>
  <si>
    <t>Eugerres lineatus</t>
  </si>
  <si>
    <t>Evermannia erici</t>
  </si>
  <si>
    <t>Evermannia panamensis</t>
  </si>
  <si>
    <t>Evermannia zosterura</t>
  </si>
  <si>
    <t>Evorthodus minutus</t>
  </si>
  <si>
    <t>Gerres simillimus</t>
  </si>
  <si>
    <t>Gillellus searcheri</t>
  </si>
  <si>
    <t>Gobioides peruanus</t>
  </si>
  <si>
    <t>Gobiomorus maculatus</t>
  </si>
  <si>
    <t>Gobionellus liolepis</t>
  </si>
  <si>
    <t>Gobionellus microdon</t>
  </si>
  <si>
    <t>Gobiosoma aceras</t>
  </si>
  <si>
    <t>Gobiosoma seminudum</t>
  </si>
  <si>
    <t>Gobiosoma species C</t>
  </si>
  <si>
    <t>Gobulus birdsongi</t>
  </si>
  <si>
    <t>Gorgasia punctata</t>
  </si>
  <si>
    <t>Guavina micropus</t>
  </si>
  <si>
    <t>Guentheridia formosa</t>
  </si>
  <si>
    <t>Gymnothorax castaneus</t>
  </si>
  <si>
    <t>Gymnothorax verrilli</t>
  </si>
  <si>
    <t>Gymnura afuerae</t>
  </si>
  <si>
    <t>Gymnura marmorata</t>
  </si>
  <si>
    <t>Haemulon steindachneri</t>
  </si>
  <si>
    <t>Halichoeres aestuaricola</t>
  </si>
  <si>
    <t>Harengula thrissina</t>
  </si>
  <si>
    <t>Hemicaranx zelotes</t>
  </si>
  <si>
    <t>Hemiramphus saltator</t>
  </si>
  <si>
    <t>Heteristius cinctus</t>
  </si>
  <si>
    <t>Heteroconger klausewitzi</t>
  </si>
  <si>
    <t>Heteroconger pellegrini</t>
  </si>
  <si>
    <t>Himantura pacifica</t>
  </si>
  <si>
    <t>Hyporhamphus gilli</t>
  </si>
  <si>
    <t>Hyporhamphus naos</t>
  </si>
  <si>
    <t>Hypsoblennius maculipinna</t>
  </si>
  <si>
    <t>Ichthyapus selachops</t>
  </si>
  <si>
    <t>Ilisha fuerthii</t>
  </si>
  <si>
    <t>Kyphosus ocyurus</t>
  </si>
  <si>
    <t>Leptophilypnus fluviatilis</t>
  </si>
  <si>
    <t>Letharchus rosenblatti</t>
  </si>
  <si>
    <t>Lile nigrofasciata</t>
  </si>
  <si>
    <t>Lonchopisthus sinuscalifornicus</t>
  </si>
  <si>
    <t>Lophogobius cristulatus</t>
  </si>
  <si>
    <t>Lycengraulis poeyi</t>
  </si>
  <si>
    <t>Melanorhinus cyanellus</t>
  </si>
  <si>
    <t>Membras gilberti</t>
  </si>
  <si>
    <t>Menticirrhus nasus</t>
  </si>
  <si>
    <t>Menticirrhus paitensis</t>
  </si>
  <si>
    <t>Menticirrhus panamensis</t>
  </si>
  <si>
    <t>Microdesmus affinis</t>
  </si>
  <si>
    <t>Microdesmus dorsipunctatus</t>
  </si>
  <si>
    <t>Microgobius brevispinis</t>
  </si>
  <si>
    <t>Microgobius crocatus</t>
  </si>
  <si>
    <t>Microgobius curtus</t>
  </si>
  <si>
    <t>Microgobius cyclolepis</t>
  </si>
  <si>
    <t>Microgobius emblematicus</t>
  </si>
  <si>
    <t>Microgobius erectus</t>
  </si>
  <si>
    <t>Microgobius miraflorensis</t>
  </si>
  <si>
    <t>Microgobius tabogensis</t>
  </si>
  <si>
    <t>Microphis lineatus</t>
  </si>
  <si>
    <t>Mugil cephalus</t>
  </si>
  <si>
    <t>Mugil curema</t>
  </si>
  <si>
    <t>Mugil hospes</t>
  </si>
  <si>
    <t>Nebris occidentalis</t>
  </si>
  <si>
    <t>Nematistius pectoralis</t>
  </si>
  <si>
    <t>Neoopisthopterus tropicus</t>
  </si>
  <si>
    <t>Notarius biffi</t>
  </si>
  <si>
    <t>Notarius cookei</t>
  </si>
  <si>
    <t>Notarius kessleri</t>
  </si>
  <si>
    <t>Notarius planiceps</t>
  </si>
  <si>
    <t>Notarius troschelii</t>
  </si>
  <si>
    <t>Occidentarius platypogon</t>
  </si>
  <si>
    <t>Odontognathus panamensis</t>
  </si>
  <si>
    <t>Oligoplites refulgens</t>
  </si>
  <si>
    <t>Ophichthus apachus</t>
  </si>
  <si>
    <t>Ophidion species B</t>
  </si>
  <si>
    <t>Ophioscion imiceps</t>
  </si>
  <si>
    <t>Ophioscion scierus</t>
  </si>
  <si>
    <t>Ophioscion simulus</t>
  </si>
  <si>
    <t>Ophioscion strabo</t>
  </si>
  <si>
    <t>Ophioscion typicus</t>
  </si>
  <si>
    <t>Ophioscion vermicularis</t>
  </si>
  <si>
    <t>Opisthonema bulleri</t>
  </si>
  <si>
    <t>Opisthonema libertate</t>
  </si>
  <si>
    <t>Opisthonema medirastre</t>
  </si>
  <si>
    <t>Opisthopterus dovii</t>
  </si>
  <si>
    <t>Opisthopterus equatorialis</t>
  </si>
  <si>
    <t>Opisthopterus macrops</t>
  </si>
  <si>
    <t>Opistognathus galapagensis</t>
  </si>
  <si>
    <t>Opistognathus punctatus</t>
  </si>
  <si>
    <t>Opistognathus smithvanizi</t>
  </si>
  <si>
    <t>Orthopristis chalceus</t>
  </si>
  <si>
    <t>Oxyzygonectes dovii</t>
  </si>
  <si>
    <t>Paraletharchus pacificus</t>
  </si>
  <si>
    <t>Paralonchurus dumerilii</t>
  </si>
  <si>
    <t>Paralonchurus goodei</t>
  </si>
  <si>
    <t>Paralonchurus petersii</t>
  </si>
  <si>
    <t>Paralonchurus rathbuni</t>
  </si>
  <si>
    <t>Parapsettus panamensis</t>
  </si>
  <si>
    <t>Parrella ginsburgi</t>
  </si>
  <si>
    <t>Parrella lucretiae</t>
  </si>
  <si>
    <t>Parrella maxillaris</t>
  </si>
  <si>
    <t>Phaenomonas pinnata</t>
  </si>
  <si>
    <t>Pisodonophis daspilotus</t>
  </si>
  <si>
    <t>Platygillellus altivelis</t>
  </si>
  <si>
    <t>Platygillellus bussingi</t>
  </si>
  <si>
    <t>Pliosteostoma lutipinnis</t>
  </si>
  <si>
    <t>Poeciliopsis turrubarensis</t>
  </si>
  <si>
    <t>Polydactylus approximans</t>
  </si>
  <si>
    <t>Polydactylus opercularis</t>
  </si>
  <si>
    <t>Pomadasys bayanus</t>
  </si>
  <si>
    <t>Pomadasys branickii</t>
  </si>
  <si>
    <t>Pomadasys empherus</t>
  </si>
  <si>
    <t>Pomadasys macracanthus</t>
  </si>
  <si>
    <t>Pristis pristis</t>
  </si>
  <si>
    <t>Ptereleotris carinata</t>
  </si>
  <si>
    <t>Pythonichthys asodes</t>
  </si>
  <si>
    <t>Rhinoptera steindachneri</t>
  </si>
  <si>
    <t>Sciades dowii</t>
  </si>
  <si>
    <t>Scytalichthys miurus</t>
  </si>
  <si>
    <t>Selene brevoortii</t>
  </si>
  <si>
    <t>Selene orstedii</t>
  </si>
  <si>
    <t>Selene peruviana</t>
  </si>
  <si>
    <t>Seriola peruana</t>
  </si>
  <si>
    <t>Sphoeroides kendalli</t>
  </si>
  <si>
    <t>Sphoeroides rosenblatti</t>
  </si>
  <si>
    <t>Sphoeroides trichocephalus</t>
  </si>
  <si>
    <t>Sphyraena ensis</t>
  </si>
  <si>
    <t>Stellifer chrysoleuca</t>
  </si>
  <si>
    <t>Stellifer ephelis</t>
  </si>
  <si>
    <t>Stellifer ericymba</t>
  </si>
  <si>
    <t>Stellifer fuerthii</t>
  </si>
  <si>
    <t>Stellifer illecebrosus</t>
  </si>
  <si>
    <t>Stellifer mancorensis</t>
  </si>
  <si>
    <t>Stellifer oscitans</t>
  </si>
  <si>
    <t>Stellifer zestocarus</t>
  </si>
  <si>
    <t>Strongylura scapularis</t>
  </si>
  <si>
    <t>Symphurus melanurus</t>
  </si>
  <si>
    <t>Syngnathus auliscus</t>
  </si>
  <si>
    <t>Tomicodon abuelorum</t>
  </si>
  <si>
    <t>Trachinotus kennedyi</t>
  </si>
  <si>
    <t>Trachinotus paitensis</t>
  </si>
  <si>
    <t>Trachinotus rhodopus</t>
  </si>
  <si>
    <t>Trinectes fimbriatus</t>
  </si>
  <si>
    <t>Trinectes fluviatilis</t>
  </si>
  <si>
    <t>Trinectes opercularis</t>
  </si>
  <si>
    <t>Trinectes xanthurus</t>
  </si>
  <si>
    <t>Tylosurus crocodilus fodiator</t>
  </si>
  <si>
    <t>Tylosurus pacificus</t>
  </si>
  <si>
    <t>Umbrina dorsalis</t>
  </si>
  <si>
    <t>Umbrina xanti</t>
  </si>
  <si>
    <t>Urotrygon nana</t>
  </si>
  <si>
    <t>Urotrygon rogersi</t>
  </si>
  <si>
    <t>Xenichthys xanti</t>
  </si>
  <si>
    <t>Xenomugil thoburni</t>
  </si>
  <si>
    <t>Foto</t>
  </si>
  <si>
    <t>Sphoeroides annulatus</t>
  </si>
  <si>
    <t>Site</t>
  </si>
  <si>
    <t>Sample Number</t>
  </si>
  <si>
    <t>Tivives 1.1</t>
  </si>
  <si>
    <t>Tivives 1.2</t>
  </si>
  <si>
    <t>Tivives 1.3</t>
  </si>
  <si>
    <t>Punta Morales 1.1</t>
  </si>
  <si>
    <t>Punta Morales 1.2</t>
  </si>
  <si>
    <t>Punta Morales 1.3</t>
  </si>
  <si>
    <t>Colorado 1.1</t>
  </si>
  <si>
    <t>Colorado 1.2</t>
  </si>
  <si>
    <t>Colorado 1.3</t>
  </si>
  <si>
    <t>Bebedero 1.1</t>
  </si>
  <si>
    <t>Bebedero 1.2</t>
  </si>
  <si>
    <t>Bebedero 1.3</t>
  </si>
  <si>
    <t>Tivives 2.1</t>
  </si>
  <si>
    <t>Tivives 2.2</t>
  </si>
  <si>
    <t>Tivives 2.3</t>
  </si>
  <si>
    <t>Punta Morales 2.1</t>
  </si>
  <si>
    <t>Punta Morales 2.2</t>
  </si>
  <si>
    <t>Punta Morales 2.3</t>
  </si>
  <si>
    <t>Bebedero 2.1</t>
  </si>
  <si>
    <t>Bebedero 2.3</t>
  </si>
  <si>
    <t>Bebedero 2.2</t>
  </si>
  <si>
    <t>Colorado 2.1</t>
  </si>
  <si>
    <t>Colorado 2.2</t>
  </si>
  <si>
    <t>Colorado 2.3</t>
  </si>
  <si>
    <t>Lepanto 1.1</t>
  </si>
  <si>
    <t>Lepanto 1.2</t>
  </si>
  <si>
    <t>Lepanto 1.3</t>
  </si>
  <si>
    <t>Chira 1.1</t>
  </si>
  <si>
    <t>Chira 1.2</t>
  </si>
  <si>
    <t>Chira 1.3</t>
  </si>
  <si>
    <t>Latitude</t>
  </si>
  <si>
    <t>Longitude</t>
  </si>
  <si>
    <t>Coordinates</t>
  </si>
  <si>
    <t>Sample Name</t>
  </si>
  <si>
    <t>10.17545, -85.1085</t>
  </si>
  <si>
    <t>10.17537, -85.10832</t>
  </si>
  <si>
    <t>10.17537, -85.108</t>
  </si>
  <si>
    <t>10.25263, -85.23857</t>
  </si>
  <si>
    <t>10.25217, -85.2392</t>
  </si>
  <si>
    <t>10.25202, -85.23927</t>
  </si>
  <si>
    <t>9.86712, -84.6967</t>
  </si>
  <si>
    <t>9.86737, -84.69653</t>
  </si>
  <si>
    <t>9.86757, -84.6964</t>
  </si>
  <si>
    <t>10.06757, -84.95743</t>
  </si>
  <si>
    <t>10.0673, -84.95822</t>
  </si>
  <si>
    <t>10.25262, -85.23852</t>
  </si>
  <si>
    <t>10.25197, -85.23925</t>
  </si>
  <si>
    <t>10.25207, -85.23917</t>
  </si>
  <si>
    <t>10.17542, -85.1085</t>
  </si>
  <si>
    <t>10.17533, -85.10835</t>
  </si>
  <si>
    <t>10.17533, -85.10797</t>
  </si>
  <si>
    <t>9.95952, -85.02472</t>
  </si>
  <si>
    <t>9.95932, -85.02512</t>
  </si>
  <si>
    <t>9.9593, -85.02542</t>
  </si>
  <si>
    <t>10.07353, -85.15042</t>
  </si>
  <si>
    <t>10.07363, -85.15018</t>
  </si>
  <si>
    <t>10.074, -85.14925</t>
  </si>
  <si>
    <t>DO (PPM)</t>
  </si>
  <si>
    <t>Fish Data</t>
  </si>
  <si>
    <t>Species</t>
  </si>
  <si>
    <t>Standard Length (cm)</t>
  </si>
  <si>
    <t>Weight (g)</t>
  </si>
  <si>
    <t>Collected (* = Yes)</t>
  </si>
  <si>
    <t>Notes</t>
  </si>
  <si>
    <t>Batch Fish Data</t>
  </si>
  <si>
    <t>Number</t>
  </si>
  <si>
    <t>Centipede Net 1.1</t>
  </si>
  <si>
    <t>Seine</t>
  </si>
  <si>
    <t>Cast Net</t>
  </si>
  <si>
    <t>Gear</t>
  </si>
  <si>
    <t>Location (Coordinates)</t>
  </si>
  <si>
    <t>Start Time</t>
  </si>
  <si>
    <t>End Time</t>
  </si>
  <si>
    <t>Effort</t>
  </si>
  <si>
    <t>Effort Unit</t>
  </si>
  <si>
    <t>Secchi Depth (cm)</t>
  </si>
  <si>
    <t>Centipede Net</t>
  </si>
  <si>
    <t>hauls</t>
  </si>
  <si>
    <t>throws</t>
  </si>
  <si>
    <t>hours</t>
  </si>
  <si>
    <t>Temperature (°C)</t>
  </si>
  <si>
    <t>Centipede Net 1.3</t>
  </si>
  <si>
    <t>Centipede Net 1.2</t>
  </si>
  <si>
    <t>Centipede Net 2.1</t>
  </si>
  <si>
    <t>Centipede Net 2.2</t>
  </si>
  <si>
    <t>Centipede Net 2.3</t>
  </si>
  <si>
    <t>Visit Number</t>
  </si>
  <si>
    <t>Start Date</t>
  </si>
  <si>
    <r>
      <t>Resistance (M</t>
    </r>
    <r>
      <rPr>
        <b/>
        <sz val="11"/>
        <color theme="1"/>
        <rFont val="Calibri"/>
        <family val="2"/>
      </rPr>
      <t>Ω·</t>
    </r>
    <r>
      <rPr>
        <b/>
        <sz val="11"/>
        <color theme="1"/>
        <rFont val="Calibri"/>
        <family val="2"/>
        <scheme val="minor"/>
      </rPr>
      <t>cm)</t>
    </r>
  </si>
  <si>
    <r>
      <t>σ</t>
    </r>
    <r>
      <rPr>
        <b/>
        <vertAlign val="subscript"/>
        <sz val="11"/>
        <color theme="1"/>
        <rFont val="Calibri"/>
        <family val="2"/>
      </rPr>
      <t>t</t>
    </r>
  </si>
  <si>
    <t>Atmospheric Pressure (PSI)</t>
  </si>
  <si>
    <t>Secchi Measurement 1 (cm)</t>
  </si>
  <si>
    <t>Secchi Measurement 2 (cm)</t>
  </si>
  <si>
    <t>Notes:</t>
  </si>
  <si>
    <t>Sample Data</t>
  </si>
  <si>
    <t>Arrival Time</t>
  </si>
  <si>
    <t>Ablennes hians</t>
  </si>
  <si>
    <t>Aboma etheostoma</t>
  </si>
  <si>
    <t>Abudefduf concolor</t>
  </si>
  <si>
    <t>Abudefduf declivifrons</t>
  </si>
  <si>
    <t>Acanthemblemaria exilispinus</t>
  </si>
  <si>
    <t>Acanthemblemaria hancocki</t>
  </si>
  <si>
    <t>Acanthocybium solandri</t>
  </si>
  <si>
    <t>Acanthurus nigricans</t>
  </si>
  <si>
    <t>Acanthurus triostegus triostegus</t>
  </si>
  <si>
    <t>Acanthurus xanthopterus</t>
  </si>
  <si>
    <t>Aetobatus narinari</t>
  </si>
  <si>
    <t>Albula esuncula</t>
  </si>
  <si>
    <t>Alectis ciliaris</t>
  </si>
  <si>
    <t>Alphestes immaculatus</t>
  </si>
  <si>
    <t>Alphestes multiguttatus</t>
  </si>
  <si>
    <t>Aluterus monoceros</t>
  </si>
  <si>
    <t>Aluterus scriptus</t>
  </si>
  <si>
    <t>Ammodytoides gilli</t>
  </si>
  <si>
    <t>Anarchias galapagensis</t>
  </si>
  <si>
    <t>Anchoa argentivittata</t>
  </si>
  <si>
    <t>Ancylopsetta dendritica</t>
  </si>
  <si>
    <t>Anisotremus caesius</t>
  </si>
  <si>
    <t>Anisotremus interruptus</t>
  </si>
  <si>
    <t>Anisotremus taeniatus</t>
  </si>
  <si>
    <t>Antennarius avalonis</t>
  </si>
  <si>
    <t>Antennarius coccineus</t>
  </si>
  <si>
    <t>Antennarius sanguineus</t>
  </si>
  <si>
    <t>Antennatus strigatus</t>
  </si>
  <si>
    <t>Apogon dovii</t>
  </si>
  <si>
    <t>Apogon pacificus</t>
  </si>
  <si>
    <t>Apogon retrosella</t>
  </si>
  <si>
    <t>Apterichtus equatorialis</t>
  </si>
  <si>
    <t>Arcos decoris</t>
  </si>
  <si>
    <t>Arcos rhodospilus</t>
  </si>
  <si>
    <t>Argentina aliceae</t>
  </si>
  <si>
    <t>Ariosoma gilberti</t>
  </si>
  <si>
    <t>Arothron meleagris</t>
  </si>
  <si>
    <t>Astroscopus zephyreus</t>
  </si>
  <si>
    <t>Aulostomus chinensis</t>
  </si>
  <si>
    <t>Auxis rochei eudorax</t>
  </si>
  <si>
    <t>Auxis thazard brachydorax</t>
  </si>
  <si>
    <t>Axoclinus lucillae</t>
  </si>
  <si>
    <t>Bagre panamensis</t>
  </si>
  <si>
    <t>Balistes polylepis</t>
  </si>
  <si>
    <t>Bellator gymnostethus</t>
  </si>
  <si>
    <t>Bellator loxias</t>
  </si>
  <si>
    <t>Bellator xenisma</t>
  </si>
  <si>
    <t>Bodianus diplotaenia</t>
  </si>
  <si>
    <t>Bollmannia chlamydes</t>
  </si>
  <si>
    <t>Bollmannia macropoma</t>
  </si>
  <si>
    <t>Bollmannia marginalis</t>
  </si>
  <si>
    <t>Bollmannia ocellata</t>
  </si>
  <si>
    <t>Bollmannia stigmatura</t>
  </si>
  <si>
    <t>Bollmannia umbrosa</t>
  </si>
  <si>
    <t>Bothus leopardinus</t>
  </si>
  <si>
    <t>Brotula clarkae</t>
  </si>
  <si>
    <t>Brotula ordwayi</t>
  </si>
  <si>
    <t>Calamus brachysomus</t>
  </si>
  <si>
    <t>Canthigaster punctatissima</t>
  </si>
  <si>
    <t>Carangoides otrynter</t>
  </si>
  <si>
    <t>Caranx caballus</t>
  </si>
  <si>
    <t>Caranx caninus</t>
  </si>
  <si>
    <t>Caranx lugubris</t>
  </si>
  <si>
    <t>Caranx melampygus</t>
  </si>
  <si>
    <t>Caranx sexfasciatus</t>
  </si>
  <si>
    <t>Caranx vinctus</t>
  </si>
  <si>
    <t>Carapus mourlani</t>
  </si>
  <si>
    <t>Carcharhinus albimarginatus</t>
  </si>
  <si>
    <t>Carcharhinus altimus</t>
  </si>
  <si>
    <t>Carcharhinus cerdale</t>
  </si>
  <si>
    <t>Carcharhinus galapagensis</t>
  </si>
  <si>
    <t>Carcharhinus leucas</t>
  </si>
  <si>
    <t>Carcharhinus limbatus</t>
  </si>
  <si>
    <t>Caulolatilus affinis</t>
  </si>
  <si>
    <t>Caulolatilus hubbsi</t>
  </si>
  <si>
    <t>Cephalopholis colonus</t>
  </si>
  <si>
    <t>Cephalopholis panamensis</t>
  </si>
  <si>
    <t>Cerdale ionthas</t>
  </si>
  <si>
    <t>Cherublemma emmelas</t>
  </si>
  <si>
    <t>Chiloconger dentatus</t>
  </si>
  <si>
    <t>Chilomycterus reticulatus</t>
  </si>
  <si>
    <t>Chlopsis apterus</t>
  </si>
  <si>
    <t>Chlopsis kazuko</t>
  </si>
  <si>
    <t>Chlorophthalmus mento</t>
  </si>
  <si>
    <t>Chriolepis cuneata</t>
  </si>
  <si>
    <t>Chromis atrilobata</t>
  </si>
  <si>
    <t>Cirrhitichthys oxycephalus</t>
  </si>
  <si>
    <t>Cirrhitus rivulatus</t>
  </si>
  <si>
    <t>Citharichthys gilberti</t>
  </si>
  <si>
    <t>Citharichthys mariajorisae</t>
  </si>
  <si>
    <t>Citharichthys platophrys</t>
  </si>
  <si>
    <t>Clarkichthys bilineatus</t>
  </si>
  <si>
    <t>Conodon serrifer</t>
  </si>
  <si>
    <t>Coralliozetus boehlkei</t>
  </si>
  <si>
    <t>Coralliozetus springeri</t>
  </si>
  <si>
    <t>Coryphaena equiselis</t>
  </si>
  <si>
    <t>Coryphaena hippurus</t>
  </si>
  <si>
    <t>Coryphopterus urospilus</t>
  </si>
  <si>
    <t>Cosmocampus arctus</t>
  </si>
  <si>
    <t>Ctenochaetus marginatus</t>
  </si>
  <si>
    <t>Cyclopsetta panamensis</t>
  </si>
  <si>
    <t>Cyclopsetta querna</t>
  </si>
  <si>
    <t>Cynoponticus coniceps</t>
  </si>
  <si>
    <t>Cynoscion albus</t>
  </si>
  <si>
    <t>Cynoscion nannus</t>
  </si>
  <si>
    <t>Cynoscion praedatorius</t>
  </si>
  <si>
    <t>Cynoscion reticulatus</t>
  </si>
  <si>
    <t>Cypselurus callopterus</t>
  </si>
  <si>
    <t>Daector dowi</t>
  </si>
  <si>
    <t>Dasyatis dipterura</t>
  </si>
  <si>
    <t>Dasyatis longus</t>
  </si>
  <si>
    <t>Decapterus macrosoma</t>
  </si>
  <si>
    <t>Decodon melasma</t>
  </si>
  <si>
    <t>Dermatolepis dermatolepis</t>
  </si>
  <si>
    <t>Dialommus macrocephalus</t>
  </si>
  <si>
    <t>Diodon holocanthus</t>
  </si>
  <si>
    <t>Diodon hystrix</t>
  </si>
  <si>
    <t>Diplectrum eumelum</t>
  </si>
  <si>
    <t>Diplectrum euryplectrum</t>
  </si>
  <si>
    <t>Diplectrum labarum</t>
  </si>
  <si>
    <t>Diplectrum macropoma</t>
  </si>
  <si>
    <t>Diplectrum maximum</t>
  </si>
  <si>
    <t>Diplectrum pacificum</t>
  </si>
  <si>
    <t>Diplectrum rostrum</t>
  </si>
  <si>
    <t>Diplobatis ommata</t>
  </si>
  <si>
    <t>Doryrhamphus excisus</t>
  </si>
  <si>
    <t>Echeneis naucrates</t>
  </si>
  <si>
    <t>Echidna nebulosa</t>
  </si>
  <si>
    <t>Echidna nocturna</t>
  </si>
  <si>
    <t>Echinorhinus cookei</t>
  </si>
  <si>
    <t>Echiodon exsilium</t>
  </si>
  <si>
    <t>Ekemblemaria myersi</t>
  </si>
  <si>
    <t>Elagatis bipinnulata</t>
  </si>
  <si>
    <t>Elattarchus archidium</t>
  </si>
  <si>
    <t>Emblemaria piratica</t>
  </si>
  <si>
    <t>Enchelycore octaviana</t>
  </si>
  <si>
    <t>Engyophrys sanctilaurentii</t>
  </si>
  <si>
    <t>Enneanectes carminalis</t>
  </si>
  <si>
    <t>Entomacrodus chiostictus</t>
  </si>
  <si>
    <t>Epinephelus analogus</t>
  </si>
  <si>
    <t>Epinephelus cifuentesi</t>
  </si>
  <si>
    <t>Epinephelus labriformis</t>
  </si>
  <si>
    <t>Epinephelus quinquefasciatus</t>
  </si>
  <si>
    <t>Etropus crossotus</t>
  </si>
  <si>
    <t>Etropus peruvianus</t>
  </si>
  <si>
    <t>Etrumeus acuminatus</t>
  </si>
  <si>
    <t>Eucinostomus entomelas</t>
  </si>
  <si>
    <t>Euthynnus lineatus</t>
  </si>
  <si>
    <t>Fistularia commersonii</t>
  </si>
  <si>
    <t>Fistularia corneta</t>
  </si>
  <si>
    <t>Fodiator rostratus</t>
  </si>
  <si>
    <t>Galeocerdo cuvier</t>
  </si>
  <si>
    <t>Genyatremus dovii</t>
  </si>
  <si>
    <t>Genyatremus pacifici</t>
  </si>
  <si>
    <t>Gillellus arenicola</t>
  </si>
  <si>
    <t>Gillellus semicinctus</t>
  </si>
  <si>
    <t>Ginglymostoma cirratum</t>
  </si>
  <si>
    <t>Gnathanodon speciosus</t>
  </si>
  <si>
    <t>Gnathophis cinctus</t>
  </si>
  <si>
    <t>Gobiesox adustus</t>
  </si>
  <si>
    <t>Gobiesox crassicorpus</t>
  </si>
  <si>
    <t>Gobiesox daedaleus</t>
  </si>
  <si>
    <t>Gobiesox milleri</t>
  </si>
  <si>
    <t>Gobiesox papillifer</t>
  </si>
  <si>
    <t>Gobiosoma nudum</t>
  </si>
  <si>
    <t>Gobiosoma paradoxum</t>
  </si>
  <si>
    <t>Gobulus crescentalis</t>
  </si>
  <si>
    <t>Gobulus hancocki</t>
  </si>
  <si>
    <t>Grammonus diagrammus</t>
  </si>
  <si>
    <t>Gymneleotris seminuda</t>
  </si>
  <si>
    <t>Gymnomuraena zebra</t>
  </si>
  <si>
    <t>Gymnothorax buroensis</t>
  </si>
  <si>
    <t>Gymnothorax dovii</t>
  </si>
  <si>
    <t>Gymnothorax equatorialis</t>
  </si>
  <si>
    <t>Gymnothorax flavimarginatus</t>
  </si>
  <si>
    <t>Gymnothorax panamensis</t>
  </si>
  <si>
    <t>Gymnothorax phalarus</t>
  </si>
  <si>
    <t>Gymnothorax pictus</t>
  </si>
  <si>
    <t>Gymnothorax undulatus</t>
  </si>
  <si>
    <t>Haemulon flaviguttatum</t>
  </si>
  <si>
    <t>Haemulon maculicauda</t>
  </si>
  <si>
    <t>Haemulon scudderii</t>
  </si>
  <si>
    <t>Haemulon sexfasciatum</t>
  </si>
  <si>
    <t>Haemulopsis axillaris</t>
  </si>
  <si>
    <t>Haemulopsis leuciscus</t>
  </si>
  <si>
    <t>Halichoeres chierchiae</t>
  </si>
  <si>
    <t>Halichoeres dispilus</t>
  </si>
  <si>
    <t>Halichoeres melanotis</t>
  </si>
  <si>
    <t>Halichoeres nicholsi</t>
  </si>
  <si>
    <t>Halichoeres notospilus</t>
  </si>
  <si>
    <t>Harriotta raleighana</t>
  </si>
  <si>
    <t>Hemanthias peruanus</t>
  </si>
  <si>
    <t>Hemanthias signifer</t>
  </si>
  <si>
    <t>Heterodontus mexicanus</t>
  </si>
  <si>
    <t>Heteropriacanthus cruentatus</t>
  </si>
  <si>
    <t>Hippocampus ingens</t>
  </si>
  <si>
    <t>Hippoglossina bollmani</t>
  </si>
  <si>
    <t>Hippoglossina tetrophthalma</t>
  </si>
  <si>
    <t>Hirundichthys marginatus</t>
  </si>
  <si>
    <t>Holacanthus passer</t>
  </si>
  <si>
    <t>Hoplopagrus guentherii</t>
  </si>
  <si>
    <t>Hoplostethus mento</t>
  </si>
  <si>
    <t>Hoplunnis pacifica</t>
  </si>
  <si>
    <t>Hyporthodus acanthistius</t>
  </si>
  <si>
    <t>Hyporthodus exsul</t>
  </si>
  <si>
    <t>Hyporthodus niphobles</t>
  </si>
  <si>
    <t>Hypsoblennius brevipinnis</t>
  </si>
  <si>
    <t>Hypsoblennius caulopus</t>
  </si>
  <si>
    <t>Hypsoblennius paytensis</t>
  </si>
  <si>
    <t>Hypsoblennius striatus</t>
  </si>
  <si>
    <t>Iniistius pavo</t>
  </si>
  <si>
    <t>Isopisthus remifer</t>
  </si>
  <si>
    <t>Istiompax indica</t>
  </si>
  <si>
    <t>Istiophorus platypterus</t>
  </si>
  <si>
    <t>Japonoconger proriger</t>
  </si>
  <si>
    <t>Johnrandallia nigrirostris</t>
  </si>
  <si>
    <t>Kathetostoma averruncus</t>
  </si>
  <si>
    <t>Katsuwonus pelamis</t>
  </si>
  <si>
    <t>Kyphosus elegans</t>
  </si>
  <si>
    <t>Kyphosus vaigiensis</t>
  </si>
  <si>
    <t>Labrisomus multiporosus</t>
  </si>
  <si>
    <t>Larimus acclivis</t>
  </si>
  <si>
    <t>Larimus argenteus</t>
  </si>
  <si>
    <t>Larimus effulgens</t>
  </si>
  <si>
    <t>Larimus pacificus</t>
  </si>
  <si>
    <t>Lepidonectes clarkhubbsi</t>
  </si>
  <si>
    <t>Lepophidium microlepis</t>
  </si>
  <si>
    <t>Lepophidium negropinna</t>
  </si>
  <si>
    <t>Lepophidium pardale</t>
  </si>
  <si>
    <t>Lepophidium prorates</t>
  </si>
  <si>
    <t>Leptenchelys vermiformis</t>
  </si>
  <si>
    <t>Liopropoma fasciatum</t>
  </si>
  <si>
    <t>Liopropoma longilepis</t>
  </si>
  <si>
    <t>Lophiodes caulinaris</t>
  </si>
  <si>
    <t>Lophiodes spilurus</t>
  </si>
  <si>
    <t>Lutjanus aratus</t>
  </si>
  <si>
    <t>Lutjanus colorado</t>
  </si>
  <si>
    <t>Lutjanus guttatus</t>
  </si>
  <si>
    <t>Lutjanus inermis</t>
  </si>
  <si>
    <t>Lutjanus jordani</t>
  </si>
  <si>
    <t>Lutjanus novemfasciatus</t>
  </si>
  <si>
    <t>Lutjanus peru</t>
  </si>
  <si>
    <t>Lutjanus viridis</t>
  </si>
  <si>
    <t>Lythrypnus dalli</t>
  </si>
  <si>
    <t>Lythrypnus rhizophora</t>
  </si>
  <si>
    <t>Makaira nigricans</t>
  </si>
  <si>
    <t>Malacanthus brevirostris</t>
  </si>
  <si>
    <t>Malacoctenus costaricanus</t>
  </si>
  <si>
    <t>Malacoctenus ebisui</t>
  </si>
  <si>
    <t>Malacoctenus margaritae</t>
  </si>
  <si>
    <t>Malacoctenus sudensis</t>
  </si>
  <si>
    <t>Malacoctenus tetranemus</t>
  </si>
  <si>
    <t>Manta birostris</t>
  </si>
  <si>
    <t>Microdesmus dipus</t>
  </si>
  <si>
    <t>Microdesmus intermedius</t>
  </si>
  <si>
    <t>Microdesmus retropinnis</t>
  </si>
  <si>
    <t>Microdesmus suttkusi</t>
  </si>
  <si>
    <t>Microlepidotus brevipinnis</t>
  </si>
  <si>
    <t>Micropogonias altipinnis</t>
  </si>
  <si>
    <t>Microspathodon bairdii</t>
  </si>
  <si>
    <t>Microspathodon dorsalis</t>
  </si>
  <si>
    <t>Mobula japanica</t>
  </si>
  <si>
    <t>Mobula munkiana</t>
  </si>
  <si>
    <t>Mobula tarapacana</t>
  </si>
  <si>
    <t>Mobula thurstoni</t>
  </si>
  <si>
    <t>Monolene maculipinna</t>
  </si>
  <si>
    <t>Mulloidichthys dentatus</t>
  </si>
  <si>
    <t>Muraena argus</t>
  </si>
  <si>
    <t>Muraena clepsydra</t>
  </si>
  <si>
    <t>Muraena lentiginosa</t>
  </si>
  <si>
    <t>Mustelus dorsalis</t>
  </si>
  <si>
    <t>Mustelus lunulatus</t>
  </si>
  <si>
    <t>Mycteroperca xenarcha</t>
  </si>
  <si>
    <t>Myrichthys aspetocheiros</t>
  </si>
  <si>
    <t>Myrichthys tigrinus</t>
  </si>
  <si>
    <t>Myripristis berndti</t>
  </si>
  <si>
    <t>Myripristis leiognathus</t>
  </si>
  <si>
    <t>Myxodagnus macrognathus</t>
  </si>
  <si>
    <t>Narcine entemedor</t>
  </si>
  <si>
    <t>Narcine vermiculatus</t>
  </si>
  <si>
    <t>Nasolamia velox</t>
  </si>
  <si>
    <t>Negaprion brevirostris</t>
  </si>
  <si>
    <t>Neobythites stelliferoides</t>
  </si>
  <si>
    <t>Neoconger vermiformis</t>
  </si>
  <si>
    <t>Neoniphon suborbitalis</t>
  </si>
  <si>
    <t>Nicholsina denticulata</t>
  </si>
  <si>
    <t>Novaculichthys taeniourus</t>
  </si>
  <si>
    <t>Odontoscion xanthops</t>
  </si>
  <si>
    <t>Ogilbia jewettae</t>
  </si>
  <si>
    <t>Ogilbia robertsoni</t>
  </si>
  <si>
    <t>Ogilbia sedorae</t>
  </si>
  <si>
    <t>Ophichthus frontalis</t>
  </si>
  <si>
    <t>Ophichthus longipenis</t>
  </si>
  <si>
    <t>Ophichthus mecopterus</t>
  </si>
  <si>
    <t>Ophichthus melope</t>
  </si>
  <si>
    <t>Ophichthus remiger</t>
  </si>
  <si>
    <t>Ophichthus tetratrema</t>
  </si>
  <si>
    <t>Ophichthus triserialis</t>
  </si>
  <si>
    <t>Ophichthus zophochir</t>
  </si>
  <si>
    <t>Ophidion galeoides</t>
  </si>
  <si>
    <t>Ophidion imitator</t>
  </si>
  <si>
    <t>Ophioblennius steindachneri</t>
  </si>
  <si>
    <t>Opistognathus brochus</t>
  </si>
  <si>
    <t>Opistognathus panamaensis</t>
  </si>
  <si>
    <t>Opistognathus rhomaleus</t>
  </si>
  <si>
    <t>Opistognathus scops</t>
  </si>
  <si>
    <t>Ostracion meleagris meleagris</t>
  </si>
  <si>
    <t>Otophidium indefatigabile</t>
  </si>
  <si>
    <t>Oxycirrhites typus</t>
  </si>
  <si>
    <t>Oxyporhamphus micropterus micropterus</t>
  </si>
  <si>
    <t>Paraclinus altivelis</t>
  </si>
  <si>
    <t>Paraclinus beebei</t>
  </si>
  <si>
    <t>Paraclinus mexicanus</t>
  </si>
  <si>
    <t>Paraclinus monophthalmus</t>
  </si>
  <si>
    <t>Paraconger californiensis</t>
  </si>
  <si>
    <t>Paraconger similis</t>
  </si>
  <si>
    <t>Parahypsos piersoni</t>
  </si>
  <si>
    <t>Paralabrax loro</t>
  </si>
  <si>
    <t>Paralichthys woolmani</t>
  </si>
  <si>
    <t>Pareques species A</t>
  </si>
  <si>
    <t>Pareques viola</t>
  </si>
  <si>
    <t>Parexocoetus brachypterus brachypterus</t>
  </si>
  <si>
    <t>Peprilus medius</t>
  </si>
  <si>
    <t>Peprilus snyderi</t>
  </si>
  <si>
    <t>Perissias taeniopterus</t>
  </si>
  <si>
    <t>Peristedion barbiger</t>
  </si>
  <si>
    <t>Peristedion crustosum</t>
  </si>
  <si>
    <t>Petrotyx hopkinsi</t>
  </si>
  <si>
    <t>Phtheirichthys lineatus</t>
  </si>
  <si>
    <t>Physiculus nematopus</t>
  </si>
  <si>
    <t>Physiculus talarae</t>
  </si>
  <si>
    <t>Plagiotremus azaleus</t>
  </si>
  <si>
    <t>Platybelone argalus pterura</t>
  </si>
  <si>
    <t>Polylepion cruentum</t>
  </si>
  <si>
    <t>Pomacanthus zonipectus</t>
  </si>
  <si>
    <t>Pomadasys panamensis</t>
  </si>
  <si>
    <t>Pontinus furcirhinus</t>
  </si>
  <si>
    <t>Pontinus sierra</t>
  </si>
  <si>
    <t>Pontinus species A</t>
  </si>
  <si>
    <t>Porichthys greenei</t>
  </si>
  <si>
    <t>Porichthys margaritatus</t>
  </si>
  <si>
    <t>Prionotus albirostris</t>
  </si>
  <si>
    <t>Prionotus birostratus</t>
  </si>
  <si>
    <t>Prionotus horrens</t>
  </si>
  <si>
    <t>Prionotus ruscarius</t>
  </si>
  <si>
    <t>Prionotus stephanophrys</t>
  </si>
  <si>
    <t>Prionotus teaguei</t>
  </si>
  <si>
    <t>Prionurus laticlavius</t>
  </si>
  <si>
    <t>Prionurus punctatus</t>
  </si>
  <si>
    <t>Pristigenys serrula</t>
  </si>
  <si>
    <t>Prognichthys tringa</t>
  </si>
  <si>
    <t>Pronotogrammus eos</t>
  </si>
  <si>
    <t>Pronotogrammus multifasciatus</t>
  </si>
  <si>
    <t>Protemblemaria bicirrus</t>
  </si>
  <si>
    <t>Psenes cyanophrys</t>
  </si>
  <si>
    <t>Pseudobalistes naufragium</t>
  </si>
  <si>
    <t>Pseudogramma thaumasia</t>
  </si>
  <si>
    <t>Pseudomyrophis micropinna</t>
  </si>
  <si>
    <t>Pseudupeneus grandisquamis</t>
  </si>
  <si>
    <t>Pteromylaeus asperrimus</t>
  </si>
  <si>
    <t>Quassiremus nothochir</t>
  </si>
  <si>
    <t>Raja cortezensis</t>
  </si>
  <si>
    <t>Raja equatorialis</t>
  </si>
  <si>
    <t>Raja velezi</t>
  </si>
  <si>
    <t>Remora brachyptera</t>
  </si>
  <si>
    <t>Remora osteochir</t>
  </si>
  <si>
    <t>Remora remora</t>
  </si>
  <si>
    <t>Rhincodon typus</t>
  </si>
  <si>
    <t>Rhinobatos glaucostigma</t>
  </si>
  <si>
    <t>Rhinobatos leucorhynchus</t>
  </si>
  <si>
    <t>Rhinobatos planiceps</t>
  </si>
  <si>
    <t>Rhinobatos prahli</t>
  </si>
  <si>
    <t>Rhinochimaera pacifica</t>
  </si>
  <si>
    <t>Rhizoprionodon longurio</t>
  </si>
  <si>
    <t>Rhynchoconger nitens</t>
  </si>
  <si>
    <t>Ruvettus pretiosus</t>
  </si>
  <si>
    <t>Rypticus bicolor</t>
  </si>
  <si>
    <t>Rypticus nigripinnis</t>
  </si>
  <si>
    <t>Sarda orientalis</t>
  </si>
  <si>
    <t>Scarus compressus</t>
  </si>
  <si>
    <t>Scarus ghobban</t>
  </si>
  <si>
    <t>Scarus perrico</t>
  </si>
  <si>
    <t>Scarus rubroviolaceus</t>
  </si>
  <si>
    <t>Scomber japonicus</t>
  </si>
  <si>
    <t>Scomberomorus sierra</t>
  </si>
  <si>
    <t>Scorpaena afuerae</t>
  </si>
  <si>
    <t>Scorpaena histrio</t>
  </si>
  <si>
    <t>Scorpaena mystes</t>
  </si>
  <si>
    <t>Scorpaena russula</t>
  </si>
  <si>
    <t>Scorpaenodes xyris</t>
  </si>
  <si>
    <t>Scuticaria tigrina</t>
  </si>
  <si>
    <t>Sebastolobus alascanus</t>
  </si>
  <si>
    <t>Selar crumenophthalmus</t>
  </si>
  <si>
    <t>Seriola lalandi</t>
  </si>
  <si>
    <t>Seriola rivoliana</t>
  </si>
  <si>
    <t>Serranus aequidens</t>
  </si>
  <si>
    <t>Serranus huascarii</t>
  </si>
  <si>
    <t>Serranus psittacinus</t>
  </si>
  <si>
    <t>Sphoeroides lobatus</t>
  </si>
  <si>
    <t>Sphoeroides sechurae</t>
  </si>
  <si>
    <t>Sphyrna corona</t>
  </si>
  <si>
    <t>Sphyrna lewini</t>
  </si>
  <si>
    <t>Sphyrna media</t>
  </si>
  <si>
    <t>Sphyrna mokarran</t>
  </si>
  <si>
    <t>Sphyrna tiburo</t>
  </si>
  <si>
    <t>Sphyrna zygaena</t>
  </si>
  <si>
    <t>Squatina armata</t>
  </si>
  <si>
    <t>Starksia fulva</t>
  </si>
  <si>
    <t>Starksia posthon</t>
  </si>
  <si>
    <t>Stathmonotus culebrai</t>
  </si>
  <si>
    <t>Stegastes acapulcoensis</t>
  </si>
  <si>
    <t>Stegastes arcifrons</t>
  </si>
  <si>
    <t>Stegastes flavilatus</t>
  </si>
  <si>
    <t>Sufflamen verres</t>
  </si>
  <si>
    <t>Syacium latifrons</t>
  </si>
  <si>
    <t>Syacium longidorsale</t>
  </si>
  <si>
    <t>Syacium ovale</t>
  </si>
  <si>
    <t>Symphurus atramentatus</t>
  </si>
  <si>
    <t>Symphurus callopterus</t>
  </si>
  <si>
    <t>Symphurus chabanaudi</t>
  </si>
  <si>
    <t>Symphurus fasciolaris</t>
  </si>
  <si>
    <t>Symphurus gorgonae</t>
  </si>
  <si>
    <t>Symphurus leei</t>
  </si>
  <si>
    <t>Symphurus melasmatotheca</t>
  </si>
  <si>
    <t>Symphurus oligomerus</t>
  </si>
  <si>
    <t>Symphurus prolatinaris</t>
  </si>
  <si>
    <t>Symphurus undecimplerus</t>
  </si>
  <si>
    <t>Symphurus williamsi</t>
  </si>
  <si>
    <t>Synchiropus atrilabiatus</t>
  </si>
  <si>
    <t>Synodus evermanni</t>
  </si>
  <si>
    <t>Synodus lacertinus</t>
  </si>
  <si>
    <t>Synodus scituliceps</t>
  </si>
  <si>
    <t>Synodus sechurae</t>
  </si>
  <si>
    <t>Thalassoma grammaticum</t>
  </si>
  <si>
    <t>Thalassoma lucasanum</t>
  </si>
  <si>
    <t>Thunnus albacares</t>
  </si>
  <si>
    <t>Thunnus obesus</t>
  </si>
  <si>
    <t>Tigrigobius inornatus</t>
  </si>
  <si>
    <t>Tigrigobius janssi</t>
  </si>
  <si>
    <t>Tigrigobius puncticulatus</t>
  </si>
  <si>
    <t>Tomicodon myersi</t>
  </si>
  <si>
    <t>Tomicodon petersii</t>
  </si>
  <si>
    <t>Torpedo peruana</t>
  </si>
  <si>
    <t>Triaenodon obesus</t>
  </si>
  <si>
    <t>Trichiurus lepturus</t>
  </si>
  <si>
    <t>Trinectes fonsecensis</t>
  </si>
  <si>
    <t>Tylosurus acus melanotus</t>
  </si>
  <si>
    <t>Umbrina analis</t>
  </si>
  <si>
    <t>Umbrina bussingi</t>
  </si>
  <si>
    <t>Uraspis helvola</t>
  </si>
  <si>
    <t>Urobatis halleri</t>
  </si>
  <si>
    <t>Uropterygius macrocephalus</t>
  </si>
  <si>
    <t>Uropterygius versutus</t>
  </si>
  <si>
    <t>Urotrygon aspidura</t>
  </si>
  <si>
    <t>Urotrygon chilensis</t>
  </si>
  <si>
    <t>Urotrygon cimar</t>
  </si>
  <si>
    <t>Urotrygon munda</t>
  </si>
  <si>
    <t>Zalieutes elater</t>
  </si>
  <si>
    <t>Zanclus cornutus</t>
  </si>
  <si>
    <t>Zapteryx xyster</t>
  </si>
  <si>
    <t>Acanthemblemaria balanorum</t>
  </si>
  <si>
    <t>Acanthistius pictus</t>
  </si>
  <si>
    <t>Alopias pelagicus</t>
  </si>
  <si>
    <t>Anableps dowei</t>
  </si>
  <si>
    <t>Anchoa parva</t>
  </si>
  <si>
    <t>Apogon atradorsatus</t>
  </si>
  <si>
    <t>Atherinella chagresi</t>
  </si>
  <si>
    <t>Atherinella nocturna</t>
  </si>
  <si>
    <t>Atherinella panamensis</t>
  </si>
  <si>
    <t>Atherinella serrivomer</t>
  </si>
  <si>
    <t>Atherinomorus stipes</t>
  </si>
  <si>
    <t>Barbulifer ceuthoecus</t>
  </si>
  <si>
    <t>Bathygobius lineatus</t>
  </si>
  <si>
    <t>Batrachoides walkeri</t>
  </si>
  <si>
    <t>Bodianus eclancheri</t>
  </si>
  <si>
    <t>Bollmannia species A</t>
  </si>
  <si>
    <t>Bothus mancus</t>
  </si>
  <si>
    <t>Butis koilomatodon</t>
  </si>
  <si>
    <t>Calamus taurinus</t>
  </si>
  <si>
    <t>Callechelys cliffi</t>
  </si>
  <si>
    <t>Cantherhines dumerilii</t>
  </si>
  <si>
    <t>Canthigaster janthinoptera</t>
  </si>
  <si>
    <t>Cathorops manglarensis</t>
  </si>
  <si>
    <t>Cathorops raredonae</t>
  </si>
  <si>
    <t>Cathorops taylori</t>
  </si>
  <si>
    <t>Cerdale prolata</t>
  </si>
  <si>
    <t>Chilara taylori</t>
  </si>
  <si>
    <t>Chromis crusma</t>
  </si>
  <si>
    <t>Chromis intercrusma</t>
  </si>
  <si>
    <t>Conodon macrops</t>
  </si>
  <si>
    <t>Cratinus agassizii</t>
  </si>
  <si>
    <t>Diodon eydouxii</t>
  </si>
  <si>
    <t>Dormitator maculatus</t>
  </si>
  <si>
    <t>Ekemblemaria lira</t>
  </si>
  <si>
    <t>Emblemaria nivipes</t>
  </si>
  <si>
    <t>Enchelynassa canina</t>
  </si>
  <si>
    <t>Eugerres axillaris</t>
  </si>
  <si>
    <t>Eugerres periche</t>
  </si>
  <si>
    <t>Galeichthys peruvianus</t>
  </si>
  <si>
    <t>Gobiesox multitentaculus</t>
  </si>
  <si>
    <t>Gobiesox stenocephalus</t>
  </si>
  <si>
    <t>Gobionellus daguae</t>
  </si>
  <si>
    <t>Gobiosoma hildebrandi</t>
  </si>
  <si>
    <t>Gobiosoma homochroma</t>
  </si>
  <si>
    <t>Gobiosoma species A</t>
  </si>
  <si>
    <t>Gordiichthys combibus</t>
  </si>
  <si>
    <t>Gunterichthys bussingi</t>
  </si>
  <si>
    <t>Gunterichthys coheni</t>
  </si>
  <si>
    <t>Gymnothorax javanicus</t>
  </si>
  <si>
    <t>Gymnothorax porphyreus</t>
  </si>
  <si>
    <t>Gymnothorax serratidens</t>
  </si>
  <si>
    <t>Halichoeres adustus</t>
  </si>
  <si>
    <t>Halichoeres discolor</t>
  </si>
  <si>
    <t>Heterodontus quoyi</t>
  </si>
  <si>
    <t>Hexanchus griseus</t>
  </si>
  <si>
    <t>Hypleurochilus pseudoaequipinnis</t>
  </si>
  <si>
    <t>Hypoatherina harringtonensis</t>
  </si>
  <si>
    <t>Hypsoblennius sordidus</t>
  </si>
  <si>
    <t>Kuhlia mugil</t>
  </si>
  <si>
    <t>Labrisomus pomaspilus</t>
  </si>
  <si>
    <t>Lile gracilis</t>
  </si>
  <si>
    <t>Lophogobius cyprinoides</t>
  </si>
  <si>
    <t>Lupinoblennius vinctus</t>
  </si>
  <si>
    <t>Macrodon mordax</t>
  </si>
  <si>
    <t>Mccoskerichthys sandae</t>
  </si>
  <si>
    <t>Megalops atlanticus</t>
  </si>
  <si>
    <t>Menticirrhus ophicephalus</t>
  </si>
  <si>
    <t>Merluccius angustimanus</t>
  </si>
  <si>
    <t>Microdesmus hildebrandi</t>
  </si>
  <si>
    <t>Microdesmus knappi</t>
  </si>
  <si>
    <t>Microdesmus multiradiatus</t>
  </si>
  <si>
    <t>Microgobius urraca</t>
  </si>
  <si>
    <t>Mugil aff rubrioculus</t>
  </si>
  <si>
    <t>Mulloidichthys vanicolensis</t>
  </si>
  <si>
    <t>Mustelus henlei</t>
  </si>
  <si>
    <t>Mustelus whitneyi</t>
  </si>
  <si>
    <t>Myxodagnus walkeri</t>
  </si>
  <si>
    <t>Notarius armbrusteri</t>
  </si>
  <si>
    <t>Notarius insculptus</t>
  </si>
  <si>
    <t>Notarius lentiginosus</t>
  </si>
  <si>
    <t>Ogilbia boydwalkeri</t>
  </si>
  <si>
    <t>Ophidion fulvum</t>
  </si>
  <si>
    <t>Ophidion species A</t>
  </si>
  <si>
    <t>Opisthopterus effulgens</t>
  </si>
  <si>
    <t>Oplegnathus insignis</t>
  </si>
  <si>
    <t>Paraclinus fehlmanni</t>
  </si>
  <si>
    <t>Paralabrax humeralis</t>
  </si>
  <si>
    <t>Paralichthys adspersus</t>
  </si>
  <si>
    <t>Paralonchurus peruanus</t>
  </si>
  <si>
    <t>Paranebris bauchotae</t>
  </si>
  <si>
    <t>Parasaccogaster normae</t>
  </si>
  <si>
    <t>Pareques lanfeari</t>
  </si>
  <si>
    <t>Parrella fusca</t>
  </si>
  <si>
    <t>Pomadasys schyrii</t>
  </si>
  <si>
    <t>Porichthys oculellus</t>
  </si>
  <si>
    <t>Scartichthys gigas</t>
  </si>
  <si>
    <t>Sciaenops ocellatus</t>
  </si>
  <si>
    <t>Seriolella violacea</t>
  </si>
  <si>
    <t>Sphoeroides angusticeps</t>
  </si>
  <si>
    <t>Sphyraena barracuda</t>
  </si>
  <si>
    <t>Sphyraena idiastes</t>
  </si>
  <si>
    <t>Stegastes beebei</t>
  </si>
  <si>
    <t>Stellifer melanocheir</t>
  </si>
  <si>
    <t>Stellifer pizarroensis</t>
  </si>
  <si>
    <t>Stethojulis bandanensis</t>
  </si>
  <si>
    <t>Strongylura fluviatilis</t>
  </si>
  <si>
    <t>Syngnathus macrobrachium</t>
  </si>
  <si>
    <t>Tanyemblemaria alleni</t>
  </si>
  <si>
    <t>Thalassoma purpureum</t>
  </si>
  <si>
    <t>Tigrigobius nesiotes</t>
  </si>
  <si>
    <t>Tomicodon bidens</t>
  </si>
  <si>
    <t>Tomicodon chilensis</t>
  </si>
  <si>
    <t>Tomicodon prodomus</t>
  </si>
  <si>
    <t>Trachinotus stilbe</t>
  </si>
  <si>
    <t>Triakis acutipinna</t>
  </si>
  <si>
    <t>Urobatis tumbesensis</t>
  </si>
  <si>
    <t>Urotrygon reticulata</t>
  </si>
  <si>
    <t>Urotrygon simulatrix</t>
  </si>
  <si>
    <t>Vieja maculicauda</t>
  </si>
  <si>
    <t>Xenichthys rupestris</t>
  </si>
  <si>
    <t>Xyrichtys perlas</t>
  </si>
  <si>
    <t>Zearaja chilensis</t>
  </si>
  <si>
    <t>Astyanax aeneus</t>
  </si>
  <si>
    <t>Cathorops sp.</t>
  </si>
  <si>
    <t>Bathygobius sp.</t>
  </si>
  <si>
    <t>Group Number</t>
  </si>
  <si>
    <t>Rhonciscus bayanus</t>
  </si>
  <si>
    <t>Pomadasys bayanus?</t>
  </si>
  <si>
    <t>Haemulopsis elongata</t>
  </si>
  <si>
    <t>Menticirrhus elongata</t>
  </si>
  <si>
    <t>Symphurus elongata</t>
  </si>
  <si>
    <t xml:space="preserve">Bebedero </t>
  </si>
  <si>
    <t>Escaped</t>
  </si>
  <si>
    <t>Absolute Conductivity (mS/cm)</t>
  </si>
  <si>
    <t>Centropomus undecimalis</t>
  </si>
  <si>
    <t>Resistance (MΩ·cm)</t>
  </si>
  <si>
    <t>σt</t>
  </si>
  <si>
    <t>Metric</t>
  </si>
  <si>
    <t>2.2, 2.3 "but maybe half, really" re: time fished, since the tide didn't come up high enough to inundate fully.</t>
  </si>
  <si>
    <t>TDS (ppt)</t>
  </si>
  <si>
    <t>Season</t>
  </si>
  <si>
    <t>Rainy</t>
  </si>
  <si>
    <t>?</t>
  </si>
  <si>
    <t>Curta?</t>
  </si>
  <si>
    <t>unionensis?</t>
  </si>
  <si>
    <t>Exclusively Atlantic</t>
  </si>
  <si>
    <t>Anchoa sp. 5</t>
  </si>
  <si>
    <t>Parachromis managuensis</t>
  </si>
  <si>
    <t>Anchoa sp. 4</t>
  </si>
  <si>
    <t>Cola amarilla y bordes negros</t>
  </si>
  <si>
    <t>grandes</t>
  </si>
  <si>
    <t>Sin puntas del caudal negras</t>
  </si>
  <si>
    <t>Con puntas negras en el caudal</t>
  </si>
  <si>
    <t>Larva no identificable</t>
  </si>
  <si>
    <t>con puntas negras caudales</t>
  </si>
  <si>
    <t>Menos de 0.1 g</t>
  </si>
  <si>
    <t>Sin puntas negras caudales</t>
  </si>
  <si>
    <t>Hay que verificar</t>
  </si>
  <si>
    <t>Sin puntas negras</t>
  </si>
  <si>
    <t>Con puntas negras</t>
  </si>
  <si>
    <t>&lt;0.1</t>
  </si>
  <si>
    <t>Lista de Speciess Potenciales de la Zona</t>
  </si>
  <si>
    <t>Dry</t>
  </si>
  <si>
    <t>Tivives 3.3</t>
  </si>
  <si>
    <t>Tivives 3.2</t>
  </si>
  <si>
    <t>Tivives 3.1</t>
  </si>
  <si>
    <t>Punta Morales 3.1</t>
  </si>
  <si>
    <t>Punta Morales 3.2</t>
  </si>
  <si>
    <t>Punta Morales 3.3</t>
  </si>
  <si>
    <t>Colorado 3.1</t>
  </si>
  <si>
    <t>Colorado 3.2</t>
  </si>
  <si>
    <t>Colorado 3.3</t>
  </si>
  <si>
    <t>Bebedero 3.1</t>
  </si>
  <si>
    <t>Bebedero 3.2</t>
  </si>
  <si>
    <t>Bebedero 3.3</t>
  </si>
  <si>
    <t>Lepanto 2.1</t>
  </si>
  <si>
    <t>Lepanto 2.2</t>
  </si>
  <si>
    <t>Lepanto 2.3</t>
  </si>
  <si>
    <t>Colorado 4.1</t>
  </si>
  <si>
    <t>Colorado 4.2</t>
  </si>
  <si>
    <t>Colorado 4.3</t>
  </si>
  <si>
    <t>Lepanto 3.3</t>
  </si>
  <si>
    <t>Lepanto 3.1</t>
  </si>
  <si>
    <t>Lepanto 3.2</t>
  </si>
  <si>
    <t>Chira 2.1</t>
  </si>
  <si>
    <t>Chira 2.2</t>
  </si>
  <si>
    <t>Chira 2.3</t>
  </si>
  <si>
    <t>Punta Morales 4.1</t>
  </si>
  <si>
    <t>Punta Morales 4.3</t>
  </si>
  <si>
    <t>Bebedero 4.1</t>
  </si>
  <si>
    <t>Bebedero 4.2</t>
  </si>
  <si>
    <t>Bebedero 4.3</t>
  </si>
  <si>
    <t>Tivives 4.1</t>
  </si>
  <si>
    <t>Tivives 4.2</t>
  </si>
  <si>
    <t>Tivives 4.3</t>
  </si>
  <si>
    <t>Chira 3.1</t>
  </si>
  <si>
    <t>Chira 3.2</t>
  </si>
  <si>
    <t>Chira 3.3</t>
  </si>
  <si>
    <t>Gear2</t>
  </si>
  <si>
    <t>Punta Morales 4.2</t>
  </si>
  <si>
    <t>Visit</t>
  </si>
  <si>
    <t>StandardLength_mm</t>
  </si>
  <si>
    <t>Weight_g</t>
  </si>
  <si>
    <t>TotalWeight_g</t>
  </si>
  <si>
    <t>Throw/Haul</t>
  </si>
  <si>
    <t>Collected</t>
  </si>
  <si>
    <t>&lt;4.0 cm pequeños</t>
  </si>
  <si>
    <t>&gt;= 4.0 cm grandes</t>
  </si>
  <si>
    <t>AverageWeight_g</t>
  </si>
  <si>
    <t>Arrival_DateTime</t>
  </si>
  <si>
    <t>Group</t>
  </si>
  <si>
    <t>StartTime</t>
  </si>
  <si>
    <t>EndTime</t>
  </si>
  <si>
    <t>EffortUnit</t>
  </si>
  <si>
    <t>Secchi1_cm</t>
  </si>
  <si>
    <t>Secchi2_cm</t>
  </si>
  <si>
    <t>SecchiDepth_cm</t>
  </si>
  <si>
    <t>DO_%</t>
  </si>
  <si>
    <t>DO_PPM</t>
  </si>
  <si>
    <t>Conductivity_mS/cm</t>
  </si>
  <si>
    <t>AbsConductivity_mS/cm</t>
  </si>
  <si>
    <t>Resistance_MΩcm</t>
  </si>
  <si>
    <t>TDS_ppt</t>
  </si>
  <si>
    <t>Temperature_C</t>
  </si>
  <si>
    <t>AtmosphericPressure_PSI</t>
  </si>
  <si>
    <t>Haemulopsis elongatus</t>
  </si>
  <si>
    <t>Gear Types</t>
  </si>
  <si>
    <t>Rain started around 14:15. Got very dark and cloudy. Started raining hard around 15:30 through the end of sampling.</t>
  </si>
  <si>
    <t>Substrate: Mud. No seine due to presence of crocodiles, current, and darkness.</t>
  </si>
  <si>
    <t>Cola amarilla</t>
  </si>
  <si>
    <t>Puntas negras</t>
  </si>
  <si>
    <t>Se escapó</t>
  </si>
  <si>
    <t>I bought a thermometer at a pharmacy. It can't measure below 32 degrees, but when the water's warm we'll have temperature.</t>
  </si>
  <si>
    <t>Multi-sonde still broken. Water was very hot. ~37-38 degrees.It took a long time for the cool water to arrive (maybe 1600)</t>
  </si>
  <si>
    <t>? Anguila con puntas pequenas no fuertes</t>
  </si>
  <si>
    <t>Longitud total</t>
  </si>
  <si>
    <t>?? Confirmar con fotos</t>
  </si>
  <si>
    <t>Freshwater streams running across the beach in several spots.</t>
  </si>
  <si>
    <t>Substrate Type</t>
  </si>
  <si>
    <t>Percentage</t>
  </si>
  <si>
    <t>Sand</t>
  </si>
  <si>
    <t>Mud/Muck</t>
  </si>
  <si>
    <t>Gravel</t>
  </si>
  <si>
    <t>Pebble</t>
  </si>
  <si>
    <t>Shells</t>
  </si>
  <si>
    <t>Punta Morales 5.1</t>
  </si>
  <si>
    <t>Punta Morales 5.2</t>
  </si>
  <si>
    <t>Punta Morales 5.3</t>
  </si>
  <si>
    <t>Tivives 5.3</t>
  </si>
  <si>
    <t>Tivives 5.2</t>
  </si>
  <si>
    <t>Tivives 5.1</t>
  </si>
  <si>
    <t>Bebedero 5.3</t>
  </si>
  <si>
    <t>Lepanto 4.2</t>
  </si>
  <si>
    <t>Lepanto 4.3</t>
  </si>
  <si>
    <t>Lepanto 4.1</t>
  </si>
  <si>
    <t>Lepanto 5.3</t>
  </si>
  <si>
    <t>Colorado 5.1</t>
  </si>
  <si>
    <t>Colorado 5.2</t>
  </si>
  <si>
    <t>Colorado 5.3</t>
  </si>
  <si>
    <t>Chira 5.1</t>
  </si>
  <si>
    <t>Chira 5.2</t>
  </si>
  <si>
    <t>Chira 5.3</t>
  </si>
  <si>
    <t>Chira 4.3</t>
  </si>
  <si>
    <t>Chira 4.2</t>
  </si>
  <si>
    <t>Chira 4.1</t>
  </si>
  <si>
    <t>Bebedero 5.1</t>
  </si>
  <si>
    <t>Bebedero 5.2</t>
  </si>
  <si>
    <t>Juvenil inidentificable</t>
  </si>
  <si>
    <t>Colorado 6.1</t>
  </si>
  <si>
    <t>Colorado 6.2</t>
  </si>
  <si>
    <t>Colorado 6.3</t>
  </si>
  <si>
    <t>Grava</t>
  </si>
  <si>
    <t>Bloque</t>
  </si>
  <si>
    <t>Disco: 209 mm</t>
  </si>
  <si>
    <t>Exotic, freshwater, but yes, real.</t>
  </si>
  <si>
    <t>Anchoas</t>
  </si>
  <si>
    <t>It is likely that Anchoa sin puntas negras1 = sp. 3 and sp. 2 = sp. 4</t>
  </si>
  <si>
    <t>Lepanto 5.1</t>
  </si>
  <si>
    <t>Lepanto 5.2</t>
  </si>
  <si>
    <t>Bebedero 6.1</t>
  </si>
  <si>
    <t>Bebedero 6.2</t>
  </si>
  <si>
    <t>Bebedero 6.3</t>
  </si>
  <si>
    <t>Punta Morales 6.3</t>
  </si>
  <si>
    <t>Punta Morales 6.1</t>
  </si>
  <si>
    <t>Punta Morales 6.2</t>
  </si>
  <si>
    <t>Tivives 6.1</t>
  </si>
  <si>
    <t>Tivives 6.2</t>
  </si>
  <si>
    <t>Tivives 6.3</t>
  </si>
  <si>
    <t>Both of the water quality probes we have were dead, so no DO or Temp this time. Water was quite warm as typical due to the "lagoon" that surrounds the mangrove until late in the tide. (Estimated 35 C)</t>
  </si>
  <si>
    <t>Nets set during low tide the night before. No temperature because it's &lt;32 C and the pharmacy thermometer can't read that low. Temp &lt; 32</t>
  </si>
  <si>
    <t>Temp &lt; 32</t>
  </si>
  <si>
    <t>Temp &lt; 32 . We saw Lutjannus, Poeciliopsis, Oxyzygonectes, and other fish swimming amongs the roots near the nets. It seems likely that high visibility, and perhaps stronger current, increased escapement rates and evasion. Centipede Net 1 and all 20 cast net throws were empty.</t>
  </si>
  <si>
    <t>Pterygoplichthys pardalis</t>
  </si>
  <si>
    <t>subspecies: inornatus</t>
  </si>
  <si>
    <t>Oligoplites saurus</t>
  </si>
  <si>
    <t>Lobotes pacifica</t>
  </si>
  <si>
    <t>Rhencus macracanthus</t>
  </si>
  <si>
    <t>Astyanax aeneus</t>
  </si>
  <si>
    <t>9.86715, -84.69662</t>
  </si>
  <si>
    <t>9.86741, -84.69649</t>
  </si>
  <si>
    <t>9.86759, -84.69638</t>
  </si>
  <si>
    <t>10.25265, -85.23855</t>
  </si>
  <si>
    <t>10.25217, -85.23921</t>
  </si>
  <si>
    <t>10.25204, -85.23923</t>
  </si>
  <si>
    <t>10.06752, -84.95746</t>
  </si>
  <si>
    <t>10.06745, -84.95769</t>
  </si>
  <si>
    <t>10.06738, -84.95805</t>
  </si>
  <si>
    <t>10.07352, -85.15043</t>
  </si>
  <si>
    <t>10.07362, -85.15017</t>
  </si>
  <si>
    <t>10.07401, -85.14926</t>
  </si>
  <si>
    <t>9.95951, -85.02476</t>
  </si>
  <si>
    <t>9.95931, -85.02542</t>
  </si>
  <si>
    <t>10.17545, -85.10849</t>
  </si>
  <si>
    <t>10.17529, -85.10826</t>
  </si>
  <si>
    <t>10.17537, -85.10798</t>
  </si>
  <si>
    <t>9.95952, -85.02473</t>
  </si>
  <si>
    <t>9.95931, -85.02507</t>
  </si>
  <si>
    <t>9.95935, -85.02538</t>
  </si>
  <si>
    <t>10.25263, -85.23852</t>
  </si>
  <si>
    <t>10.25213, -85.23919</t>
  </si>
  <si>
    <t>10.25204, -85.2392</t>
  </si>
  <si>
    <t>10.17548, -85.10847</t>
  </si>
  <si>
    <t>10.17533, -85.10823</t>
  </si>
  <si>
    <t>10.17539, -85.10795</t>
  </si>
  <si>
    <t>10.06751, -84.95745</t>
  </si>
  <si>
    <t>10.06746, -84.95766</t>
  </si>
  <si>
    <t>10.06736, -84.95809</t>
  </si>
  <si>
    <t>9.86712, -84.6966</t>
  </si>
  <si>
    <t>9.86741, -84.69646</t>
  </si>
  <si>
    <t>9.86758, -84.69639</t>
  </si>
  <si>
    <t>10.06751, -84.95742</t>
  </si>
  <si>
    <t>10.06744, -84.95768</t>
  </si>
  <si>
    <t>10.06735, -84.95811</t>
  </si>
  <si>
    <t>9.86715, -84.69654</t>
  </si>
  <si>
    <t>9.86742, -84.69647</t>
  </si>
  <si>
    <t>9.86759, -84.69639</t>
  </si>
  <si>
    <t>10.25204, -85.23922</t>
  </si>
  <si>
    <t>9.9595, -85.02481</t>
  </si>
  <si>
    <t>9.95933, -85.0251</t>
  </si>
  <si>
    <t>9.95927, -85.02543</t>
  </si>
  <si>
    <t>9.95932, -85.02537</t>
  </si>
  <si>
    <t>10.17546, -85.10844</t>
  </si>
  <si>
    <t>10.17525, -85.10812</t>
  </si>
  <si>
    <t>10.1754, -85.10789</t>
  </si>
  <si>
    <t>10.07359, -85.15043</t>
  </si>
  <si>
    <t>10.07362, -85.15013</t>
  </si>
  <si>
    <t>10.07402, -85.14928</t>
  </si>
  <si>
    <t>10.17536, -85.10791</t>
  </si>
  <si>
    <t>9.8671, -84.69661</t>
  </si>
  <si>
    <t>9.8674, -84.69649</t>
  </si>
  <si>
    <t>9.86753, -84.69639</t>
  </si>
  <si>
    <t>Mud</t>
  </si>
  <si>
    <t>Cobble</t>
  </si>
  <si>
    <t>Boulder</t>
  </si>
  <si>
    <t>Ampliación de distribución!?  Cola amarilla y bordes negros</t>
  </si>
  <si>
    <t>inornatus</t>
  </si>
  <si>
    <t>Subspecies</t>
  </si>
  <si>
    <t>Juvenil perciformes*</t>
  </si>
  <si>
    <t>Anchoa sp. *</t>
  </si>
  <si>
    <t>Limo-Arcilla</t>
  </si>
  <si>
    <t>Spanish</t>
  </si>
  <si>
    <t>Arena</t>
  </si>
  <si>
    <t>Canto Rodado</t>
  </si>
  <si>
    <t>Piedritas</t>
  </si>
  <si>
    <t>Conchas</t>
  </si>
  <si>
    <t>Crushed Shell</t>
  </si>
  <si>
    <t>DominantSubstrate</t>
  </si>
  <si>
    <t>MudDominant?</t>
  </si>
  <si>
    <t>Steepness</t>
  </si>
  <si>
    <t>MudDominant</t>
  </si>
  <si>
    <t>Transposition error, entered as 6.5 mm</t>
  </si>
  <si>
    <t>Corrected from 8.08</t>
  </si>
  <si>
    <t>Paraselene orstedii</t>
  </si>
  <si>
    <t>Rhonciscus branickii</t>
  </si>
  <si>
    <t>Haemulopsis nitida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</si>
</sst>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409]d\-mmm\-yy;@"/>
    <numFmt numFmtId="166" formatCode="h:mm;@"/>
    <numFmt numFmtId="167" formatCode="0.0000"/>
    <numFmt numFmtId="168" formatCode="[$-F400]h:mm:ss\ AM/PM"/>
    <numFmt numFmtId="169" formatCode="m/d/yy\ h:mm;@"/>
    <numFmt numFmtId="170" formatCode="0.00000"/>
  </numFmts>
  <fonts count="8" x14ac:knownFonts="1">
    <font>
      <sz val="11"/>
      <color theme="1"/>
      <name val="Calibri"/>
      <family val="2"/>
      <scheme val="minor"/>
    </font>
    <font>
      <b/>
      <sz val="11"/>
      <color theme="1"/>
      <name val="Calibri"/>
      <family val="2"/>
      <scheme val="minor"/>
    </font>
    <font>
      <b/>
      <i/>
      <sz val="11"/>
      <color theme="1"/>
      <name val="Calibri"/>
      <family val="2"/>
      <scheme val="minor"/>
    </font>
    <font>
      <sz val="8"/>
      <name val="Calibri"/>
      <family val="2"/>
      <scheme val="minor"/>
    </font>
    <font>
      <b/>
      <sz val="11"/>
      <color theme="1"/>
      <name val="Calibri"/>
      <family val="2"/>
    </font>
    <font>
      <b/>
      <vertAlign val="subscript"/>
      <sz val="11"/>
      <color theme="1"/>
      <name val="Calibri"/>
      <family val="2"/>
    </font>
    <font>
      <u/>
      <sz val="11"/>
      <color theme="1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5">
    <border>
      <left/>
      <right/>
      <top/>
      <bottom/>
      <diagonal/>
    </border>
    <border>
      <left/>
      <right/>
      <top/>
      <bottom style="thin">
        <color theme="1"/>
      </bottom>
      <diagonal/>
    </border>
    <border>
      <left/>
      <right/>
      <top style="thin">
        <color indexed="64"/>
      </top>
      <bottom style="thin">
        <color indexed="64"/>
      </bottom>
      <diagonal/>
    </border>
    <border>
      <left/>
      <right/>
      <top style="thin">
        <color rgb="FF000000"/>
      </top>
      <bottom style="thin">
        <color rgb="FF000000"/>
      </bottom>
      <diagonal/>
    </border>
    <border>
      <left/>
      <right/>
      <top style="thin">
        <color theme="1"/>
      </top>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1" fillId="0" borderId="0" xfId="0" applyFont="1"/>
    <xf numFmtId="0" fontId="1" fillId="0" borderId="1" xfId="0" applyFont="1" applyBorder="1"/>
    <xf numFmtId="0" fontId="2" fillId="0" borderId="0" xfId="0" applyFont="1"/>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right" vertical="center"/>
    </xf>
    <xf numFmtId="49"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xf>
    <xf numFmtId="0" fontId="0" fillId="0" borderId="0" xfId="0" applyAlignment="1">
      <alignment vertical="center"/>
    </xf>
    <xf numFmtId="20" fontId="0" fillId="0" borderId="0" xfId="0" applyNumberFormat="1" applyAlignment="1">
      <alignment horizontal="center" vertical="center"/>
    </xf>
    <xf numFmtId="0" fontId="0" fillId="0" borderId="0" xfId="0" applyAlignment="1">
      <alignment horizontal="right"/>
    </xf>
    <xf numFmtId="0" fontId="2" fillId="0" borderId="0" xfId="0" applyFont="1" applyAlignment="1">
      <alignment horizontal="left"/>
    </xf>
    <xf numFmtId="167" fontId="0" fillId="0" borderId="0" xfId="0" applyNumberFormat="1" applyAlignment="1">
      <alignment horizontal="center" vertical="center" wrapText="1"/>
    </xf>
    <xf numFmtId="0" fontId="0" fillId="0" borderId="0" xfId="0" applyAlignment="1">
      <alignment horizontal="center"/>
    </xf>
    <xf numFmtId="165" fontId="0" fillId="0" borderId="0" xfId="0" applyNumberFormat="1" applyAlignment="1">
      <alignment horizontal="center"/>
    </xf>
    <xf numFmtId="20"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0" borderId="0" xfId="0" quotePrefix="1" applyAlignment="1">
      <alignment horizontal="center"/>
    </xf>
    <xf numFmtId="0" fontId="1" fillId="0" borderId="2" xfId="0" applyFont="1" applyBorder="1" applyAlignment="1">
      <alignment horizontal="right" vertical="center" wrapText="1"/>
    </xf>
    <xf numFmtId="164" fontId="0" fillId="0" borderId="0" xfId="0" applyNumberFormat="1"/>
    <xf numFmtId="0" fontId="0" fillId="0" borderId="0" xfId="0" quotePrefix="1"/>
    <xf numFmtId="49" fontId="0" fillId="0" borderId="0" xfId="0" applyNumberFormat="1" applyAlignment="1">
      <alignment horizontal="left"/>
    </xf>
    <xf numFmtId="0" fontId="0" fillId="0" borderId="0" xfId="0" applyAlignment="1">
      <alignment horizontal="left"/>
    </xf>
    <xf numFmtId="168" fontId="0" fillId="0" borderId="0" xfId="0" applyNumberFormat="1"/>
    <xf numFmtId="166" fontId="0" fillId="0" borderId="0" xfId="0" applyNumberFormat="1"/>
    <xf numFmtId="49" fontId="0" fillId="0" borderId="0" xfId="0" applyNumberFormat="1" applyAlignment="1">
      <alignment horizontal="center"/>
    </xf>
    <xf numFmtId="169" fontId="0" fillId="0" borderId="0" xfId="0" applyNumberFormat="1"/>
    <xf numFmtId="0" fontId="6" fillId="0" borderId="0" xfId="1"/>
    <xf numFmtId="0" fontId="7" fillId="0" borderId="3" xfId="0" applyFont="1" applyBorder="1" applyAlignment="1">
      <alignment horizontal="center" vertical="center" wrapText="1"/>
    </xf>
    <xf numFmtId="1" fontId="0" fillId="0" borderId="0" xfId="0" applyNumberFormat="1"/>
    <xf numFmtId="2" fontId="0" fillId="0" borderId="0" xfId="0" applyNumberFormat="1"/>
    <xf numFmtId="49" fontId="0" fillId="0" borderId="0" xfId="0" applyNumberFormat="1"/>
    <xf numFmtId="22" fontId="0" fillId="0" borderId="0" xfId="0" applyNumberFormat="1"/>
    <xf numFmtId="164" fontId="0" fillId="0" borderId="0" xfId="0" applyNumberFormat="1" applyAlignment="1">
      <alignment horizontal="center" vertical="center"/>
    </xf>
    <xf numFmtId="170" fontId="0" fillId="0" borderId="0" xfId="0" applyNumberFormat="1" applyAlignment="1">
      <alignment horizontal="center" vertical="center"/>
    </xf>
    <xf numFmtId="0" fontId="0" fillId="2" borderId="0" xfId="0" applyFill="1"/>
    <xf numFmtId="0" fontId="0" fillId="2" borderId="1" xfId="0" applyFill="1" applyBorder="1"/>
    <xf numFmtId="0" fontId="1" fillId="0" borderId="4" xfId="0" applyFont="1" applyBorder="1"/>
    <xf numFmtId="0" fontId="0" fillId="2" borderId="4" xfId="0" applyFill="1" applyBorder="1"/>
    <xf numFmtId="0" fontId="0" fillId="0" borderId="2" xfId="0" applyBorder="1" applyAlignment="1">
      <alignment horizontal="center" wrapText="1"/>
    </xf>
    <xf numFmtId="0" fontId="0" fillId="0" borderId="2" xfId="0" applyBorder="1" applyAlignment="1">
      <alignment horizontal="left" vertical="center" wrapText="1"/>
    </xf>
  </cellXfs>
  <cellStyles count="2">
    <cellStyle name="Hyperlink" xfId="1" builtinId="8"/>
    <cellStyle name="Normal" xfId="0" builtinId="0"/>
  </cellStyles>
  <dxfs count="132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numFmt numFmtId="0" formatCode="General"/>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70" formatCode="0.00000"/>
      <alignment horizontal="center" vertical="center" textRotation="0" wrapText="0" indent="0" justifyLastLine="0" shrinkToFit="0" readingOrder="0"/>
    </dxf>
    <dxf>
      <numFmt numFmtId="170" formatCode="0.000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border outline="0">
        <top style="thin">
          <color theme="1"/>
        </top>
        <bottom style="thin">
          <color theme="1"/>
        </bottom>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bottom" textRotation="0" wrapText="1" indent="0" justifyLastLine="0" shrinkToFit="0" readingOrder="0"/>
    </dxf>
    <dxf>
      <font>
        <b val="0"/>
      </font>
      <alignment horizontal="center" vertical="center" textRotation="0" wrapText="0" indent="0" justifyLastLine="0" shrinkToFit="0" readingOrder="0"/>
    </dxf>
    <dxf>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1"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168" formatCode="[$-F400]h:mm:ss\ AM/PM"/>
    </dxf>
    <dxf>
      <numFmt numFmtId="168" formatCode="[$-F400]h:mm:ss\ AM/PM"/>
    </dxf>
    <dxf>
      <numFmt numFmtId="0" formatCode="General"/>
    </dxf>
    <dxf>
      <numFmt numFmtId="0" formatCode="General"/>
    </dxf>
    <dxf>
      <numFmt numFmtId="169"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F400]h:mm:ss\ AM/PM"/>
    </dxf>
    <dxf>
      <numFmt numFmtId="168" formatCode="[$-F400]h:mm:ss\ AM/PM"/>
    </dxf>
    <dxf>
      <numFmt numFmtId="0" formatCode="General"/>
    </dxf>
    <dxf>
      <numFmt numFmtId="0" formatCode="General"/>
    </dxf>
    <dxf>
      <numFmt numFmtId="0" formatCode="General"/>
    </dxf>
    <dxf>
      <numFmt numFmtId="169"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 formatCode="0"/>
    </dxf>
    <dxf>
      <numFmt numFmtId="30" formatCode="@"/>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connections" Target="connection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powerPivotData" Target="model/item.data"/><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78AD601-64E3-43FE-8E15-91861BA13AAD}" autoFormatId="16" applyNumberFormats="0" applyBorderFormats="0" applyFontFormats="0" applyPatternFormats="0" applyAlignmentFormats="0" applyWidthHeightFormats="0">
  <queryTableRefresh nextId="22">
    <queryTableFields count="9">
      <queryTableField id="1" name="Site" tableColumnId="1"/>
      <queryTableField id="10" name="Visit" tableColumnId="2"/>
      <queryTableField id="3" name="Gear" tableColumnId="3"/>
      <queryTableField id="20" name="Group"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3" xr16:uid="{B91F243A-4AC7-40BE-93AA-B1B6C8D7A519}"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45B960B-1286-4B8D-820F-32EA5CD9AFB9}" autoFormatId="16" applyNumberFormats="0" applyBorderFormats="0" applyFontFormats="0" applyPatternFormats="0" applyAlignmentFormats="0" applyWidthHeightFormats="0">
  <queryTableRefresh nextId="13">
    <queryTableFields count="9">
      <queryTableField id="1" name="Site" tableColumnId="1"/>
      <queryTableField id="2" name="Visit" tableColumnId="2"/>
      <queryTableField id="3" name="Gear" tableColumnId="3"/>
      <queryTableField id="11" name="Group"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7E877C12-9BF2-428F-9E27-2DD50377ADC1}" autoFormatId="16" applyNumberFormats="0" applyBorderFormats="0" applyFontFormats="0" applyPatternFormats="0" applyAlignmentFormats="0" applyWidthHeightFormats="0">
  <queryTableRefresh nextId="32">
    <queryTableFields count="28">
      <queryTableField id="1" name="Site" tableColumnId="1"/>
      <queryTableField id="2" name="Visit" tableColumnId="2"/>
      <queryTableField id="3" name="Season" tableColumnId="3"/>
      <queryTableField id="4" name="Arrival_DateTime" tableColumnId="4"/>
      <queryTableField id="5" name="Gear" tableColumnId="5"/>
      <queryTableField id="6" name="Group" tableColumnId="6"/>
      <queryTableField id="28" name="Latitude" tableColumnId="7"/>
      <queryTableField id="29" name="Longitude" tableColumnId="28"/>
      <queryTableField id="8" name="StartTime" tableColumnId="8"/>
      <queryTableField id="9" name="EndTime" tableColumnId="9"/>
      <queryTableField id="10" name="Effort" tableColumnId="10"/>
      <queryTableField id="11" name="EffortUnit" tableColumnId="11"/>
      <queryTableField id="12" name="Secchi1_cm" tableColumnId="12"/>
      <queryTableField id="13" name="Secchi2_cm" tableColumnId="13"/>
      <queryTableField id="14" name="SecchiDepth_cm" tableColumnId="14"/>
      <queryTableField id="15" name="mVpH" tableColumnId="15"/>
      <queryTableField id="16" name="pH" tableColumnId="16"/>
      <queryTableField id="17" name="mVORP" tableColumnId="17"/>
      <queryTableField id="18" name="DO_%" tableColumnId="18"/>
      <queryTableField id="19" name="DO_PPM" tableColumnId="19"/>
      <queryTableField id="20" name="Conductivity_mS/cm" tableColumnId="20"/>
      <queryTableField id="21" name="AbsConductivity_mS/cm" tableColumnId="21"/>
      <queryTableField id="22" name="Resistance_MΩcm" tableColumnId="22"/>
      <queryTableField id="23" name="TDS_ppt" tableColumnId="23"/>
      <queryTableField id="24" name="PSU" tableColumnId="24"/>
      <queryTableField id="25" name="σt" tableColumnId="25"/>
      <queryTableField id="26" name="Temperature_C" tableColumnId="26"/>
      <queryTableField id="27" name="AtmosphericPressure_PSI" tableColumnId="2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2" connectionId="81" xr16:uid="{18FF0BD0-3A5B-416A-ABE6-E214960657D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1" connectionId="12" xr16:uid="{0B4BAF7B-4F5B-4ACD-A5CD-FD7A811DA0E8}"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0" connectionId="65" xr16:uid="{4114BB41-4B71-41E8-86B3-7F71B03521F3}"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9" connectionId="23" xr16:uid="{37BBA604-1C68-4008-9B53-7806AFAF4F93}"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8" connectionId="21" xr16:uid="{9B48C661-2F84-42D8-924E-0689DAB29D1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7" connectionId="50" xr16:uid="{4B6D9F9E-A370-4B31-8B8A-4055761C3DF6}"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6" connectionId="39" xr16:uid="{238538FB-2266-4409-A80E-4FE9FA06DADA}"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5" connectionId="47" xr16:uid="{5529D34F-1E3B-4CF0-85CA-AA694EBF2E38}"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4" connectionId="10" xr16:uid="{120587E1-9256-4953-8BFA-E144BB424792}"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3" connectionId="36" xr16:uid="{B758C0A9-A37E-431E-9F43-3922E500B2B3}"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2" connectionId="62" xr16:uid="{6F635F7F-4030-4E89-A5CC-6A09F0229176}"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1" connectionId="79" xr16:uid="{96619FA8-3698-4457-812C-96C034403B6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0" connectionId="18" xr16:uid="{09EF4A8E-D1BE-49AE-9F14-32D4293F2EFF}"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9" connectionId="45" xr16:uid="{D31603EF-AA89-461B-B718-3C283C3C8C7A}"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8" connectionId="33" xr16:uid="{B3A20B28-883A-4FDF-BD4C-A9C39FD616AA}"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7" connectionId="8" xr16:uid="{CE0CC5F4-6D0F-4570-97C4-814B1A29B2DD}"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6" connectionId="59" xr16:uid="{8BB35A04-3DAB-43FE-8426-D6CC59887378}"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5" connectionId="77" xr16:uid="{0AC1C28E-09E3-435B-9CCB-B3EB5497F77C}"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4" connectionId="6" xr16:uid="{0E882AE2-EA29-4E3A-BB1D-F4C8D67E054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3" connectionId="30" xr16:uid="{7FE0DBFE-62EB-43EF-810E-91EA1DFA299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2" connectionId="57" xr16:uid="{22C4D154-AE7A-4677-BE5A-D5651E82AD1D}"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 connectionId="74" xr16:uid="{CD1CA49A-EABD-4E36-823B-054F28ABFAB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56" xr16:uid="{53842C18-BF6F-4CE3-97BE-F334F5CE692A}"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 connectionId="55" xr16:uid="{EA4D52BB-6CDF-478B-97DC-E37E7B161F0A}"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1" connectionId="29" xr16:uid="{1622B558-F68F-407D-8984-FE63A14450B3}"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1" connectionId="5" xr16:uid="{D69EE8B9-9106-4A14-AC5D-8F978203EF2D}"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1" connectionId="4" xr16:uid="{3968BBCD-A251-470D-A0C0-65196E313D1A}"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1" connectionId="76" xr16:uid="{4D9B0854-7F22-4ECD-BDD0-E6430596C5F2}"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ExternalData_1" connectionId="75" xr16:uid="{CB6FF551-5814-492B-928F-3AA4D08045B4}"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ExternalData_1" connectionId="58" xr16:uid="{1FE12D72-3142-4C1A-8942-1D599C67CCB6}"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ExternalData_1" connectionId="7" xr16:uid="{EDEABCE2-3C5A-49C7-9633-04E15F284BBA}"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ExternalData_1" connectionId="32" xr16:uid="{F446A816-172D-482C-8484-85713A8D9218}"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ExternalData_1" connectionId="31" xr16:uid="{727A4B8F-78EC-47B7-B463-C56D5582D342}"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ExternalData_1" connectionId="44" xr16:uid="{53CDA93D-FD9E-44BE-91E4-AEC7E8BFED79}"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ExternalData_1" connectionId="17" xr16:uid="{983D0838-614E-4F2A-8881-DD7613F11BBF}"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ExternalData_1" connectionId="78" xr16:uid="{39802849-B1F1-4CF3-9C16-2B2A35EC2F1B}"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ExternalData_1" connectionId="61" xr16:uid="{1207C7F2-D6F1-44DA-B26B-A883E4DC3931}"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ExternalData_1" connectionId="60" xr16:uid="{1B9E6E5A-AF30-4438-8CBB-EE4FC4DFF149}"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ExternalData_1" connectionId="35" xr16:uid="{03F16688-6E7F-44EC-ABE4-F52B50585580}"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ExternalData_1" connectionId="34" xr16:uid="{BD984BBC-B3BE-4D75-ABA6-2DCFA3892140}"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ExternalData_1" connectionId="9" xr16:uid="{1E152B0B-6CAE-4B3E-99BA-615AD9BE4891}"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ExternalData_1" connectionId="46" xr16:uid="{3705DDF4-8F1B-443B-B280-F96B0DC887B6}"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ExternalData_1" connectionId="38" xr16:uid="{38219520-1792-4C99-9464-2EE7F5F116E1}"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ExternalData_1" connectionId="37" xr16:uid="{18683137-41DB-4E35-8980-9F5856077C12}"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ExternalData_1" connectionId="49" xr16:uid="{DC456A30-D685-4900-B0D6-BD29DD9A047E}"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ExternalData_1" connectionId="48" xr16:uid="{54DFA060-3A42-4CEC-93AE-559FBE9FDA9C}"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ExternalData_1" connectionId="20" xr16:uid="{50DCA1B1-3B0F-4AF8-A11A-9E0AC3E8B6B0}"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ExternalData_1" connectionId="19" xr16:uid="{CC27792B-AE44-484E-A476-B32F39BBB266}"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ExternalData_1" connectionId="22" xr16:uid="{4EFF9380-B7DE-4EFA-9D85-87C22563FE94}"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ExternalData_1" connectionId="64" xr16:uid="{A288D894-2433-43F5-91BE-1F2E16CBCF42}"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ExternalData_1" connectionId="63" xr16:uid="{2CC27BAD-AD34-4D4D-8527-C7B8676750DC}" autoFormatId="16" applyNumberFormats="0" applyBorderFormats="0" applyFontFormats="0" applyPatternFormats="0" applyAlignmentFormats="0" applyWidthHeightFormats="0">
  <queryTableRefresh nextId="11">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10" name="AverageWeight_g" tableColumnId="9"/>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ExternalData_1" connectionId="11" xr16:uid="{905DFEFD-C3EB-4B18-9A23-7733DC8F4C0F}"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ExternalData_1" connectionId="80" xr16:uid="{37DAA389-BBEB-4A16-BE87-8E105A249A93}" autoFormatId="16" applyNumberFormats="0" applyBorderFormats="0" applyFontFormats="0" applyPatternFormats="0" applyAlignmentFormats="0" applyWidthHeightFormats="0">
  <queryTableRefresh nextId="20">
    <queryTableFields count="9">
      <queryTableField id="1" name="Site" tableColumnId="1"/>
      <queryTableField id="10" name="Visit" tableColumnId="2"/>
      <queryTableField id="3" name="Gear" tableColumnId="3"/>
      <queryTableField id="11" name="Throw/Haul" tableColumnId="4"/>
      <queryTableField id="5" name="Species" tableColumnId="5"/>
      <queryTableField id="12" name="StandardLength_mm" tableColumnId="6"/>
      <queryTableField id="13" name="Weight_g" tableColumnId="7"/>
      <queryTableField id="14" name="Collected" tableColumnId="8"/>
      <queryTableField id="9" name="Notes" tableColumnId="9"/>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ExternalData_9" connectionId="69" xr16:uid="{32443D6F-DBE7-4A76-A076-6E830936C639}"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ExternalData_8" connectionId="27" xr16:uid="{4DA08574-9771-41AB-AAC9-06070773F443}"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ExternalData_7" connectionId="24" xr16:uid="{0EBF75FA-E727-4BBF-A796-E7AAA14A987A}"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ExternalData_6" connectionId="40" xr16:uid="{05C93CE7-21F1-4CD3-9A5D-CDF02D8E4A5E}"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ExternalData_5" connectionId="53" xr16:uid="{E5DABB3A-25A4-42D2-B93F-52A542F3185F}"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ExternalData_4" connectionId="51" xr16:uid="{FE765978-755D-4DCC-8181-4067479412E9}"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ExternalData_3" connectionId="13" xr16:uid="{5E96CDFE-EBEE-407C-889C-DCAF03D46E44}"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ExternalData_2" connectionId="82" xr16:uid="{84A385D6-C42D-4C2A-8A10-BA3B9A258BAA}"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ExternalData_1" connectionId="67" xr16:uid="{303C09B5-C353-43B2-B9BD-7A1341ECAC6E}"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ExternalData_12" connectionId="16" xr16:uid="{DCDD6B29-0320-450E-A3F7-8CEF72D3D2C7}"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ExternalData_11" connectionId="43" xr16:uid="{8AD14616-275E-46E0-8444-43D06A8FB35C}"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ExternalData_10" connectionId="85" xr16:uid="{32AD6C96-7059-495A-AEEB-640977CCB103}"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ExternalData_9" connectionId="70" xr16:uid="{CDD1F173-C6CC-4F93-9A54-75AEBF92F86C}"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ExternalData_8" connectionId="28" xr16:uid="{BA1ABEB4-48C7-477F-B3BF-3B1BE96ABE5F}"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ExternalData_7" connectionId="25" xr16:uid="{964DB265-4AEA-4DDD-8425-6BA164B41235}"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ExternalData_6" connectionId="41" xr16:uid="{C7F30F8D-BC41-4E26-9D38-37F3AAAC1FBD}"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ExternalData_5" connectionId="54" xr16:uid="{13D3FEB6-47F8-4602-96E6-27DAFC4F83B0}"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ExternalData_4" connectionId="52" xr16:uid="{036FEE13-EEAE-4E9A-AD75-0E53E0241B23}"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ExternalData_3" connectionId="14" xr16:uid="{5B31BE24-2040-4EFF-8510-AAF25FA0F946}"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ExternalData_2" connectionId="83" xr16:uid="{465E0E71-0CA2-44D7-8A92-DC81BDA52ABF}"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ExternalData_1" connectionId="68" xr16:uid="{01E3EABB-E8E0-4797-BF96-0A0D8F1AC514}" autoFormatId="16" applyNumberFormats="0" applyBorderFormats="0" applyFontFormats="0" applyPatternFormats="0" applyAlignmentFormats="0" applyWidthHeightFormats="0">
  <queryTableRefresh nextId="28">
    <queryTableFields count="27">
      <queryTableField id="1" name="Site" tableColumnId="1"/>
      <queryTableField id="2" name="Visit" tableColumnId="2"/>
      <queryTableField id="3" name="Season" tableColumnId="3"/>
      <queryTableField id="4" name="Arrival_DateTime" tableColumnId="4"/>
      <queryTableField id="5" name="Gear" tableColumnId="5"/>
      <queryTableField id="6" name="Group Number" tableColumnId="6"/>
      <queryTableField id="7" name="Location (Coordinates)" tableColumnId="7"/>
      <queryTableField id="8" name="Start Time" tableColumnId="8"/>
      <queryTableField id="9" name="End Time" tableColumnId="9"/>
      <queryTableField id="10" name="Effort" tableColumnId="10"/>
      <queryTableField id="11" name="Effort Unit" tableColumnId="11"/>
      <queryTableField id="12" name="Secchi Measurement 1 (cm)" tableColumnId="12"/>
      <queryTableField id="13" name="Secchi Measurement 2 (cm)" tableColumnId="13"/>
      <queryTableField id="14" name="Secchi Depth (cm)" tableColumnId="14"/>
      <queryTableField id="15" name="mVpH" tableColumnId="15"/>
      <queryTableField id="16" name="pH" tableColumnId="16"/>
      <queryTableField id="17" name="mVORP" tableColumnId="17"/>
      <queryTableField id="18" name="DO (%)" tableColumnId="18"/>
      <queryTableField id="19" name="DO (PPM)" tableColumnId="19"/>
      <queryTableField id="20" name="Conductivity (mS/cm)" tableColumnId="20"/>
      <queryTableField id="21" name="Absolute Conductivity (mS/cm)" tableColumnId="21"/>
      <queryTableField id="22" name="Resistance (MΩ·cm)" tableColumnId="22"/>
      <queryTableField id="23" name="TDS (ppt)" tableColumnId="23"/>
      <queryTableField id="24" name="PSU" tableColumnId="24"/>
      <queryTableField id="25" name="σt" tableColumnId="25"/>
      <queryTableField id="26" name="Temperature (°C)" tableColumnId="26"/>
      <queryTableField id="27" name="Atmospheric Pressure (PSI)" tableColumnId="27"/>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ExternalData_3" connectionId="15" xr16:uid="{E9D7DE6E-18E3-4986-BF8F-5029EEA3EFB9}"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ExternalData_2" connectionId="42" xr16:uid="{F4B10526-5161-4D5C-9147-7B76668C9E95}"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ExternalData_1" connectionId="84" xr16:uid="{284A49DE-8813-43AF-B9F2-7A20E04D856D}"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StandardLength_mm" tableColumnId="6"/>
      <queryTableField id="7" name="Weight_g" tableColumnId="7"/>
      <queryTableField id="8" name="Collected" tableColumnId="8"/>
      <queryTableField id="9" name="Notes" tableColumnId="9"/>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ExternalData_2" connectionId="26" xr16:uid="{27E8E0DE-9B9D-4310-88A7-C9EA2A9FEB4C}"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9" name="AverageWeight_g" tableColumnId="9"/>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ExternalData_1" connectionId="66" xr16:uid="{40D97ECA-F385-4267-AC13-312AB7EA8EC2}" autoFormatId="16" applyNumberFormats="0" applyBorderFormats="0" applyFontFormats="0" applyPatternFormats="0" applyAlignmentFormats="0" applyWidthHeightFormats="0">
  <queryTableRefresh nextId="10">
    <queryTableFields count="9">
      <queryTableField id="1" name="Site" tableColumnId="1"/>
      <queryTableField id="2" name="Visit" tableColumnId="2"/>
      <queryTableField id="3" name="Gear" tableColumnId="3"/>
      <queryTableField id="4" name="Throw/Haul" tableColumnId="4"/>
      <queryTableField id="5" name="Species" tableColumnId="5"/>
      <queryTableField id="6" name="Number" tableColumnId="6"/>
      <queryTableField id="7" name="TotalWeight_g" tableColumnId="7"/>
      <queryTableField id="8" name="Notes" tableColumnId="8"/>
      <queryTableField id="9" name="AverageWeight_g" tableColumnId="9"/>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ExternalData_1" connectionId="72" xr16:uid="{0BA55245-D4F6-4FB8-9A70-B3FF08F0A89F}" autoFormatId="16" applyNumberFormats="0" applyBorderFormats="0" applyFontFormats="0" applyPatternFormats="0" applyAlignmentFormats="0" applyWidthHeightFormats="0">
  <queryTableRefresh nextId="5">
    <queryTableFields count="4">
      <queryTableField id="1" name="Site" tableColumnId="1"/>
      <queryTableField id="2" name="DominantSubstrate" tableColumnId="2"/>
      <queryTableField id="3" name="MudDominant" tableColumnId="3"/>
      <queryTableField id="4" name="Steepnes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38.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43.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44.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48.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_rels/table49.xml.rels><?xml version="1.0" encoding="UTF-8" standalone="yes"?>
<Relationships xmlns="http://schemas.openxmlformats.org/package/2006/relationships"><Relationship Id="rId1" Type="http://schemas.openxmlformats.org/officeDocument/2006/relationships/queryTable" Target="../queryTables/queryTable33.xml"/></Relationships>
</file>

<file path=xl/tables/_rels/table53.xml.rels><?xml version="1.0" encoding="UTF-8" standalone="yes"?>
<Relationships xmlns="http://schemas.openxmlformats.org/package/2006/relationships"><Relationship Id="rId1" Type="http://schemas.openxmlformats.org/officeDocument/2006/relationships/queryTable" Target="../queryTables/queryTable34.xml"/></Relationships>
</file>

<file path=xl/tables/_rels/table58.xml.rels><?xml version="1.0" encoding="UTF-8" standalone="yes"?>
<Relationships xmlns="http://schemas.openxmlformats.org/package/2006/relationships"><Relationship Id="rId1" Type="http://schemas.openxmlformats.org/officeDocument/2006/relationships/queryTable" Target="../queryTables/queryTable35.xml"/></Relationships>
</file>

<file path=xl/tables/_rels/table63.xml.rels><?xml version="1.0" encoding="UTF-8" standalone="yes"?>
<Relationships xmlns="http://schemas.openxmlformats.org/package/2006/relationships"><Relationship Id="rId1" Type="http://schemas.openxmlformats.org/officeDocument/2006/relationships/queryTable" Target="../queryTables/queryTable36.xml"/></Relationships>
</file>

<file path=xl/tables/_rels/table64.xml.rels><?xml version="1.0" encoding="UTF-8" standalone="yes"?>
<Relationships xmlns="http://schemas.openxmlformats.org/package/2006/relationships"><Relationship Id="rId1" Type="http://schemas.openxmlformats.org/officeDocument/2006/relationships/queryTable" Target="../queryTables/queryTable37.xml"/></Relationships>
</file>

<file path=xl/tables/_rels/table68.xml.rels><?xml version="1.0" encoding="UTF-8" standalone="yes"?>
<Relationships xmlns="http://schemas.openxmlformats.org/package/2006/relationships"><Relationship Id="rId1" Type="http://schemas.openxmlformats.org/officeDocument/2006/relationships/queryTable" Target="../queryTables/queryTable38.xml"/></Relationships>
</file>

<file path=xl/tables/_rels/table73.xml.rels><?xml version="1.0" encoding="UTF-8" standalone="yes"?>
<Relationships xmlns="http://schemas.openxmlformats.org/package/2006/relationships"><Relationship Id="rId1" Type="http://schemas.openxmlformats.org/officeDocument/2006/relationships/queryTable" Target="../queryTables/queryTable39.xml"/></Relationships>
</file>

<file path=xl/tables/_rels/table78.xml.rels><?xml version="1.0" encoding="UTF-8" standalone="yes"?>
<Relationships xmlns="http://schemas.openxmlformats.org/package/2006/relationships"><Relationship Id="rId1" Type="http://schemas.openxmlformats.org/officeDocument/2006/relationships/queryTable" Target="../queryTables/queryTable40.xml"/></Relationships>
</file>

<file path=xl/tables/_rels/table83.xml.rels><?xml version="1.0" encoding="UTF-8" standalone="yes"?>
<Relationships xmlns="http://schemas.openxmlformats.org/package/2006/relationships"><Relationship Id="rId1" Type="http://schemas.openxmlformats.org/officeDocument/2006/relationships/queryTable" Target="../queryTables/queryTable41.xml"/></Relationships>
</file>

<file path=xl/tables/_rels/table84.xml.rels><?xml version="1.0" encoding="UTF-8" standalone="yes"?>
<Relationships xmlns="http://schemas.openxmlformats.org/package/2006/relationships"><Relationship Id="rId1" Type="http://schemas.openxmlformats.org/officeDocument/2006/relationships/queryTable" Target="../queryTables/queryTable42.xml"/></Relationships>
</file>

<file path=xl/tables/_rels/table88.xml.rels><?xml version="1.0" encoding="UTF-8" standalone="yes"?>
<Relationships xmlns="http://schemas.openxmlformats.org/package/2006/relationships"><Relationship Id="rId1" Type="http://schemas.openxmlformats.org/officeDocument/2006/relationships/queryTable" Target="../queryTables/queryTable43.xml"/></Relationships>
</file>

<file path=xl/tables/_rels/table89.xml.rels><?xml version="1.0" encoding="UTF-8" standalone="yes"?>
<Relationships xmlns="http://schemas.openxmlformats.org/package/2006/relationships"><Relationship Id="rId1" Type="http://schemas.openxmlformats.org/officeDocument/2006/relationships/queryTable" Target="../queryTables/queryTable44.xml"/></Relationships>
</file>

<file path=xl/tables/_rels/table93.xml.rels><?xml version="1.0" encoding="UTF-8" standalone="yes"?>
<Relationships xmlns="http://schemas.openxmlformats.org/package/2006/relationships"><Relationship Id="rId1" Type="http://schemas.openxmlformats.org/officeDocument/2006/relationships/queryTable" Target="../queryTables/queryTable45.xml"/></Relationships>
</file>

<file path=xl/tables/_rels/table98.xml.rels><?xml version="1.0" encoding="UTF-8" standalone="yes"?>
<Relationships xmlns="http://schemas.openxmlformats.org/package/2006/relationships"><Relationship Id="rId1" Type="http://schemas.openxmlformats.org/officeDocument/2006/relationships/queryTable" Target="../queryTables/queryTable46.xml"/></Relationships>
</file>

<file path=xl/tables/_rels/table103.xml.rels><?xml version="1.0" encoding="UTF-8" standalone="yes"?>
<Relationships xmlns="http://schemas.openxmlformats.org/package/2006/relationships"><Relationship Id="rId1" Type="http://schemas.openxmlformats.org/officeDocument/2006/relationships/queryTable" Target="../queryTables/queryTable47.xml"/></Relationships>
</file>

<file path=xl/tables/_rels/table104.xml.rels><?xml version="1.0" encoding="UTF-8" standalone="yes"?>
<Relationships xmlns="http://schemas.openxmlformats.org/package/2006/relationships"><Relationship Id="rId1" Type="http://schemas.openxmlformats.org/officeDocument/2006/relationships/queryTable" Target="../queryTables/queryTable48.xml"/></Relationships>
</file>

<file path=xl/tables/_rels/table108.xml.rels><?xml version="1.0" encoding="UTF-8" standalone="yes"?>
<Relationships xmlns="http://schemas.openxmlformats.org/package/2006/relationships"><Relationship Id="rId1" Type="http://schemas.openxmlformats.org/officeDocument/2006/relationships/queryTable" Target="../queryTables/queryTable49.xml"/></Relationships>
</file>

<file path=xl/tables/_rels/table109.xml.rels><?xml version="1.0" encoding="UTF-8" standalone="yes"?>
<Relationships xmlns="http://schemas.openxmlformats.org/package/2006/relationships"><Relationship Id="rId1" Type="http://schemas.openxmlformats.org/officeDocument/2006/relationships/queryTable" Target="../queryTables/queryTable50.xml"/></Relationships>
</file>

<file path=xl/tables/_rels/table113.xml.rels><?xml version="1.0" encoding="UTF-8" standalone="yes"?>
<Relationships xmlns="http://schemas.openxmlformats.org/package/2006/relationships"><Relationship Id="rId1" Type="http://schemas.openxmlformats.org/officeDocument/2006/relationships/queryTable" Target="../queryTables/queryTable51.xml"/></Relationships>
</file>

<file path=xl/tables/_rels/table114.xml.rels><?xml version="1.0" encoding="UTF-8" standalone="yes"?>
<Relationships xmlns="http://schemas.openxmlformats.org/package/2006/relationships"><Relationship Id="rId1" Type="http://schemas.openxmlformats.org/officeDocument/2006/relationships/queryTable" Target="../queryTables/queryTable52.xml"/></Relationships>
</file>

<file path=xl/tables/_rels/table118.xml.rels><?xml version="1.0" encoding="UTF-8" standalone="yes"?>
<Relationships xmlns="http://schemas.openxmlformats.org/package/2006/relationships"><Relationship Id="rId1" Type="http://schemas.openxmlformats.org/officeDocument/2006/relationships/queryTable" Target="../queryTables/queryTable53.xml"/></Relationships>
</file>

<file path=xl/tables/_rels/table123.xml.rels><?xml version="1.0" encoding="UTF-8" standalone="yes"?>
<Relationships xmlns="http://schemas.openxmlformats.org/package/2006/relationships"><Relationship Id="rId1" Type="http://schemas.openxmlformats.org/officeDocument/2006/relationships/queryTable" Target="../queryTables/queryTable54.xml"/></Relationships>
</file>

<file path=xl/tables/_rels/table124.xml.rels><?xml version="1.0" encoding="UTF-8" standalone="yes"?>
<Relationships xmlns="http://schemas.openxmlformats.org/package/2006/relationships"><Relationship Id="rId1" Type="http://schemas.openxmlformats.org/officeDocument/2006/relationships/queryTable" Target="../queryTables/queryTable55.xml"/></Relationships>
</file>

<file path=xl/tables/_rels/table128.xml.rels><?xml version="1.0" encoding="UTF-8" standalone="yes"?>
<Relationships xmlns="http://schemas.openxmlformats.org/package/2006/relationships"><Relationship Id="rId1" Type="http://schemas.openxmlformats.org/officeDocument/2006/relationships/queryTable" Target="../queryTables/queryTable56.xml"/></Relationships>
</file>

<file path=xl/tables/_rels/table133.xml.rels><?xml version="1.0" encoding="UTF-8" standalone="yes"?>
<Relationships xmlns="http://schemas.openxmlformats.org/package/2006/relationships"><Relationship Id="rId1" Type="http://schemas.openxmlformats.org/officeDocument/2006/relationships/queryTable" Target="../queryTables/queryTable57.xml"/></Relationships>
</file>

<file path=xl/tables/_rels/table138.xml.rels><?xml version="1.0" encoding="UTF-8" standalone="yes"?>
<Relationships xmlns="http://schemas.openxmlformats.org/package/2006/relationships"><Relationship Id="rId1" Type="http://schemas.openxmlformats.org/officeDocument/2006/relationships/queryTable" Target="../queryTables/queryTable58.xml"/></Relationships>
</file>

<file path=xl/tables/_rels/table139.xml.rels><?xml version="1.0" encoding="UTF-8" standalone="yes"?>
<Relationships xmlns="http://schemas.openxmlformats.org/package/2006/relationships"><Relationship Id="rId1" Type="http://schemas.openxmlformats.org/officeDocument/2006/relationships/queryTable" Target="../queryTables/queryTable59.xml"/></Relationships>
</file>

<file path=xl/tables/_rels/table140.xml.rels><?xml version="1.0" encoding="UTF-8" standalone="yes"?>
<Relationships xmlns="http://schemas.openxmlformats.org/package/2006/relationships"><Relationship Id="rId1" Type="http://schemas.openxmlformats.org/officeDocument/2006/relationships/queryTable" Target="../queryTables/queryTable60.xml"/></Relationships>
</file>

<file path=xl/tables/_rels/table141.xml.rels><?xml version="1.0" encoding="UTF-8" standalone="yes"?>
<Relationships xmlns="http://schemas.openxmlformats.org/package/2006/relationships"><Relationship Id="rId1" Type="http://schemas.openxmlformats.org/officeDocument/2006/relationships/queryTable" Target="../queryTables/queryTable61.xml"/></Relationships>
</file>

<file path=xl/tables/_rels/table142.xml.rels><?xml version="1.0" encoding="UTF-8" standalone="yes"?>
<Relationships xmlns="http://schemas.openxmlformats.org/package/2006/relationships"><Relationship Id="rId1" Type="http://schemas.openxmlformats.org/officeDocument/2006/relationships/queryTable" Target="../queryTables/queryTable62.xml"/></Relationships>
</file>

<file path=xl/tables/_rels/table143.xml.rels><?xml version="1.0" encoding="UTF-8" standalone="yes"?>
<Relationships xmlns="http://schemas.openxmlformats.org/package/2006/relationships"><Relationship Id="rId1" Type="http://schemas.openxmlformats.org/officeDocument/2006/relationships/queryTable" Target="../queryTables/queryTable63.xml"/></Relationships>
</file>

<file path=xl/tables/_rels/table144.xml.rels><?xml version="1.0" encoding="UTF-8" standalone="yes"?>
<Relationships xmlns="http://schemas.openxmlformats.org/package/2006/relationships"><Relationship Id="rId1" Type="http://schemas.openxmlformats.org/officeDocument/2006/relationships/queryTable" Target="../queryTables/queryTable64.xml"/></Relationships>
</file>

<file path=xl/tables/_rels/table145.xml.rels><?xml version="1.0" encoding="UTF-8" standalone="yes"?>
<Relationships xmlns="http://schemas.openxmlformats.org/package/2006/relationships"><Relationship Id="rId1" Type="http://schemas.openxmlformats.org/officeDocument/2006/relationships/queryTable" Target="../queryTables/queryTable65.xml"/></Relationships>
</file>

<file path=xl/tables/_rels/table146.xml.rels><?xml version="1.0" encoding="UTF-8" standalone="yes"?>
<Relationships xmlns="http://schemas.openxmlformats.org/package/2006/relationships"><Relationship Id="rId1" Type="http://schemas.openxmlformats.org/officeDocument/2006/relationships/queryTable" Target="../queryTables/queryTable66.xml"/></Relationships>
</file>

<file path=xl/tables/_rels/table147.xml.rels><?xml version="1.0" encoding="UTF-8" standalone="yes"?>
<Relationships xmlns="http://schemas.openxmlformats.org/package/2006/relationships"><Relationship Id="rId1" Type="http://schemas.openxmlformats.org/officeDocument/2006/relationships/queryTable" Target="../queryTables/queryTable67.xml"/></Relationships>
</file>

<file path=xl/tables/_rels/table148.xml.rels><?xml version="1.0" encoding="UTF-8" standalone="yes"?>
<Relationships xmlns="http://schemas.openxmlformats.org/package/2006/relationships"><Relationship Id="rId1" Type="http://schemas.openxmlformats.org/officeDocument/2006/relationships/queryTable" Target="../queryTables/queryTable68.xml"/></Relationships>
</file>

<file path=xl/tables/_rels/table149.xml.rels><?xml version="1.0" encoding="UTF-8" standalone="yes"?>
<Relationships xmlns="http://schemas.openxmlformats.org/package/2006/relationships"><Relationship Id="rId1" Type="http://schemas.openxmlformats.org/officeDocument/2006/relationships/queryTable" Target="../queryTables/queryTable69.xml"/></Relationships>
</file>

<file path=xl/tables/_rels/table150.xml.rels><?xml version="1.0" encoding="UTF-8" standalone="yes"?>
<Relationships xmlns="http://schemas.openxmlformats.org/package/2006/relationships"><Relationship Id="rId1" Type="http://schemas.openxmlformats.org/officeDocument/2006/relationships/queryTable" Target="../queryTables/queryTable70.xml"/></Relationships>
</file>

<file path=xl/tables/_rels/table151.xml.rels><?xml version="1.0" encoding="UTF-8" standalone="yes"?>
<Relationships xmlns="http://schemas.openxmlformats.org/package/2006/relationships"><Relationship Id="rId1" Type="http://schemas.openxmlformats.org/officeDocument/2006/relationships/queryTable" Target="../queryTables/queryTable71.xml"/></Relationships>
</file>

<file path=xl/tables/_rels/table152.xml.rels><?xml version="1.0" encoding="UTF-8" standalone="yes"?>
<Relationships xmlns="http://schemas.openxmlformats.org/package/2006/relationships"><Relationship Id="rId1" Type="http://schemas.openxmlformats.org/officeDocument/2006/relationships/queryTable" Target="../queryTables/queryTable72.xml"/></Relationships>
</file>

<file path=xl/tables/_rels/table153.xml.rels><?xml version="1.0" encoding="UTF-8" standalone="yes"?>
<Relationships xmlns="http://schemas.openxmlformats.org/package/2006/relationships"><Relationship Id="rId1" Type="http://schemas.openxmlformats.org/officeDocument/2006/relationships/queryTable" Target="../queryTables/queryTable73.xml"/></Relationships>
</file>

<file path=xl/tables/_rels/table154.xml.rels><?xml version="1.0" encoding="UTF-8" standalone="yes"?>
<Relationships xmlns="http://schemas.openxmlformats.org/package/2006/relationships"><Relationship Id="rId1" Type="http://schemas.openxmlformats.org/officeDocument/2006/relationships/queryTable" Target="../queryTables/queryTable74.xml"/></Relationships>
</file>

<file path=xl/tables/_rels/table155.xml.rels><?xml version="1.0" encoding="UTF-8" standalone="yes"?>
<Relationships xmlns="http://schemas.openxmlformats.org/package/2006/relationships"><Relationship Id="rId1" Type="http://schemas.openxmlformats.org/officeDocument/2006/relationships/queryTable" Target="../queryTables/queryTable75.xml"/></Relationships>
</file>

<file path=xl/tables/_rels/table156.xml.rels><?xml version="1.0" encoding="UTF-8" standalone="yes"?>
<Relationships xmlns="http://schemas.openxmlformats.org/package/2006/relationships"><Relationship Id="rId1" Type="http://schemas.openxmlformats.org/officeDocument/2006/relationships/queryTable" Target="../queryTables/queryTable76.xml"/></Relationships>
</file>

<file path=xl/tables/_rels/table157.xml.rels><?xml version="1.0" encoding="UTF-8" standalone="yes"?>
<Relationships xmlns="http://schemas.openxmlformats.org/package/2006/relationships"><Relationship Id="rId1" Type="http://schemas.openxmlformats.org/officeDocument/2006/relationships/queryTable" Target="../queryTables/queryTable77.xml"/></Relationships>
</file>

<file path=xl/tables/_rels/table158.xml.rels><?xml version="1.0" encoding="UTF-8" standalone="yes"?>
<Relationships xmlns="http://schemas.openxmlformats.org/package/2006/relationships"><Relationship Id="rId1" Type="http://schemas.openxmlformats.org/officeDocument/2006/relationships/queryTable" Target="../queryTables/queryTable78.xml"/></Relationships>
</file>

<file path=xl/tables/_rels/table192.xml.rels><?xml version="1.0" encoding="UTF-8" standalone="yes"?>
<Relationships xmlns="http://schemas.openxmlformats.org/package/2006/relationships"><Relationship Id="rId1" Type="http://schemas.openxmlformats.org/officeDocument/2006/relationships/queryTable" Target="../queryTables/queryTable79.xml"/></Relationships>
</file>

<file path=xl/tables/_rels/table193.xml.rels><?xml version="1.0" encoding="UTF-8" standalone="yes"?>
<Relationships xmlns="http://schemas.openxmlformats.org/package/2006/relationships"><Relationship Id="rId1" Type="http://schemas.openxmlformats.org/officeDocument/2006/relationships/queryTable" Target="../queryTables/queryTable80.xml"/></Relationships>
</file>

<file path=xl/tables/_rels/table194.xml.rels><?xml version="1.0" encoding="UTF-8" standalone="yes"?>
<Relationships xmlns="http://schemas.openxmlformats.org/package/2006/relationships"><Relationship Id="rId1" Type="http://schemas.openxmlformats.org/officeDocument/2006/relationships/queryTable" Target="../queryTables/queryTable81.xml"/></Relationships>
</file>

<file path=xl/tables/_rels/table195.xml.rels><?xml version="1.0" encoding="UTF-8" standalone="yes"?>
<Relationships xmlns="http://schemas.openxmlformats.org/package/2006/relationships"><Relationship Id="rId1" Type="http://schemas.openxmlformats.org/officeDocument/2006/relationships/queryTable" Target="../queryTables/queryTable82.xml"/></Relationships>
</file>

<file path=xl/tables/_rels/table196.xml.rels><?xml version="1.0" encoding="UTF-8" standalone="yes"?>
<Relationships xmlns="http://schemas.openxmlformats.org/package/2006/relationships"><Relationship Id="rId1" Type="http://schemas.openxmlformats.org/officeDocument/2006/relationships/queryTable" Target="../queryTables/queryTable83.xml"/></Relationships>
</file>

<file path=xl/tables/_rels/table206.xml.rels><?xml version="1.0" encoding="UTF-8" standalone="yes"?>
<Relationships xmlns="http://schemas.openxmlformats.org/package/2006/relationships"><Relationship Id="rId1" Type="http://schemas.openxmlformats.org/officeDocument/2006/relationships/queryTable" Target="../queryTables/queryTable8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70FD180-DEAC-4956-BF2C-FD241BAF4668}" name="AllSamples_Fish_2" displayName="AllSamples_Fish_2" ref="A1:I2305" tableType="queryTable" totalsRowShown="0">
  <autoFilter ref="A1:I2305" xr:uid="{370FD180-DEAC-4956-BF2C-FD241BAF4668}"/>
  <sortState xmlns:xlrd2="http://schemas.microsoft.com/office/spreadsheetml/2017/richdata2" ref="A2:I2305">
    <sortCondition ref="A2:A2305"/>
    <sortCondition ref="B2:B2305"/>
    <sortCondition ref="C2:C2305"/>
  </sortState>
  <tableColumns count="9">
    <tableColumn id="1" xr3:uid="{99778A2D-1DF9-42B0-B374-9760A72C5612}" uniqueName="1" name="Site" queryTableFieldId="1" dataDxfId="1326"/>
    <tableColumn id="2" xr3:uid="{A95C498C-CD36-4506-A4EC-0243D0D6E057}" uniqueName="2" name="Visit" queryTableFieldId="10" dataDxfId="1325"/>
    <tableColumn id="3" xr3:uid="{B932AD22-B025-4509-A936-C1D61FC4D7F8}" uniqueName="3" name="Gear" queryTableFieldId="3" dataDxfId="1324"/>
    <tableColumn id="4" xr3:uid="{656A709D-A437-402B-8702-63D850E65319}" uniqueName="4" name="Group" queryTableFieldId="20"/>
    <tableColumn id="5" xr3:uid="{F162F24D-C86C-478B-AD89-DC6B59959E91}" uniqueName="5" name="Species" queryTableFieldId="5" dataDxfId="1323"/>
    <tableColumn id="6" xr3:uid="{41CC8D67-4598-49B1-8B4F-AFEE2EC7ED34}" uniqueName="6" name="StandardLength_mm" queryTableFieldId="12"/>
    <tableColumn id="7" xr3:uid="{3B4DEF18-CB78-49D1-A35B-97696FDBB961}" uniqueName="7" name="Weight_g" queryTableFieldId="13"/>
    <tableColumn id="8" xr3:uid="{8E43CDA3-6286-49B6-9939-F0663D3E67DE}" uniqueName="8" name="Collected" queryTableFieldId="14" dataDxfId="1322"/>
    <tableColumn id="9" xr3:uid="{032E3FBC-BBB7-41B0-9007-60C5C91A8DF2}" uniqueName="9" name="Notes" queryTableFieldId="9" dataDxfId="132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049105-B21D-4498-B18D-783F90271A79}" name="AllSamples_Fish" displayName="AllSamples_Fish" ref="A1:I669" totalsRowShown="0">
  <autoFilter ref="A1:I669" xr:uid="{9C049105-B21D-4498-B18D-783F90271A79}"/>
  <tableColumns count="9">
    <tableColumn id="1" xr3:uid="{49401368-DCB5-49EC-8377-5B10EFB0FD60}" name="Site" dataDxfId="1320"/>
    <tableColumn id="2" xr3:uid="{27564885-858A-494F-9C2A-EC81653FCC84}" name="Visit Number"/>
    <tableColumn id="9" xr3:uid="{0E874FBD-CEA6-41C6-8E11-83D84F563B1E}" name="Gear" dataDxfId="1319"/>
    <tableColumn id="3" xr3:uid="{391DB212-71FE-46B0-B38C-92CC6723F1A9}" name="Gear2" dataDxfId="1318"/>
    <tableColumn id="4" xr3:uid="{9BFF9512-56CA-4A26-B066-CBA08CA48FB4}" name="Species" dataDxfId="1317"/>
    <tableColumn id="5" xr3:uid="{69677AA7-4D53-4631-A62D-A1CBB4EE0B11}" name="Standard Length (cm)"/>
    <tableColumn id="6" xr3:uid="{D6B72B1F-BF5F-41BC-8C8F-17A52504A46B}" name="Weight (g)"/>
    <tableColumn id="7" xr3:uid="{B26C2B9F-1B65-4DBB-ACCA-F3ECB376780C}" name="Collected (* = Yes)"/>
    <tableColumn id="8" xr3:uid="{44511A15-93CC-4DE7-926B-79CE83A1CE81}" name="Not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F12A1ED-76FA-41F3-B4BC-5AD4763F0114}" name="AllSamples_Info" displayName="AllSamples_Info" ref="A1:AA51" totalsRowShown="0">
  <autoFilter ref="A1:AA51" xr:uid="{CF12A1ED-76FA-41F3-B4BC-5AD4763F0114}"/>
  <tableColumns count="27">
    <tableColumn id="1" xr3:uid="{3005BFBA-2B0F-49B4-87E4-2BA87D8A72FB}" name="Site" dataDxfId="1316"/>
    <tableColumn id="2" xr3:uid="{C0D6AC95-6BC0-41E4-AAA8-1921F89507DC}" name="Visit"/>
    <tableColumn id="28" xr3:uid="{4D750387-A46A-42EE-9DE1-0F327C509F37}" name="Season"/>
    <tableColumn id="4" xr3:uid="{932BBF0A-570D-4198-8856-89BDE8B5D0FD}" name="Arrival Time" dataDxfId="1315"/>
    <tableColumn id="5" xr3:uid="{34D1D2F6-15E0-4BB4-9422-265DBB9A796B}" name="Gear" dataDxfId="1314"/>
    <tableColumn id="6" xr3:uid="{430803EB-D971-476F-B7AE-15830242523F}" name="Group Number" dataDxfId="1313"/>
    <tableColumn id="7" xr3:uid="{098D3980-FB20-4A80-A91A-3221FC178E54}" name="Location (Coordinates)" dataDxfId="1312"/>
    <tableColumn id="8" xr3:uid="{0341B770-F329-4C33-B2F3-6AC81D072DF7}" name="Start Time" dataDxfId="1311"/>
    <tableColumn id="9" xr3:uid="{3A4F02B1-E222-40FD-BD5B-176E1BAB4842}" name="End Time" dataDxfId="1310"/>
    <tableColumn id="10" xr3:uid="{CD20C3FA-618E-4D4B-AD7F-2F3C1D241767}" name="Effort" dataDxfId="1309"/>
    <tableColumn id="11" xr3:uid="{741B2870-8380-4897-8348-D9674EA9A916}" name="Effort Unit" dataDxfId="1308"/>
    <tableColumn id="12" xr3:uid="{DDBB9452-225E-44C1-8D4C-DF9A51C44E37}" name="Secchi Measurement 1 (cm)" dataDxfId="1307"/>
    <tableColumn id="13" xr3:uid="{83819220-9F06-4670-B11D-EAA17CCE9661}" name="Secchi Measurement 2 (cm)" dataDxfId="1306"/>
    <tableColumn id="14" xr3:uid="{C37366C1-301F-47CD-9837-14D03E0559B8}" name="Secchi Depth (cm)" dataDxfId="1305"/>
    <tableColumn id="15" xr3:uid="{898088C8-8631-4C5E-9137-CFC15FFD23E5}" name="mVpH" dataDxfId="1304"/>
    <tableColumn id="16" xr3:uid="{306A3452-CBA8-4300-93F6-089A5DACD11A}" name="pH" dataDxfId="1303"/>
    <tableColumn id="17" xr3:uid="{4C24DD3C-CEE5-4A21-B58E-3B67A32CA48C}" name="mVORP" dataDxfId="1302"/>
    <tableColumn id="18" xr3:uid="{5B76FF89-677E-431C-95A1-76ABCB760B75}" name="DO (%)" dataDxfId="1301"/>
    <tableColumn id="19" xr3:uid="{9A5991F7-00A3-4CFF-9616-3A9E96DD85DA}" name="DO (PPM)" dataDxfId="1300"/>
    <tableColumn id="20" xr3:uid="{AE433C28-95C1-4575-95DC-840A2D2429D7}" name="Conductivity (mS/cm)" dataDxfId="1299"/>
    <tableColumn id="21" xr3:uid="{DD14FA6F-F070-4473-9A64-24FB39DD3A6E}" name="Absolute Conductivity (mS/cm)" dataDxfId="1298"/>
    <tableColumn id="22" xr3:uid="{34CC0865-65F9-4571-BC8D-5EF8F8EBB6A3}" name="Resistance (MΩ·cm)" dataDxfId="1297"/>
    <tableColumn id="23" xr3:uid="{49670539-1D29-498C-9BD3-9895A353B324}" name="TDS (ppt)" dataDxfId="1296"/>
    <tableColumn id="24" xr3:uid="{F9E10419-5A53-419B-A6DF-565FC300DC7C}" name="PSU" dataDxfId="1295"/>
    <tableColumn id="25" xr3:uid="{AD6DC49F-CEC9-4434-8359-F60D0F6B7303}" name="σt" dataDxfId="1294"/>
    <tableColumn id="26" xr3:uid="{B433E733-80B6-4641-9986-F04033935182}" name="Temperature (°C)" dataDxfId="1293"/>
    <tableColumn id="27" xr3:uid="{5783F9C3-6138-46E1-878F-AF3A70ED7915}" name="Atmospheric Pressure (PSI)" dataDxfId="129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A6A2AC-6B16-414B-9819-2FD84110BED1}" name="Tivives1_Fish_2" displayName="Tivives1_Fish_2" ref="A1:I17" tableType="queryTable" totalsRowShown="0">
  <autoFilter ref="A1:I17" xr:uid="{21A6A2AC-6B16-414B-9819-2FD84110BED1}"/>
  <tableColumns count="9">
    <tableColumn id="1" xr3:uid="{14C14361-9D33-482E-B92C-7D669D2314FC}" uniqueName="1" name="Site" queryTableFieldId="1" dataDxfId="1291"/>
    <tableColumn id="2" xr3:uid="{A4CCA139-67A5-4C04-8406-C22D84536C5B}" uniqueName="2" name="Visit" queryTableFieldId="10"/>
    <tableColumn id="3" xr3:uid="{3D32CF5B-5FC5-4C8E-A7E4-801233DFAFB8}" uniqueName="3" name="Gear" queryTableFieldId="3" dataDxfId="1290"/>
    <tableColumn id="4" xr3:uid="{3FB3D68A-F53E-4DE3-9378-41F602127489}" uniqueName="4" name="Throw/Haul" queryTableFieldId="11"/>
    <tableColumn id="5" xr3:uid="{2CD468D6-7704-4A62-B904-4E8964D68988}" uniqueName="5" name="Species" queryTableFieldId="5" dataDxfId="1289"/>
    <tableColumn id="6" xr3:uid="{64D62782-D119-4F21-B0DF-3FA35B7BC149}" uniqueName="6" name="StandardLength_mm" queryTableFieldId="12"/>
    <tableColumn id="7" xr3:uid="{F62C53B4-D86D-4A0D-A70A-39146DA4E9A0}" uniqueName="7" name="Weight_g" queryTableFieldId="13"/>
    <tableColumn id="8" xr3:uid="{D1B867A3-B6D5-4850-AE4C-B473CC453713}" uniqueName="8" name="Collected" queryTableFieldId="14" dataDxfId="1288"/>
    <tableColumn id="9" xr3:uid="{A3711CC1-0A46-48B6-B9DA-F97047904A19}" uniqueName="9" name="Notes" queryTableFieldId="9" dataDxfId="128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06BC03C-E150-4192-897B-E4ED69E28DEF}" name="Tivives1_Batch_2" displayName="Tivives1_Batch_2" ref="A1:I2" totalsRowShown="0">
  <autoFilter ref="A1:I2" xr:uid="{406BC03C-E150-4192-897B-E4ED69E28DEF}"/>
  <tableColumns count="9">
    <tableColumn id="1" xr3:uid="{8CA2B27A-44C6-449E-B4F5-C5BCCC7FEDB6}" name="Site" dataDxfId="1286"/>
    <tableColumn id="2" xr3:uid="{0F0B71A9-7DEE-4822-8003-9114A2FCD193}" name="Visit"/>
    <tableColumn id="3" xr3:uid="{862875D3-3EA3-4059-B38F-2AEAA8C5F0F1}" name="Gear" dataDxfId="1285"/>
    <tableColumn id="4" xr3:uid="{364BEE01-7951-4322-B8DB-F0CAA216723A}" name="Throw/Haul"/>
    <tableColumn id="5" xr3:uid="{AD76F058-873A-4849-B043-DD3F9C2A20B9}" name="Species" dataDxfId="1284"/>
    <tableColumn id="6" xr3:uid="{BB37FA7C-15E9-4F71-851A-4A889182B41F}" name="Number"/>
    <tableColumn id="7" xr3:uid="{A87009FD-0A23-4437-B240-53B34983992B}" name="TotalWeight_g"/>
    <tableColumn id="8" xr3:uid="{280F0531-A56B-4901-BEBE-CC21D3BBDE94}" name="Notes"/>
    <tableColumn id="9" xr3:uid="{234869A3-5906-4688-82B7-FAC75F105463}" name="AverageWeight_g"/>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42A894C1-4B17-4358-944C-97ACE6D54CEC}" name="AllSamples_Batch" displayName="AllSamples_Batch" ref="A1:I19" tableType="queryTable" totalsRowShown="0">
  <autoFilter ref="A1:I19" xr:uid="{42A894C1-4B17-4358-944C-97ACE6D54CEC}"/>
  <tableColumns count="9">
    <tableColumn id="1" xr3:uid="{F9AD9FC2-D260-4984-9915-A735FBA2A981}" uniqueName="1" name="Site" queryTableFieldId="1" dataDxfId="1283"/>
    <tableColumn id="2" xr3:uid="{E078AAAE-F42A-483D-A5B4-1B24CB6669ED}" uniqueName="2" name="Visit" queryTableFieldId="2"/>
    <tableColumn id="3" xr3:uid="{7C239697-DB29-4EFD-8B04-2C243696AF1A}" uniqueName="3" name="Gear" queryTableFieldId="3" dataDxfId="1282"/>
    <tableColumn id="4" xr3:uid="{0BD31E0B-E118-4987-BBC9-61DD5E836749}" uniqueName="4" name="Group" queryTableFieldId="11"/>
    <tableColumn id="5" xr3:uid="{4372E476-D0CF-42A9-A11D-4DB6EA3C0DDA}" uniqueName="5" name="Species" queryTableFieldId="5" dataDxfId="1281"/>
    <tableColumn id="6" xr3:uid="{ED62DA71-9946-4989-8EF8-0A0E9A3B935E}" uniqueName="6" name="Number" queryTableFieldId="6"/>
    <tableColumn id="7" xr3:uid="{400C0A68-E64F-4367-9B46-194B948EAA75}" uniqueName="7" name="TotalWeight_g" queryTableFieldId="7"/>
    <tableColumn id="8" xr3:uid="{7F81E153-749D-4DB7-89B5-3EA585526624}" uniqueName="8" name="Notes" queryTableFieldId="8"/>
    <tableColumn id="9" xr3:uid="{CA1DFA4D-C861-4D2C-86D5-1FCFDA3B96E3}" uniqueName="9" name="AverageWeight_g" queryTableFieldId="1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7D6E8D2-84FF-49C1-A880-C5D726C5D480}" name="AllSamples_Info_2" displayName="AllSamples_Info_2" ref="A1:AB171" tableType="queryTable" totalsRowShown="0">
  <autoFilter ref="A1:AB171" xr:uid="{C7D6E8D2-84FF-49C1-A880-C5D726C5D480}">
    <filterColumn colId="4">
      <filters>
        <filter val="Centipede Net"/>
      </filters>
    </filterColumn>
  </autoFilter>
  <tableColumns count="28">
    <tableColumn id="1" xr3:uid="{DBBC3520-9FB8-4B6E-BF0C-9640CED45651}" uniqueName="1" name="Site" queryTableFieldId="1" dataDxfId="1280"/>
    <tableColumn id="2" xr3:uid="{0B39932D-C11D-44CC-A383-3369A4242108}" uniqueName="2" name="Visit" queryTableFieldId="2"/>
    <tableColumn id="3" xr3:uid="{7B09DB80-B157-40C5-90D1-4896E4251BCB}" uniqueName="3" name="Season" queryTableFieldId="3" dataDxfId="1279"/>
    <tableColumn id="4" xr3:uid="{E54455B1-7FD9-43A4-8E49-4B80796F6937}" uniqueName="4" name="Arrival_DateTime" queryTableFieldId="4" dataDxfId="1278"/>
    <tableColumn id="5" xr3:uid="{E4B0226D-F1F1-4136-B3D4-65DA94A54341}" uniqueName="5" name="Gear" queryTableFieldId="5" dataDxfId="1277"/>
    <tableColumn id="6" xr3:uid="{AC4115E9-DB52-4F64-A40C-E9AEC362F979}" uniqueName="6" name="Group" queryTableFieldId="6" dataDxfId="1276"/>
    <tableColumn id="7" xr3:uid="{FD074EC0-B840-4BAC-9C13-93E51EB0F0DE}" uniqueName="7" name="Latitude" queryTableFieldId="28"/>
    <tableColumn id="28" xr3:uid="{8AEE4942-1F85-49A1-AF28-D6BF0C8A8FD8}" uniqueName="28" name="Longitude" queryTableFieldId="29"/>
    <tableColumn id="8" xr3:uid="{09C7BC7F-37CE-423F-BEC6-C757F43E06AC}" uniqueName="8" name="StartTime" queryTableFieldId="8" dataDxfId="1275"/>
    <tableColumn id="9" xr3:uid="{63CF592C-CF77-4CDB-8903-031B6B0D57C4}" uniqueName="9" name="EndTime" queryTableFieldId="9" dataDxfId="1274"/>
    <tableColumn id="10" xr3:uid="{1EAFCC7F-EEE7-402F-8711-93D2B8BD39C9}" uniqueName="10" name="Effort" queryTableFieldId="10"/>
    <tableColumn id="11" xr3:uid="{597654BB-B8C7-4502-9F7C-C46C43DA1008}" uniqueName="11" name="EffortUnit" queryTableFieldId="11" dataDxfId="1273"/>
    <tableColumn id="12" xr3:uid="{80441784-534F-4BED-9284-15A0EB8C9F1E}" uniqueName="12" name="Secchi1_cm" queryTableFieldId="12"/>
    <tableColumn id="13" xr3:uid="{1B4367C1-FB3B-4E86-A77A-D5EE72F336D6}" uniqueName="13" name="Secchi2_cm" queryTableFieldId="13"/>
    <tableColumn id="14" xr3:uid="{0D73B065-60A4-49A4-93F9-463A4E543A39}" uniqueName="14" name="SecchiDepth_cm" queryTableFieldId="14"/>
    <tableColumn id="15" xr3:uid="{55CECDE4-EA7E-40E7-BEE8-4F526CF3DCD3}" uniqueName="15" name="mVpH" queryTableFieldId="15"/>
    <tableColumn id="16" xr3:uid="{0A46F11A-AD27-4230-893D-F456F370031E}" uniqueName="16" name="pH" queryTableFieldId="16"/>
    <tableColumn id="17" xr3:uid="{42593708-076C-4F71-B1EE-A7AB0CA001B3}" uniqueName="17" name="mVORP" queryTableFieldId="17"/>
    <tableColumn id="18" xr3:uid="{40CDB1D5-02F8-4C56-BB00-C642F696880B}" uniqueName="18" name="DO_%" queryTableFieldId="18"/>
    <tableColumn id="19" xr3:uid="{E9A0D2AD-8293-41DA-832F-71F1C47C338A}" uniqueName="19" name="DO_PPM" queryTableFieldId="19"/>
    <tableColumn id="20" xr3:uid="{5305B104-9E68-4286-A701-B11D900F11E7}" uniqueName="20" name="Conductivity_mS/cm" queryTableFieldId="20"/>
    <tableColumn id="21" xr3:uid="{1CC18CFA-3ED2-487A-961D-C313EE91A81A}" uniqueName="21" name="AbsConductivity_mS/cm" queryTableFieldId="21"/>
    <tableColumn id="22" xr3:uid="{CFEF51C0-8A30-4810-AF1F-2A9601AFAD84}" uniqueName="22" name="Resistance_MΩcm" queryTableFieldId="22"/>
    <tableColumn id="23" xr3:uid="{27D7400A-93C2-4CA1-9E6D-6733AFABF615}" uniqueName="23" name="TDS_ppt" queryTableFieldId="23"/>
    <tableColumn id="24" xr3:uid="{A09E0DAE-24EA-4E38-98D1-11610A01B813}" uniqueName="24" name="PSU" queryTableFieldId="24"/>
    <tableColumn id="25" xr3:uid="{04066F5C-DA8E-4BEF-AB45-E9E8276B1251}" uniqueName="25" name="σt" queryTableFieldId="25"/>
    <tableColumn id="26" xr3:uid="{B9EF31B3-CD06-4174-B638-8B9D7CDDF249}" uniqueName="26" name="Temperature_C" queryTableFieldId="26"/>
    <tableColumn id="27" xr3:uid="{471A4005-D290-4800-A9B2-9511489BC665}" uniqueName="27" name="AtmosphericPressure_PSI" queryTableFieldId="27"/>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377DC055-3857-4D92-89D3-A43C6F2B2E90}" name="Tivives4_Info_2" displayName="Tivives4_Info_2" ref="A1:AA6" tableType="queryTable" totalsRowShown="0">
  <autoFilter ref="A1:AA6" xr:uid="{377DC055-3857-4D92-89D3-A43C6F2B2E90}"/>
  <tableColumns count="27">
    <tableColumn id="1" xr3:uid="{75A3EDE4-8B40-48FE-8BED-87D0ACF14BF5}" uniqueName="1" name="Site" queryTableFieldId="1" dataDxfId="1272"/>
    <tableColumn id="2" xr3:uid="{D2BABE23-2E1A-4F5E-A276-C091D1BAEF9A}" uniqueName="2" name="Visit" queryTableFieldId="2"/>
    <tableColumn id="3" xr3:uid="{B5EEE58C-6C49-4B5F-9F42-C472753C022D}" uniqueName="3" name="Season" queryTableFieldId="3" dataDxfId="1271"/>
    <tableColumn id="4" xr3:uid="{54DBCA55-5993-40EA-AF6C-1E43C13597E7}" uniqueName="4" name="Arrival_DateTime" queryTableFieldId="4" dataDxfId="1270"/>
    <tableColumn id="5" xr3:uid="{C2F629A3-3A29-4CF9-AC37-EBF9B6D16E94}" uniqueName="5" name="Gear" queryTableFieldId="5" dataDxfId="1269"/>
    <tableColumn id="6" xr3:uid="{F0BDCC05-9A22-47CD-849D-E1B6F61BBC3C}" uniqueName="6" name="Group Number" queryTableFieldId="6"/>
    <tableColumn id="7" xr3:uid="{0A15E8C0-3F4C-4506-B2A2-0A7ED2BE668E}" uniqueName="7" name="Location (Coordinates)" queryTableFieldId="7" dataDxfId="1268"/>
    <tableColumn id="8" xr3:uid="{2444567E-0B92-454E-9249-9EF53208974B}" uniqueName="8" name="Start Time" queryTableFieldId="8"/>
    <tableColumn id="9" xr3:uid="{0DC5B0C6-BFBB-4359-8554-C79FA6494CD2}" uniqueName="9" name="End Time" queryTableFieldId="9"/>
    <tableColumn id="10" xr3:uid="{399829F8-9371-4E84-9FE9-13E19F62687D}" uniqueName="10" name="Effort" queryTableFieldId="10"/>
    <tableColumn id="11" xr3:uid="{797EE266-436D-444C-9297-D4B493231668}" uniqueName="11" name="Effort Unit" queryTableFieldId="11" dataDxfId="1267"/>
    <tableColumn id="12" xr3:uid="{8F120E10-CCA5-488E-8D12-FDA6589C394C}" uniqueName="12" name="Secchi Measurement 1 (cm)" queryTableFieldId="12"/>
    <tableColumn id="13" xr3:uid="{FFA40783-5884-4327-9DD6-02378A323563}" uniqueName="13" name="Secchi Measurement 2 (cm)" queryTableFieldId="13"/>
    <tableColumn id="14" xr3:uid="{045850C8-C867-4966-8275-19C43D236BDF}" uniqueName="14" name="Secchi Depth (cm)" queryTableFieldId="14"/>
    <tableColumn id="15" xr3:uid="{BD69AF1B-9E21-4278-ABC6-AE4522A7DA44}" uniqueName="15" name="mVpH" queryTableFieldId="15"/>
    <tableColumn id="16" xr3:uid="{B2947348-6187-4214-8D20-23D678B1477F}" uniqueName="16" name="pH" queryTableFieldId="16"/>
    <tableColumn id="17" xr3:uid="{C588E98D-7295-4459-989A-EDC35223991C}" uniqueName="17" name="mVORP" queryTableFieldId="17"/>
    <tableColumn id="18" xr3:uid="{8CAB1C9F-5346-4042-9DFD-CB28CB5F5EE7}" uniqueName="18" name="DO (%)" queryTableFieldId="18"/>
    <tableColumn id="19" xr3:uid="{E8887C6A-14FA-4C46-B4B7-8DA33E3375B0}" uniqueName="19" name="DO (PPM)" queryTableFieldId="19"/>
    <tableColumn id="20" xr3:uid="{576E55E2-3ADB-4AAA-B6B9-4C79503D5829}" uniqueName="20" name="Conductivity (mS/cm)" queryTableFieldId="20"/>
    <tableColumn id="21" xr3:uid="{CD82F56E-CD10-4769-9AC7-AE94263DB2B6}" uniqueName="21" name="Absolute Conductivity (mS/cm)" queryTableFieldId="21"/>
    <tableColumn id="22" xr3:uid="{F7DFFEF6-9B19-45EA-A78F-56603586C12D}" uniqueName="22" name="Resistance (MΩ·cm)" queryTableFieldId="22"/>
    <tableColumn id="23" xr3:uid="{5DF63AD5-C486-4081-B8AF-8175EAD80263}" uniqueName="23" name="TDS (ppt)" queryTableFieldId="23"/>
    <tableColumn id="24" xr3:uid="{E2502FC3-8BAC-4060-B2FF-C84925624F1C}" uniqueName="24" name="PSU" queryTableFieldId="24"/>
    <tableColumn id="25" xr3:uid="{F70BE3BB-D1BC-47C4-B1EB-7162762F22A6}" uniqueName="25" name="σt" queryTableFieldId="25"/>
    <tableColumn id="26" xr3:uid="{CE1E7AC1-D831-41D5-AE86-A2BBAB9EF057}" uniqueName="26" name="Temperature (°C)" queryTableFieldId="26"/>
    <tableColumn id="27" xr3:uid="{6E45417E-F393-44F5-91EB-B9ED520331DA}" uniqueName="27" name="Atmospheric Pressure (PSI)" queryTableFieldId="2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A1BC23D-8DB7-45EC-8792-E0FACD5183B7}" name="Bebedero4_Info_2" displayName="Bebedero4_Info_2" ref="A1:AA6" tableType="queryTable" totalsRowShown="0">
  <autoFilter ref="A1:AA6" xr:uid="{2A1BC23D-8DB7-45EC-8792-E0FACD5183B7}"/>
  <tableColumns count="27">
    <tableColumn id="1" xr3:uid="{718BE746-85DF-4DEE-AA0F-E780AD5E21AA}" uniqueName="1" name="Site" queryTableFieldId="1" dataDxfId="1266"/>
    <tableColumn id="2" xr3:uid="{975A34A8-786C-4258-898E-1B0FA00C7EAE}" uniqueName="2" name="Visit" queryTableFieldId="2"/>
    <tableColumn id="3" xr3:uid="{93270AC4-CCAF-4169-989C-06C80B9C0033}" uniqueName="3" name="Season" queryTableFieldId="3" dataDxfId="1265"/>
    <tableColumn id="4" xr3:uid="{15426BA0-999A-48AB-B2F6-FB1F56D99CAB}" uniqueName="4" name="Arrival_DateTime" queryTableFieldId="4" dataDxfId="1264"/>
    <tableColumn id="5" xr3:uid="{DE80DB13-E4AF-4B71-975F-52FCAB878F23}" uniqueName="5" name="Gear" queryTableFieldId="5" dataDxfId="1263"/>
    <tableColumn id="6" xr3:uid="{CC85EA73-EE1E-444D-B688-AB6EA4C8E11F}" uniqueName="6" name="Group Number" queryTableFieldId="6"/>
    <tableColumn id="7" xr3:uid="{12E6DDBB-F52A-47A9-AD57-65A4DDAAE35F}" uniqueName="7" name="Location (Coordinates)" queryTableFieldId="7" dataDxfId="1262"/>
    <tableColumn id="8" xr3:uid="{5EF807C6-59E1-49A6-9526-8564039BB889}" uniqueName="8" name="Start Time" queryTableFieldId="8"/>
    <tableColumn id="9" xr3:uid="{BBDDA31C-D5E8-4ED3-A5DB-E8681BA1BB0D}" uniqueName="9" name="End Time" queryTableFieldId="9"/>
    <tableColumn id="10" xr3:uid="{45F89531-99EA-47E0-84DB-89D60A4C860A}" uniqueName="10" name="Effort" queryTableFieldId="10"/>
    <tableColumn id="11" xr3:uid="{C528121C-AC93-449E-B463-0E52521EE24F}" uniqueName="11" name="Effort Unit" queryTableFieldId="11" dataDxfId="1261"/>
    <tableColumn id="12" xr3:uid="{FE32FDBD-224D-433B-A596-C8F705823006}" uniqueName="12" name="Secchi Measurement 1 (cm)" queryTableFieldId="12"/>
    <tableColumn id="13" xr3:uid="{76901591-17B8-45C1-9337-EAFC9AD15B28}" uniqueName="13" name="Secchi Measurement 2 (cm)" queryTableFieldId="13"/>
    <tableColumn id="14" xr3:uid="{369EBFAF-FAE7-4C8D-9932-CA7DA3E8447E}" uniqueName="14" name="Secchi Depth (cm)" queryTableFieldId="14"/>
    <tableColumn id="15" xr3:uid="{EC5DD9F7-F98E-487E-927B-F5322AC318EE}" uniqueName="15" name="mVpH" queryTableFieldId="15"/>
    <tableColumn id="16" xr3:uid="{CEDF982A-3BAB-4A45-9676-AB6DDEE707B1}" uniqueName="16" name="pH" queryTableFieldId="16"/>
    <tableColumn id="17" xr3:uid="{11A663AF-D349-4317-933A-6D4EABEC16CF}" uniqueName="17" name="mVORP" queryTableFieldId="17"/>
    <tableColumn id="18" xr3:uid="{655300E8-3AC5-4131-B883-5937DC16AFFE}" uniqueName="18" name="DO (%)" queryTableFieldId="18"/>
    <tableColumn id="19" xr3:uid="{F67B37E5-366C-4189-8DB4-C6BB44536F50}" uniqueName="19" name="DO (PPM)" queryTableFieldId="19"/>
    <tableColumn id="20" xr3:uid="{2C52807A-0C7B-42EB-8DAF-A660574C6BEC}" uniqueName="20" name="Conductivity (mS/cm)" queryTableFieldId="20"/>
    <tableColumn id="21" xr3:uid="{196A44D9-8E67-45BD-BD22-2754916CDEF7}" uniqueName="21" name="Absolute Conductivity (mS/cm)" queryTableFieldId="21"/>
    <tableColumn id="22" xr3:uid="{8671CE72-B487-4633-B403-1D853F8ACD73}" uniqueName="22" name="Resistance (MΩ·cm)" queryTableFieldId="22"/>
    <tableColumn id="23" xr3:uid="{5D8E16C9-3FBC-44A3-9E65-02AFE441B04E}" uniqueName="23" name="TDS (ppt)" queryTableFieldId="23"/>
    <tableColumn id="24" xr3:uid="{6F4B732D-5751-4188-803F-6855E15E58BE}" uniqueName="24" name="PSU" queryTableFieldId="24"/>
    <tableColumn id="25" xr3:uid="{F93B01D0-4824-4342-AB75-427BF4922A9A}" uniqueName="25" name="σt" queryTableFieldId="25"/>
    <tableColumn id="26" xr3:uid="{9032A779-3833-4F2C-9654-0A12AED8DBD5}" uniqueName="26" name="Temperature (°C)" queryTableFieldId="26"/>
    <tableColumn id="27" xr3:uid="{38AFCD95-5A36-49E3-BE7F-DB45BB2F7DD6}" uniqueName="27" name="Atmospheric Pressure (PSI)" queryTableFieldId="2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52464FA6-1016-4621-BBD5-7B7277A6C9FC}" name="PuntaMorales4_Info_2" displayName="PuntaMorales4_Info_2" ref="A1:AA6" tableType="queryTable" totalsRowShown="0">
  <autoFilter ref="A1:AA6" xr:uid="{52464FA6-1016-4621-BBD5-7B7277A6C9FC}"/>
  <tableColumns count="27">
    <tableColumn id="1" xr3:uid="{A9C19F60-7CD2-45C5-A9D5-3582A3B6FDFA}" uniqueName="1" name="Site" queryTableFieldId="1" dataDxfId="1260"/>
    <tableColumn id="2" xr3:uid="{2F4F897C-F362-4CCB-9A9F-EDC9DCAB14C6}" uniqueName="2" name="Visit" queryTableFieldId="2"/>
    <tableColumn id="3" xr3:uid="{B46FD142-6EB5-45AB-AC8D-5CD868F58E9F}" uniqueName="3" name="Season" queryTableFieldId="3" dataDxfId="1259"/>
    <tableColumn id="4" xr3:uid="{59C66690-9ACF-4368-BE52-203EB11E05DD}" uniqueName="4" name="Arrival_DateTime" queryTableFieldId="4" dataDxfId="1258"/>
    <tableColumn id="5" xr3:uid="{B039D123-71E4-4AB5-A597-BE139B6FBABC}" uniqueName="5" name="Gear" queryTableFieldId="5" dataDxfId="1257"/>
    <tableColumn id="6" xr3:uid="{1B5E62E5-75CD-4E6B-8633-B6B535DA5892}" uniqueName="6" name="Group Number" queryTableFieldId="6"/>
    <tableColumn id="7" xr3:uid="{505B6B0A-D73A-49DB-85B4-6F01CD2E8DC7}" uniqueName="7" name="Location (Coordinates)" queryTableFieldId="7" dataDxfId="1256"/>
    <tableColumn id="8" xr3:uid="{FB7CBC82-F167-42B2-95C2-A31E31B50102}" uniqueName="8" name="Start Time" queryTableFieldId="8"/>
    <tableColumn id="9" xr3:uid="{110754FB-35ED-40C8-ACFA-7390F3D0E81D}" uniqueName="9" name="End Time" queryTableFieldId="9"/>
    <tableColumn id="10" xr3:uid="{5457D788-F28F-49B1-B8DE-010791E527E0}" uniqueName="10" name="Effort" queryTableFieldId="10"/>
    <tableColumn id="11" xr3:uid="{C5CD2050-795D-4073-9785-7113B358221E}" uniqueName="11" name="Effort Unit" queryTableFieldId="11" dataDxfId="1255"/>
    <tableColumn id="12" xr3:uid="{C04EB3A7-4FB9-4D03-952E-F990D858DBAA}" uniqueName="12" name="Secchi Measurement 1 (cm)" queryTableFieldId="12"/>
    <tableColumn id="13" xr3:uid="{09EFCAE0-5FF4-43E4-A8F3-E7558B53919D}" uniqueName="13" name="Secchi Measurement 2 (cm)" queryTableFieldId="13"/>
    <tableColumn id="14" xr3:uid="{AFBF3DC8-5B58-4474-BD1D-5D667C79CCCE}" uniqueName="14" name="Secchi Depth (cm)" queryTableFieldId="14"/>
    <tableColumn id="15" xr3:uid="{62AD2E68-EDEC-4686-BA7C-5511FF993AB9}" uniqueName="15" name="mVpH" queryTableFieldId="15"/>
    <tableColumn id="16" xr3:uid="{653E5314-272D-43C4-8CCF-10D785CE424C}" uniqueName="16" name="pH" queryTableFieldId="16"/>
    <tableColumn id="17" xr3:uid="{66F663CE-124F-4615-8846-297F80D7D5B2}" uniqueName="17" name="mVORP" queryTableFieldId="17"/>
    <tableColumn id="18" xr3:uid="{F80FA061-3366-41D3-B6E7-64B378F8197A}" uniqueName="18" name="DO (%)" queryTableFieldId="18"/>
    <tableColumn id="19" xr3:uid="{2CF48898-E39C-48CB-A9E6-8A8A4339663B}" uniqueName="19" name="DO (PPM)" queryTableFieldId="19"/>
    <tableColumn id="20" xr3:uid="{CA9733C0-389D-4C83-B0CD-9C08EB7F3079}" uniqueName="20" name="Conductivity (mS/cm)" queryTableFieldId="20"/>
    <tableColumn id="21" xr3:uid="{25AA558A-F07C-43C3-8027-F1F1069612C5}" uniqueName="21" name="Absolute Conductivity (mS/cm)" queryTableFieldId="21"/>
    <tableColumn id="22" xr3:uid="{BDAB2D7A-0F37-437B-BDAC-2B10B8FDAA14}" uniqueName="22" name="Resistance (MΩ·cm)" queryTableFieldId="22"/>
    <tableColumn id="23" xr3:uid="{5A4CDB1D-F954-4B04-94C1-95617FD2FA9C}" uniqueName="23" name="TDS (ppt)" queryTableFieldId="23"/>
    <tableColumn id="24" xr3:uid="{A12A90C7-F674-43A2-BF25-2794B03066D5}" uniqueName="24" name="PSU" queryTableFieldId="24"/>
    <tableColumn id="25" xr3:uid="{4FA953CB-2EB7-4447-9D26-377C82D0896B}" uniqueName="25" name="σt" queryTableFieldId="25"/>
    <tableColumn id="26" xr3:uid="{9AFB2787-92B3-4F6E-B673-724DAB6E4872}" uniqueName="26" name="Temperature (°C)" queryTableFieldId="26"/>
    <tableColumn id="27" xr3:uid="{5E63114D-F42B-469F-9BE2-001279450C3F}" uniqueName="27" name="Atmospheric Pressure (PSI)" queryTableFieldId="2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C6CE1418-9F8F-4BA8-81C5-C45EDEA07D69}" name="Chira3_Info_2" displayName="Chira3_Info_2" ref="A1:AA6" tableType="queryTable" totalsRowShown="0">
  <autoFilter ref="A1:AA6" xr:uid="{C6CE1418-9F8F-4BA8-81C5-C45EDEA07D69}"/>
  <tableColumns count="27">
    <tableColumn id="1" xr3:uid="{E12EA9F6-C817-4543-BDB6-961B1991B394}" uniqueName="1" name="Site" queryTableFieldId="1" dataDxfId="1254"/>
    <tableColumn id="2" xr3:uid="{496B3D8B-D029-45CC-88B8-809EEDF31A41}" uniqueName="2" name="Visit" queryTableFieldId="2"/>
    <tableColumn id="3" xr3:uid="{620B6824-FA18-4071-B1ED-3868F605E153}" uniqueName="3" name="Season" queryTableFieldId="3" dataDxfId="1253"/>
    <tableColumn id="4" xr3:uid="{B0B383B7-8848-4801-8E42-0B0E3061D383}" uniqueName="4" name="Arrival_DateTime" queryTableFieldId="4" dataDxfId="1252"/>
    <tableColumn id="5" xr3:uid="{A6458C1E-1EE7-4CCA-952A-86244E450560}" uniqueName="5" name="Gear" queryTableFieldId="5" dataDxfId="1251"/>
    <tableColumn id="6" xr3:uid="{5552C80D-E31A-45D3-AB38-F56BB863DF38}" uniqueName="6" name="Group Number" queryTableFieldId="6"/>
    <tableColumn id="7" xr3:uid="{A34198D9-CD1A-4F88-876C-03162BB731BE}" uniqueName="7" name="Location (Coordinates)" queryTableFieldId="7" dataDxfId="1250"/>
    <tableColumn id="8" xr3:uid="{AE7A5305-8447-4B60-B9E4-F812ADA427D8}" uniqueName="8" name="Start Time" queryTableFieldId="8"/>
    <tableColumn id="9" xr3:uid="{2D3D768A-8BB2-43F6-83EC-37A19BA72798}" uniqueName="9" name="End Time" queryTableFieldId="9"/>
    <tableColumn id="10" xr3:uid="{5C7F2DE4-EB45-477A-ABAC-FAC9DEB55B7E}" uniqueName="10" name="Effort" queryTableFieldId="10"/>
    <tableColumn id="11" xr3:uid="{011E2ECA-0C9E-45F9-A704-DDD873B00A14}" uniqueName="11" name="Effort Unit" queryTableFieldId="11" dataDxfId="1249"/>
    <tableColumn id="12" xr3:uid="{9F570D9C-48FE-453C-860B-39BA895BE187}" uniqueName="12" name="Secchi Measurement 1 (cm)" queryTableFieldId="12"/>
    <tableColumn id="13" xr3:uid="{87AF9477-4A1E-419B-ABCA-3A3524C2AEBA}" uniqueName="13" name="Secchi Measurement 2 (cm)" queryTableFieldId="13"/>
    <tableColumn id="14" xr3:uid="{70D49BDF-02BC-4416-8F37-08AF2C004E48}" uniqueName="14" name="Secchi Depth (cm)" queryTableFieldId="14"/>
    <tableColumn id="15" xr3:uid="{FA40DE77-57E5-450B-B71C-FFE60A9E896F}" uniqueName="15" name="mVpH" queryTableFieldId="15"/>
    <tableColumn id="16" xr3:uid="{383FBA1E-884B-42B9-BBB9-10CC8B256B77}" uniqueName="16" name="pH" queryTableFieldId="16"/>
    <tableColumn id="17" xr3:uid="{97C71C7D-E81C-4E60-9566-280A3C989122}" uniqueName="17" name="mVORP" queryTableFieldId="17"/>
    <tableColumn id="18" xr3:uid="{D47B3BF0-6543-49F7-896D-B1D2AE47863A}" uniqueName="18" name="DO (%)" queryTableFieldId="18"/>
    <tableColumn id="19" xr3:uid="{8ABE5E3D-1EAC-4572-8A33-D1D41689A172}" uniqueName="19" name="DO (PPM)" queryTableFieldId="19"/>
    <tableColumn id="20" xr3:uid="{9B7FF7FF-D0B9-4943-A6AC-0100D90C1DB6}" uniqueName="20" name="Conductivity (mS/cm)" queryTableFieldId="20"/>
    <tableColumn id="21" xr3:uid="{543CC4FB-4B83-45A3-8E5D-8B8991D22609}" uniqueName="21" name="Absolute Conductivity (mS/cm)" queryTableFieldId="21"/>
    <tableColumn id="22" xr3:uid="{99639E1F-42CD-419E-B036-D45F149DBA32}" uniqueName="22" name="Resistance (MΩ·cm)" queryTableFieldId="22"/>
    <tableColumn id="23" xr3:uid="{1CC579FF-2239-4658-AB3A-805D438DA284}" uniqueName="23" name="TDS (ppt)" queryTableFieldId="23"/>
    <tableColumn id="24" xr3:uid="{D808AB99-7D0B-4E7B-856B-50CB7ACE7EFA}" uniqueName="24" name="PSU" queryTableFieldId="24"/>
    <tableColumn id="25" xr3:uid="{7F620CEE-E0ED-4342-9108-EB3BAC47A656}" uniqueName="25" name="σt" queryTableFieldId="25"/>
    <tableColumn id="26" xr3:uid="{78EE1F36-F5F0-4778-A3A6-53F2F5E90D03}" uniqueName="26" name="Temperature (°C)" queryTableFieldId="26"/>
    <tableColumn id="27" xr3:uid="{709186E5-5FDA-46E6-B71C-E2B2383D924A}" uniqueName="27" name="Atmospheric Pressure (PSI)" queryTableFieldId="2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CDD51806-3F56-4035-AF26-4409678F9029}" name="Chira2_Info_2" displayName="Chira2_Info_2" ref="A1:AA6" tableType="queryTable" totalsRowShown="0">
  <autoFilter ref="A1:AA6" xr:uid="{CDD51806-3F56-4035-AF26-4409678F9029}"/>
  <tableColumns count="27">
    <tableColumn id="1" xr3:uid="{709F3288-8698-46E2-9DA5-C97CC05268D4}" uniqueName="1" name="Site" queryTableFieldId="1" dataDxfId="1248"/>
    <tableColumn id="2" xr3:uid="{D680288A-0669-45CD-AC1E-3963EE2934AC}" uniqueName="2" name="Visit" queryTableFieldId="2"/>
    <tableColumn id="3" xr3:uid="{F641DA2C-7924-492F-B84C-8E295236E7EF}" uniqueName="3" name="Season" queryTableFieldId="3" dataDxfId="1247"/>
    <tableColumn id="4" xr3:uid="{B80062E2-5D64-4185-AFD6-3693FA76DE63}" uniqueName="4" name="Arrival_DateTime" queryTableFieldId="4" dataDxfId="1246"/>
    <tableColumn id="5" xr3:uid="{4EB4E468-7F93-4230-85D9-F7665B29D7BF}" uniqueName="5" name="Gear" queryTableFieldId="5" dataDxfId="1245"/>
    <tableColumn id="6" xr3:uid="{6C3255AC-E840-422C-AB53-B5CCF9F12EF9}" uniqueName="6" name="Group Number" queryTableFieldId="6"/>
    <tableColumn id="7" xr3:uid="{FD0984D0-4629-4361-9990-766185C86627}" uniqueName="7" name="Location (Coordinates)" queryTableFieldId="7" dataDxfId="1244"/>
    <tableColumn id="8" xr3:uid="{A24F59A4-3E6F-41EF-A26A-7BB434DA09AD}" uniqueName="8" name="Start Time" queryTableFieldId="8"/>
    <tableColumn id="9" xr3:uid="{468C6B04-C94D-42A2-95DC-89B6B77BDD0B}" uniqueName="9" name="End Time" queryTableFieldId="9"/>
    <tableColumn id="10" xr3:uid="{B8C0EA8D-CF09-4AE9-8517-EF2F59C0FD07}" uniqueName="10" name="Effort" queryTableFieldId="10"/>
    <tableColumn id="11" xr3:uid="{05A67338-C68F-4888-AC58-E4877DC06E75}" uniqueName="11" name="Effort Unit" queryTableFieldId="11" dataDxfId="1243"/>
    <tableColumn id="12" xr3:uid="{5D6EA0D2-E8EB-450F-8909-23104F33D62F}" uniqueName="12" name="Secchi Measurement 1 (cm)" queryTableFieldId="12"/>
    <tableColumn id="13" xr3:uid="{5C1F2E43-BDD7-47ED-A9C4-CE34E4DCDB05}" uniqueName="13" name="Secchi Measurement 2 (cm)" queryTableFieldId="13"/>
    <tableColumn id="14" xr3:uid="{9E5686A9-5FF6-4DDE-B76B-9025C0087663}" uniqueName="14" name="Secchi Depth (cm)" queryTableFieldId="14"/>
    <tableColumn id="15" xr3:uid="{46880821-B2A7-4773-9628-A19F6C8A3CE8}" uniqueName="15" name="mVpH" queryTableFieldId="15"/>
    <tableColumn id="16" xr3:uid="{C6E46858-E59F-4AC0-A629-621CD0D1AF08}" uniqueName="16" name="pH" queryTableFieldId="16"/>
    <tableColumn id="17" xr3:uid="{D2BBEB5D-32D2-4627-935C-F1AF491A7A9C}" uniqueName="17" name="mVORP" queryTableFieldId="17"/>
    <tableColumn id="18" xr3:uid="{6D38DF53-9626-401C-BF18-A933A585672D}" uniqueName="18" name="DO (%)" queryTableFieldId="18"/>
    <tableColumn id="19" xr3:uid="{6B223B5A-5FC6-4591-9282-D9CD796AEB97}" uniqueName="19" name="DO (PPM)" queryTableFieldId="19"/>
    <tableColumn id="20" xr3:uid="{1FE8FDB0-AAF5-4A61-A196-72BD1D1BDC60}" uniqueName="20" name="Conductivity (mS/cm)" queryTableFieldId="20"/>
    <tableColumn id="21" xr3:uid="{478EC4C7-DA10-486C-884C-D6A006D5D710}" uniqueName="21" name="Absolute Conductivity (mS/cm)" queryTableFieldId="21"/>
    <tableColumn id="22" xr3:uid="{354CF625-A70D-4137-B0BC-1DEF6B9F289B}" uniqueName="22" name="Resistance (MΩ·cm)" queryTableFieldId="22"/>
    <tableColumn id="23" xr3:uid="{DBFBAF7A-A691-4FDD-8F7E-B10B895CCCB4}" uniqueName="23" name="TDS (ppt)" queryTableFieldId="23"/>
    <tableColumn id="24" xr3:uid="{8A52E303-F50C-4596-B3A6-48DEBF6A41FA}" uniqueName="24" name="PSU" queryTableFieldId="24"/>
    <tableColumn id="25" xr3:uid="{4274B5EC-1679-4CD2-A8FF-5B8ED2A48438}" uniqueName="25" name="σt" queryTableFieldId="25"/>
    <tableColumn id="26" xr3:uid="{579406EC-E16A-4B1D-94AD-A252C5E2E8A7}" uniqueName="26" name="Temperature (°C)" queryTableFieldId="26"/>
    <tableColumn id="27" xr3:uid="{3741A8E3-17AC-498D-BD72-71E0C61F4656}" uniqueName="27" name="Atmospheric Pressure (PSI)" queryTableFieldId="27"/>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5D453E91-BFC7-498C-A8EF-55539D9D8884}" name="Lepanto3_Info_2" displayName="Lepanto3_Info_2" ref="A1:AA6" tableType="queryTable" totalsRowShown="0">
  <autoFilter ref="A1:AA6" xr:uid="{5D453E91-BFC7-498C-A8EF-55539D9D8884}"/>
  <tableColumns count="27">
    <tableColumn id="1" xr3:uid="{B14E9231-14DE-454E-A7BF-D5C6E72AB0A9}" uniqueName="1" name="Site" queryTableFieldId="1" dataDxfId="1242"/>
    <tableColumn id="2" xr3:uid="{6E1E36F4-38CC-4D40-82B3-660038BA0F53}" uniqueName="2" name="Visit" queryTableFieldId="2"/>
    <tableColumn id="3" xr3:uid="{7B48E8F2-473A-4EDC-9F32-B1F2B8FD7664}" uniqueName="3" name="Season" queryTableFieldId="3" dataDxfId="1241"/>
    <tableColumn id="4" xr3:uid="{6D8B53A9-DC6F-4A79-9A82-4A02BBAAE57C}" uniqueName="4" name="Arrival_DateTime" queryTableFieldId="4" dataDxfId="1240"/>
    <tableColumn id="5" xr3:uid="{98E3961F-1F3E-4089-AEF1-3849EBF8959D}" uniqueName="5" name="Gear" queryTableFieldId="5" dataDxfId="1239"/>
    <tableColumn id="6" xr3:uid="{1E72A3C3-7E82-4D2F-97D4-ABE2E2B73B05}" uniqueName="6" name="Group Number" queryTableFieldId="6"/>
    <tableColumn id="7" xr3:uid="{0661340D-A71D-4346-BAD3-F76FF75F4921}" uniqueName="7" name="Location (Coordinates)" queryTableFieldId="7" dataDxfId="1238"/>
    <tableColumn id="8" xr3:uid="{0777140C-DBA1-43DA-8477-2A8A2BF4FB9D}" uniqueName="8" name="Start Time" queryTableFieldId="8"/>
    <tableColumn id="9" xr3:uid="{0AED64D9-908F-4790-81DC-F19A8D8EF7E9}" uniqueName="9" name="End Time" queryTableFieldId="9"/>
    <tableColumn id="10" xr3:uid="{FE23233B-FDE4-4366-BAB0-FC0D534C0A20}" uniqueName="10" name="Effort" queryTableFieldId="10"/>
    <tableColumn id="11" xr3:uid="{B66D6E7F-B0E7-4FB1-942F-7EE38DB05926}" uniqueName="11" name="Effort Unit" queryTableFieldId="11" dataDxfId="1237"/>
    <tableColumn id="12" xr3:uid="{8A61679D-D3D8-4364-B7A2-3BAF3F29AA6D}" uniqueName="12" name="Secchi Measurement 1 (cm)" queryTableFieldId="12"/>
    <tableColumn id="13" xr3:uid="{23DE01BF-9A8F-4574-B832-9EDBEA69AE31}" uniqueName="13" name="Secchi Measurement 2 (cm)" queryTableFieldId="13"/>
    <tableColumn id="14" xr3:uid="{CFECAF96-F90A-4093-8774-B2F7CDE1F6A7}" uniqueName="14" name="Secchi Depth (cm)" queryTableFieldId="14"/>
    <tableColumn id="15" xr3:uid="{6CA5CBDA-9308-40B9-8F47-B86140EFA4BC}" uniqueName="15" name="mVpH" queryTableFieldId="15"/>
    <tableColumn id="16" xr3:uid="{26775F74-23A1-415B-A64A-68AF4A297088}" uniqueName="16" name="pH" queryTableFieldId="16"/>
    <tableColumn id="17" xr3:uid="{FE13B6F2-DEC6-4CA3-A4B8-E0210DABEC6E}" uniqueName="17" name="mVORP" queryTableFieldId="17"/>
    <tableColumn id="18" xr3:uid="{0578E47A-4661-4422-A350-C4434B77BB49}" uniqueName="18" name="DO (%)" queryTableFieldId="18"/>
    <tableColumn id="19" xr3:uid="{6CAFBB40-BC81-435E-9AD4-8DADA35813DA}" uniqueName="19" name="DO (PPM)" queryTableFieldId="19"/>
    <tableColumn id="20" xr3:uid="{0993C8E3-D475-4C3B-B131-D312C9A71D50}" uniqueName="20" name="Conductivity (mS/cm)" queryTableFieldId="20"/>
    <tableColumn id="21" xr3:uid="{035B2525-DFD4-4720-9433-BC053A72589B}" uniqueName="21" name="Absolute Conductivity (mS/cm)" queryTableFieldId="21"/>
    <tableColumn id="22" xr3:uid="{58C1AC37-B22D-4502-B158-900B24234AA8}" uniqueName="22" name="Resistance (MΩ·cm)" queryTableFieldId="22"/>
    <tableColumn id="23" xr3:uid="{35EFE626-B722-4F60-990C-03A4AB1B3F76}" uniqueName="23" name="TDS (ppt)" queryTableFieldId="23"/>
    <tableColumn id="24" xr3:uid="{E7B0C57C-AE95-4709-992D-D4A7D88893E4}" uniqueName="24" name="PSU" queryTableFieldId="24"/>
    <tableColumn id="25" xr3:uid="{4B49A394-7836-487F-9175-10A1060D72F6}" uniqueName="25" name="σt" queryTableFieldId="25"/>
    <tableColumn id="26" xr3:uid="{9462A877-379A-4085-886D-F0EFDAC0F67C}" uniqueName="26" name="Temperature (°C)" queryTableFieldId="26"/>
    <tableColumn id="27" xr3:uid="{49BECB99-4ABA-4C26-A82B-1D44CE4465F9}" uniqueName="27" name="Atmospheric Pressure (PSI)" queryTableFieldId="2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4E48B02C-D969-4D2F-8ADD-7A2293329AE9}" name="Colorado4_Info_2" displayName="Colorado4_Info_2" ref="A1:AA6" tableType="queryTable" totalsRowShown="0">
  <autoFilter ref="A1:AA6" xr:uid="{4E48B02C-D969-4D2F-8ADD-7A2293329AE9}"/>
  <tableColumns count="27">
    <tableColumn id="1" xr3:uid="{EDDD449E-2FA2-4EC7-B8DA-83601ECAF91B}" uniqueName="1" name="Site" queryTableFieldId="1" dataDxfId="1236"/>
    <tableColumn id="2" xr3:uid="{D2C8B92A-B84A-40C5-BA20-FFA7F76BB996}" uniqueName="2" name="Visit" queryTableFieldId="2"/>
    <tableColumn id="3" xr3:uid="{49581644-6C9A-4740-8970-70D9CB21CFEF}" uniqueName="3" name="Season" queryTableFieldId="3" dataDxfId="1235"/>
    <tableColumn id="4" xr3:uid="{68218A80-C6FA-46EF-8C3E-A0842F3B5531}" uniqueName="4" name="Arrival_DateTime" queryTableFieldId="4" dataDxfId="1234"/>
    <tableColumn id="5" xr3:uid="{09F13D53-E4F7-4E16-8212-ABAFCB604F77}" uniqueName="5" name="Gear" queryTableFieldId="5" dataDxfId="1233"/>
    <tableColumn id="6" xr3:uid="{F94095B6-697D-4455-A9B8-8D846BE8BC79}" uniqueName="6" name="Group Number" queryTableFieldId="6"/>
    <tableColumn id="7" xr3:uid="{3EA6ED65-725E-44AD-8EDA-963569CA82DF}" uniqueName="7" name="Location (Coordinates)" queryTableFieldId="7" dataDxfId="1232"/>
    <tableColumn id="8" xr3:uid="{6398C15D-9787-4B60-B694-9189C395B67C}" uniqueName="8" name="Start Time" queryTableFieldId="8"/>
    <tableColumn id="9" xr3:uid="{84F5C487-639E-47EF-A064-772FDB580BF7}" uniqueName="9" name="End Time" queryTableFieldId="9"/>
    <tableColumn id="10" xr3:uid="{85D022D4-1DB2-4B81-80BF-D4155896402C}" uniqueName="10" name="Effort" queryTableFieldId="10"/>
    <tableColumn id="11" xr3:uid="{EDEF6D81-4FD6-461D-948D-0B501BED2E4B}" uniqueName="11" name="Effort Unit" queryTableFieldId="11" dataDxfId="1231"/>
    <tableColumn id="12" xr3:uid="{44B56108-0A9C-43A5-9750-9AA479648A63}" uniqueName="12" name="Secchi Measurement 1 (cm)" queryTableFieldId="12"/>
    <tableColumn id="13" xr3:uid="{514BDBD9-AC29-4A19-9EAD-E90511B4F85F}" uniqueName="13" name="Secchi Measurement 2 (cm)" queryTableFieldId="13"/>
    <tableColumn id="14" xr3:uid="{0A910E8B-5802-43CD-BEF9-A8CD7B7BBA60}" uniqueName="14" name="Secchi Depth (cm)" queryTableFieldId="14"/>
    <tableColumn id="15" xr3:uid="{319B6F6E-0DC2-4A3B-8FDC-5A54E0E91E55}" uniqueName="15" name="mVpH" queryTableFieldId="15"/>
    <tableColumn id="16" xr3:uid="{606F93BF-E523-4F7D-B065-A515B93A5B23}" uniqueName="16" name="pH" queryTableFieldId="16"/>
    <tableColumn id="17" xr3:uid="{2C8DB256-C07F-40EB-AE85-76C64BA497DE}" uniqueName="17" name="mVORP" queryTableFieldId="17"/>
    <tableColumn id="18" xr3:uid="{9BA865EF-4974-4F52-B713-95889C86D4A2}" uniqueName="18" name="DO (%)" queryTableFieldId="18"/>
    <tableColumn id="19" xr3:uid="{EE331F38-BC3E-44A1-A973-BC76DD94FD29}" uniqueName="19" name="DO (PPM)" queryTableFieldId="19"/>
    <tableColumn id="20" xr3:uid="{A56C7705-E236-4B2D-A027-101FA310B2D1}" uniqueName="20" name="Conductivity (mS/cm)" queryTableFieldId="20"/>
    <tableColumn id="21" xr3:uid="{DEA37AA6-024E-497F-BCB3-440843F74712}" uniqueName="21" name="Absolute Conductivity (mS/cm)" queryTableFieldId="21"/>
    <tableColumn id="22" xr3:uid="{ED52DDCF-11A8-49A7-ADE3-6002F7925913}" uniqueName="22" name="Resistance (MΩ·cm)" queryTableFieldId="22"/>
    <tableColumn id="23" xr3:uid="{F8BE1BEF-D518-46AC-B84F-93F42402437A}" uniqueName="23" name="TDS (ppt)" queryTableFieldId="23"/>
    <tableColumn id="24" xr3:uid="{21F1428B-171D-4968-8345-87F9053C40E4}" uniqueName="24" name="PSU" queryTableFieldId="24"/>
    <tableColumn id="25" xr3:uid="{B419E135-B546-4B41-BABB-07C9A4872CD0}" uniqueName="25" name="σt" queryTableFieldId="25"/>
    <tableColumn id="26" xr3:uid="{AABC0622-7A33-4695-BCBF-74C42D1D00E7}" uniqueName="26" name="Temperature (°C)" queryTableFieldId="26"/>
    <tableColumn id="27" xr3:uid="{506B7A3B-D2CE-4E17-99E2-D5468CC7B7E2}" uniqueName="27" name="Atmospheric Pressure (PSI)" queryTableFieldId="2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1FDF6A7-762A-45D7-9598-C27931343E33}" name="Lepanto2_Info_2" displayName="Lepanto2_Info_2" ref="A1:AA6" tableType="queryTable" totalsRowShown="0">
  <autoFilter ref="A1:AA6" xr:uid="{11FDF6A7-762A-45D7-9598-C27931343E33}"/>
  <tableColumns count="27">
    <tableColumn id="1" xr3:uid="{66093D1F-693D-4EB6-92C8-0F7E81D51BE7}" uniqueName="1" name="Site" queryTableFieldId="1" dataDxfId="1230"/>
    <tableColumn id="2" xr3:uid="{9F659441-379B-4F36-9766-307A3371194C}" uniqueName="2" name="Visit" queryTableFieldId="2"/>
    <tableColumn id="3" xr3:uid="{E66FC54C-BF39-4FB2-B333-EDC6267853DF}" uniqueName="3" name="Season" queryTableFieldId="3" dataDxfId="1229"/>
    <tableColumn id="4" xr3:uid="{CA769CC6-8E2B-45FC-9472-79F0D016E6E7}" uniqueName="4" name="Arrival_DateTime" queryTableFieldId="4" dataDxfId="1228"/>
    <tableColumn id="5" xr3:uid="{77756BA4-E5B8-4588-8FC9-37C56C4ACA2E}" uniqueName="5" name="Gear" queryTableFieldId="5" dataDxfId="1227"/>
    <tableColumn id="6" xr3:uid="{FE47D82B-5D12-44A2-BCD7-310C9DC55EF4}" uniqueName="6" name="Group Number" queryTableFieldId="6"/>
    <tableColumn id="7" xr3:uid="{1E25153D-B5A8-421C-A124-ACCBD304D730}" uniqueName="7" name="Location (Coordinates)" queryTableFieldId="7" dataDxfId="1226"/>
    <tableColumn id="8" xr3:uid="{633AEF20-16FA-4720-A74E-CC2D4A44A55A}" uniqueName="8" name="Start Time" queryTableFieldId="8"/>
    <tableColumn id="9" xr3:uid="{E2CA0180-4691-423E-9B8C-4E64644BDD89}" uniqueName="9" name="End Time" queryTableFieldId="9"/>
    <tableColumn id="10" xr3:uid="{88027FDB-74E4-4655-A05A-41162CF9495F}" uniqueName="10" name="Effort" queryTableFieldId="10"/>
    <tableColumn id="11" xr3:uid="{745FFB3B-B2C8-42A6-B40B-AE32871094A2}" uniqueName="11" name="Effort Unit" queryTableFieldId="11" dataDxfId="1225"/>
    <tableColumn id="12" xr3:uid="{74D5E152-CE7D-4AD9-BEFC-9782EAFE6258}" uniqueName="12" name="Secchi Measurement 1 (cm)" queryTableFieldId="12"/>
    <tableColumn id="13" xr3:uid="{8AA1C2E7-26D3-4943-8B7F-509B7FB1DCD6}" uniqueName="13" name="Secchi Measurement 2 (cm)" queryTableFieldId="13"/>
    <tableColumn id="14" xr3:uid="{2C1A646B-C106-4D49-8D7B-645CCBD1ADD4}" uniqueName="14" name="Secchi Depth (cm)" queryTableFieldId="14"/>
    <tableColumn id="15" xr3:uid="{F28FE5DE-8541-4A0F-9262-171A45A704FC}" uniqueName="15" name="mVpH" queryTableFieldId="15"/>
    <tableColumn id="16" xr3:uid="{0D97B569-F49E-4C37-BA7B-779A23103724}" uniqueName="16" name="pH" queryTableFieldId="16"/>
    <tableColumn id="17" xr3:uid="{14A89829-B17A-4E6C-8CBF-808EAB76E026}" uniqueName="17" name="mVORP" queryTableFieldId="17"/>
    <tableColumn id="18" xr3:uid="{6938489C-937A-4F5A-BBDB-BB6A7CB546B5}" uniqueName="18" name="DO (%)" queryTableFieldId="18"/>
    <tableColumn id="19" xr3:uid="{C12776B6-D8B5-416F-A138-E7AD4E36AB50}" uniqueName="19" name="DO (PPM)" queryTableFieldId="19"/>
    <tableColumn id="20" xr3:uid="{394C243C-127A-4E66-93BD-499A26C2AC2D}" uniqueName="20" name="Conductivity (mS/cm)" queryTableFieldId="20"/>
    <tableColumn id="21" xr3:uid="{48AD2FF0-EA83-4173-870B-222A511E4DD6}" uniqueName="21" name="Absolute Conductivity (mS/cm)" queryTableFieldId="21"/>
    <tableColumn id="22" xr3:uid="{94C269E6-B969-4215-8F51-5025C3B29668}" uniqueName="22" name="Resistance (MΩ·cm)" queryTableFieldId="22"/>
    <tableColumn id="23" xr3:uid="{0155967C-CCD8-480B-9591-B83D4C06F6CC}" uniqueName="23" name="TDS (ppt)" queryTableFieldId="23"/>
    <tableColumn id="24" xr3:uid="{F0EAFE38-599B-4975-AE3C-4AE5B830F531}" uniqueName="24" name="PSU" queryTableFieldId="24"/>
    <tableColumn id="25" xr3:uid="{D18306CA-1E65-460F-8ADA-8A5B0589D8F4}" uniqueName="25" name="σt" queryTableFieldId="25"/>
    <tableColumn id="26" xr3:uid="{9570B6BD-A0E7-489C-81E3-796C57A8C197}" uniqueName="26" name="Temperature (°C)" queryTableFieldId="26"/>
    <tableColumn id="27" xr3:uid="{24D39522-AD36-44A0-8A29-4AA44ADFA975}" uniqueName="27" name="Atmospheric Pressure (PSI)" queryTableFieldId="27"/>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446DAAF9-F81C-4C72-B042-FDBA4C187DC9}" name="Bebedero3_Info_2" displayName="Bebedero3_Info_2" ref="A1:AA6" tableType="queryTable" totalsRowShown="0">
  <autoFilter ref="A1:AA6" xr:uid="{446DAAF9-F81C-4C72-B042-FDBA4C187DC9}"/>
  <tableColumns count="27">
    <tableColumn id="1" xr3:uid="{BF806F4E-7B6E-4340-8FB5-4A094F317C2D}" uniqueName="1" name="Site" queryTableFieldId="1" dataDxfId="1224"/>
    <tableColumn id="2" xr3:uid="{55EB10F4-C2A7-4169-8A54-F06B955B690B}" uniqueName="2" name="Visit" queryTableFieldId="2"/>
    <tableColumn id="3" xr3:uid="{B7A34BC3-9747-4915-B18D-EBFAE076C1EF}" uniqueName="3" name="Season" queryTableFieldId="3" dataDxfId="1223"/>
    <tableColumn id="4" xr3:uid="{22B1906F-448C-447D-AF1F-4D59790089A9}" uniqueName="4" name="Arrival_DateTime" queryTableFieldId="4" dataDxfId="1222"/>
    <tableColumn id="5" xr3:uid="{D96586E3-116F-4FF8-A87C-A25593F76B31}" uniqueName="5" name="Gear" queryTableFieldId="5" dataDxfId="1221"/>
    <tableColumn id="6" xr3:uid="{708AD5F8-891F-4E86-86D8-B1678B69EEB6}" uniqueName="6" name="Group Number" queryTableFieldId="6"/>
    <tableColumn id="7" xr3:uid="{36FC29F2-5924-440E-B57E-C4A90F6A45FB}" uniqueName="7" name="Location (Coordinates)" queryTableFieldId="7" dataDxfId="1220"/>
    <tableColumn id="8" xr3:uid="{65D6FEE1-9A6E-4F86-827A-A74B0DFE571B}" uniqueName="8" name="Start Time" queryTableFieldId="8"/>
    <tableColumn id="9" xr3:uid="{B1F698CD-7D2B-4F33-9740-E2FA7FDA903D}" uniqueName="9" name="End Time" queryTableFieldId="9"/>
    <tableColumn id="10" xr3:uid="{FA0FF03F-DBF2-4179-A062-9CF0FC544516}" uniqueName="10" name="Effort" queryTableFieldId="10"/>
    <tableColumn id="11" xr3:uid="{7FDD5482-524A-4BC2-A139-70E3A55C5EBB}" uniqueName="11" name="Effort Unit" queryTableFieldId="11" dataDxfId="1219"/>
    <tableColumn id="12" xr3:uid="{D3481054-BEC2-4232-AB9B-894F3C0FDECE}" uniqueName="12" name="Secchi Measurement 1 (cm)" queryTableFieldId="12"/>
    <tableColumn id="13" xr3:uid="{6A5C2F2E-4510-4916-87EC-B1BD31F5989C}" uniqueName="13" name="Secchi Measurement 2 (cm)" queryTableFieldId="13"/>
    <tableColumn id="14" xr3:uid="{376B510C-AAA1-4C58-B322-A4381D8EA2D8}" uniqueName="14" name="Secchi Depth (cm)" queryTableFieldId="14"/>
    <tableColumn id="15" xr3:uid="{35753C92-4E67-49F8-80B4-2F809FC20411}" uniqueName="15" name="mVpH" queryTableFieldId="15"/>
    <tableColumn id="16" xr3:uid="{3A59C8F3-6E4C-45C2-9435-874DDB823842}" uniqueName="16" name="pH" queryTableFieldId="16"/>
    <tableColumn id="17" xr3:uid="{C903326E-30C8-441B-8186-01FCBAD62737}" uniqueName="17" name="mVORP" queryTableFieldId="17"/>
    <tableColumn id="18" xr3:uid="{1C8B36E0-F28C-4223-A85D-E414B482BDE8}" uniqueName="18" name="DO (%)" queryTableFieldId="18"/>
    <tableColumn id="19" xr3:uid="{DA0EB494-4039-406E-AF18-E4F915E7CAEA}" uniqueName="19" name="DO (PPM)" queryTableFieldId="19"/>
    <tableColumn id="20" xr3:uid="{55E4477E-6C89-4F9D-943B-1ECC0EFB907A}" uniqueName="20" name="Conductivity (mS/cm)" queryTableFieldId="20"/>
    <tableColumn id="21" xr3:uid="{0FA8697A-0B5C-4EE9-98BF-8155EDABC986}" uniqueName="21" name="Absolute Conductivity (mS/cm)" queryTableFieldId="21"/>
    <tableColumn id="22" xr3:uid="{A1EAC1AB-C458-40AC-832C-FA52FE3DDFA5}" uniqueName="22" name="Resistance (MΩ·cm)" queryTableFieldId="22"/>
    <tableColumn id="23" xr3:uid="{4869716A-F8B3-416D-B3EA-E72AEC9BE3FB}" uniqueName="23" name="TDS (ppt)" queryTableFieldId="23"/>
    <tableColumn id="24" xr3:uid="{416B2B35-52E1-4014-83F0-C445457F33B8}" uniqueName="24" name="PSU" queryTableFieldId="24"/>
    <tableColumn id="25" xr3:uid="{4A239E95-7428-47BD-8843-3F2BC5A64DA8}" uniqueName="25" name="σt" queryTableFieldId="25"/>
    <tableColumn id="26" xr3:uid="{2F4F8B99-C3BC-40CB-AB79-DB6EAE609EA3}" uniqueName="26" name="Temperature (°C)" queryTableFieldId="26"/>
    <tableColumn id="27" xr3:uid="{5186DDEC-D705-42E5-973C-284C6E117091}" uniqueName="27" name="Atmospheric Pressure (PSI)" queryTableFieldId="27"/>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90A648DD-21D9-4FDA-A424-F1C0B4D2D1DF}" name="Colorado3_Info_2" displayName="Colorado3_Info_2" ref="A1:AA6" tableType="queryTable" totalsRowShown="0">
  <autoFilter ref="A1:AA6" xr:uid="{90A648DD-21D9-4FDA-A424-F1C0B4D2D1DF}"/>
  <tableColumns count="27">
    <tableColumn id="1" xr3:uid="{2076F3D4-0954-47C7-B255-4EBF14A9D52C}" uniqueName="1" name="Site" queryTableFieldId="1" dataDxfId="1218"/>
    <tableColumn id="2" xr3:uid="{5D831654-BBBA-44D9-AA04-F65D4AF619C2}" uniqueName="2" name="Visit" queryTableFieldId="2"/>
    <tableColumn id="3" xr3:uid="{008A0CEF-A7D0-4D01-9E2B-A730922FC748}" uniqueName="3" name="Season" queryTableFieldId="3" dataDxfId="1217"/>
    <tableColumn id="4" xr3:uid="{C928F87E-6458-42A5-8B06-D50971DC77C5}" uniqueName="4" name="Arrival_DateTime" queryTableFieldId="4" dataDxfId="1216"/>
    <tableColumn id="5" xr3:uid="{32465B8C-17FE-41D7-8B32-D7BECDAED732}" uniqueName="5" name="Gear" queryTableFieldId="5" dataDxfId="1215"/>
    <tableColumn id="6" xr3:uid="{FCE489AD-D629-4826-90D6-A2FCBEEB20A4}" uniqueName="6" name="Group Number" queryTableFieldId="6"/>
    <tableColumn id="7" xr3:uid="{0D6D9638-726D-4C7A-A9D8-AA0E1025C504}" uniqueName="7" name="Location (Coordinates)" queryTableFieldId="7" dataDxfId="1214"/>
    <tableColumn id="8" xr3:uid="{AC7F906F-583D-4334-B70B-B359272E3205}" uniqueName="8" name="Start Time" queryTableFieldId="8"/>
    <tableColumn id="9" xr3:uid="{DE1604AB-0DB7-4998-9B62-A3FB473B4513}" uniqueName="9" name="End Time" queryTableFieldId="9"/>
    <tableColumn id="10" xr3:uid="{0728458B-703E-4F12-B67C-0B8240C30AC7}" uniqueName="10" name="Effort" queryTableFieldId="10"/>
    <tableColumn id="11" xr3:uid="{C7B703BD-CB28-4E57-9242-8253923E74EB}" uniqueName="11" name="Effort Unit" queryTableFieldId="11" dataDxfId="1213"/>
    <tableColumn id="12" xr3:uid="{3CD64FDF-3BAC-47B3-B309-6E52CFD1E7CB}" uniqueName="12" name="Secchi Measurement 1 (cm)" queryTableFieldId="12"/>
    <tableColumn id="13" xr3:uid="{FEB012EA-A57D-4A12-AB88-9C00681D0106}" uniqueName="13" name="Secchi Measurement 2 (cm)" queryTableFieldId="13"/>
    <tableColumn id="14" xr3:uid="{F690085B-EA78-4426-8BBA-A5A538DEC3EF}" uniqueName="14" name="Secchi Depth (cm)" queryTableFieldId="14"/>
    <tableColumn id="15" xr3:uid="{382BF135-6B03-41AD-8533-1445EA71B037}" uniqueName="15" name="mVpH" queryTableFieldId="15"/>
    <tableColumn id="16" xr3:uid="{BC246B98-F2C5-4B06-BB99-A97EB40463F4}" uniqueName="16" name="pH" queryTableFieldId="16"/>
    <tableColumn id="17" xr3:uid="{43DEBDB3-2D4A-45B8-81CB-FA006419B54F}" uniqueName="17" name="mVORP" queryTableFieldId="17"/>
    <tableColumn id="18" xr3:uid="{C09AFC1A-6BBF-48CA-A8C4-82DCAC5756D9}" uniqueName="18" name="DO (%)" queryTableFieldId="18"/>
    <tableColumn id="19" xr3:uid="{F61ED288-2694-4DCE-9B66-2AB43F1E4D25}" uniqueName="19" name="DO (PPM)" queryTableFieldId="19"/>
    <tableColumn id="20" xr3:uid="{225534BA-4E05-4B21-A183-84CBFD6A491E}" uniqueName="20" name="Conductivity (mS/cm)" queryTableFieldId="20"/>
    <tableColumn id="21" xr3:uid="{42B83D4B-ACD7-42E3-B371-BBAE0CFB6EBD}" uniqueName="21" name="Absolute Conductivity (mS/cm)" queryTableFieldId="21"/>
    <tableColumn id="22" xr3:uid="{761B356A-C1D1-4140-9D91-0A65A5891774}" uniqueName="22" name="Resistance (MΩ·cm)" queryTableFieldId="22"/>
    <tableColumn id="23" xr3:uid="{FB84F967-94D1-4D53-9ADA-992657CE3A6D}" uniqueName="23" name="TDS (ppt)" queryTableFieldId="23"/>
    <tableColumn id="24" xr3:uid="{CC9B43F9-D885-4C38-AF09-5EFEC0D4A802}" uniqueName="24" name="PSU" queryTableFieldId="24"/>
    <tableColumn id="25" xr3:uid="{F81F98FE-AC85-46F7-9CBB-D1DCB1D459BD}" uniqueName="25" name="σt" queryTableFieldId="25"/>
    <tableColumn id="26" xr3:uid="{1262EF3C-CEC8-40EF-A6DE-DC7F5CF30A7D}" uniqueName="26" name="Temperature (°C)" queryTableFieldId="26"/>
    <tableColumn id="27" xr3:uid="{C2AF004A-5CC8-4375-A920-14A70E35CE59}" uniqueName="27" name="Atmospheric Pressure (PSI)" queryTableFieldId="27"/>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6C833485-B25D-4742-8300-6AFECF94A284}" name="PuntaMorales3_Info_2" displayName="PuntaMorales3_Info_2" ref="A1:AA6" tableType="queryTable" totalsRowShown="0">
  <autoFilter ref="A1:AA6" xr:uid="{6C833485-B25D-4742-8300-6AFECF94A284}"/>
  <tableColumns count="27">
    <tableColumn id="1" xr3:uid="{A517D2D9-E47B-4850-A862-7983711403EF}" uniqueName="1" name="Site" queryTableFieldId="1" dataDxfId="1212"/>
    <tableColumn id="2" xr3:uid="{021B57BB-E14A-482C-8725-AE45BC1AB7A2}" uniqueName="2" name="Visit" queryTableFieldId="2"/>
    <tableColumn id="3" xr3:uid="{2F88E78E-51A1-4142-81CD-E2F0235B36C0}" uniqueName="3" name="Season" queryTableFieldId="3" dataDxfId="1211"/>
    <tableColumn id="4" xr3:uid="{42DBC15A-E91E-406C-BC17-FB07E37232D5}" uniqueName="4" name="Arrival_DateTime" queryTableFieldId="4" dataDxfId="1210"/>
    <tableColumn id="5" xr3:uid="{B32DDA33-C9A0-4478-A210-0E4DFD87CA7E}" uniqueName="5" name="Gear" queryTableFieldId="5" dataDxfId="1209"/>
    <tableColumn id="6" xr3:uid="{DBD4E447-A77B-4E3B-9496-91B81F6112B9}" uniqueName="6" name="Group Number" queryTableFieldId="6"/>
    <tableColumn id="7" xr3:uid="{5E11F437-733E-4D53-98DE-9E026DAEFA6C}" uniqueName="7" name="Location (Coordinates)" queryTableFieldId="7" dataDxfId="1208"/>
    <tableColumn id="8" xr3:uid="{5763A9D5-1D15-4C62-99E8-063FE9012390}" uniqueName="8" name="Start Time" queryTableFieldId="8"/>
    <tableColumn id="9" xr3:uid="{47F066DA-15B6-4A72-B393-01E369BF1299}" uniqueName="9" name="End Time" queryTableFieldId="9"/>
    <tableColumn id="10" xr3:uid="{D2B65D5E-AB01-4F63-9120-44266A217A16}" uniqueName="10" name="Effort" queryTableFieldId="10"/>
    <tableColumn id="11" xr3:uid="{4D6EFB3E-898E-4F57-8346-B7320596F381}" uniqueName="11" name="Effort Unit" queryTableFieldId="11" dataDxfId="1207"/>
    <tableColumn id="12" xr3:uid="{31625366-EE06-459B-BF10-740D1DDB25EB}" uniqueName="12" name="Secchi Measurement 1 (cm)" queryTableFieldId="12"/>
    <tableColumn id="13" xr3:uid="{29C35DE9-4BD3-444A-8DAD-DCCEC1728509}" uniqueName="13" name="Secchi Measurement 2 (cm)" queryTableFieldId="13"/>
    <tableColumn id="14" xr3:uid="{C3F0C136-38A1-4218-9824-A943ECAFB084}" uniqueName="14" name="Secchi Depth (cm)" queryTableFieldId="14"/>
    <tableColumn id="15" xr3:uid="{ACEC4860-1500-4CF5-9E7B-A5E7E5B150D5}" uniqueName="15" name="mVpH" queryTableFieldId="15"/>
    <tableColumn id="16" xr3:uid="{EA64276B-1A8D-4836-A9C8-999295FCA2B2}" uniqueName="16" name="pH" queryTableFieldId="16"/>
    <tableColumn id="17" xr3:uid="{C8AC6750-C7BB-40C9-AF5D-8F42915D2185}" uniqueName="17" name="mVORP" queryTableFieldId="17"/>
    <tableColumn id="18" xr3:uid="{44811738-6A02-497A-B802-77BCDE74B933}" uniqueName="18" name="DO (%)" queryTableFieldId="18"/>
    <tableColumn id="19" xr3:uid="{BBAE8AB7-7984-4D29-888C-FD09E2558FE5}" uniqueName="19" name="DO (PPM)" queryTableFieldId="19"/>
    <tableColumn id="20" xr3:uid="{0E8527ED-8629-4FCE-B9DB-C10664B375A6}" uniqueName="20" name="Conductivity (mS/cm)" queryTableFieldId="20"/>
    <tableColumn id="21" xr3:uid="{99EDBEF4-26A6-439E-8D19-8871A5D8CF1C}" uniqueName="21" name="Absolute Conductivity (mS/cm)" queryTableFieldId="21"/>
    <tableColumn id="22" xr3:uid="{4D564334-8F69-4C43-867B-F825AB3ADE09}" uniqueName="22" name="Resistance (MΩ·cm)" queryTableFieldId="22"/>
    <tableColumn id="23" xr3:uid="{2C7AFBCB-1977-40FD-A689-A8B698C56789}" uniqueName="23" name="TDS (ppt)" queryTableFieldId="23"/>
    <tableColumn id="24" xr3:uid="{0775F7D7-DFB1-4F96-8129-E80480FEB128}" uniqueName="24" name="PSU" queryTableFieldId="24"/>
    <tableColumn id="25" xr3:uid="{15E5259C-59E0-4C70-A047-EC6D0A56D431}" uniqueName="25" name="σt" queryTableFieldId="25"/>
    <tableColumn id="26" xr3:uid="{D84A2624-2FEA-422C-B031-E6B5E36790E7}" uniqueName="26" name="Temperature (°C)" queryTableFieldId="26"/>
    <tableColumn id="27" xr3:uid="{2596EB12-D2CE-4033-94FA-022DE9C4A0FA}" uniqueName="27" name="Atmospheric Pressure (PSI)" queryTableFieldId="2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060FECD-30D6-4D9C-8752-DD42E38EC73F}" name="Tivives3_Info_2" displayName="Tivives3_Info_2" ref="A1:AA6" tableType="queryTable" totalsRowShown="0">
  <autoFilter ref="A1:AA6" xr:uid="{1060FECD-30D6-4D9C-8752-DD42E38EC73F}"/>
  <tableColumns count="27">
    <tableColumn id="1" xr3:uid="{067C85B6-35BE-46E0-932E-3B65902115C6}" uniqueName="1" name="Site" queryTableFieldId="1" dataDxfId="1206"/>
    <tableColumn id="2" xr3:uid="{72630C5B-61EA-40EE-A77F-5394403A7E17}" uniqueName="2" name="Visit" queryTableFieldId="2"/>
    <tableColumn id="3" xr3:uid="{B7546DEE-C483-4260-B2BC-4332BADD4776}" uniqueName="3" name="Season" queryTableFieldId="3" dataDxfId="1205"/>
    <tableColumn id="4" xr3:uid="{D44A6579-4F62-43DD-A196-3BF008228ED0}" uniqueName="4" name="Arrival_DateTime" queryTableFieldId="4" dataDxfId="1204"/>
    <tableColumn id="5" xr3:uid="{D096BA3C-1C93-484A-99FC-4B907AA9292B}" uniqueName="5" name="Gear" queryTableFieldId="5" dataDxfId="1203"/>
    <tableColumn id="6" xr3:uid="{136B35F3-D4F2-45C8-823F-C0CB153CE4BA}" uniqueName="6" name="Group Number" queryTableFieldId="6"/>
    <tableColumn id="7" xr3:uid="{1979CFD5-4941-4876-BE63-0CB0993AA754}" uniqueName="7" name="Location (Coordinates)" queryTableFieldId="7" dataDxfId="1202"/>
    <tableColumn id="8" xr3:uid="{605244D8-E2BD-4305-A08D-87E3A9A82398}" uniqueName="8" name="Start Time" queryTableFieldId="8"/>
    <tableColumn id="9" xr3:uid="{3B626F6E-5B38-413B-956C-9DC15CBC991E}" uniqueName="9" name="End Time" queryTableFieldId="9"/>
    <tableColumn id="10" xr3:uid="{BC1E788F-DE53-40F5-B97D-AF1D93C5FB8F}" uniqueName="10" name="Effort" queryTableFieldId="10"/>
    <tableColumn id="11" xr3:uid="{939CAE67-1233-41E4-9CE4-2C832BF7EAFB}" uniqueName="11" name="Effort Unit" queryTableFieldId="11" dataDxfId="1201"/>
    <tableColumn id="12" xr3:uid="{1860C90D-51CD-4F9B-A969-9F209C2A4080}" uniqueName="12" name="Secchi Measurement 1 (cm)" queryTableFieldId="12"/>
    <tableColumn id="13" xr3:uid="{8944EA28-B698-4E7D-B801-0A13746597B3}" uniqueName="13" name="Secchi Measurement 2 (cm)" queryTableFieldId="13"/>
    <tableColumn id="14" xr3:uid="{8A2CF4DF-EC94-447E-95D6-81334F20F5D7}" uniqueName="14" name="Secchi Depth (cm)" queryTableFieldId="14"/>
    <tableColumn id="15" xr3:uid="{F8495FCE-40CC-48CA-8668-096964CED969}" uniqueName="15" name="mVpH" queryTableFieldId="15"/>
    <tableColumn id="16" xr3:uid="{6D94EA3F-620C-4A3C-AC93-E2D950768215}" uniqueName="16" name="pH" queryTableFieldId="16"/>
    <tableColumn id="17" xr3:uid="{1CB9392A-B568-4011-809D-AE5350D3F8A8}" uniqueName="17" name="mVORP" queryTableFieldId="17"/>
    <tableColumn id="18" xr3:uid="{86DCD39C-87E8-4236-9AC3-5E4F69A70E57}" uniqueName="18" name="DO (%)" queryTableFieldId="18"/>
    <tableColumn id="19" xr3:uid="{9BADFDB4-B206-495F-87F0-2555AC5F762E}" uniqueName="19" name="DO (PPM)" queryTableFieldId="19"/>
    <tableColumn id="20" xr3:uid="{29502069-8061-4223-B873-E8BE15331245}" uniqueName="20" name="Conductivity (mS/cm)" queryTableFieldId="20"/>
    <tableColumn id="21" xr3:uid="{109584B0-9BEF-41C3-88DC-1A08A352FDC6}" uniqueName="21" name="Absolute Conductivity (mS/cm)" queryTableFieldId="21"/>
    <tableColumn id="22" xr3:uid="{1F3BA311-D047-4F6F-87A4-2B0916EA8326}" uniqueName="22" name="Resistance (MΩ·cm)" queryTableFieldId="22"/>
    <tableColumn id="23" xr3:uid="{F66FC215-8356-45D6-9081-C8F4A7934A70}" uniqueName="23" name="TDS (ppt)" queryTableFieldId="23"/>
    <tableColumn id="24" xr3:uid="{E5C3A317-5ABF-43E7-9895-181CCB01D415}" uniqueName="24" name="PSU" queryTableFieldId="24"/>
    <tableColumn id="25" xr3:uid="{A3AECB50-9D2E-4B9A-A561-77829DD12075}" uniqueName="25" name="σt" queryTableFieldId="25"/>
    <tableColumn id="26" xr3:uid="{7901093F-672D-4F79-823E-E85196CB50A5}" uniqueName="26" name="Temperature (°C)" queryTableFieldId="26"/>
    <tableColumn id="27" xr3:uid="{ADD359EC-668D-441D-9CC9-14D29BBAAADE}" uniqueName="27" name="Atmospheric Pressure (PSI)" queryTableFieldId="2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14A23C4A-E87C-4687-89C9-9B167C9CDB82}" name="Chira1_Info_2" displayName="Chira1_Info_2" ref="A1:AA6" tableType="queryTable" totalsRowShown="0">
  <autoFilter ref="A1:AA6" xr:uid="{14A23C4A-E87C-4687-89C9-9B167C9CDB82}"/>
  <tableColumns count="27">
    <tableColumn id="1" xr3:uid="{AD1B1F04-002D-410D-87C7-914436CCC61E}" uniqueName="1" name="Site" queryTableFieldId="1" dataDxfId="1200"/>
    <tableColumn id="2" xr3:uid="{C6D8ABE7-9095-40B6-A7A8-47FC3BCABFF4}" uniqueName="2" name="Visit" queryTableFieldId="2"/>
    <tableColumn id="3" xr3:uid="{FA01B57A-1C43-4D1B-B0F5-CBE1C69D10BE}" uniqueName="3" name="Season" queryTableFieldId="3" dataDxfId="1199"/>
    <tableColumn id="4" xr3:uid="{DC230BE9-DA94-4328-B531-8AAFDC9DA9F2}" uniqueName="4" name="Arrival_DateTime" queryTableFieldId="4" dataDxfId="1198"/>
    <tableColumn id="5" xr3:uid="{11DD9029-095D-48EB-BB8B-4CA5976AC9C6}" uniqueName="5" name="Gear" queryTableFieldId="5" dataDxfId="1197"/>
    <tableColumn id="6" xr3:uid="{9E5FDFE9-6B97-4036-9FF4-91D0B0871079}" uniqueName="6" name="Group Number" queryTableFieldId="6"/>
    <tableColumn id="7" xr3:uid="{8F61F9FC-2D43-4278-B8E0-EB7238281129}" uniqueName="7" name="Location (Coordinates)" queryTableFieldId="7" dataDxfId="1196"/>
    <tableColumn id="8" xr3:uid="{1F9DF28A-EE1C-445D-B2B0-B488ED4D2256}" uniqueName="8" name="Start Time" queryTableFieldId="8"/>
    <tableColumn id="9" xr3:uid="{44D6E183-C769-41A7-8361-9D2852D3594B}" uniqueName="9" name="End Time" queryTableFieldId="9"/>
    <tableColumn id="10" xr3:uid="{886D24D1-080A-405D-8B0C-C94DD03D2B03}" uniqueName="10" name="Effort" queryTableFieldId="10"/>
    <tableColumn id="11" xr3:uid="{64100B51-5823-41D0-8478-BEB88DF8157F}" uniqueName="11" name="Effort Unit" queryTableFieldId="11" dataDxfId="1195"/>
    <tableColumn id="12" xr3:uid="{4D1D1F1C-0779-4030-893E-4DBEBDAD6F97}" uniqueName="12" name="Secchi Measurement 1 (cm)" queryTableFieldId="12"/>
    <tableColumn id="13" xr3:uid="{F0B2E2A1-053E-4A4F-85B5-2889DB112DA6}" uniqueName="13" name="Secchi Measurement 2 (cm)" queryTableFieldId="13"/>
    <tableColumn id="14" xr3:uid="{28E7E303-EC7E-43CA-B20D-8E79C4CC9249}" uniqueName="14" name="Secchi Depth (cm)" queryTableFieldId="14"/>
    <tableColumn id="15" xr3:uid="{D927BB12-BC3A-42C4-B4C5-37F05E42CD2D}" uniqueName="15" name="mVpH" queryTableFieldId="15"/>
    <tableColumn id="16" xr3:uid="{413AEB22-CA9D-43DE-BA0D-E8E3C43C1D8F}" uniqueName="16" name="pH" queryTableFieldId="16"/>
    <tableColumn id="17" xr3:uid="{41BD6095-E759-4C5E-B5DC-08F8B82247CA}" uniqueName="17" name="mVORP" queryTableFieldId="17"/>
    <tableColumn id="18" xr3:uid="{0A872FFB-D5FE-493A-9DF2-E6F3F04DB647}" uniqueName="18" name="DO (%)" queryTableFieldId="18"/>
    <tableColumn id="19" xr3:uid="{EEFBD506-059F-42C6-A4DB-95D82A25C8AF}" uniqueName="19" name="DO (PPM)" queryTableFieldId="19"/>
    <tableColumn id="20" xr3:uid="{D90A9697-D2BB-42FE-8764-91D6E8EAA6AF}" uniqueName="20" name="Conductivity (mS/cm)" queryTableFieldId="20"/>
    <tableColumn id="21" xr3:uid="{F946EB1A-7714-4BA9-9ABA-45302033FCEE}" uniqueName="21" name="Absolute Conductivity (mS/cm)" queryTableFieldId="21"/>
    <tableColumn id="22" xr3:uid="{807D47A9-3280-46CF-AB82-AE2F56178D97}" uniqueName="22" name="Resistance (MΩ·cm)" queryTableFieldId="22"/>
    <tableColumn id="23" xr3:uid="{7F1A297D-6F53-4DBA-8F97-B77FE4AAD84B}" uniqueName="23" name="TDS (ppt)" queryTableFieldId="23"/>
    <tableColumn id="24" xr3:uid="{E5413396-5E01-40AA-96DE-F424AA43CAB5}" uniqueName="24" name="PSU" queryTableFieldId="24"/>
    <tableColumn id="25" xr3:uid="{ED7C2E3F-FD2E-4DCB-AC41-0EFCECC99722}" uniqueName="25" name="σt" queryTableFieldId="25"/>
    <tableColumn id="26" xr3:uid="{C9CC3F92-6C04-48A4-B0EA-A09D6DA3351F}" uniqueName="26" name="Temperature (°C)" queryTableFieldId="26"/>
    <tableColumn id="27" xr3:uid="{B177F95C-AFC7-4BAB-A2D3-C0F324523957}" uniqueName="27" name="Atmospheric Pressure (PSI)" queryTableFieldId="27"/>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70279207-E607-40AA-A3A4-4F7C6006C992}" name="Lepanto1_Info_2" displayName="Lepanto1_Info_2" ref="A1:AA6" tableType="queryTable" totalsRowShown="0">
  <autoFilter ref="A1:AA6" xr:uid="{70279207-E607-40AA-A3A4-4F7C6006C992}"/>
  <tableColumns count="27">
    <tableColumn id="1" xr3:uid="{CB6A1C14-80C2-44B4-BC9B-5D3437C8C17B}" uniqueName="1" name="Site" queryTableFieldId="1" dataDxfId="1194"/>
    <tableColumn id="2" xr3:uid="{123113A7-F1CB-4410-AF16-61B96DE17710}" uniqueName="2" name="Visit" queryTableFieldId="2"/>
    <tableColumn id="3" xr3:uid="{B5C59D2A-EB00-4BDA-BCF6-0925C1336503}" uniqueName="3" name="Season" queryTableFieldId="3" dataDxfId="1193"/>
    <tableColumn id="4" xr3:uid="{187DE5AC-81EF-44D7-8A1C-CCB5958387A5}" uniqueName="4" name="Arrival_DateTime" queryTableFieldId="4" dataDxfId="1192"/>
    <tableColumn id="5" xr3:uid="{2F7AC7D1-FE4F-4F90-A245-0D6B6B744FDC}" uniqueName="5" name="Gear" queryTableFieldId="5" dataDxfId="1191"/>
    <tableColumn id="6" xr3:uid="{64B3A6BF-D0E0-498E-AD45-A05D461143DA}" uniqueName="6" name="Group Number" queryTableFieldId="6"/>
    <tableColumn id="7" xr3:uid="{23052AF6-F3F7-4B85-9091-6E38D195C18B}" uniqueName="7" name="Location (Coordinates)" queryTableFieldId="7" dataDxfId="1190"/>
    <tableColumn id="8" xr3:uid="{282C8417-BD2B-4EDB-9A8A-18BC1FD7B2E6}" uniqueName="8" name="Start Time" queryTableFieldId="8"/>
    <tableColumn id="9" xr3:uid="{87F7A911-6156-4946-9B48-F7B04F9CAB59}" uniqueName="9" name="End Time" queryTableFieldId="9"/>
    <tableColumn id="10" xr3:uid="{C1BFB5D3-4011-4FC4-93EE-5627BF0E39D5}" uniqueName="10" name="Effort" queryTableFieldId="10"/>
    <tableColumn id="11" xr3:uid="{DE70B078-BD6B-4EFD-96D1-84A8835A48EB}" uniqueName="11" name="Effort Unit" queryTableFieldId="11" dataDxfId="1189"/>
    <tableColumn id="12" xr3:uid="{388700B3-3303-4B54-A366-97B24274594B}" uniqueName="12" name="Secchi Measurement 1 (cm)" queryTableFieldId="12"/>
    <tableColumn id="13" xr3:uid="{962FEF9F-DBA8-496F-8BFF-970961C6FBCA}" uniqueName="13" name="Secchi Measurement 2 (cm)" queryTableFieldId="13"/>
    <tableColumn id="14" xr3:uid="{585F4894-27AC-4530-B666-07F97F7F2B84}" uniqueName="14" name="Secchi Depth (cm)" queryTableFieldId="14"/>
    <tableColumn id="15" xr3:uid="{8AE7D2C2-6413-49B1-8DCD-4D02FE304C97}" uniqueName="15" name="mVpH" queryTableFieldId="15"/>
    <tableColumn id="16" xr3:uid="{7B3C3715-024F-475F-954B-1DFB3369E09A}" uniqueName="16" name="pH" queryTableFieldId="16"/>
    <tableColumn id="17" xr3:uid="{BBF776D8-BC06-4F7D-B5E4-C7DDA77581DF}" uniqueName="17" name="mVORP" queryTableFieldId="17"/>
    <tableColumn id="18" xr3:uid="{D851F573-BA7F-4A80-9DFA-893A84567A1E}" uniqueName="18" name="DO (%)" queryTableFieldId="18"/>
    <tableColumn id="19" xr3:uid="{17289DFE-39C5-4BCF-B7C6-BAA6CA290A1A}" uniqueName="19" name="DO (PPM)" queryTableFieldId="19"/>
    <tableColumn id="20" xr3:uid="{F6812794-9BAA-43E0-A9B2-9C7C52B7012B}" uniqueName="20" name="Conductivity (mS/cm)" queryTableFieldId="20"/>
    <tableColumn id="21" xr3:uid="{1214B5A4-908F-41B5-9692-4034A1F5FB7B}" uniqueName="21" name="Absolute Conductivity (mS/cm)" queryTableFieldId="21"/>
    <tableColumn id="22" xr3:uid="{56A46B6D-D8F8-43C4-9CFD-D1FD1D31E5CF}" uniqueName="22" name="Resistance (MΩ·cm)" queryTableFieldId="22"/>
    <tableColumn id="23" xr3:uid="{872B3FDE-7CB8-4E23-ACDF-2BA79244A15C}" uniqueName="23" name="TDS (ppt)" queryTableFieldId="23"/>
    <tableColumn id="24" xr3:uid="{63F01125-02C8-4F4C-8777-2DF6BCBF263A}" uniqueName="24" name="PSU" queryTableFieldId="24"/>
    <tableColumn id="25" xr3:uid="{DE76CCDE-21F0-4E3D-B9AA-7B8B6B1AD46C}" uniqueName="25" name="σt" queryTableFieldId="25"/>
    <tableColumn id="26" xr3:uid="{67A88F41-60B1-48AD-9A6A-AD95D58C340F}" uniqueName="26" name="Temperature (°C)" queryTableFieldId="26"/>
    <tableColumn id="27" xr3:uid="{8D63AE7F-354E-4027-BA72-AA850F4F87D0}" uniqueName="27" name="Atmospheric Pressure (PSI)" queryTableFieldId="2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D91E2B06-832F-41FB-828E-8E3141EFBED2}" name="Colorado2_Info_2" displayName="Colorado2_Info_2" ref="A1:AA6" tableType="queryTable" totalsRowShown="0">
  <autoFilter ref="A1:AA6" xr:uid="{D91E2B06-832F-41FB-828E-8E3141EFBED2}"/>
  <tableColumns count="27">
    <tableColumn id="1" xr3:uid="{C55CBEF7-F3F5-4824-AC63-FF8D9BE6ABC2}" uniqueName="1" name="Site" queryTableFieldId="1" dataDxfId="1188"/>
    <tableColumn id="2" xr3:uid="{37680022-7E51-412B-A2AE-35EE4C8868D6}" uniqueName="2" name="Visit" queryTableFieldId="2"/>
    <tableColumn id="3" xr3:uid="{FECA137D-3129-4EB8-91F7-56DFE9FB96A0}" uniqueName="3" name="Season" queryTableFieldId="3" dataDxfId="1187"/>
    <tableColumn id="4" xr3:uid="{8A03C03B-7829-4F36-84F2-78A9C9625645}" uniqueName="4" name="Arrival_DateTime" queryTableFieldId="4" dataDxfId="1186"/>
    <tableColumn id="5" xr3:uid="{B3E5C73D-A511-4795-B729-C819983AF00D}" uniqueName="5" name="Gear" queryTableFieldId="5" dataDxfId="1185"/>
    <tableColumn id="6" xr3:uid="{3FE8020F-8CE4-4A37-B5C6-9E581357C41E}" uniqueName="6" name="Group Number" queryTableFieldId="6"/>
    <tableColumn id="7" xr3:uid="{C908A6C5-FB2B-45AD-B56B-FB1A75C0DF04}" uniqueName="7" name="Location (Coordinates)" queryTableFieldId="7" dataDxfId="1184"/>
    <tableColumn id="8" xr3:uid="{C9E8C313-0EEC-4628-8A6A-5ADE5842DBEB}" uniqueName="8" name="Start Time" queryTableFieldId="8"/>
    <tableColumn id="9" xr3:uid="{25051172-E4BD-4F54-A20E-C336D3C3B9CF}" uniqueName="9" name="End Time" queryTableFieldId="9"/>
    <tableColumn id="10" xr3:uid="{7F6E09D7-9C60-4545-8834-1EF9757436DC}" uniqueName="10" name="Effort" queryTableFieldId="10"/>
    <tableColumn id="11" xr3:uid="{33303CB7-5935-44F1-87E5-3085FD15210F}" uniqueName="11" name="Effort Unit" queryTableFieldId="11" dataDxfId="1183"/>
    <tableColumn id="12" xr3:uid="{6E81F6AF-CE5D-4CC9-80AB-35CCA2D4736B}" uniqueName="12" name="Secchi Measurement 1 (cm)" queryTableFieldId="12"/>
    <tableColumn id="13" xr3:uid="{D75D359A-9BB0-46B4-A9D5-1D5DFC22DD9B}" uniqueName="13" name="Secchi Measurement 2 (cm)" queryTableFieldId="13"/>
    <tableColumn id="14" xr3:uid="{DC19858B-821E-4CA1-86EF-6BB6B7F0C50D}" uniqueName="14" name="Secchi Depth (cm)" queryTableFieldId="14"/>
    <tableColumn id="15" xr3:uid="{C0113F85-E4AF-42D7-BDE5-0BF2E2DC4FD7}" uniqueName="15" name="mVpH" queryTableFieldId="15"/>
    <tableColumn id="16" xr3:uid="{0E5CA80C-B928-4C0B-BF3F-000EAF43B46F}" uniqueName="16" name="pH" queryTableFieldId="16"/>
    <tableColumn id="17" xr3:uid="{B401D390-D8B4-4402-BBBB-7B72E73CF2FD}" uniqueName="17" name="mVORP" queryTableFieldId="17"/>
    <tableColumn id="18" xr3:uid="{123ED12D-CFBA-4694-B63F-2F77B701A6CC}" uniqueName="18" name="DO (%)" queryTableFieldId="18"/>
    <tableColumn id="19" xr3:uid="{33A35D7A-484E-4E9A-A06A-71B7613D3243}" uniqueName="19" name="DO (PPM)" queryTableFieldId="19"/>
    <tableColumn id="20" xr3:uid="{28AFB0BD-5C84-4567-A11D-4FAC73A012BF}" uniqueName="20" name="Conductivity (mS/cm)" queryTableFieldId="20"/>
    <tableColumn id="21" xr3:uid="{3BE7E1B5-6A99-4842-B9F3-BA219DCB57A7}" uniqueName="21" name="Absolute Conductivity (mS/cm)" queryTableFieldId="21"/>
    <tableColumn id="22" xr3:uid="{55C6154F-10AC-4362-A19E-8D40D65FA285}" uniqueName="22" name="Resistance (MΩ·cm)" queryTableFieldId="22"/>
    <tableColumn id="23" xr3:uid="{310328AF-0866-41F1-B77F-4EC948D46957}" uniqueName="23" name="TDS (ppt)" queryTableFieldId="23"/>
    <tableColumn id="24" xr3:uid="{84598D2B-CA58-4995-8A3A-D7F8BE95D1E2}" uniqueName="24" name="PSU" queryTableFieldId="24"/>
    <tableColumn id="25" xr3:uid="{E141C361-8A7B-43BE-9A07-B097A72ECE2D}" uniqueName="25" name="σt" queryTableFieldId="25"/>
    <tableColumn id="26" xr3:uid="{D9628B97-A375-48E6-AB4B-4E9459326930}" uniqueName="26" name="Temperature (°C)" queryTableFieldId="26"/>
    <tableColumn id="27" xr3:uid="{6CBBE787-297B-477A-8DE1-4167EA0ED997}" uniqueName="27" name="Atmospheric Pressure (PSI)" queryTableFieldId="27"/>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FD35795D-87E6-4D67-9407-5354FDB223DB}" name="Bebedero2_Info_2" displayName="Bebedero2_Info_2" ref="A1:AA6" tableType="queryTable" totalsRowShown="0">
  <autoFilter ref="A1:AA6" xr:uid="{FD35795D-87E6-4D67-9407-5354FDB223DB}"/>
  <tableColumns count="27">
    <tableColumn id="1" xr3:uid="{3A7F3048-0B05-4155-B131-1F87EB86AD5E}" uniqueName="1" name="Site" queryTableFieldId="1" dataDxfId="1182"/>
    <tableColumn id="2" xr3:uid="{84DDC8FF-44B0-42B9-BC0D-64C165FA92FD}" uniqueName="2" name="Visit" queryTableFieldId="2"/>
    <tableColumn id="3" xr3:uid="{D71B1EEB-0B24-4548-A5D5-3303874CE606}" uniqueName="3" name="Season" queryTableFieldId="3" dataDxfId="1181"/>
    <tableColumn id="4" xr3:uid="{8CE10A0B-3D2B-45FA-B572-047D49A5345D}" uniqueName="4" name="Arrival_DateTime" queryTableFieldId="4" dataDxfId="1180"/>
    <tableColumn id="5" xr3:uid="{669F9E36-41C0-4E6A-A37C-819F9D08434D}" uniqueName="5" name="Gear" queryTableFieldId="5" dataDxfId="1179"/>
    <tableColumn id="6" xr3:uid="{4FBC6FE3-BB5A-42FD-9A90-D71FC1614B45}" uniqueName="6" name="Group Number" queryTableFieldId="6"/>
    <tableColumn id="7" xr3:uid="{329FEA3B-EE5B-4335-BAB7-404ED83AB013}" uniqueName="7" name="Location (Coordinates)" queryTableFieldId="7" dataDxfId="1178"/>
    <tableColumn id="8" xr3:uid="{F02FCB70-8D10-4D53-925A-420D9261F3A5}" uniqueName="8" name="Start Time" queryTableFieldId="8"/>
    <tableColumn id="9" xr3:uid="{3CD6B6C2-FC99-4639-BC1A-4DB0728EA3D3}" uniqueName="9" name="End Time" queryTableFieldId="9"/>
    <tableColumn id="10" xr3:uid="{1EC0D673-811C-4A06-934B-0345AE2F46A9}" uniqueName="10" name="Effort" queryTableFieldId="10"/>
    <tableColumn id="11" xr3:uid="{81271CCE-B9C0-48C6-BF2D-792B24FD5FB1}" uniqueName="11" name="Effort Unit" queryTableFieldId="11" dataDxfId="1177"/>
    <tableColumn id="12" xr3:uid="{56B1F2DE-0063-4EDA-9963-4D2BD13A535C}" uniqueName="12" name="Secchi Measurement 1 (cm)" queryTableFieldId="12"/>
    <tableColumn id="13" xr3:uid="{FF8C10C7-FBE6-4573-B8A7-08915A0A351E}" uniqueName="13" name="Secchi Measurement 2 (cm)" queryTableFieldId="13"/>
    <tableColumn id="14" xr3:uid="{6D1A093D-93F4-414B-88FB-49019324939E}" uniqueName="14" name="Secchi Depth (cm)" queryTableFieldId="14"/>
    <tableColumn id="15" xr3:uid="{0B0CFFFF-C4E9-4992-97EE-BEB069C6C8BC}" uniqueName="15" name="mVpH" queryTableFieldId="15"/>
    <tableColumn id="16" xr3:uid="{677F83E5-4597-4E3E-8A82-EDEFBBFA588E}" uniqueName="16" name="pH" queryTableFieldId="16"/>
    <tableColumn id="17" xr3:uid="{DA0BD25C-4808-4525-8A00-DB8F5597862D}" uniqueName="17" name="mVORP" queryTableFieldId="17"/>
    <tableColumn id="18" xr3:uid="{C3D1E311-8835-4DBB-8259-EFA931225E60}" uniqueName="18" name="DO (%)" queryTableFieldId="18"/>
    <tableColumn id="19" xr3:uid="{E548BD31-A63D-40DB-9F20-5BC00CEED79F}" uniqueName="19" name="DO (PPM)" queryTableFieldId="19"/>
    <tableColumn id="20" xr3:uid="{958F2026-959E-4C19-856D-4628A885FBEA}" uniqueName="20" name="Conductivity (mS/cm)" queryTableFieldId="20"/>
    <tableColumn id="21" xr3:uid="{AD582FAC-15D8-4D71-9B7E-D362EBB8DECE}" uniqueName="21" name="Absolute Conductivity (mS/cm)" queryTableFieldId="21"/>
    <tableColumn id="22" xr3:uid="{0AE39E6A-8870-4574-A7F8-4D2D7C1012F5}" uniqueName="22" name="Resistance (MΩ·cm)" queryTableFieldId="22"/>
    <tableColumn id="23" xr3:uid="{2959F6C2-AEC3-42CA-9092-DB7BB0591EFC}" uniqueName="23" name="TDS (ppt)" queryTableFieldId="23"/>
    <tableColumn id="24" xr3:uid="{F5CBCD65-30EE-4A24-8028-B30EF85522D3}" uniqueName="24" name="PSU" queryTableFieldId="24"/>
    <tableColumn id="25" xr3:uid="{19DF3B44-AB72-4D59-A811-6DA11207EFC9}" uniqueName="25" name="σt" queryTableFieldId="25"/>
    <tableColumn id="26" xr3:uid="{50CA5DC1-D436-4163-9BE1-62DFFB9CF2A5}" uniqueName="26" name="Temperature (°C)" queryTableFieldId="26"/>
    <tableColumn id="27" xr3:uid="{474464D4-0DAD-4A6C-9AD2-BC3D76D8604C}" uniqueName="27" name="Atmospheric Pressure (PSI)" queryTableFieldId="27"/>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453CF066-B491-4D9A-A60E-FAA233634236}" name="PuntaMorales2_Info_2" displayName="PuntaMorales2_Info_2" ref="A1:AA6" tableType="queryTable" totalsRowShown="0">
  <autoFilter ref="A1:AA6" xr:uid="{453CF066-B491-4D9A-A60E-FAA233634236}"/>
  <tableColumns count="27">
    <tableColumn id="1" xr3:uid="{8305B0D7-27DC-4EAC-ACC9-494BA4BA027A}" uniqueName="1" name="Site" queryTableFieldId="1" dataDxfId="1176"/>
    <tableColumn id="2" xr3:uid="{37E9EFDB-CE92-45AC-9260-F840E1A97692}" uniqueName="2" name="Visit" queryTableFieldId="2"/>
    <tableColumn id="3" xr3:uid="{98283E1C-1556-4CF4-8429-4D802F48D37E}" uniqueName="3" name="Season" queryTableFieldId="3" dataDxfId="1175"/>
    <tableColumn id="4" xr3:uid="{168EDCF0-B127-46AA-BA91-4B6F44C183B4}" uniqueName="4" name="Arrival_DateTime" queryTableFieldId="4" dataDxfId="1174"/>
    <tableColumn id="5" xr3:uid="{427B0900-6923-4C5D-9708-F7C1D639B1AC}" uniqueName="5" name="Gear" queryTableFieldId="5" dataDxfId="1173"/>
    <tableColumn id="6" xr3:uid="{74225D8B-C6EA-43B8-894A-8D5802BEF93E}" uniqueName="6" name="Group Number" queryTableFieldId="6"/>
    <tableColumn id="7" xr3:uid="{659BBA48-A6C2-46A0-8F39-9786A04F240F}" uniqueName="7" name="Location (Coordinates)" queryTableFieldId="7" dataDxfId="1172"/>
    <tableColumn id="8" xr3:uid="{B3686A68-EEC2-4480-8977-7BA08AA86BF1}" uniqueName="8" name="Start Time" queryTableFieldId="8"/>
    <tableColumn id="9" xr3:uid="{6ECD9A49-DE54-4F31-BDB9-F69A4B2C5401}" uniqueName="9" name="End Time" queryTableFieldId="9"/>
    <tableColumn id="10" xr3:uid="{491C7CF0-30DB-4C3B-9C5E-7EEBEEF94774}" uniqueName="10" name="Effort" queryTableFieldId="10"/>
    <tableColumn id="11" xr3:uid="{D5BD607C-13BE-472B-8603-936CB53C227A}" uniqueName="11" name="Effort Unit" queryTableFieldId="11" dataDxfId="1171"/>
    <tableColumn id="12" xr3:uid="{3894A523-9A77-45AD-B855-338D5136144E}" uniqueName="12" name="Secchi Measurement 1 (cm)" queryTableFieldId="12"/>
    <tableColumn id="13" xr3:uid="{3105FA77-7AFD-4AE0-ADB7-C2447C73BD39}" uniqueName="13" name="Secchi Measurement 2 (cm)" queryTableFieldId="13"/>
    <tableColumn id="14" xr3:uid="{6DB3C538-8510-43D4-8D82-0B5BEB73B1AC}" uniqueName="14" name="Secchi Depth (cm)" queryTableFieldId="14"/>
    <tableColumn id="15" xr3:uid="{CFDA02C1-D91D-400B-B474-FBAFB92665D5}" uniqueName="15" name="mVpH" queryTableFieldId="15"/>
    <tableColumn id="16" xr3:uid="{5D64296C-0D73-4FBF-9DF3-C990693A9F1D}" uniqueName="16" name="pH" queryTableFieldId="16"/>
    <tableColumn id="17" xr3:uid="{66CDCC43-C857-453F-B978-F3864EB5692F}" uniqueName="17" name="mVORP" queryTableFieldId="17"/>
    <tableColumn id="18" xr3:uid="{4F646D6C-EE40-4549-BE84-BEAF3F313FA0}" uniqueName="18" name="DO (%)" queryTableFieldId="18"/>
    <tableColumn id="19" xr3:uid="{1A99611C-8544-4549-BC5E-1647E01DE9A2}" uniqueName="19" name="DO (PPM)" queryTableFieldId="19"/>
    <tableColumn id="20" xr3:uid="{728981A6-1F0A-4FC2-ACBB-D5C639CE5EB9}" uniqueName="20" name="Conductivity (mS/cm)" queryTableFieldId="20"/>
    <tableColumn id="21" xr3:uid="{5C2278FF-BB93-4C1B-9972-419071BE59F2}" uniqueName="21" name="Absolute Conductivity (mS/cm)" queryTableFieldId="21"/>
    <tableColumn id="22" xr3:uid="{FB431397-43FE-46DD-90C1-4FCF8702FE46}" uniqueName="22" name="Resistance (MΩ·cm)" queryTableFieldId="22"/>
    <tableColumn id="23" xr3:uid="{A25FABCF-7836-4513-A6F8-D6CB296D1D5B}" uniqueName="23" name="TDS (ppt)" queryTableFieldId="23"/>
    <tableColumn id="24" xr3:uid="{D3B95EB9-4474-45DB-9A7F-FD71D2E2AC1E}" uniqueName="24" name="PSU" queryTableFieldId="24"/>
    <tableColumn id="25" xr3:uid="{5DB17571-B01C-4577-BA2C-DAEEC41864CC}" uniqueName="25" name="σt" queryTableFieldId="25"/>
    <tableColumn id="26" xr3:uid="{CFFA06FE-8876-4E84-9041-15B6C3214A05}" uniqueName="26" name="Temperature (°C)" queryTableFieldId="26"/>
    <tableColumn id="27" xr3:uid="{68CC2475-7C37-47E6-97C7-5FE3865DEFF5}" uniqueName="27" name="Atmospheric Pressure (PSI)" queryTableFieldId="27"/>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9B400331-9DBD-4397-8238-61674E7B228A}" name="Tivives2_Info_2" displayName="Tivives2_Info_2" ref="A1:AA6" tableType="queryTable" totalsRowShown="0">
  <autoFilter ref="A1:AA6" xr:uid="{9B400331-9DBD-4397-8238-61674E7B228A}"/>
  <tableColumns count="27">
    <tableColumn id="1" xr3:uid="{5BAA9C4F-ECDA-4694-9610-FB89F0BE3D4C}" uniqueName="1" name="Site" queryTableFieldId="1" dataDxfId="1170"/>
    <tableColumn id="2" xr3:uid="{EC000D6F-6A33-42DE-92F9-9CA1E9B4E69F}" uniqueName="2" name="Visit" queryTableFieldId="2"/>
    <tableColumn id="3" xr3:uid="{92E26FBF-DEB3-4914-B6D5-5E372C35E418}" uniqueName="3" name="Season" queryTableFieldId="3" dataDxfId="1169"/>
    <tableColumn id="4" xr3:uid="{D14B45A1-4120-4834-948A-FE5CB898E29C}" uniqueName="4" name="Arrival_DateTime" queryTableFieldId="4" dataDxfId="1168"/>
    <tableColumn id="5" xr3:uid="{04C8AEB2-B765-473F-BF13-563AD75F5FBE}" uniqueName="5" name="Gear" queryTableFieldId="5" dataDxfId="1167"/>
    <tableColumn id="6" xr3:uid="{B092CB86-5A78-4ACA-AEB8-849167E297D2}" uniqueName="6" name="Group Number" queryTableFieldId="6"/>
    <tableColumn id="7" xr3:uid="{4B9516A2-D542-4CD6-AB7A-9CBEADDBC8D1}" uniqueName="7" name="Location (Coordinates)" queryTableFieldId="7" dataDxfId="1166"/>
    <tableColumn id="8" xr3:uid="{353EB296-D123-4CCA-9C1B-CE5D56AC1FF9}" uniqueName="8" name="Start Time" queryTableFieldId="8"/>
    <tableColumn id="9" xr3:uid="{06C0235E-F2CF-4B7C-8866-92757765FB66}" uniqueName="9" name="End Time" queryTableFieldId="9"/>
    <tableColumn id="10" xr3:uid="{F1B54265-F288-4EC0-A423-FABB764D076E}" uniqueName="10" name="Effort" queryTableFieldId="10"/>
    <tableColumn id="11" xr3:uid="{B77187E7-43CD-41A1-9C79-EF5B48EB3C14}" uniqueName="11" name="Effort Unit" queryTableFieldId="11" dataDxfId="1165"/>
    <tableColumn id="12" xr3:uid="{165355BB-DAC1-4C61-9DB5-22E1B1C5B726}" uniqueName="12" name="Secchi Measurement 1 (cm)" queryTableFieldId="12"/>
    <tableColumn id="13" xr3:uid="{B431F4B6-F07A-47EF-8338-0A82FCDF4C0C}" uniqueName="13" name="Secchi Measurement 2 (cm)" queryTableFieldId="13"/>
    <tableColumn id="14" xr3:uid="{37789F34-2897-4E40-B999-43007DF2A7FF}" uniqueName="14" name="Secchi Depth (cm)" queryTableFieldId="14"/>
    <tableColumn id="15" xr3:uid="{33FF570B-676A-4D81-9614-EBAC0F8DBAE1}" uniqueName="15" name="mVpH" queryTableFieldId="15"/>
    <tableColumn id="16" xr3:uid="{EBC14647-462F-40AF-83A7-52AE95DDF01A}" uniqueName="16" name="pH" queryTableFieldId="16"/>
    <tableColumn id="17" xr3:uid="{6DF0B219-FAF0-485C-A5AC-F28C58A54674}" uniqueName="17" name="mVORP" queryTableFieldId="17"/>
    <tableColumn id="18" xr3:uid="{DCC6047E-E3CF-4C05-B6DF-4D3C37A9BF51}" uniqueName="18" name="DO (%)" queryTableFieldId="18"/>
    <tableColumn id="19" xr3:uid="{2A868567-A4A4-41FD-AF25-4C7FBD587A00}" uniqueName="19" name="DO (PPM)" queryTableFieldId="19"/>
    <tableColumn id="20" xr3:uid="{83D6C103-4CE7-4B11-91B2-5A6D93CEE790}" uniqueName="20" name="Conductivity (mS/cm)" queryTableFieldId="20"/>
    <tableColumn id="21" xr3:uid="{42C3EFE2-363C-4D2E-A579-B133D4A3B5A4}" uniqueName="21" name="Absolute Conductivity (mS/cm)" queryTableFieldId="21"/>
    <tableColumn id="22" xr3:uid="{E665F80C-71B3-4353-A3E0-BF5D15B0331E}" uniqueName="22" name="Resistance (MΩ·cm)" queryTableFieldId="22"/>
    <tableColumn id="23" xr3:uid="{6C9D1189-BE8E-42A2-895E-E6CC53466C8B}" uniqueName="23" name="TDS (ppt)" queryTableFieldId="23"/>
    <tableColumn id="24" xr3:uid="{1C15B6A1-FC45-4C04-9270-DF8922528431}" uniqueName="24" name="PSU" queryTableFieldId="24"/>
    <tableColumn id="25" xr3:uid="{F4E4326C-3F7C-40B1-BBE2-0A6F8F6D9427}" uniqueName="25" name="σt" queryTableFieldId="25"/>
    <tableColumn id="26" xr3:uid="{DB738AAA-8F1B-4F1E-822B-0BF842F3F772}" uniqueName="26" name="Temperature (°C)" queryTableFieldId="26"/>
    <tableColumn id="27" xr3:uid="{12412968-948A-4EB4-95C5-1508FEE80B1E}" uniqueName="27" name="Atmospheric Pressure (PSI)" queryTableFieldId="27"/>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AE1D2BE-8D61-46DE-A010-25BEA241A521}" name="Bebedero1_Info_2" displayName="Bebedero1_Info_2" ref="A1:AA6" tableType="queryTable" totalsRowShown="0">
  <autoFilter ref="A1:AA6" xr:uid="{5AE1D2BE-8D61-46DE-A010-25BEA241A521}"/>
  <tableColumns count="27">
    <tableColumn id="1" xr3:uid="{D75B8231-7248-48DA-99F7-3C6C5570B43E}" uniqueName="1" name="Site" queryTableFieldId="1" dataDxfId="1164"/>
    <tableColumn id="2" xr3:uid="{727BCC60-9E39-4289-851B-382631F018A5}" uniqueName="2" name="Visit" queryTableFieldId="2"/>
    <tableColumn id="3" xr3:uid="{5831D792-225A-4F89-BC12-73E3B7B4DD96}" uniqueName="3" name="Season" queryTableFieldId="3" dataDxfId="1163"/>
    <tableColumn id="4" xr3:uid="{8CC04828-A9B6-427E-9A12-2B7854234AC5}" uniqueName="4" name="Arrival_DateTime" queryTableFieldId="4" dataDxfId="1162"/>
    <tableColumn id="5" xr3:uid="{A859FA14-A6E7-4DB8-A995-DEFCE567BE22}" uniqueName="5" name="Gear" queryTableFieldId="5" dataDxfId="1161"/>
    <tableColumn id="6" xr3:uid="{748A9832-5228-4D1C-956F-9D92B834D8B0}" uniqueName="6" name="Group Number" queryTableFieldId="6"/>
    <tableColumn id="7" xr3:uid="{2060D2E2-9143-49FC-9FB6-F6CC6635A13B}" uniqueName="7" name="Location (Coordinates)" queryTableFieldId="7" dataDxfId="1160"/>
    <tableColumn id="8" xr3:uid="{82D01F90-AFC7-4FEC-87D4-98C84A8190C1}" uniqueName="8" name="Start Time" queryTableFieldId="8"/>
    <tableColumn id="9" xr3:uid="{5533C44B-462C-4570-BB06-83E586AA864B}" uniqueName="9" name="End Time" queryTableFieldId="9"/>
    <tableColumn id="10" xr3:uid="{2E46E75D-80DA-43FA-BD58-6309159243D4}" uniqueName="10" name="Effort" queryTableFieldId="10"/>
    <tableColumn id="11" xr3:uid="{4114356F-1EF3-4E3A-8E9C-84232A6EC96D}" uniqueName="11" name="Effort Unit" queryTableFieldId="11" dataDxfId="1159"/>
    <tableColumn id="12" xr3:uid="{3212FD90-4464-4B79-8ED4-6AF0579D2BF9}" uniqueName="12" name="Secchi Measurement 1 (cm)" queryTableFieldId="12"/>
    <tableColumn id="13" xr3:uid="{49C49745-69B4-42FD-8D98-E9826386D9E5}" uniqueName="13" name="Secchi Measurement 2 (cm)" queryTableFieldId="13"/>
    <tableColumn id="14" xr3:uid="{A7CE42D4-E240-4AF6-982D-EB59A7D69A28}" uniqueName="14" name="Secchi Depth (cm)" queryTableFieldId="14"/>
    <tableColumn id="15" xr3:uid="{526ED1B3-AD38-4637-819B-7C14FD709BA0}" uniqueName="15" name="mVpH" queryTableFieldId="15"/>
    <tableColumn id="16" xr3:uid="{55618372-C789-491A-8472-476D31D84B5F}" uniqueName="16" name="pH" queryTableFieldId="16"/>
    <tableColumn id="17" xr3:uid="{69C52E1C-D3BA-4920-855A-F90D88A2B3F5}" uniqueName="17" name="mVORP" queryTableFieldId="17"/>
    <tableColumn id="18" xr3:uid="{4F6EFE79-F1D5-409E-BFBE-FBFACEA3B99C}" uniqueName="18" name="DO (%)" queryTableFieldId="18"/>
    <tableColumn id="19" xr3:uid="{10194BA9-710E-4245-BFFF-A5D836650F03}" uniqueName="19" name="DO (PPM)" queryTableFieldId="19"/>
    <tableColumn id="20" xr3:uid="{F1E599C7-821B-4DCE-8CAE-E5D9B1298CDE}" uniqueName="20" name="Conductivity (mS/cm)" queryTableFieldId="20"/>
    <tableColumn id="21" xr3:uid="{306BFEDD-461E-4D0D-ACE3-BC40B7486C7C}" uniqueName="21" name="Absolute Conductivity (mS/cm)" queryTableFieldId="21"/>
    <tableColumn id="22" xr3:uid="{8365E3AD-7247-4AD6-B3EA-C10A5482CAEF}" uniqueName="22" name="Resistance (MΩ·cm)" queryTableFieldId="22"/>
    <tableColumn id="23" xr3:uid="{0FA5CCCF-5241-4D0D-A034-9117002B2748}" uniqueName="23" name="TDS (ppt)" queryTableFieldId="23"/>
    <tableColumn id="24" xr3:uid="{681F02A0-37A0-44D4-9C96-3A3694595367}" uniqueName="24" name="PSU" queryTableFieldId="24"/>
    <tableColumn id="25" xr3:uid="{DF790443-F22E-4176-926F-3EB7F1AE84D9}" uniqueName="25" name="σt" queryTableFieldId="25"/>
    <tableColumn id="26" xr3:uid="{A8068A8C-A7C0-4E36-AB54-ACF6693A545B}" uniqueName="26" name="Temperature (°C)" queryTableFieldId="26"/>
    <tableColumn id="27" xr3:uid="{2A50EAC9-9CD9-42C3-9F60-0293DC0944B5}" uniqueName="27" name="Atmospheric Pressure (PSI)" queryTableFieldId="27"/>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7BE517E-D735-40D4-BC2E-7B01B18B2D2A}" name="Colorado1_Info_2" displayName="Colorado1_Info_2" ref="A1:AA6" tableType="queryTable" totalsRowShown="0">
  <autoFilter ref="A1:AA6" xr:uid="{87BE517E-D735-40D4-BC2E-7B01B18B2D2A}"/>
  <tableColumns count="27">
    <tableColumn id="1" xr3:uid="{70A80E39-98BC-4F50-9A12-6EB78E6D48D7}" uniqueName="1" name="Site" queryTableFieldId="1" dataDxfId="1158"/>
    <tableColumn id="2" xr3:uid="{FE3A4C57-9E19-420A-AD3E-B1A4108C74A5}" uniqueName="2" name="Visit" queryTableFieldId="2"/>
    <tableColumn id="3" xr3:uid="{4BDC0BDA-37D8-4706-BE00-66D8CD2D119E}" uniqueName="3" name="Season" queryTableFieldId="3" dataDxfId="1157"/>
    <tableColumn id="4" xr3:uid="{16E2066A-B38D-46BE-9303-5C0EFEFD28E2}" uniqueName="4" name="Arrival_DateTime" queryTableFieldId="4" dataDxfId="1156"/>
    <tableColumn id="5" xr3:uid="{3F462F30-26B6-4E32-9D1F-2DB69977CDC8}" uniqueName="5" name="Gear" queryTableFieldId="5" dataDxfId="1155"/>
    <tableColumn id="6" xr3:uid="{9ABC3EE8-299C-41AA-BCC5-256E95C44AAF}" uniqueName="6" name="Group Number" queryTableFieldId="6"/>
    <tableColumn id="7" xr3:uid="{3EA91055-549C-4A79-A913-3330A7A46992}" uniqueName="7" name="Location (Coordinates)" queryTableFieldId="7" dataDxfId="1154"/>
    <tableColumn id="8" xr3:uid="{842F4E56-9650-479E-B580-E37D994A1BAC}" uniqueName="8" name="Start Time" queryTableFieldId="8"/>
    <tableColumn id="9" xr3:uid="{250424F7-A87D-4414-8BBA-6CA43B0632D3}" uniqueName="9" name="End Time" queryTableFieldId="9"/>
    <tableColumn id="10" xr3:uid="{8D633BD2-F727-4CB3-B02D-FA0D781A3044}" uniqueName="10" name="Effort" queryTableFieldId="10"/>
    <tableColumn id="11" xr3:uid="{B5203C7F-E8A2-48D2-9B4B-D0C4D90C88EE}" uniqueName="11" name="Effort Unit" queryTableFieldId="11" dataDxfId="1153"/>
    <tableColumn id="12" xr3:uid="{47A702F0-E41F-4352-B8A8-DC63D51AD69C}" uniqueName="12" name="Secchi Measurement 1 (cm)" queryTableFieldId="12"/>
    <tableColumn id="13" xr3:uid="{2C51CA91-8050-47FE-9B9E-C0C82CCDA049}" uniqueName="13" name="Secchi Measurement 2 (cm)" queryTableFieldId="13"/>
    <tableColumn id="14" xr3:uid="{E490C23A-6981-40DC-9A4D-0CE641C49EE3}" uniqueName="14" name="Secchi Depth (cm)" queryTableFieldId="14"/>
    <tableColumn id="15" xr3:uid="{0B41FC8D-5DFE-4DA4-A89F-6AE74238464E}" uniqueName="15" name="mVpH" queryTableFieldId="15"/>
    <tableColumn id="16" xr3:uid="{658B0847-52C0-49A4-9B7B-6CFEC37901F8}" uniqueName="16" name="pH" queryTableFieldId="16"/>
    <tableColumn id="17" xr3:uid="{5B0B54A1-3CFD-4BA3-8D78-2FF0DCEFF048}" uniqueName="17" name="mVORP" queryTableFieldId="17"/>
    <tableColumn id="18" xr3:uid="{29A23588-212B-4496-8DF7-60D3FA3E445F}" uniqueName="18" name="DO (%)" queryTableFieldId="18"/>
    <tableColumn id="19" xr3:uid="{E7C6996C-746F-422F-A701-556600DB9EE7}" uniqueName="19" name="DO (PPM)" queryTableFieldId="19"/>
    <tableColumn id="20" xr3:uid="{67BE164F-849F-4DA6-A021-8801B097B97D}" uniqueName="20" name="Conductivity (mS/cm)" queryTableFieldId="20"/>
    <tableColumn id="21" xr3:uid="{49F58EE4-0CEE-4CF3-9684-7A1ED823D7F0}" uniqueName="21" name="Absolute Conductivity (mS/cm)" queryTableFieldId="21"/>
    <tableColumn id="22" xr3:uid="{4A99A17D-E28F-4D44-B59C-F5CEE323C62E}" uniqueName="22" name="Resistance (MΩ·cm)" queryTableFieldId="22"/>
    <tableColumn id="23" xr3:uid="{B82AB8FA-11E8-40D5-925C-ADAA1DE7D885}" uniqueName="23" name="TDS (ppt)" queryTableFieldId="23"/>
    <tableColumn id="24" xr3:uid="{F1A50BAB-4FB3-421F-9491-0E39C3FE72B7}" uniqueName="24" name="PSU" queryTableFieldId="24"/>
    <tableColumn id="25" xr3:uid="{E86A6408-60D4-47B1-A8B9-9BA066017EDF}" uniqueName="25" name="σt" queryTableFieldId="25"/>
    <tableColumn id="26" xr3:uid="{C0FE7041-C7D1-4032-A00F-D634DDF3BF66}" uniqueName="26" name="Temperature (°C)" queryTableFieldId="26"/>
    <tableColumn id="27" xr3:uid="{DD830301-6148-45D5-B6ED-1F9912DD95BE}" uniqueName="27" name="Atmospheric Pressure (PSI)" queryTableFieldId="27"/>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AFC74C19-15EF-445A-9474-0C3B9F8CEA11}" name="PuntaMorales1_Info_2" displayName="PuntaMorales1_Info_2" ref="A1:AA6" tableType="queryTable" totalsRowShown="0">
  <autoFilter ref="A1:AA6" xr:uid="{AFC74C19-15EF-445A-9474-0C3B9F8CEA11}"/>
  <tableColumns count="27">
    <tableColumn id="1" xr3:uid="{DF32CFB4-F309-4432-B81D-E240A9BF98FD}" uniqueName="1" name="Site" queryTableFieldId="1" dataDxfId="1152"/>
    <tableColumn id="2" xr3:uid="{24FC687A-34E1-4DAD-95AD-AF31179D4B56}" uniqueName="2" name="Visit" queryTableFieldId="2"/>
    <tableColumn id="3" xr3:uid="{BA44085A-7AD3-4D0E-90F5-94C49CF8D72B}" uniqueName="3" name="Season" queryTableFieldId="3" dataDxfId="1151"/>
    <tableColumn id="4" xr3:uid="{0C691EE4-2449-4EE2-9FAF-99090D1E97E5}" uniqueName="4" name="Arrival_DateTime" queryTableFieldId="4" dataDxfId="1150"/>
    <tableColumn id="5" xr3:uid="{7840D165-3A98-4ABC-BAD4-72340D2237B0}" uniqueName="5" name="Gear" queryTableFieldId="5" dataDxfId="1149"/>
    <tableColumn id="6" xr3:uid="{2D588EBA-938E-41E9-9DCE-A62A27034E62}" uniqueName="6" name="Group Number" queryTableFieldId="6"/>
    <tableColumn id="7" xr3:uid="{5D90FB4D-8C65-460E-8827-989793AECAE4}" uniqueName="7" name="Location (Coordinates)" queryTableFieldId="7" dataDxfId="1148"/>
    <tableColumn id="8" xr3:uid="{97E45B3F-6D63-46BA-AFDC-E22265CC5644}" uniqueName="8" name="Start Time" queryTableFieldId="8"/>
    <tableColumn id="9" xr3:uid="{967687A4-95AB-413F-A674-2FF4195AD991}" uniqueName="9" name="End Time" queryTableFieldId="9"/>
    <tableColumn id="10" xr3:uid="{8E9BE80E-03EB-4471-B773-75720C672D90}" uniqueName="10" name="Effort" queryTableFieldId="10"/>
    <tableColumn id="11" xr3:uid="{6AA2ABA1-F880-4528-89A0-5F4D8FD17973}" uniqueName="11" name="Effort Unit" queryTableFieldId="11" dataDxfId="1147"/>
    <tableColumn id="12" xr3:uid="{F3F77DD8-3416-4CA3-BCB7-F316DB86D8D7}" uniqueName="12" name="Secchi Measurement 1 (cm)" queryTableFieldId="12"/>
    <tableColumn id="13" xr3:uid="{F58CE961-47B3-445E-A942-1B8EF4D1D878}" uniqueName="13" name="Secchi Measurement 2 (cm)" queryTableFieldId="13"/>
    <tableColumn id="14" xr3:uid="{E1D8DC31-447A-4298-BDC4-B9B613B57B02}" uniqueName="14" name="Secchi Depth (cm)" queryTableFieldId="14"/>
    <tableColumn id="15" xr3:uid="{0592F9DB-DCDD-4315-9C0E-FBCC4F4CF26F}" uniqueName="15" name="mVpH" queryTableFieldId="15"/>
    <tableColumn id="16" xr3:uid="{2B55C020-CB29-47EE-8799-131A15D2D6C9}" uniqueName="16" name="pH" queryTableFieldId="16"/>
    <tableColumn id="17" xr3:uid="{6047BEE2-E1B2-409A-9A56-BA7F88710F70}" uniqueName="17" name="mVORP" queryTableFieldId="17"/>
    <tableColumn id="18" xr3:uid="{9BE60905-BE54-4AD9-92A1-3642F9AA8746}" uniqueName="18" name="DO (%)" queryTableFieldId="18"/>
    <tableColumn id="19" xr3:uid="{DC6215AD-3BA2-4A6F-A032-FA017CFA16A3}" uniqueName="19" name="DO (PPM)" queryTableFieldId="19"/>
    <tableColumn id="20" xr3:uid="{767F8FA8-F051-4F65-AE9A-981AE70320EE}" uniqueName="20" name="Conductivity (mS/cm)" queryTableFieldId="20"/>
    <tableColumn id="21" xr3:uid="{3C901F3A-811C-46EC-B3E2-BC2B118B4265}" uniqueName="21" name="Absolute Conductivity (mS/cm)" queryTableFieldId="21"/>
    <tableColumn id="22" xr3:uid="{AFE42CE5-499A-4DAC-837D-AEE18F4BF0E4}" uniqueName="22" name="Resistance (MΩ·cm)" queryTableFieldId="22"/>
    <tableColumn id="23" xr3:uid="{5AB1C9AD-CA3E-40B4-A09D-687FC37E7DF8}" uniqueName="23" name="TDS (ppt)" queryTableFieldId="23"/>
    <tableColumn id="24" xr3:uid="{13E51335-A0D3-485F-941D-5DF8D3EA8345}" uniqueName="24" name="PSU" queryTableFieldId="24"/>
    <tableColumn id="25" xr3:uid="{4006F771-6102-4F75-948A-6B914424F8A9}" uniqueName="25" name="σt" queryTableFieldId="25"/>
    <tableColumn id="26" xr3:uid="{E110C637-8960-4F22-AF23-2303239415D1}" uniqueName="26" name="Temperature (°C)" queryTableFieldId="26"/>
    <tableColumn id="27" xr3:uid="{A352896B-A57F-474C-AF65-5B578568AC00}" uniqueName="27" name="Atmospheric Pressure (PSI)" queryTableFieldId="27"/>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6EBE98A-AD92-4DC2-8B21-C10098F64214}" name="Tivives1_Info_2" displayName="Tivives1_Info_2" ref="A1:AA6" tableType="queryTable" totalsRowShown="0">
  <autoFilter ref="A1:AA6" xr:uid="{66EBE98A-AD92-4DC2-8B21-C10098F64214}"/>
  <tableColumns count="27">
    <tableColumn id="1" xr3:uid="{68CD68C9-7655-4B0D-A5E4-DC042D0B61D1}" uniqueName="1" name="Site" queryTableFieldId="1" dataDxfId="1146"/>
    <tableColumn id="2" xr3:uid="{22373709-176B-454B-AF39-C62E3B8A1741}" uniqueName="2" name="Visit" queryTableFieldId="2"/>
    <tableColumn id="3" xr3:uid="{649B0B06-959C-461E-9E81-175932B3C30C}" uniqueName="3" name="Season" queryTableFieldId="3" dataDxfId="1145"/>
    <tableColumn id="4" xr3:uid="{CE5126C1-ABF7-466F-B361-D7A5CBB8505B}" uniqueName="4" name="Arrival_DateTime" queryTableFieldId="4" dataDxfId="1144"/>
    <tableColumn id="5" xr3:uid="{154A6F57-5043-41EA-9E3A-7DF8FCB16D60}" uniqueName="5" name="Gear" queryTableFieldId="5" dataDxfId="1143"/>
    <tableColumn id="6" xr3:uid="{C116084A-BCBA-4A13-921D-8D86DAFAD84D}" uniqueName="6" name="Group Number" queryTableFieldId="6"/>
    <tableColumn id="7" xr3:uid="{34971E0B-215A-4A81-8E1B-931E94F4046A}" uniqueName="7" name="Location (Coordinates)" queryTableFieldId="7" dataDxfId="1142"/>
    <tableColumn id="8" xr3:uid="{90190C3C-C450-465D-A7BE-8D0181DF0E2B}" uniqueName="8" name="Start Time" queryTableFieldId="8"/>
    <tableColumn id="9" xr3:uid="{7FF8DEDF-9656-44FF-AF17-2C6C759EB653}" uniqueName="9" name="End Time" queryTableFieldId="9"/>
    <tableColumn id="10" xr3:uid="{EE574DAC-1348-4213-B301-EE39BBD3C6FE}" uniqueName="10" name="Effort" queryTableFieldId="10"/>
    <tableColumn id="11" xr3:uid="{12235EDE-4045-4C1D-9F02-80C82A71ECFD}" uniqueName="11" name="Effort Unit" queryTableFieldId="11" dataDxfId="1141"/>
    <tableColumn id="12" xr3:uid="{F1169723-C034-4097-AF4D-D8AE259F5750}" uniqueName="12" name="Secchi Measurement 1 (cm)" queryTableFieldId="12"/>
    <tableColumn id="13" xr3:uid="{66A0EF50-0187-4C37-BDBC-5E842C7C521D}" uniqueName="13" name="Secchi Measurement 2 (cm)" queryTableFieldId="13"/>
    <tableColumn id="14" xr3:uid="{36519A92-9C20-4427-8ABC-061CFD6CC34C}" uniqueName="14" name="Secchi Depth (cm)" queryTableFieldId="14"/>
    <tableColumn id="15" xr3:uid="{89DF3FD9-2D6B-4547-A569-A49B58E25B83}" uniqueName="15" name="mVpH" queryTableFieldId="15"/>
    <tableColumn id="16" xr3:uid="{0C784D3A-9309-4068-A8DF-25744BA5CC46}" uniqueName="16" name="pH" queryTableFieldId="16"/>
    <tableColumn id="17" xr3:uid="{C91C1793-2C38-4425-86D8-E546EC0ECBB8}" uniqueName="17" name="mVORP" queryTableFieldId="17"/>
    <tableColumn id="18" xr3:uid="{0AA1137C-46E3-4039-A846-D4CCAB9A29AC}" uniqueName="18" name="DO (%)" queryTableFieldId="18"/>
    <tableColumn id="19" xr3:uid="{56371A9F-AAD8-4808-AAC7-596CAFFCC044}" uniqueName="19" name="DO (PPM)" queryTableFieldId="19"/>
    <tableColumn id="20" xr3:uid="{4E6EE1AC-8BBB-4508-B003-9C9A96AD7FF0}" uniqueName="20" name="Conductivity (mS/cm)" queryTableFieldId="20"/>
    <tableColumn id="21" xr3:uid="{0D8FA9DD-DD43-4463-92EF-67B1F9DC0B8A}" uniqueName="21" name="Absolute Conductivity (mS/cm)" queryTableFieldId="21"/>
    <tableColumn id="22" xr3:uid="{B5D0D959-09E5-4529-8D50-3CF77B9DB6F9}" uniqueName="22" name="Resistance (MΩ·cm)" queryTableFieldId="22"/>
    <tableColumn id="23" xr3:uid="{1B2582ED-0DF1-4AE7-9F00-58CB8B5AE9E2}" uniqueName="23" name="TDS (ppt)" queryTableFieldId="23"/>
    <tableColumn id="24" xr3:uid="{8BB03586-0120-476E-8C68-F1D87D9A62DE}" uniqueName="24" name="PSU" queryTableFieldId="24"/>
    <tableColumn id="25" xr3:uid="{5DA5416A-B57A-43AB-B575-7F6D22B1C20D}" uniqueName="25" name="σt" queryTableFieldId="25"/>
    <tableColumn id="26" xr3:uid="{139CEAD9-74DD-4221-AEB1-BD29ECCE2652}" uniqueName="26" name="Temperature (°C)" queryTableFieldId="26"/>
    <tableColumn id="27" xr3:uid="{8B9E0104-8115-4D56-9427-F654295B6DFF}" uniqueName="27" name="Atmospheric Pressure (PSI)" queryTableFieldId="27"/>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4CDDD47-1D78-4B81-B77E-AEED4BE7F556}" name="Tivives1_Fish" displayName="Tivives1_Fish" ref="B3:J19" totalsRowShown="0">
  <autoFilter ref="B3:J19" xr:uid="{45A45ACD-4967-4F05-83E5-767FCCF2AF37}"/>
  <tableColumns count="9">
    <tableColumn id="6" xr3:uid="{D1EB0A85-6571-4C52-B1E4-8107945B7CF9}" name="Site"/>
    <tableColumn id="8" xr3:uid="{DEFC83C5-63D1-4DE5-AF6D-F507588E8399}" name="Visit"/>
    <tableColumn id="7" xr3:uid="{34287A17-2DA7-462E-A6DE-FD907CB9396C}" name="Gear"/>
    <tableColumn id="9" xr3:uid="{E5BEBA04-62A3-4000-BDBB-C8F6A715AA9E}" name="Throw/Haul" dataDxfId="1140"/>
    <tableColumn id="2" xr3:uid="{A0EF0D0D-D258-4FE9-80F0-EE10E751461F}" name="Species"/>
    <tableColumn id="3" xr3:uid="{7720AE6D-450E-4105-B0B8-38B66BAB284B}" name="StandardLength_mm"/>
    <tableColumn id="4" xr3:uid="{617135DE-748D-42C3-953B-2B5C2BF8B1CA}" name="Weight_g"/>
    <tableColumn id="5" xr3:uid="{1316897E-6967-46F3-8901-5F2F84275FA8}" name="Collected"/>
    <tableColumn id="1" xr3:uid="{C91B3FC2-0A00-4478-8D71-BFA92CFAE530}" name="Notes"/>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2B55AA3-A193-4529-8C9B-FB63B56727FD}" name="Tivives1_Info" displayName="Tivives1_Info" ref="V4:AA32" totalsRowShown="0">
  <autoFilter ref="V4:AA32" xr:uid="{62B55AA3-A193-4529-8C9B-FB63B56727FD}"/>
  <tableColumns count="6">
    <tableColumn id="1" xr3:uid="{7F17CFAD-9309-4243-9648-41B7142D053C}" name="Metric"/>
    <tableColumn id="2" xr3:uid="{ADBF9E24-4244-4745-846F-E2FBB5A22B1B}" name="Centipede Net 1.1"/>
    <tableColumn id="3" xr3:uid="{6826FEE8-AE52-430A-9E0B-CAC7AC375A7A}" name="Centipede Net 1.2"/>
    <tableColumn id="4" xr3:uid="{8992A066-3A55-4204-8B32-FD2882F2B499}" name="Centipede Net 1.3"/>
    <tableColumn id="5" xr3:uid="{B027A28A-2177-44AB-B9EF-A9BC9D40E655}" name="Seine">
      <calculatedColumnFormula>AVERAGE(W5:Y5)</calculatedColumnFormula>
    </tableColumn>
    <tableColumn id="6" xr3:uid="{AAFEA91A-7FEB-474B-A761-9CC53728BB69}" name="Cast Net">
      <calculatedColumnFormula>AVERAGE(W5:Y5)</calculatedColumnFormula>
    </tableColumn>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72ED0220-8E45-4AAB-BFAD-A0B513C03B48}" name="Tivives1_Batch" displayName="Tivives1_Batch" ref="L3:T4" totalsRowShown="0">
  <autoFilter ref="L3:T4" xr:uid="{72ED0220-8E45-4AAB-BFAD-A0B513C03B48}"/>
  <tableColumns count="9">
    <tableColumn id="7" xr3:uid="{6C47974F-0FE9-40AE-829B-DA9621F168D0}" name="Site"/>
    <tableColumn id="8" xr3:uid="{21EA3B82-F2E1-4567-AAD8-C69363704CB1}" name="Visit"/>
    <tableColumn id="1" xr3:uid="{6A5A2398-5F22-4DFE-B16F-F1EE90D8E859}" name="Gear"/>
    <tableColumn id="9" xr3:uid="{79C41BB9-399D-49BC-A42D-2BF0DE944DFC}" name="Throw/Haul"/>
    <tableColumn id="2" xr3:uid="{94A2312B-F2CD-462F-950A-DB882BA3A982}" name="Species"/>
    <tableColumn id="3" xr3:uid="{8B2D9271-39B1-44E1-ABAD-0A075C7B7C88}" name="Number"/>
    <tableColumn id="4" xr3:uid="{61DD68DC-6291-40E6-B29B-49E8CB1636B6}" name="TotalWeight_g"/>
    <tableColumn id="6" xr3:uid="{B47ED61B-39D0-474D-8A92-CB4989B9DA39}" name="Notes"/>
    <tableColumn id="5" xr3:uid="{93F6B69D-480A-418B-959A-C35651EFA992}" name="AverageWeight_g"/>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EE4DC7-8026-4E92-9ABD-74BB2F1E2043}" name="PuntaMorales1_Fish_2" displayName="PuntaMorales1_Fish_2" ref="A1:I73" tableType="queryTable" totalsRowShown="0">
  <autoFilter ref="A1:I73" xr:uid="{20EE4DC7-8026-4E92-9ABD-74BB2F1E2043}"/>
  <tableColumns count="9">
    <tableColumn id="1" xr3:uid="{9FE55AD3-AB92-4D95-9F1A-80882FB358D6}" uniqueName="1" name="Site" queryTableFieldId="1" dataDxfId="1139"/>
    <tableColumn id="2" xr3:uid="{08814172-0248-4A68-B5AE-DEA4E87D6CDE}" uniqueName="2" name="Visit" queryTableFieldId="10"/>
    <tableColumn id="3" xr3:uid="{BACD3CD6-3235-4CC7-A1E3-EABC4B0A66DA}" uniqueName="3" name="Gear" queryTableFieldId="3" dataDxfId="1138"/>
    <tableColumn id="4" xr3:uid="{8A64CBF8-E910-4DBD-B7DA-CD57C75B3787}" uniqueName="4" name="Throw/Haul" queryTableFieldId="11"/>
    <tableColumn id="5" xr3:uid="{CCC96CFA-4BAB-4A19-8F19-CAC14826B7C9}" uniqueName="5" name="Species" queryTableFieldId="5" dataDxfId="1137"/>
    <tableColumn id="6" xr3:uid="{D43E58F5-BB3C-4162-94DA-098F1AD85A51}" uniqueName="6" name="StandardLength_mm" queryTableFieldId="12"/>
    <tableColumn id="7" xr3:uid="{DF160EAD-2B3B-43AD-B2C6-7A726377CBBF}" uniqueName="7" name="Weight_g" queryTableFieldId="13"/>
    <tableColumn id="8" xr3:uid="{F364D468-F680-4DC6-9013-D78194D069DF}" uniqueName="8" name="Collected" queryTableFieldId="14" dataDxfId="1136"/>
    <tableColumn id="9" xr3:uid="{AF40F7ED-B6FD-4B64-8FAD-0B7B79D2099E}" uniqueName="9" name="Notes" queryTableFieldId="9" dataDxfId="1135"/>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D11A33A-4D35-44E6-84C8-627CCDA31125}" name="PuntaMorales1_Batch_2" displayName="PuntaMorales1_Batch_2" ref="A1:I2" tableType="queryTable" totalsRowShown="0">
  <autoFilter ref="A1:I2" xr:uid="{FD11A33A-4D35-44E6-84C8-627CCDA31125}"/>
  <tableColumns count="9">
    <tableColumn id="1" xr3:uid="{B31836BF-9B1B-4022-B8F2-7C51F5DA2472}" uniqueName="1" name="Site" queryTableFieldId="1" dataDxfId="1134"/>
    <tableColumn id="2" xr3:uid="{A8927AFD-1676-4D24-984E-F4BCA1E736EE}" uniqueName="2" name="Visit" queryTableFieldId="2"/>
    <tableColumn id="3" xr3:uid="{FD505419-1454-4A4F-A6F3-7F333CAF41BE}" uniqueName="3" name="Gear" queryTableFieldId="3" dataDxfId="1133"/>
    <tableColumn id="4" xr3:uid="{7C12A81C-0408-4B7E-AB41-093F9409BCA6}" uniqueName="4" name="Throw/Haul" queryTableFieldId="4"/>
    <tableColumn id="5" xr3:uid="{1ADF009E-F64C-4E29-AD7F-78D4864D0C33}" uniqueName="5" name="Species" queryTableFieldId="5" dataDxfId="1132"/>
    <tableColumn id="6" xr3:uid="{2245347C-0589-44A5-94AC-5281DFBC85F6}" uniqueName="6" name="Number" queryTableFieldId="6"/>
    <tableColumn id="7" xr3:uid="{CFAB830D-636D-4654-A8F1-65CFC5825C48}" uniqueName="7" name="TotalWeight_g" queryTableFieldId="7"/>
    <tableColumn id="8" xr3:uid="{E48D82EE-01B1-4FD5-8CB8-9AD054200027}" uniqueName="8" name="Notes" queryTableFieldId="8"/>
    <tableColumn id="9" xr3:uid="{F684CD3D-EC6C-4E3A-864E-A08E1988F393}" uniqueName="9" name="AverageWeight_g" queryTableFieldId="10"/>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368DC6E-A65A-47D9-A0EC-B0BA9246237A}" name="PuntaMorales1_Fish" displayName="PuntaMorales1_Fish" ref="B3:J75" totalsRowShown="0">
  <autoFilter ref="B3:J75" xr:uid="{45A45ACD-4967-4F05-83E5-767FCCF2AF37}"/>
  <tableColumns count="9">
    <tableColumn id="6" xr3:uid="{2E59D8BF-6B0B-427B-BF4F-3EE12725F3CF}" name="Site"/>
    <tableColumn id="8" xr3:uid="{6CFEBD2E-E483-4361-BF2A-A64C10CB998A}" name="Visit"/>
    <tableColumn id="7" xr3:uid="{95EFA6B1-0DB7-4379-AAA4-2BAEE4813E33}" name="Gear"/>
    <tableColumn id="9" xr3:uid="{B9654673-A714-4F41-8BA7-B1DB8CA2446E}" name="Throw/Haul" dataDxfId="1131"/>
    <tableColumn id="2" xr3:uid="{123310CC-1609-44A2-B772-ADAEA3C58A5E}" name="Species"/>
    <tableColumn id="3" xr3:uid="{2422BB7E-C821-4EC0-949D-FE9E48F817AA}" name="StandardLength_mm" dataDxfId="1130"/>
    <tableColumn id="4" xr3:uid="{D55116CE-DA17-46D4-A987-2EE8C20A6015}" name="Weight_g"/>
    <tableColumn id="1" xr3:uid="{F7FCFA9B-8392-4901-9170-AB9ECCB55942}" name="Collected"/>
    <tableColumn id="5" xr3:uid="{5B08B1FF-AB54-42E2-A165-467B48C9059A}" name="Notes"/>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0479BCF-1CA8-4E25-94BA-D8D48B29851A}" name="PuntaMorales1_Info" displayName="PuntaMorales1_Info" ref="V4:AA32" totalsRowShown="0">
  <autoFilter ref="V4:AA32" xr:uid="{70479BCF-1CA8-4E25-94BA-D8D48B29851A}"/>
  <tableColumns count="6">
    <tableColumn id="1" xr3:uid="{65445DC8-10FA-40F6-BCB4-96FCF18D382D}" name="Metric"/>
    <tableColumn id="2" xr3:uid="{1D65D0C5-8A93-45C1-BAA4-89BA62AFADBA}" name="Centipede Net 1.1"/>
    <tableColumn id="3" xr3:uid="{D5642F84-DBC5-457F-866F-247474956959}" name="Centipede Net 1.2"/>
    <tableColumn id="4" xr3:uid="{87388DB7-3291-4D5A-866E-70FFCA3630E2}" name="Centipede Net 1.3"/>
    <tableColumn id="5" xr3:uid="{812CF704-6CF5-4803-8669-BCE97EBFD5DA}" name="Seine">
      <calculatedColumnFormula>AVERAGE(W5:Y5)</calculatedColumnFormula>
    </tableColumn>
    <tableColumn id="6" xr3:uid="{BAA00F94-D4B4-40E1-9CF6-71066E38D2B5}" name="Cast Net">
      <calculatedColumnFormula>AVERAGE(W5:Y5)</calculatedColumnFormula>
    </tableColumn>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7CC400-803E-4292-8021-77FB514F8162}" name="PuntaMorales1_Batch" displayName="PuntaMorales1_Batch" ref="L3:T4" totalsRowShown="0" headerRowDxfId="1129" dataDxfId="1128">
  <autoFilter ref="L3:T4" xr:uid="{0B7CC400-803E-4292-8021-77FB514F8162}"/>
  <tableColumns count="9">
    <tableColumn id="1" xr3:uid="{4DAD15A8-5C6B-4213-B7EA-183CFE8DA381}" name="Site" dataDxfId="1127">
      <calculatedColumnFormula>$W$5</calculatedColumnFormula>
    </tableColumn>
    <tableColumn id="2" xr3:uid="{A0D8D53D-2D3A-4DB2-870E-7FB75C914B75}" name="Visit" dataDxfId="1126">
      <calculatedColumnFormula>$W$6</calculatedColumnFormula>
    </tableColumn>
    <tableColumn id="3" xr3:uid="{D2E715DF-E805-41CE-A48B-B52851A00964}" name="Gear" dataDxfId="1125"/>
    <tableColumn id="9" xr3:uid="{A56025CD-4F12-40BD-8D46-D3DC98E08DFE}" name="Throw/Haul" dataDxfId="1124"/>
    <tableColumn id="4" xr3:uid="{F1411E38-0118-4B58-A06D-E012C4A1A240}" name="Species" dataDxfId="1123"/>
    <tableColumn id="5" xr3:uid="{ABE5CEA0-835D-48A5-BFEF-9448C4D7B9E6}" name="Number" dataDxfId="1122"/>
    <tableColumn id="6" xr3:uid="{557C0C96-7495-471E-B92E-674DFCF4180C}" name="TotalWeight_g" dataDxfId="1121"/>
    <tableColumn id="7" xr3:uid="{6D089695-3894-407C-B6E4-B2F80093154B}" name="Notes" dataDxfId="1120"/>
    <tableColumn id="8" xr3:uid="{BA9AE1C1-B3C2-4FF9-928E-F803146AB420}" name="AverageWeight_g" dataDxfId="1119">
      <calculatedColumnFormula>PuntaMorales1_Batch[[#This Row],[TotalWeight_g]]/PuntaMorales1_Batch[[#This Row],[Number]]</calculatedColumnFormula>
    </tableColumn>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904A86-44C9-46B6-A62F-3DD2B87A9941}" name="Colorado1_Fish_2" displayName="Colorado1_Fish_2" ref="A1:I63" tableType="queryTable" totalsRowShown="0">
  <autoFilter ref="A1:I63" xr:uid="{18904A86-44C9-46B6-A62F-3DD2B87A9941}"/>
  <tableColumns count="9">
    <tableColumn id="1" xr3:uid="{771D9B66-3CD8-4459-B04B-98F9C13BB357}" uniqueName="1" name="Site" queryTableFieldId="1" dataDxfId="1118"/>
    <tableColumn id="2" xr3:uid="{68C943B1-931A-4F38-964E-BCF804EC563D}" uniqueName="2" name="Visit" queryTableFieldId="10"/>
    <tableColumn id="3" xr3:uid="{D46B9EAC-8009-4A41-9090-1ECEBB03DF6E}" uniqueName="3" name="Gear" queryTableFieldId="3" dataDxfId="1117"/>
    <tableColumn id="4" xr3:uid="{E923B5CF-15A6-461F-A296-E05FC9DEEEE2}" uniqueName="4" name="Throw/Haul" queryTableFieldId="11"/>
    <tableColumn id="5" xr3:uid="{F84DE818-6B5D-43D2-BD86-39630B48D545}" uniqueName="5" name="Species" queryTableFieldId="5" dataDxfId="1116"/>
    <tableColumn id="6" xr3:uid="{7D5117FB-EE0C-4F00-87C4-DE7197AC0F04}" uniqueName="6" name="StandardLength_mm" queryTableFieldId="12"/>
    <tableColumn id="7" xr3:uid="{BEA63BA4-2DAE-4EBA-AC22-2D8805049D95}" uniqueName="7" name="Weight_g" queryTableFieldId="13"/>
    <tableColumn id="8" xr3:uid="{06A213EB-79F0-44D6-8F71-9D1BDB1571B4}" uniqueName="8" name="Collected" queryTableFieldId="14" dataDxfId="1115"/>
    <tableColumn id="9" xr3:uid="{DFC66BC8-F2F5-4AB8-8170-17647E18B7D9}" uniqueName="9" name="Notes" queryTableFieldId="9" dataDxfId="1114"/>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9F5AF39-15F9-4751-8DA9-CF5F925B6920}" name="Colorado1_Batch_2" displayName="Colorado1_Batch_2" ref="A1:I2" totalsRowShown="0">
  <autoFilter ref="A1:I2" xr:uid="{79F5AF39-15F9-4751-8DA9-CF5F925B6920}"/>
  <tableColumns count="9">
    <tableColumn id="1" xr3:uid="{7FBF8203-6038-46A1-B711-06009B7D2A41}" name="Site" dataDxfId="1113"/>
    <tableColumn id="2" xr3:uid="{5B721D05-2E6F-4D61-BBC1-8831C95EE361}" name="Visit"/>
    <tableColumn id="3" xr3:uid="{461EC556-EB49-4A73-90CB-F4A45842739C}" name="Gear" dataDxfId="1112"/>
    <tableColumn id="4" xr3:uid="{FA4E3605-14EE-42E1-8092-0093551BEF51}" name="Throw/Haul"/>
    <tableColumn id="5" xr3:uid="{18FA933D-93E0-4657-BEEC-F7D3D51E18CA}" name="Species" dataDxfId="1111"/>
    <tableColumn id="6" xr3:uid="{7682C8A5-3339-4EF5-98D3-45F4FC493803}" name="Number"/>
    <tableColumn id="7" xr3:uid="{43C66293-1362-4004-84E2-E36443E10356}" name="TotalWeight_g"/>
    <tableColumn id="8" xr3:uid="{AF37888A-A6E4-4498-9EC2-98CB50521C41}" name="Notes"/>
    <tableColumn id="9" xr3:uid="{D697BE6C-3B9F-41B0-8DF1-499F8A7693C4}" name="AverageWeight_g"/>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C55A6486-CD68-4922-B32F-A12783D6F76D}" name="Colorado1_Fish" displayName="Colorado1_Fish" ref="B3:J65" totalsRowShown="0" dataDxfId="1110">
  <autoFilter ref="B3:J65" xr:uid="{45A45ACD-4967-4F05-83E5-767FCCF2AF37}"/>
  <tableColumns count="9">
    <tableColumn id="6" xr3:uid="{60A4001E-1485-49D3-B951-390200EC1D8A}" name="Site" dataDxfId="1109"/>
    <tableColumn id="8" xr3:uid="{EA07D42A-5E75-4605-B754-0D3B051861A9}" name="Visit" dataDxfId="1108"/>
    <tableColumn id="7" xr3:uid="{4B579BD1-132F-4F03-997E-43E18B06A802}" name="Gear" dataDxfId="1107"/>
    <tableColumn id="9" xr3:uid="{9F4F00E6-9235-49ED-AD8B-4BA8599CD6AE}" name="Throw/Haul" dataDxfId="1106"/>
    <tableColumn id="2" xr3:uid="{99F4BBBE-F22D-4B9A-97F4-FDE22946037C}" name="Species" dataDxfId="1105"/>
    <tableColumn id="3" xr3:uid="{51A07E05-F650-4691-9268-1F9E9C0547A8}" name="StandardLength_mm" dataDxfId="1104"/>
    <tableColumn id="4" xr3:uid="{9C348ED2-33F4-466B-A724-F8577564F937}" name="Weight_g" dataDxfId="1103"/>
    <tableColumn id="1" xr3:uid="{460383F9-41DB-497B-96E4-2FFC3F7C7F2D}" name="Collected" dataDxfId="1102"/>
    <tableColumn id="5" xr3:uid="{17DDDFF1-1B2B-4923-A053-7FE3B947223A}" name="Notes" dataDxfId="1101"/>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EBAAC93-B267-4A71-B11E-9D49C87C8E2C}" name="Colorado1_Info" displayName="Colorado1_Info" ref="V4:AA32" totalsRowShown="0">
  <autoFilter ref="V4:AA32" xr:uid="{0EBAAC93-B267-4A71-B11E-9D49C87C8E2C}"/>
  <tableColumns count="6">
    <tableColumn id="1" xr3:uid="{4855789E-92E7-42F2-A0C6-2BFCE2145403}" name="Metric"/>
    <tableColumn id="2" xr3:uid="{C9F7DA54-0D32-4C18-8735-4E3D121716FE}" name="Centipede Net 1.1"/>
    <tableColumn id="3" xr3:uid="{3371C26C-D322-47E3-88EB-81AC3FD9BE2A}" name="Centipede Net 1.2"/>
    <tableColumn id="4" xr3:uid="{7C859C88-0020-4747-BE7A-38DADB7846C9}" name="Centipede Net 1.3"/>
    <tableColumn id="5" xr3:uid="{B9FAB57C-2BC2-4B31-B269-F8DD95D7D546}" name="Seine">
      <calculatedColumnFormula>AVERAGE(W5:Y5)</calculatedColumnFormula>
    </tableColumn>
    <tableColumn id="6" xr3:uid="{AD2B1D5F-013A-4912-A600-8FE09DDCD990}" name="Cast Net">
      <calculatedColumnFormula>AVERAGE(W5:Y5)</calculatedColumnFormula>
    </tableColumn>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9039D7-99BB-4FD1-8C6A-C448025E8D41}" name="Colorado1_Batch" displayName="Colorado1_Batch" ref="L3:T4" totalsRowShown="0" headerRowDxfId="1100" dataDxfId="1099">
  <autoFilter ref="L3:T4" xr:uid="{549039D7-99BB-4FD1-8C6A-C448025E8D41}"/>
  <tableColumns count="9">
    <tableColumn id="1" xr3:uid="{87855633-5586-4146-BC62-ADEE3BF48906}" name="Site"/>
    <tableColumn id="2" xr3:uid="{3EBCE259-4BF9-4240-BE56-8EB82CA3F73E}" name="Visit"/>
    <tableColumn id="3" xr3:uid="{14C44FDE-29AE-46E7-9FAA-8405A47F4342}" name="Gear" dataDxfId="1098"/>
    <tableColumn id="9" xr3:uid="{33D5F1FC-80D5-43EB-B946-C0ADC05A83C6}" name="Throw/Haul" dataDxfId="1097"/>
    <tableColumn id="4" xr3:uid="{0C81FDDE-8653-4107-B8D1-3ECC5068AB18}" name="Species" dataDxfId="1096"/>
    <tableColumn id="5" xr3:uid="{9DBEAFE0-FE46-4CD6-BFDB-9711095ECE99}" name="Number" dataDxfId="1095"/>
    <tableColumn id="6" xr3:uid="{5CEC35CE-BC90-4F39-B530-084F8DFB855B}" name="TotalWeight_g" dataDxfId="1094"/>
    <tableColumn id="7" xr3:uid="{ED334B96-8A1A-480B-80A9-0FD47267E8E1}" name="Notes" dataDxfId="1093"/>
    <tableColumn id="8" xr3:uid="{E55ADA28-C4FC-4BCC-9231-3075254A341A}" name="AverageWeight_g" dataDxfId="1092"/>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A02B67-D21F-4552-A856-81E3E27240CC}" name="Bebedero1_Fish_2" displayName="Bebedero1_Fish_2" ref="A1:I63" tableType="queryTable" totalsRowShown="0">
  <autoFilter ref="A1:I63" xr:uid="{40A02B67-D21F-4552-A856-81E3E27240CC}"/>
  <tableColumns count="9">
    <tableColumn id="1" xr3:uid="{52E283EE-8102-47E1-8D51-58B417990CD2}" uniqueName="1" name="Site" queryTableFieldId="1" dataDxfId="1091"/>
    <tableColumn id="2" xr3:uid="{8CAAAE10-732B-4BEE-B9A2-629A2F0E419F}" uniqueName="2" name="Visit" queryTableFieldId="10"/>
    <tableColumn id="3" xr3:uid="{E753B5E4-DB7B-42C3-951F-414D674B5E1A}" uniqueName="3" name="Gear" queryTableFieldId="3" dataDxfId="1090"/>
    <tableColumn id="4" xr3:uid="{6441B6FD-7A01-43DD-A962-73DE7D6A0753}" uniqueName="4" name="Throw/Haul" queryTableFieldId="11"/>
    <tableColumn id="5" xr3:uid="{C7C229E4-A159-406C-9D6F-A9BEEEB2C453}" uniqueName="5" name="Species" queryTableFieldId="5" dataDxfId="1089"/>
    <tableColumn id="6" xr3:uid="{706AC8C5-235B-41D9-B3DE-811FA5E0CCCB}" uniqueName="6" name="StandardLength_mm" queryTableFieldId="12"/>
    <tableColumn id="7" xr3:uid="{73CF0073-2705-4CF5-A84A-B6CD9572E68A}" uniqueName="7" name="Weight_g" queryTableFieldId="13"/>
    <tableColumn id="8" xr3:uid="{C23A4C18-B7B7-4E3B-8EC7-3DBCA59624B7}" uniqueName="8" name="Collected" queryTableFieldId="14" dataDxfId="1088"/>
    <tableColumn id="9" xr3:uid="{71F60983-A0AB-4B78-ABDE-779A0045143C}" uniqueName="9" name="Notes" queryTableFieldId="9" dataDxfId="1087"/>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A61EF-54B5-4245-BD6F-C829942150F7}" name="Bebedero1_Batch_2" displayName="Bebedero1_Batch_2" ref="A1:I2" tableType="queryTable" totalsRowShown="0">
  <autoFilter ref="A1:I2" xr:uid="{07BA61EF-54B5-4245-BD6F-C829942150F7}"/>
  <tableColumns count="9">
    <tableColumn id="1" xr3:uid="{4033E966-7D0E-4662-BCEA-16653511534E}" uniqueName="1" name="Site" queryTableFieldId="1" dataDxfId="1086"/>
    <tableColumn id="2" xr3:uid="{F93C9B4A-4B63-4326-AB92-0D1B90717569}" uniqueName="2" name="Visit" queryTableFieldId="2"/>
    <tableColumn id="3" xr3:uid="{05489AAC-E8F0-4DF9-9893-69AF9C11E9DA}" uniqueName="3" name="Gear" queryTableFieldId="3" dataDxfId="1085"/>
    <tableColumn id="4" xr3:uid="{B446A3B4-790B-4105-AB66-30FBA3B5C0B8}" uniqueName="4" name="Throw/Haul" queryTableFieldId="4"/>
    <tableColumn id="5" xr3:uid="{9EAA2724-39D8-46A5-8A4C-47B1FE341E23}" uniqueName="5" name="Species" queryTableFieldId="5" dataDxfId="1084"/>
    <tableColumn id="6" xr3:uid="{67F8F4D6-CCD0-429A-9C14-481566709E03}" uniqueName="6" name="Number" queryTableFieldId="6"/>
    <tableColumn id="7" xr3:uid="{0A5B861A-7989-4AB0-B564-665D2807F2B5}" uniqueName="7" name="TotalWeight_g" queryTableFieldId="7"/>
    <tableColumn id="8" xr3:uid="{76A364BF-E476-423E-9C8E-6C3BBBC58D53}" uniqueName="8" name="Notes" queryTableFieldId="8"/>
    <tableColumn id="9" xr3:uid="{45422FE0-CBBD-4297-ADC9-D9D3E02CA909}" uniqueName="9" name="AverageWeight_g" queryTableFieldId="10"/>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DEF46A7-943D-4DFF-811C-F64F3E3E57BA}" name="Bebedero1_Fish" displayName="Bebedero1_Fish" ref="B3:J65" totalsRowShown="0" dataDxfId="1083">
  <autoFilter ref="B3:J65" xr:uid="{45A45ACD-4967-4F05-83E5-767FCCF2AF37}"/>
  <tableColumns count="9">
    <tableColumn id="6" xr3:uid="{D8B0747E-E75F-45AE-913F-89CF2F18FBE6}" name="Site" dataDxfId="1082"/>
    <tableColumn id="8" xr3:uid="{FCA04AB3-3A07-4151-BB7A-36D443EBBDF4}" name="Visit" dataDxfId="1081"/>
    <tableColumn id="7" xr3:uid="{54B64653-747E-46A1-92C6-1C7753C37772}" name="Gear" dataDxfId="1080"/>
    <tableColumn id="9" xr3:uid="{74EC060F-8F2C-4279-A63B-FB5B2E332973}" name="Throw/Haul" dataDxfId="1079"/>
    <tableColumn id="2" xr3:uid="{65F4C1CE-A26F-4D39-B105-34231C215F74}" name="Species" dataDxfId="1078"/>
    <tableColumn id="3" xr3:uid="{28C6C461-A86D-4B59-A5E8-65E230D66BD8}" name="StandardLength_mm" dataDxfId="1077"/>
    <tableColumn id="4" xr3:uid="{30E091FF-C139-406B-950F-D03CD090FD35}" name="Weight_g" dataDxfId="1076"/>
    <tableColumn id="1" xr3:uid="{A1B1F3D7-EF11-4E6E-B0F0-132803844E2B}" name="Collected" dataDxfId="1075"/>
    <tableColumn id="5" xr3:uid="{69A32B01-F13F-4771-8129-314525BBC3FF}" name="Notes" dataDxfId="1074"/>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58E0328F-5FBA-4F4D-BE09-65E160B90AA5}" name="Bebedero1_Batch" displayName="Bebedero1_Batch" ref="L3:T4" totalsRowShown="0">
  <autoFilter ref="L3:T4" xr:uid="{32DFD5BF-A571-4A58-AB05-9BF696BFC8FF}"/>
  <tableColumns count="9">
    <tableColumn id="7" xr3:uid="{5D55D301-C261-4717-AE22-0F1F1E989D28}" name="Site" dataDxfId="1073">
      <calculatedColumnFormula>$W$5</calculatedColumnFormula>
    </tableColumn>
    <tableColumn id="8" xr3:uid="{92108E4B-196D-430D-94B2-2EAC2E23D161}" name="Visit" dataDxfId="1072"/>
    <tableColumn id="1" xr3:uid="{F2E5704D-725B-4099-A5DC-0308A3AEC8D6}" name="Gear"/>
    <tableColumn id="9" xr3:uid="{3003AE91-EF98-4AE5-8FD8-54D0A68EA760}" name="Throw/Haul" dataDxfId="1071"/>
    <tableColumn id="2" xr3:uid="{E1452AFD-D3A8-47A9-B3EE-8FC526087DEE}" name="Species"/>
    <tableColumn id="3" xr3:uid="{4710B66A-B1E8-48A7-97A4-F92172B253A0}" name="Number"/>
    <tableColumn id="4" xr3:uid="{629C9273-E263-4DF9-B4EE-BE8E536579C7}" name="TotalWeight_g"/>
    <tableColumn id="6" xr3:uid="{F15DAD1C-3AE9-4233-B730-838CA12A155E}" name="Notes"/>
    <tableColumn id="5" xr3:uid="{6736CB41-F672-4C93-BD9A-764010077C9E}" name="AverageWeight_g">
      <calculatedColumnFormula>Bebedero1_Batch[[#This Row],[TotalWeight_g]]/Bebedero1_Batch[[#This Row],[Number]]</calculatedColumnFormula>
    </tableColumn>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1901DE2-DF7B-4B98-A1EC-2348D324E2C7}" name="Bebedero1_Info" displayName="Bebedero1_Info" ref="V4:AA32" totalsRowShown="0">
  <autoFilter ref="V4:AA32" xr:uid="{F1901DE2-DF7B-4B98-A1EC-2348D324E2C7}"/>
  <tableColumns count="6">
    <tableColumn id="1" xr3:uid="{C2854153-65AC-4F50-AA03-1AF40DBA7EB8}" name="Metric"/>
    <tableColumn id="2" xr3:uid="{FBE75367-A5AC-487E-B4EF-13C15533BF0E}" name="Centipede Net 1.1"/>
    <tableColumn id="3" xr3:uid="{B9A975BB-510F-4A97-A4D0-EF1A9960D8B1}" name="Centipede Net 1.2"/>
    <tableColumn id="4" xr3:uid="{9F8F011A-4074-406D-A62A-A10ED12408D3}" name="Centipede Net 1.3"/>
    <tableColumn id="5" xr3:uid="{22962C21-23FF-49D1-9D46-22C4AE5A3405}" name="Seine">
      <calculatedColumnFormula>AVERAGE(W5:Y5)</calculatedColumnFormula>
    </tableColumn>
    <tableColumn id="6" xr3:uid="{2B117DF6-2831-4BA1-9043-0F0CBCA95F2D}" name="Cast Net">
      <calculatedColumnFormula>AVERAGE(W5:Y5)</calculatedColumnFormula>
    </tableColumn>
  </tableColumns>
  <tableStyleInfo name="TableStyleLight1" showFirstColumn="1"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70B27D-0E6B-4B7D-98D2-F4099D96C77A}" name="Tivives2_Fish_2" displayName="Tivives2_Fish_2" ref="A1:I82" tableType="queryTable" totalsRowShown="0">
  <autoFilter ref="A1:I82" xr:uid="{1E70B27D-0E6B-4B7D-98D2-F4099D96C77A}"/>
  <tableColumns count="9">
    <tableColumn id="1" xr3:uid="{53C8B978-70E8-45E0-9C88-47F99B9916D8}" uniqueName="1" name="Site" queryTableFieldId="1" dataDxfId="1070"/>
    <tableColumn id="2" xr3:uid="{80E27425-6DCD-4FD7-81CA-597AD5C1B0BB}" uniqueName="2" name="Visit" queryTableFieldId="10"/>
    <tableColumn id="3" xr3:uid="{861F1B02-2838-4116-B2BE-248E00402F80}" uniqueName="3" name="Gear" queryTableFieldId="3" dataDxfId="1069"/>
    <tableColumn id="4" xr3:uid="{F9E178EE-C6D5-4452-A9EB-5B49D8117F1B}" uniqueName="4" name="Throw/Haul" queryTableFieldId="11"/>
    <tableColumn id="5" xr3:uid="{F365D6DE-B7D6-474D-A79B-917232267671}" uniqueName="5" name="Species" queryTableFieldId="5" dataDxfId="1068"/>
    <tableColumn id="6" xr3:uid="{4097B29C-59DD-4DAB-A633-C8F72986B273}" uniqueName="6" name="StandardLength_mm" queryTableFieldId="12"/>
    <tableColumn id="7" xr3:uid="{E9A06981-17BE-4EE7-A012-D8429961743E}" uniqueName="7" name="Weight_g" queryTableFieldId="13"/>
    <tableColumn id="8" xr3:uid="{78A30BAB-330E-409F-A502-6CEE6C0F0424}" uniqueName="8" name="Collected" queryTableFieldId="14" dataDxfId="1067"/>
    <tableColumn id="9" xr3:uid="{897389FE-6F52-40A1-B616-CB52C9B1A0D8}" uniqueName="9" name="Notes" queryTableFieldId="9" dataDxfId="1066"/>
  </tableColumns>
  <tableStyleInfo name="TableStyleMedium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1455018-C812-43C0-9C55-639827C228B3}" name="Tivives2_Batch_2" displayName="Tivives2_Batch_2" ref="A1:I2" tableType="queryTable" totalsRowShown="0">
  <autoFilter ref="A1:I2" xr:uid="{31455018-C812-43C0-9C55-639827C228B3}"/>
  <tableColumns count="9">
    <tableColumn id="1" xr3:uid="{E0CA91A9-E73E-4ED1-9B52-5C0D2611E57E}" uniqueName="1" name="Site" queryTableFieldId="1" dataDxfId="1065"/>
    <tableColumn id="2" xr3:uid="{77D95BBB-DD2D-40DB-BF87-119DC7BD4D22}" uniqueName="2" name="Visit" queryTableFieldId="2"/>
    <tableColumn id="3" xr3:uid="{D3DA874E-BCA2-40E9-9245-B6BE47BC6A3C}" uniqueName="3" name="Gear" queryTableFieldId="3" dataDxfId="1064"/>
    <tableColumn id="4" xr3:uid="{FE8CA81C-5719-40CC-96CB-4AEFF480E83F}" uniqueName="4" name="Throw/Haul" queryTableFieldId="4"/>
    <tableColumn id="5" xr3:uid="{6C676600-B344-4C5A-971E-332470A2F032}" uniqueName="5" name="Species" queryTableFieldId="5" dataDxfId="1063"/>
    <tableColumn id="6" xr3:uid="{C4153072-75F2-4717-9145-5D546792F260}" uniqueName="6" name="Number" queryTableFieldId="6"/>
    <tableColumn id="7" xr3:uid="{CAEBD06B-4B0E-46CE-8B0D-C95334FCE82F}" uniqueName="7" name="TotalWeight_g" queryTableFieldId="7"/>
    <tableColumn id="8" xr3:uid="{72FEC6E4-402F-41B0-8CF8-1A3A42128E35}" uniqueName="8" name="Notes" queryTableFieldId="8"/>
    <tableColumn id="9" xr3:uid="{31771FF5-7DAB-4326-9492-FCB9ACE29FCB}" uniqueName="9" name="AverageWeight_g" queryTableFieldId="10"/>
  </tableColumns>
  <tableStyleInfo name="TableStyleMedium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BE734F9-440A-4697-9391-38CB0C98FF63}" name="Tivives2_Fish" displayName="Tivives2_Fish" ref="B3:J84" totalsRowShown="0" dataDxfId="1062">
  <autoFilter ref="B3:J84" xr:uid="{45A45ACD-4967-4F05-83E5-767FCCF2AF37}"/>
  <tableColumns count="9">
    <tableColumn id="6" xr3:uid="{61A4CC14-D714-43A6-92C1-9CA75C2989AB}" name="Site" dataDxfId="1061"/>
    <tableColumn id="8" xr3:uid="{6B12FB5C-BAC5-46B8-89EF-6FDFE5F7785F}" name="Visit" dataDxfId="1060"/>
    <tableColumn id="7" xr3:uid="{2C97BB1E-92AC-4C01-B015-FEB3E06A06D9}" name="Gear" dataDxfId="1059"/>
    <tableColumn id="9" xr3:uid="{352FA67A-1ED0-42D5-A29C-7B0F04ED67D7}" name="Throw/Haul" dataDxfId="1058"/>
    <tableColumn id="2" xr3:uid="{E2016F5E-73B8-404E-AC2E-86C74EBE59F0}" name="Species" dataDxfId="1057"/>
    <tableColumn id="3" xr3:uid="{6019FDCD-1335-476B-BBE5-79BCCA69B657}" name="StandardLength_mm" dataDxfId="1056"/>
    <tableColumn id="4" xr3:uid="{6E88896B-694B-47E3-BC7F-C607C42C8E45}" name="Weight_g" dataDxfId="1055"/>
    <tableColumn id="1" xr3:uid="{7FE0C21C-E449-415B-B05C-1C7E8223B845}" name="Collected" dataDxfId="1054"/>
    <tableColumn id="5" xr3:uid="{8C8DFF3A-A053-49CB-9455-DCE84405BDF7}" name="Notes" dataDxfId="1053"/>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A726F5A5-D716-440D-921E-752501BBBADC}" name="Tivives2_Batch" displayName="Tivives2_Batch" ref="L3:T4" totalsRowShown="0" dataDxfId="1052">
  <autoFilter ref="L3:T4" xr:uid="{32DFD5BF-A571-4A58-AB05-9BF696BFC8FF}"/>
  <tableColumns count="9">
    <tableColumn id="7" xr3:uid="{EC023BF1-0D4F-46EB-8611-732F1C92107E}" name="Site" dataDxfId="1051">
      <calculatedColumnFormula>$W$5</calculatedColumnFormula>
    </tableColumn>
    <tableColumn id="8" xr3:uid="{134D7350-D2E7-49F6-A53D-6D43F4897E2A}" name="Visit" dataDxfId="1050">
      <calculatedColumnFormula>$W$6</calculatedColumnFormula>
    </tableColumn>
    <tableColumn id="1" xr3:uid="{8F2FD177-9B11-4F82-AA97-A56615B6E4AB}" name="Gear" dataDxfId="1049"/>
    <tableColumn id="9" xr3:uid="{B4514C13-0F3E-46E2-B2D5-7AC9C76FE4B2}" name="Throw/Haul" dataDxfId="1048"/>
    <tableColumn id="2" xr3:uid="{A2B84E14-6007-43D9-B394-7BD0802E723F}" name="Species" dataDxfId="1047"/>
    <tableColumn id="3" xr3:uid="{A54B78DF-DF66-4246-910C-68B1FE90ACD7}" name="Number" dataDxfId="1046"/>
    <tableColumn id="4" xr3:uid="{D143927E-5C99-4F60-929A-613A4A9C5EA6}" name="TotalWeight_g" dataDxfId="1045"/>
    <tableColumn id="6" xr3:uid="{AB698FC4-A34C-494A-8867-C960760F31EF}" name="Notes" dataDxfId="1044"/>
    <tableColumn id="5" xr3:uid="{7F92F5AD-08E8-410C-A11A-88B44D3F4F71}" name="AverageWeight_g" dataDxfId="1043">
      <calculatedColumnFormula>Tivives2_Batch[[#This Row],[TotalWeight_g]]/Tivives2_Batch[[#This Row],[Number]]</calculatedColumnFormula>
    </tableColumn>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E0C99D56-521F-44CB-A052-5F3D068E773F}" name="Tivives2_Info" displayName="Tivives2_Info" ref="V4:AA32" totalsRowShown="0">
  <autoFilter ref="V4:AA32" xr:uid="{E0C99D56-521F-44CB-A052-5F3D068E773F}"/>
  <tableColumns count="6">
    <tableColumn id="1" xr3:uid="{AA826ACD-6037-4703-BEEF-3C664912C67C}" name="Metric"/>
    <tableColumn id="2" xr3:uid="{6C1CCAEC-7E75-4611-B87E-691CFDFAB446}" name="Centipede Net 1.1"/>
    <tableColumn id="3" xr3:uid="{45902C66-ECE8-48C2-9047-BEF279F8EF4F}" name="Centipede Net 1.2"/>
    <tableColumn id="4" xr3:uid="{435CE40B-8364-4540-8BFE-358A4452AB3E}" name="Centipede Net 1.3"/>
    <tableColumn id="5" xr3:uid="{36003BAC-78F5-47A2-8BAD-8124644D39B8}" name="Seine">
      <calculatedColumnFormula>AVERAGE(W5:Y5)</calculatedColumnFormula>
    </tableColumn>
    <tableColumn id="6" xr3:uid="{4F1EE903-DD76-4241-BE5A-462280EA93B3}" name="Cast Net">
      <calculatedColumnFormula>AVERAGE(W5:Y5)</calculatedColumnFormula>
    </tableColumn>
  </tableColumns>
  <tableStyleInfo name="TableStyleLight1"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C637FA-33B7-4547-9C37-12E3DF667611}" name="PuntaMorales2_Fish_2" displayName="PuntaMorales2_Fish_2" ref="A1:I76" tableType="queryTable" totalsRowShown="0">
  <autoFilter ref="A1:I76" xr:uid="{46C637FA-33B7-4547-9C37-12E3DF667611}"/>
  <tableColumns count="9">
    <tableColumn id="1" xr3:uid="{0986AB86-B7B2-4D2C-8506-AC5BFA37324F}" uniqueName="1" name="Site" queryTableFieldId="1" dataDxfId="1042"/>
    <tableColumn id="2" xr3:uid="{CFBC6AE0-41F8-4A1E-ABBC-02B594C87546}" uniqueName="2" name="Visit" queryTableFieldId="10"/>
    <tableColumn id="3" xr3:uid="{91632E84-773F-49F6-9EA2-315BE42BCFFF}" uniqueName="3" name="Gear" queryTableFieldId="3" dataDxfId="1041"/>
    <tableColumn id="4" xr3:uid="{9C46CEB0-0726-411D-AF2E-982F10D9B92A}" uniqueName="4" name="Throw/Haul" queryTableFieldId="11"/>
    <tableColumn id="5" xr3:uid="{4598E425-025D-4D49-A618-A52D36950DAA}" uniqueName="5" name="Species" queryTableFieldId="5" dataDxfId="1040"/>
    <tableColumn id="6" xr3:uid="{1160F4A2-DA73-4C9E-AD03-B7C9C2093615}" uniqueName="6" name="StandardLength_mm" queryTableFieldId="12"/>
    <tableColumn id="7" xr3:uid="{7CFE3228-9F86-4289-9C3A-94BB304F3423}" uniqueName="7" name="Weight_g" queryTableFieldId="13"/>
    <tableColumn id="8" xr3:uid="{6997030A-6E5E-43B7-B911-C0A0DC487599}" uniqueName="8" name="Collected" queryTableFieldId="14" dataDxfId="1039"/>
    <tableColumn id="9" xr3:uid="{01E3869D-33F9-4882-AC3A-473E1CBF113A}" uniqueName="9" name="Notes" queryTableFieldId="9" dataDxfId="1038"/>
  </tableColumns>
  <tableStyleInfo name="TableStyleMedium7"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167746D4-5068-40D6-A4F3-C05DE883DA67}" name="PuntaMorales2_Batch_2" displayName="PuntaMorales2_Batch_2" ref="A1:I2" totalsRowShown="0">
  <autoFilter ref="A1:I2" xr:uid="{167746D4-5068-40D6-A4F3-C05DE883DA67}"/>
  <tableColumns count="9">
    <tableColumn id="1" xr3:uid="{F76CF8E5-EEA1-4862-97B7-A54355BDE96C}" name="Site" dataDxfId="1037"/>
    <tableColumn id="2" xr3:uid="{53722E98-629C-43D4-87A0-0F39D2D9A820}" name="Visit"/>
    <tableColumn id="3" xr3:uid="{315527EC-CF3B-4CE3-ADBF-C4684705C88C}" name="Gear" dataDxfId="1036"/>
    <tableColumn id="4" xr3:uid="{52D52A90-B42A-4EB7-A715-AF55B2B6FC8B}" name="Throw/Haul"/>
    <tableColumn id="5" xr3:uid="{83E9A880-8FF3-4BD4-8CE4-A96012271897}" name="Species" dataDxfId="1035"/>
    <tableColumn id="6" xr3:uid="{669B3439-8094-4F78-A821-85BC65A590A8}" name="Number"/>
    <tableColumn id="7" xr3:uid="{DF53A7D6-FB62-4E66-93C0-620009D76973}" name="TotalWeight_g"/>
    <tableColumn id="8" xr3:uid="{E4E07668-6752-49D1-B6BC-F5E2AB3CB001}" name="Notes"/>
    <tableColumn id="9" xr3:uid="{0218491B-094D-4956-998E-C247E80AFCBC}" name="AverageWeight_g"/>
  </tableColumns>
  <tableStyleInfo name="TableStyleMedium7"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1CABCD6-5D15-4FAF-9364-EFC969137DD5}" name="PuntaMorales2_Fish" displayName="PuntaMorales2_Fish" ref="B3:J78" totalsRowShown="0" dataDxfId="1034">
  <autoFilter ref="B3:J78" xr:uid="{45A45ACD-4967-4F05-83E5-767FCCF2AF37}"/>
  <tableColumns count="9">
    <tableColumn id="6" xr3:uid="{AE3B97C6-DADE-4B7E-8376-543964E94CE6}" name="Site" dataDxfId="1033"/>
    <tableColumn id="8" xr3:uid="{0D49D5DE-3C14-4B9E-BD17-9C6ECFE086C6}" name="Visit" dataDxfId="1032"/>
    <tableColumn id="7" xr3:uid="{5BCA5B84-D80C-4BF0-A148-787D70D63705}" name="Gear" dataDxfId="1031"/>
    <tableColumn id="9" xr3:uid="{24A0F2C5-8C0C-4301-88AD-DA75756D0DB6}" name="Throw/Haul" dataDxfId="1030"/>
    <tableColumn id="2" xr3:uid="{8DD2092E-2584-4111-A2EF-BD459A71CFE2}" name="Species" dataDxfId="1029"/>
    <tableColumn id="3" xr3:uid="{6773250B-1171-4BC7-8E45-99C340198DF1}" name="StandardLength_mm" dataDxfId="1028"/>
    <tableColumn id="4" xr3:uid="{1C4AE028-D80D-4349-82AA-9175EDB8C711}" name="Weight_g" dataDxfId="1027"/>
    <tableColumn id="1" xr3:uid="{1A4E4478-DE4B-4144-9D2D-ADC43CA9C069}" name="Collected" dataDxfId="1026"/>
    <tableColumn id="5" xr3:uid="{A6BE302B-6F1A-444F-9F79-D1A7B1C3BE12}" name="Notes" dataDxfId="1025"/>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6491AB2-3621-48D5-B43D-0C1078B540E4}" name="PuntaMorales2_Batch" displayName="PuntaMorales2_Batch" ref="L3:T4" totalsRowShown="0" dataDxfId="1024">
  <autoFilter ref="L3:T4" xr:uid="{32DFD5BF-A571-4A58-AB05-9BF696BFC8FF}"/>
  <tableColumns count="9">
    <tableColumn id="7" xr3:uid="{D4027B26-A599-4137-AB79-3C461BC29481}" name="Site" dataDxfId="1023"/>
    <tableColumn id="8" xr3:uid="{F1CD7EE1-D49E-4BFC-84BA-81F61298952D}" name="Visit" dataDxfId="1022"/>
    <tableColumn id="1" xr3:uid="{B62BDBF3-52E2-4DBF-A5AB-D91C38184F15}" name="Gear" dataDxfId="1021"/>
    <tableColumn id="9" xr3:uid="{B7D838EE-1793-4F0A-AB37-0213DA15EA6C}" name="Throw/Haul" dataDxfId="1020"/>
    <tableColumn id="2" xr3:uid="{AF125F1D-503E-4F5E-8961-77C16FF175C9}" name="Species" dataDxfId="1019"/>
    <tableColumn id="3" xr3:uid="{1193B4BD-B047-4919-B611-1D504F3AC52B}" name="Number" dataDxfId="1018"/>
    <tableColumn id="4" xr3:uid="{3135398B-AA86-454E-B545-A69BE038C5A5}" name="TotalWeight_g" dataDxfId="1017"/>
    <tableColumn id="6" xr3:uid="{55CAD1C8-A690-4291-AE7F-0770CE30D406}" name="Notes" dataDxfId="1016"/>
    <tableColumn id="5" xr3:uid="{82B1B3A3-3A9B-49D4-89BF-FA5F0FBFC41D}" name="AverageWeight_g" dataDxfId="1015"/>
  </tableColumns>
  <tableStyleInfo name="TableStyleLight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D03EFAA-51BB-4139-A350-726D0CD4DFA9}" name="PuntaMorales2_Info" displayName="PuntaMorales2_Info" ref="V4:AA32" totalsRowShown="0">
  <autoFilter ref="V4:AA32" xr:uid="{5D03EFAA-51BB-4139-A350-726D0CD4DFA9}"/>
  <tableColumns count="6">
    <tableColumn id="1" xr3:uid="{0BADD424-97D5-496D-BE17-A0E87655C57E}" name="Metric"/>
    <tableColumn id="2" xr3:uid="{37059C8F-9B88-4EBE-A381-094610D152E4}" name="Centipede Net 1.1"/>
    <tableColumn id="3" xr3:uid="{313C5BB3-04BA-493C-8D0D-2369A11985AF}" name="Centipede Net 1.2"/>
    <tableColumn id="4" xr3:uid="{08EE9DE7-A6BE-434D-B602-CF94DC783503}" name="Centipede Net 1.3"/>
    <tableColumn id="5" xr3:uid="{D84C4418-76B4-469F-A61E-BBACDAA7E0B9}" name="Seine">
      <calculatedColumnFormula>AVERAGE(W5:Y5)</calculatedColumnFormula>
    </tableColumn>
    <tableColumn id="6" xr3:uid="{FAC89D73-BF61-4882-8E49-807B660E7A52}" name="Cast Net">
      <calculatedColumnFormula>AVERAGE(W5:Y5)</calculatedColumnFormula>
    </tableColumn>
  </tableColumns>
  <tableStyleInfo name="TableStyleLight1" showFirstColumn="1"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DE0C77-1FD4-40B5-811D-C7E401F35F44}" name="Bebedero2_Fish_2" displayName="Bebedero2_Fish_2" ref="A1:I22" tableType="queryTable" totalsRowShown="0">
  <autoFilter ref="A1:I22" xr:uid="{31DE0C77-1FD4-40B5-811D-C7E401F35F44}"/>
  <tableColumns count="9">
    <tableColumn id="1" xr3:uid="{59DBA3C9-58FF-4BBE-BDDF-4F9101A75323}" uniqueName="1" name="Site" queryTableFieldId="1" dataDxfId="1014"/>
    <tableColumn id="2" xr3:uid="{CE270352-4EF0-4DAE-9399-9F118CC4064B}" uniqueName="2" name="Visit" queryTableFieldId="10"/>
    <tableColumn id="3" xr3:uid="{3CF3D3A3-9DC9-445F-A86E-1B97599BB502}" uniqueName="3" name="Gear" queryTableFieldId="3" dataDxfId="1013"/>
    <tableColumn id="4" xr3:uid="{91DE171D-DF4B-4078-B795-ADC398101731}" uniqueName="4" name="Throw/Haul" queryTableFieldId="11"/>
    <tableColumn id="5" xr3:uid="{DFA2344A-ED6C-4C12-8B50-94D16AAE1A76}" uniqueName="5" name="Species" queryTableFieldId="5" dataDxfId="1012"/>
    <tableColumn id="6" xr3:uid="{68966420-0448-4553-B81D-10CB62B44FCF}" uniqueName="6" name="StandardLength_mm" queryTableFieldId="12"/>
    <tableColumn id="7" xr3:uid="{AB0516AC-54E7-4510-987E-6D53E9301703}" uniqueName="7" name="Weight_g" queryTableFieldId="13"/>
    <tableColumn id="8" xr3:uid="{1603AC05-E201-4AA2-8502-750930298D0E}" uniqueName="8" name="Collected" queryTableFieldId="14" dataDxfId="1011"/>
    <tableColumn id="9" xr3:uid="{E6606B88-8D71-4016-9B63-12114D9B7AEC}" uniqueName="9" name="Notes" queryTableFieldId="9" dataDxfId="1010"/>
  </tableColumns>
  <tableStyleInfo name="TableStyleMedium7"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42EB444A-ABC8-4323-920F-6CFED086041B}" name="Bebedero2_Batch_2" displayName="Bebedero2_Batch_2" ref="A1:I2" totalsRowShown="0">
  <autoFilter ref="A1:I2" xr:uid="{42EB444A-ABC8-4323-920F-6CFED086041B}"/>
  <tableColumns count="9">
    <tableColumn id="1" xr3:uid="{41C5A3DA-94FB-46F3-BB0A-6ECDA39BB958}" name="Site" dataDxfId="1009"/>
    <tableColumn id="2" xr3:uid="{EEB192B7-1420-4724-951F-710B95878A8A}" name="Visit"/>
    <tableColumn id="3" xr3:uid="{D8135E53-39D3-4BF5-A842-7D16C52C17B4}" name="Gear" dataDxfId="1008"/>
    <tableColumn id="4" xr3:uid="{C3E3B3F1-AF3C-41FA-89A8-12059E42C671}" name="Throw/Haul"/>
    <tableColumn id="5" xr3:uid="{49C120E7-6CF8-41BC-A549-681E83714626}" name="Species" dataDxfId="1007"/>
    <tableColumn id="6" xr3:uid="{EEC5BD50-D13F-44B0-A207-D24D1CE12980}" name="Number"/>
    <tableColumn id="7" xr3:uid="{C38F3C58-B510-48EE-8BCE-897AB329C4B3}" name="TotalWeight_g"/>
    <tableColumn id="8" xr3:uid="{8E3DACF3-E552-4440-AE74-4CC59562A30F}" name="Notes"/>
    <tableColumn id="9" xr3:uid="{F4249940-44B6-4943-BA73-4F059C5ED516}" name="AverageWeight_g"/>
  </tableColumns>
  <tableStyleInfo name="TableStyleMedium7"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BCD088E-79CF-40AF-A446-CFABEAEDC0AE}" name="Bebedero2_Fish" displayName="Bebedero2_Fish" ref="B3:J24" totalsRowShown="0" dataDxfId="1006">
  <autoFilter ref="B3:J24" xr:uid="{45A45ACD-4967-4F05-83E5-767FCCF2AF37}"/>
  <tableColumns count="9">
    <tableColumn id="6" xr3:uid="{DDC32187-4BB8-4A0C-8818-F16AF539F2B7}" name="Site" dataDxfId="1005"/>
    <tableColumn id="8" xr3:uid="{E4B8C4E8-1ED3-48D7-91F4-1B147E90105D}" name="Visit" dataDxfId="1004"/>
    <tableColumn id="7" xr3:uid="{947EC73B-EE16-4703-A7E6-8A3812E765B7}" name="Gear" dataDxfId="1003"/>
    <tableColumn id="9" xr3:uid="{2D046120-F712-45BB-9A61-C0ED06762C00}" name="Throw/Haul" dataDxfId="1002"/>
    <tableColumn id="2" xr3:uid="{1747C8DF-0593-482E-A68A-F9579585746C}" name="Species" dataDxfId="1001"/>
    <tableColumn id="3" xr3:uid="{5B86A489-4CFF-45B8-A421-68858E6C3374}" name="StandardLength_mm" dataDxfId="1000"/>
    <tableColumn id="4" xr3:uid="{1B0F101D-662D-420F-871B-A93D01AB2AB8}" name="Weight_g" dataDxfId="999"/>
    <tableColumn id="1" xr3:uid="{794210DE-CE82-4648-AFD6-9E1F38982C30}" name="Collected" dataDxfId="998"/>
    <tableColumn id="5" xr3:uid="{CA291263-64A6-435B-AB27-B4D12DD74CAF}" name="Notes" dataDxfId="997"/>
  </tableColumns>
  <tableStyleInfo name="TableStyleLight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50968E47-2F23-4247-A960-FA1382CA2AD2}" name="Bebedero2_Batch" displayName="Bebedero2_Batch" ref="L3:T4" totalsRowShown="0" dataDxfId="996">
  <autoFilter ref="L3:T4" xr:uid="{32DFD5BF-A571-4A58-AB05-9BF696BFC8FF}"/>
  <tableColumns count="9">
    <tableColumn id="7" xr3:uid="{9485862C-78D8-4913-AC81-E08508F4D33A}" name="Site" dataDxfId="995"/>
    <tableColumn id="8" xr3:uid="{055FCE98-66BF-4E7F-BF48-F536BA6BE714}" name="Visit" dataDxfId="994"/>
    <tableColumn id="1" xr3:uid="{8E19D5C8-4B19-4B56-9096-EFA1A0F4AD51}" name="Gear" dataDxfId="993"/>
    <tableColumn id="9" xr3:uid="{E0E8F752-EC40-47BB-B822-F5F9E4A738A8}" name="Throw/Haul" dataDxfId="992"/>
    <tableColumn id="2" xr3:uid="{9CD7AB53-4591-4185-ADE4-7419625591AA}" name="Species" dataDxfId="991"/>
    <tableColumn id="3" xr3:uid="{4C3369EE-C20F-44B8-AC8E-DEDFE7A3C2A5}" name="Number" dataDxfId="990"/>
    <tableColumn id="4" xr3:uid="{5DC1C51D-8A62-4828-BF7C-C87FC3689EB0}" name="TotalWeight_g" dataDxfId="989"/>
    <tableColumn id="6" xr3:uid="{D08D7E8F-E672-4ACD-96CC-E4CD638926D1}" name="Notes" dataDxfId="988"/>
    <tableColumn id="5" xr3:uid="{4E9ACB14-40B9-4EE2-ACE2-046CCD6E7E6A}" name="AverageWeight_g" dataDxfId="987"/>
  </tableColumns>
  <tableStyleInfo name="TableStyleLight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C8BE665C-D530-4B45-8D24-A0E8FF438F2E}" name="Bebedero2_Info" displayName="Bebedero2_Info" ref="V4:AA32" totalsRowShown="0">
  <autoFilter ref="V4:AA32" xr:uid="{C8BE665C-D530-4B45-8D24-A0E8FF438F2E}"/>
  <tableColumns count="6">
    <tableColumn id="1" xr3:uid="{3C387550-F25D-437C-9368-1B37D4575B99}" name="Metric"/>
    <tableColumn id="2" xr3:uid="{2C5675FD-3F0C-414F-8A0F-5A8F5BFE4534}" name="Centipede Net 1.1"/>
    <tableColumn id="3" xr3:uid="{A0A92B7D-8596-43CD-A713-85A2C5ED9BF8}" name="Centipede Net 1.2"/>
    <tableColumn id="4" xr3:uid="{4D48F75F-58C0-442A-843D-B41A53937A23}" name="Centipede Net 1.3"/>
    <tableColumn id="5" xr3:uid="{632A9B4E-9EE2-4949-A676-864CD73BC61E}" name="Seine">
      <calculatedColumnFormula>AVERAGE(W5:Y5)</calculatedColumnFormula>
    </tableColumn>
    <tableColumn id="6" xr3:uid="{05881FEF-50AA-45BC-926E-98B1C1C86B21}" name="Cast Net">
      <calculatedColumnFormula>AVERAGE(W5:Y5)</calculatedColumnFormula>
    </tableColumn>
  </tableColumns>
  <tableStyleInfo name="TableStyleLight1" showFirstColumn="1"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656C7A8-8225-44EF-9481-97A95B8D6F80}" name="Colorado2_Fish_2" displayName="Colorado2_Fish_2" ref="A1:I108" tableType="queryTable" totalsRowShown="0">
  <autoFilter ref="A1:I108" xr:uid="{0656C7A8-8225-44EF-9481-97A95B8D6F80}"/>
  <tableColumns count="9">
    <tableColumn id="1" xr3:uid="{228AE5DD-67BF-42EE-A237-3763E542BD1F}" uniqueName="1" name="Site" queryTableFieldId="1" dataDxfId="986"/>
    <tableColumn id="2" xr3:uid="{5307BA5D-EB67-41B6-96B3-C6EFB4639A07}" uniqueName="2" name="Visit" queryTableFieldId="10"/>
    <tableColumn id="3" xr3:uid="{DA177B69-425C-477E-AA1C-591F60BBF11E}" uniqueName="3" name="Gear" queryTableFieldId="3" dataDxfId="985"/>
    <tableColumn id="4" xr3:uid="{9CF26985-0772-42D2-BBED-32CF16741ECE}" uniqueName="4" name="Throw/Haul" queryTableFieldId="11"/>
    <tableColumn id="5" xr3:uid="{CD9300B7-178F-4F4A-A7DA-A34A121BD35E}" uniqueName="5" name="Species" queryTableFieldId="5" dataDxfId="984"/>
    <tableColumn id="6" xr3:uid="{F54B2E9B-A721-4D1B-9E50-F4F75EB9BFE7}" uniqueName="6" name="StandardLength_mm" queryTableFieldId="12"/>
    <tableColumn id="7" xr3:uid="{A15DE05A-7FC7-413D-A465-CB8F2E3D5CB0}" uniqueName="7" name="Weight_g" queryTableFieldId="13"/>
    <tableColumn id="8" xr3:uid="{433A4488-00B3-4C85-B69C-A71D9B789363}" uniqueName="8" name="Collected" queryTableFieldId="14" dataDxfId="983"/>
    <tableColumn id="9" xr3:uid="{9C2B5547-0076-41BE-BA00-E2720288169F}" uniqueName="9" name="Notes" queryTableFieldId="9" dataDxfId="982"/>
  </tableColumns>
  <tableStyleInfo name="TableStyleMedium7"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255F6CF-8678-4868-A7F9-6DF637BABDED}" name="Colorado2_Batch_2" displayName="Colorado2_Batch_2" ref="A1:I3" tableType="queryTable" totalsRowShown="0">
  <autoFilter ref="A1:I3" xr:uid="{2255F6CF-8678-4868-A7F9-6DF637BABDED}"/>
  <tableColumns count="9">
    <tableColumn id="1" xr3:uid="{8648AD9E-97C0-4C67-8C7A-3EEDA4FA19F6}" uniqueName="1" name="Site" queryTableFieldId="1" dataDxfId="981"/>
    <tableColumn id="2" xr3:uid="{EB2F767B-413A-4B04-924D-3441975E0F90}" uniqueName="2" name="Visit" queryTableFieldId="2"/>
    <tableColumn id="3" xr3:uid="{5A90ACCC-14EB-459C-B214-ED6B55FC3B56}" uniqueName="3" name="Gear" queryTableFieldId="3" dataDxfId="980"/>
    <tableColumn id="4" xr3:uid="{1F7E4954-ECDB-499C-BFD3-5707C33C732A}" uniqueName="4" name="Throw/Haul" queryTableFieldId="4"/>
    <tableColumn id="5" xr3:uid="{76E27F33-8A6A-4E95-898F-5EB7A52AB176}" uniqueName="5" name="Species" queryTableFieldId="5" dataDxfId="979"/>
    <tableColumn id="6" xr3:uid="{F0F6E7B0-D9B8-485C-8F65-BB0217E3D8F0}" uniqueName="6" name="Number" queryTableFieldId="6"/>
    <tableColumn id="7" xr3:uid="{11C45C24-AEB2-4D04-92AC-053D6BA6A849}" uniqueName="7" name="TotalWeight_g" queryTableFieldId="7"/>
    <tableColumn id="8" xr3:uid="{A524668E-29F4-4A0E-815E-F412827E6040}" uniqueName="8" name="Notes" queryTableFieldId="8"/>
    <tableColumn id="9" xr3:uid="{5A5C2DBF-B2B0-4E0F-B0E4-19A60829CDF8}" uniqueName="9" name="AverageWeight_g" queryTableFieldId="10"/>
  </tableColumns>
  <tableStyleInfo name="TableStyleMedium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37DC19E0-FFA5-4D44-BA6A-14380CA14220}" name="Colorado2_Fish" displayName="Colorado2_Fish" ref="B3:J110" totalsRowShown="0" dataDxfId="978">
  <autoFilter ref="B3:J110" xr:uid="{45A45ACD-4967-4F05-83E5-767FCCF2AF37}"/>
  <tableColumns count="9">
    <tableColumn id="6" xr3:uid="{54A20F6D-44F1-42A2-8D97-AED6E69C741D}" name="Site" dataDxfId="977"/>
    <tableColumn id="8" xr3:uid="{46B83DBC-724E-4D67-9090-F1673B3252DE}" name="Visit" dataDxfId="976"/>
    <tableColumn id="7" xr3:uid="{44D6F7AF-5273-4E96-B6CF-398FDA3696F0}" name="Gear" dataDxfId="975"/>
    <tableColumn id="9" xr3:uid="{3E048C8D-8D48-43D6-8A38-254DA747D6CA}" name="Throw/Haul" dataDxfId="974"/>
    <tableColumn id="2" xr3:uid="{580B5919-AA2F-492E-8083-019F0540E8D5}" name="Species" dataDxfId="973"/>
    <tableColumn id="3" xr3:uid="{61F5F8FA-A3C0-4765-AE53-2D1D62020EB1}" name="StandardLength_mm" dataDxfId="972"/>
    <tableColumn id="4" xr3:uid="{6E186266-8388-45A2-85B9-57F89F6E5079}" name="Weight_g" dataDxfId="971"/>
    <tableColumn id="1" xr3:uid="{EBE8757F-1E9A-4182-A956-A71CCDC346A8}" name="Collected" dataDxfId="970"/>
    <tableColumn id="5" xr3:uid="{21A34C54-E86C-4028-BDF4-02F41824EE5F}" name="Notes" dataDxfId="969"/>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0FA394D-373F-4ACE-A9D2-87A1E2F4933B}" name="Colorado2_Batch" displayName="Colorado2_Batch" ref="L3:T5" totalsRowShown="0" dataDxfId="968">
  <autoFilter ref="L3:T5" xr:uid="{32DFD5BF-A571-4A58-AB05-9BF696BFC8FF}"/>
  <tableColumns count="9">
    <tableColumn id="7" xr3:uid="{B276DA2D-7726-4C0D-83CE-4B15F5BE06EB}" name="Site" dataDxfId="967">
      <calculatedColumnFormula>$W$5</calculatedColumnFormula>
    </tableColumn>
    <tableColumn id="8" xr3:uid="{47E1E0C3-A5DB-4D9E-B8E1-C8B56A6F6C71}" name="Visit" dataDxfId="966">
      <calculatedColumnFormula>$W$6</calculatedColumnFormula>
    </tableColumn>
    <tableColumn id="1" xr3:uid="{74A4F30E-2599-487B-8D60-3D8FB92133B2}" name="Gear" dataDxfId="965"/>
    <tableColumn id="9" xr3:uid="{0E35B2B2-DFAD-43C3-AADA-B0CF30379354}" name="Throw/Haul" dataDxfId="964"/>
    <tableColumn id="2" xr3:uid="{3E64BA37-9450-47B4-86CB-E1C12E8F09E9}" name="Species" dataDxfId="963"/>
    <tableColumn id="3" xr3:uid="{F89DCB5B-FC0B-4CD7-8364-2CDD26DA46F1}" name="Number" dataDxfId="962"/>
    <tableColumn id="4" xr3:uid="{759A4429-10C6-4D53-B7CB-3661348D184B}" name="TotalWeight_g" dataDxfId="961"/>
    <tableColumn id="6" xr3:uid="{380C469F-FDD8-4B7E-A582-C31EDFE9FCD0}" name="Notes" dataDxfId="960"/>
    <tableColumn id="5" xr3:uid="{8041B77B-0111-43DB-BDF0-D8B8D3A98FFB}" name="AverageWeight_g" dataDxfId="959">
      <calculatedColumnFormula>Colorado2_Batch[[#This Row],[TotalWeight_g]]/Colorado2_Batch[[#This Row],[Number]]</calculatedColumnFormula>
    </tableColumn>
  </tableColumns>
  <tableStyleInfo name="TableStyleLight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CF40D6E6-5800-4CC7-9AE5-64C044C7C61B}" name="Colorado2_Info" displayName="Colorado2_Info" ref="V4:AA32" totalsRowShown="0">
  <autoFilter ref="V4:AA32" xr:uid="{CF40D6E6-5800-4CC7-9AE5-64C044C7C61B}"/>
  <tableColumns count="6">
    <tableColumn id="1" xr3:uid="{D636453A-E180-46FC-8C2F-A0CFE86B2768}" name="Metric"/>
    <tableColumn id="2" xr3:uid="{14D707F5-E061-44B0-A872-EEBC5C44A029}" name="Centipede Net 1.1"/>
    <tableColumn id="3" xr3:uid="{AF9B3E3F-E965-4C14-AA6D-0B5BE789DF08}" name="Centipede Net 1.2"/>
    <tableColumn id="4" xr3:uid="{D54B7C9D-545E-416A-AB31-FED629844E77}" name="Centipede Net 1.3"/>
    <tableColumn id="5" xr3:uid="{1E6FDC1C-1A69-4DB9-9FD3-396E269A4D93}" name="Seine">
      <calculatedColumnFormula>AVERAGE(W5:Y5)</calculatedColumnFormula>
    </tableColumn>
    <tableColumn id="6" xr3:uid="{DFB5997E-3B93-4D65-BACF-1731F081BB73}" name="Cast Net">
      <calculatedColumnFormula>AVERAGE(W5:Y5)</calculatedColumnFormula>
    </tableColumn>
  </tableColumns>
  <tableStyleInfo name="TableStyleLight1" showFirstColumn="1"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070C863-3522-4994-A044-EFFAA3258C4F}" name="Lepanto1_Fish_2" displayName="Lepanto1_Fish_2" ref="A1:I124" tableType="queryTable" totalsRowShown="0">
  <autoFilter ref="A1:I124" xr:uid="{D070C863-3522-4994-A044-EFFAA3258C4F}"/>
  <tableColumns count="9">
    <tableColumn id="1" xr3:uid="{A552FC8F-98CC-4B3F-90AB-BB3866677BB2}" uniqueName="1" name="Site" queryTableFieldId="1" dataDxfId="958"/>
    <tableColumn id="2" xr3:uid="{2F87E458-8397-424C-AB97-CD7FCB6CB99E}" uniqueName="2" name="Visit" queryTableFieldId="10"/>
    <tableColumn id="3" xr3:uid="{32F2FEA4-3A59-4A6D-A855-5B7BAF507455}" uniqueName="3" name="Gear" queryTableFieldId="3" dataDxfId="957"/>
    <tableColumn id="4" xr3:uid="{625DE9C1-02EA-488A-B0C2-EA1C8A19AC64}" uniqueName="4" name="Throw/Haul" queryTableFieldId="11"/>
    <tableColumn id="5" xr3:uid="{31C0B271-D36A-4F13-BC35-2C30CF68666B}" uniqueName="5" name="Species" queryTableFieldId="5" dataDxfId="956"/>
    <tableColumn id="6" xr3:uid="{652133B4-E222-4BB1-A059-11030EF18DDB}" uniqueName="6" name="StandardLength_mm" queryTableFieldId="12"/>
    <tableColumn id="7" xr3:uid="{EBFBF10A-BD4A-4D1E-8DA2-653079C1785D}" uniqueName="7" name="Weight_g" queryTableFieldId="13"/>
    <tableColumn id="8" xr3:uid="{C45EB054-A435-4D73-990B-4B329EF4D9E3}" uniqueName="8" name="Collected" queryTableFieldId="14" dataDxfId="955"/>
    <tableColumn id="9" xr3:uid="{09F8E3A0-C3C1-4B14-A5FF-A6D299BB8752}" uniqueName="9" name="Notes" queryTableFieldId="9" dataDxfId="954"/>
  </tableColumns>
  <tableStyleInfo name="TableStyleMedium7"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E181A36-5691-42C0-A367-229A76C8DEC9}" name="Lepanto1_Batch_2" displayName="Lepanto1_Batch_2" ref="A1:I2" totalsRowShown="0">
  <autoFilter ref="A1:I2" xr:uid="{FE181A36-5691-42C0-A367-229A76C8DEC9}"/>
  <tableColumns count="9">
    <tableColumn id="1" xr3:uid="{22F68B9B-8522-492A-B03D-11362ABFA7FD}" name="Site" dataDxfId="953"/>
    <tableColumn id="2" xr3:uid="{C3234375-B8B6-4BC3-96BE-35ADE17A6A45}" name="Visit"/>
    <tableColumn id="3" xr3:uid="{118F2C36-52E5-4488-86EB-0DE3D19ABAA4}" name="Gear" dataDxfId="952"/>
    <tableColumn id="4" xr3:uid="{5B204197-F4CD-40E9-94DA-B7678991A309}" name="Throw/Haul"/>
    <tableColumn id="5" xr3:uid="{34474754-580F-43B9-9672-E72ECAEB424C}" name="Species" dataDxfId="951"/>
    <tableColumn id="6" xr3:uid="{07F01B49-C75B-43BA-B05E-885EF18A31B9}" name="Number"/>
    <tableColumn id="7" xr3:uid="{80D8F2EF-0C0E-47F4-A7FE-8C8C1B584484}" name="TotalWeight_g"/>
    <tableColumn id="8" xr3:uid="{231A0CC6-AB4F-4790-AFF5-84B8EBEF8DE7}" name="Notes"/>
    <tableColumn id="9" xr3:uid="{4644BAAB-C3F7-48D1-B87F-5D35DF04065B}" name="AverageWeight_g"/>
  </tableColumns>
  <tableStyleInfo name="TableStyleMedium7"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621A31F0-B079-4A78-A3F7-B33A98EA4AD6}" name="Lepanto1_Fish" displayName="Lepanto1_Fish" ref="B3:J126" totalsRowShown="0" dataDxfId="950">
  <autoFilter ref="B3:J126" xr:uid="{45A45ACD-4967-4F05-83E5-767FCCF2AF37}"/>
  <tableColumns count="9">
    <tableColumn id="6" xr3:uid="{1A937D33-FD2C-4EF6-902D-51B5493ADB88}" name="Site" dataDxfId="949"/>
    <tableColumn id="8" xr3:uid="{96A1F338-D7FD-43F5-812E-4F1F90B55E3D}" name="Visit" dataDxfId="948"/>
    <tableColumn id="7" xr3:uid="{B4E1CFA9-E1DF-435C-B6DC-565A61D01479}" name="Gear" dataDxfId="947"/>
    <tableColumn id="9" xr3:uid="{88046E61-073A-4722-8226-67B4EEF492C0}" name="Throw/Haul" dataDxfId="946"/>
    <tableColumn id="2" xr3:uid="{4D3235A2-3DEA-4088-B877-EFEE33BFE757}" name="Species" dataDxfId="945"/>
    <tableColumn id="3" xr3:uid="{9EE83A5D-2C90-4288-B327-342205969918}" name="StandardLength_mm" dataDxfId="944"/>
    <tableColumn id="4" xr3:uid="{6E42568C-8111-4433-9DBB-7C1F5700A624}" name="Weight_g" dataDxfId="943"/>
    <tableColumn id="1" xr3:uid="{BA62031F-66D8-481E-9A82-F1F00B2A23CC}" name="Collected" dataDxfId="942"/>
    <tableColumn id="5" xr3:uid="{CFEBE36A-DB81-4EE2-AF6A-C8D227B0D6A5}" name="Notes" dataDxfId="941"/>
  </tableColumns>
  <tableStyleInfo name="TableStyleLight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84A3FF69-1590-4D3D-86F0-8432FD7FB1CC}" name="Lepanto1_Batch" displayName="Lepanto1_Batch" ref="L3:T4" totalsRowShown="0" dataDxfId="940">
  <autoFilter ref="L3:T4" xr:uid="{32DFD5BF-A571-4A58-AB05-9BF696BFC8FF}"/>
  <tableColumns count="9">
    <tableColumn id="7" xr3:uid="{AAFB9FFA-308A-4C17-ABB9-45E2BFE57041}" name="Site" dataDxfId="939"/>
    <tableColumn id="8" xr3:uid="{0913B936-657A-4D17-B7D7-C85C898F2A72}" name="Visit" dataDxfId="938"/>
    <tableColumn id="1" xr3:uid="{E3BAA9D9-8B55-4D37-B510-9D73D6253A0A}" name="Gear" dataDxfId="937"/>
    <tableColumn id="9" xr3:uid="{C6663C43-D68D-42CE-8C45-5BE25051A353}" name="Throw/Haul" dataDxfId="936"/>
    <tableColumn id="2" xr3:uid="{B425501E-ABE6-474A-8A5C-C4B041E9542A}" name="Species" dataDxfId="935"/>
    <tableColumn id="3" xr3:uid="{EF7CEC2D-7F50-47AE-8365-B236D6508E5C}" name="Number" dataDxfId="934"/>
    <tableColumn id="4" xr3:uid="{C15684C7-7889-4071-BC4C-217230B76EA2}" name="TotalWeight_g" dataDxfId="933"/>
    <tableColumn id="6" xr3:uid="{D6F13B43-E8D7-491A-9155-1A9D99124E79}" name="Notes" dataDxfId="932"/>
    <tableColumn id="5" xr3:uid="{6B67A7A6-43E3-494F-97DA-A229D901CE6B}" name="AverageWeight_g" dataDxfId="931"/>
  </tableColumns>
  <tableStyleInfo name="TableStyleLight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C65F3CEE-83A0-4B24-85C3-E646E1F48F18}" name="Lepanto1_Info" displayName="Lepanto1_Info" ref="V4:AA32" totalsRowShown="0">
  <autoFilter ref="V4:AA32" xr:uid="{C65F3CEE-83A0-4B24-85C3-E646E1F48F18}"/>
  <tableColumns count="6">
    <tableColumn id="1" xr3:uid="{4CE7E681-1C18-44A6-9B96-563C93BA0AFC}" name="Metric"/>
    <tableColumn id="2" xr3:uid="{28FD4A93-2A4D-4A5A-88C6-B2572BD9BA2F}" name="Centipede Net 1.1"/>
    <tableColumn id="3" xr3:uid="{14A55469-1F5B-48BE-990F-24A469EF685B}" name="Centipede Net 1.2"/>
    <tableColumn id="4" xr3:uid="{83F243ED-7EF2-4651-97EC-CCC82203DF04}" name="Centipede Net 1.3"/>
    <tableColumn id="5" xr3:uid="{57E4F838-9540-46FD-8727-7FF64E7CCA02}" name="Seine">
      <calculatedColumnFormula>AVERAGE(W5:Y5)</calculatedColumnFormula>
    </tableColumn>
    <tableColumn id="6" xr3:uid="{DB1D4EBE-B10B-4DE9-BD2A-D850C9C9F334}" name="Cast Net">
      <calculatedColumnFormula>AVERAGE(W5:Y5)</calculatedColumnFormula>
    </tableColumn>
  </tableColumns>
  <tableStyleInfo name="TableStyleLight1" showFirstColumn="1"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2CCAD5C-D571-4A97-804E-E13A2612DE9F}" name="Chira1_Fish_2" displayName="Chira1_Fish_2" ref="A1:I50" tableType="queryTable" totalsRowShown="0">
  <autoFilter ref="A1:I50" xr:uid="{42CCAD5C-D571-4A97-804E-E13A2612DE9F}"/>
  <tableColumns count="9">
    <tableColumn id="1" xr3:uid="{88C94567-F059-4BA1-8BB5-8B5AC14FBBEE}" uniqueName="1" name="Site" queryTableFieldId="1" dataDxfId="930"/>
    <tableColumn id="2" xr3:uid="{015EB18B-3354-432C-A467-F5B005BFF242}" uniqueName="2" name="Visit" queryTableFieldId="10"/>
    <tableColumn id="3" xr3:uid="{E0B3AB43-38CC-439A-942F-A9F56983062B}" uniqueName="3" name="Gear" queryTableFieldId="3" dataDxfId="929"/>
    <tableColumn id="4" xr3:uid="{B1DEE011-DE00-429D-94B5-5F8E7B76A392}" uniqueName="4" name="Throw/Haul" queryTableFieldId="11"/>
    <tableColumn id="5" xr3:uid="{5E73712A-C061-488E-A9C3-CD5B39A28041}" uniqueName="5" name="Species" queryTableFieldId="5" dataDxfId="928"/>
    <tableColumn id="6" xr3:uid="{585213BE-C05F-4A02-8D13-239E3F044B47}" uniqueName="6" name="StandardLength_mm" queryTableFieldId="12"/>
    <tableColumn id="7" xr3:uid="{0DC5A5F8-5F50-495A-B07E-8DA87D6D860F}" uniqueName="7" name="Weight_g" queryTableFieldId="13"/>
    <tableColumn id="8" xr3:uid="{6A81BACC-14ED-4A76-8556-BF2DE7AA652A}" uniqueName="8" name="Collected" queryTableFieldId="14" dataDxfId="927"/>
    <tableColumn id="9" xr3:uid="{4C4C2E20-FEE7-4F66-842E-08337A4AAB48}" uniqueName="9" name="Notes" queryTableFieldId="9" dataDxfId="926"/>
  </tableColumns>
  <tableStyleInfo name="TableStyleMedium7"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233AA92-DC35-4801-896B-CCF2B2739FC2}" name="Chira1_Batch_2" displayName="Chira1_Batch_2" ref="A1:I2" totalsRowShown="0">
  <autoFilter ref="A1:I2" xr:uid="{0233AA92-DC35-4801-896B-CCF2B2739FC2}"/>
  <tableColumns count="9">
    <tableColumn id="1" xr3:uid="{9EFEF5E5-E1B8-4876-8C9D-3CB82A3096EF}" name="Site" dataDxfId="925"/>
    <tableColumn id="2" xr3:uid="{B9860C28-D0AF-42A6-8FAC-28B0293B5397}" name="Visit"/>
    <tableColumn id="3" xr3:uid="{FBB5B38E-FF56-4CB4-8020-3923833772ED}" name="Gear" dataDxfId="924"/>
    <tableColumn id="4" xr3:uid="{256A4A03-0AFC-40EC-9C36-BA5A3CA258D5}" name="Throw/Haul"/>
    <tableColumn id="5" xr3:uid="{575F5B74-8487-4C11-AE3B-16C0B10E9788}" name="Species" dataDxfId="923"/>
    <tableColumn id="6" xr3:uid="{E1B38D70-929D-4CF4-B437-0E8066AA1E24}" name="Number"/>
    <tableColumn id="7" xr3:uid="{66927712-269E-4EDB-84C6-FCFE26DDAE30}" name="TotalWeight_g"/>
    <tableColumn id="8" xr3:uid="{5752B377-0855-4206-AFA7-7AED54390075}" name="Notes"/>
    <tableColumn id="9" xr3:uid="{A9926702-ACB1-4B58-BFA9-CAEB5E5F6217}" name="AverageWeight_g"/>
  </tableColumns>
  <tableStyleInfo name="TableStyleMedium7"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8D219AA-3BB3-4CCC-BF56-F02240F88531}" name="Chira1_Fish" displayName="Chira1_Fish" ref="B3:J52" totalsRowShown="0" dataDxfId="922">
  <autoFilter ref="B3:J52" xr:uid="{45A45ACD-4967-4F05-83E5-767FCCF2AF37}"/>
  <tableColumns count="9">
    <tableColumn id="6" xr3:uid="{84A57D36-4193-4B10-BA1D-F4F103F61150}" name="Site" dataDxfId="921"/>
    <tableColumn id="8" xr3:uid="{2CBB1E06-B2C3-485D-A5B4-2197C08F52DD}" name="Visit" dataDxfId="920"/>
    <tableColumn id="7" xr3:uid="{7BC349C5-3167-4C0A-B275-6E1A0CEB7ABB}" name="Gear" dataDxfId="919"/>
    <tableColumn id="9" xr3:uid="{D72A6F96-CDD9-4F80-98A8-F0C5D8F9263D}" name="Throw/Haul" dataDxfId="918"/>
    <tableColumn id="2" xr3:uid="{5D140077-2100-4146-A8AD-55B6A40C5168}" name="Species" dataDxfId="917"/>
    <tableColumn id="3" xr3:uid="{8E3A66C1-2837-4CCA-9FA2-F51A4A1C7D7E}" name="StandardLength_mm" dataDxfId="916"/>
    <tableColumn id="4" xr3:uid="{E96FE2AC-A0AF-4244-A45B-A23EAABB4828}" name="Weight_g" dataDxfId="915"/>
    <tableColumn id="1" xr3:uid="{4749AE87-C471-4AE8-A3C5-9F0D01EFDB34}" name="Collected" dataDxfId="914"/>
    <tableColumn id="5" xr3:uid="{0CEB9C28-DDC4-4547-ABF9-58CC159563B5}" name="Notes" dataDxfId="913"/>
  </tableColumns>
  <tableStyleInfo name="TableStyleLight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17220ABE-0E50-4CF8-8382-71E864B567E2}" name="Chira1_Batch" displayName="Chira1_Batch" ref="L3:T4" totalsRowShown="0" dataDxfId="912">
  <autoFilter ref="L3:T4" xr:uid="{32DFD5BF-A571-4A58-AB05-9BF696BFC8FF}"/>
  <tableColumns count="9">
    <tableColumn id="7" xr3:uid="{B26744B1-B43B-4A9C-AF5A-93A06897B0CA}" name="Site" dataDxfId="911"/>
    <tableColumn id="8" xr3:uid="{310BB021-7874-4931-B4EE-BD83CC7635DA}" name="Visit" dataDxfId="910"/>
    <tableColumn id="1" xr3:uid="{19920C94-96FA-43FE-8E00-71345FE5965D}" name="Gear" dataDxfId="909"/>
    <tableColumn id="9" xr3:uid="{546C4B78-6FB8-4A06-B7E9-5F06AA4E6C0F}" name="Throw/Haul" dataDxfId="908"/>
    <tableColumn id="2" xr3:uid="{32EF2625-EC59-47E1-AF5B-750A9E1DD25A}" name="Species" dataDxfId="907"/>
    <tableColumn id="3" xr3:uid="{3301CFAD-AE37-4ED2-B51F-AFC0D43838F3}" name="Number" dataDxfId="906"/>
    <tableColumn id="4" xr3:uid="{02D20BF1-383C-4218-B218-58E7E85C0C05}" name="TotalWeight_g" dataDxfId="905"/>
    <tableColumn id="6" xr3:uid="{4FCB1A8C-7451-4BBA-A51D-D1A51E13BB5E}" name="Notes" dataDxfId="904"/>
    <tableColumn id="5" xr3:uid="{A8897ABE-09E7-49EB-B60A-79249E575C9A}" name="AverageWeight_g" dataDxfId="903"/>
  </tableColumns>
  <tableStyleInfo name="TableStyleLight1"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F5D4283-4086-4540-880A-633422750FC7}" name="Chira1_Info" displayName="Chira1_Info" ref="V4:AA32" totalsRowShown="0">
  <autoFilter ref="V4:AA32" xr:uid="{EF5D4283-4086-4540-880A-633422750FC7}"/>
  <tableColumns count="6">
    <tableColumn id="1" xr3:uid="{8677B2FD-82C1-4E4C-84B5-6881D8542C2C}" name="Metric"/>
    <tableColumn id="2" xr3:uid="{F5E41905-BB40-4065-BE00-42554785CDBB}" name="Centipede Net 1.1"/>
    <tableColumn id="3" xr3:uid="{01BF8C66-A6A0-4CE2-80C9-CEB810249FE3}" name="Centipede Net 1.2"/>
    <tableColumn id="4" xr3:uid="{6324BA04-A321-4A35-9310-790A7F5839B0}" name="Centipede Net 1.3"/>
    <tableColumn id="5" xr3:uid="{C4CDB2AE-E414-412D-8605-1302DA075846}" name="Seine">
      <calculatedColumnFormula>AVERAGE(W5:Y5)</calculatedColumnFormula>
    </tableColumn>
    <tableColumn id="6" xr3:uid="{F1459902-D7C0-4629-9E05-E1371A755BF9}" name="Cast Net">
      <calculatedColumnFormula>AVERAGE(W5:Y5)</calculatedColumnFormula>
    </tableColumn>
  </tableColumns>
  <tableStyleInfo name="TableStyleLight1" showFirstColumn="1"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AD53689-D4B3-4195-9912-4B2A790E310F}" name="Tivives3_Fish_2" displayName="Tivives3_Fish_2" ref="A1:I44" tableType="queryTable" totalsRowShown="0">
  <autoFilter ref="A1:I44" xr:uid="{7AD53689-D4B3-4195-9912-4B2A790E310F}"/>
  <tableColumns count="9">
    <tableColumn id="1" xr3:uid="{C86A7696-AC16-4D0E-BD0F-207EE5D3D758}" uniqueName="1" name="Site" queryTableFieldId="1" dataDxfId="902"/>
    <tableColumn id="2" xr3:uid="{98756F82-FFE7-4D89-B4EF-0A7D3A3076CF}" uniqueName="2" name="Visit" queryTableFieldId="10"/>
    <tableColumn id="3" xr3:uid="{C4223B3A-1720-47CB-923F-A3EE611E2F1F}" uniqueName="3" name="Gear" queryTableFieldId="3" dataDxfId="901"/>
    <tableColumn id="4" xr3:uid="{6EAC5DAD-E33B-46D6-B4F0-7C1370BE939C}" uniqueName="4" name="Throw/Haul" queryTableFieldId="11"/>
    <tableColumn id="5" xr3:uid="{18041B07-246A-40AF-85E1-E901A9B7C259}" uniqueName="5" name="Species" queryTableFieldId="5" dataDxfId="900"/>
    <tableColumn id="6" xr3:uid="{3206ED0A-5337-41A3-87EB-BDB5BADB5644}" uniqueName="6" name="StandardLength_mm" queryTableFieldId="12"/>
    <tableColumn id="7" xr3:uid="{8EB1C2D0-D230-4BAF-8536-E84BDDFB30CE}" uniqueName="7" name="Weight_g" queryTableFieldId="13"/>
    <tableColumn id="8" xr3:uid="{F784DDDB-C283-42C2-949B-6756E8B08298}" uniqueName="8" name="Collected" queryTableFieldId="14" dataDxfId="899"/>
    <tableColumn id="9" xr3:uid="{4A95B43F-7B34-41B7-AB2A-CDDA9C714E74}" uniqueName="9" name="Notes" queryTableFieldId="9" dataDxfId="898"/>
  </tableColumns>
  <tableStyleInfo name="TableStyleMedium7"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63D6373B-ED52-4313-98D4-1022A7D55081}" name="Tivives3_Batch_2" displayName="Tivives3_Batch_2" ref="A1:I2" totalsRowShown="0">
  <autoFilter ref="A1:I2" xr:uid="{63D6373B-ED52-4313-98D4-1022A7D55081}"/>
  <tableColumns count="9">
    <tableColumn id="1" xr3:uid="{B55081C9-A25D-4FC8-863D-436A0056FF9C}" name="Site" dataDxfId="897"/>
    <tableColumn id="2" xr3:uid="{CF5CD4F9-2696-47F3-863C-605210ED3AA4}" name="Visit"/>
    <tableColumn id="3" xr3:uid="{5ACAD6AC-97D5-4AF6-A3CF-F80A9F2220E7}" name="Gear" dataDxfId="896"/>
    <tableColumn id="4" xr3:uid="{89B4F2B8-1247-4370-BA61-C764E083C716}" name="Throw/Haul"/>
    <tableColumn id="5" xr3:uid="{AC151A49-ADAF-4339-90B9-A195016360FF}" name="Species" dataDxfId="895"/>
    <tableColumn id="6" xr3:uid="{0E61695A-C1F2-498D-98E7-8322B75993EA}" name="Number"/>
    <tableColumn id="7" xr3:uid="{BB638371-300F-4DC4-8545-69272A904C7D}" name="TotalWeight_g"/>
    <tableColumn id="8" xr3:uid="{570B81EA-178F-4E3C-A65B-350AA85504E9}" name="Notes"/>
    <tableColumn id="9" xr3:uid="{5CE376F2-14A8-46DB-8B57-A885FF4AE6F0}" name="AverageWeight_g"/>
  </tableColumns>
  <tableStyleInfo name="TableStyleMedium7"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5EA765-A7F1-473E-9838-1F5AFD1563AA}" name="Tivives3_Fish" displayName="Tivives3_Fish" ref="B3:J46" totalsRowShown="0" dataDxfId="894">
  <autoFilter ref="B3:J46" xr:uid="{45A45ACD-4967-4F05-83E5-767FCCF2AF37}"/>
  <sortState xmlns:xlrd2="http://schemas.microsoft.com/office/spreadsheetml/2017/richdata2" ref="B4:J46">
    <sortCondition ref="D3:D46"/>
  </sortState>
  <tableColumns count="9">
    <tableColumn id="6" xr3:uid="{DD9AAD3B-D82C-4289-993E-5201E95686F9}" name="Site" dataDxfId="893">
      <calculatedColumnFormula>$W$5</calculatedColumnFormula>
    </tableColumn>
    <tableColumn id="8" xr3:uid="{780A331E-5A13-477B-86D7-7091B7E499A3}" name="Visit" dataDxfId="892">
      <calculatedColumnFormula>$W$6</calculatedColumnFormula>
    </tableColumn>
    <tableColumn id="7" xr3:uid="{DCE2BB58-843B-457D-B9A5-3B618B039935}" name="Gear" dataDxfId="891"/>
    <tableColumn id="9" xr3:uid="{EF37FFE0-E254-4034-AA23-871278FF1A35}" name="Throw/Haul" dataDxfId="890"/>
    <tableColumn id="2" xr3:uid="{7E55B63C-CB48-49EE-8573-FE706D74E963}" name="Species" dataDxfId="889"/>
    <tableColumn id="3" xr3:uid="{0AD91DA1-896E-4481-B9EF-2B2CAB43D8BA}" name="StandardLength_mm" dataDxfId="888"/>
    <tableColumn id="4" xr3:uid="{A42B024D-0F9E-43D2-9F03-1812BF6686E6}" name="Weight_g" dataDxfId="887"/>
    <tableColumn id="1" xr3:uid="{000002FB-82DC-417D-933F-814212D7FFBF}" name="Collected" dataDxfId="886"/>
    <tableColumn id="5" xr3:uid="{D9613883-CBCE-473E-A0DE-2A9BD6EC7E27}" name="Notes" dataDxfId="885"/>
  </tableColumns>
  <tableStyleInfo name="TableStyleLight1"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1957090-CFDA-4239-92D6-862C935BFB0D}" name="Tivives3_Batch" displayName="Tivives3_Batch" ref="L3:T4" totalsRowShown="0" dataDxfId="884">
  <autoFilter ref="L3:T4" xr:uid="{32DFD5BF-A571-4A58-AB05-9BF696BFC8FF}"/>
  <tableColumns count="9">
    <tableColumn id="7" xr3:uid="{E08DD46D-81E1-45AF-A07B-5C27014EFA15}" name="Site" dataDxfId="883"/>
    <tableColumn id="8" xr3:uid="{CDA10EB6-F320-4316-9FA3-BF4BC7DD52B1}" name="Visit" dataDxfId="882"/>
    <tableColumn id="1" xr3:uid="{9FF4D019-F029-4240-B50A-014B3E783885}" name="Gear" dataDxfId="881"/>
    <tableColumn id="9" xr3:uid="{F4EAC26B-4281-493C-A061-186FFE5925A3}" name="Throw/Haul" dataDxfId="880"/>
    <tableColumn id="2" xr3:uid="{8B650B83-539A-492B-880F-D233E335D6B0}" name="Species" dataDxfId="879"/>
    <tableColumn id="3" xr3:uid="{16FFB3CF-B043-4FC8-ACDD-2BF4A261579F}" name="Number" dataDxfId="878"/>
    <tableColumn id="4" xr3:uid="{7C35332F-B129-4A54-B986-BD9DEC438D02}" name="TotalWeight_g" dataDxfId="877"/>
    <tableColumn id="6" xr3:uid="{F518796A-D5D7-4FA0-9C7B-1D6457389AB4}" name="Notes" dataDxfId="876"/>
    <tableColumn id="5" xr3:uid="{A0CDFA8B-C0B2-45F7-88D7-987D6E35D275}" name="AverageWeight_g" dataDxfId="875"/>
  </tableColumns>
  <tableStyleInfo name="TableStyleLight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2D8D408-6AF7-4EA3-850B-0C04E0C27ED0}" name="Tivives3_Info" displayName="Tivives3_Info" ref="V4:AA32" totalsRowShown="0">
  <autoFilter ref="V4:AA32" xr:uid="{301B2F07-20F6-4EF2-BFCE-B21C8206BEB3}"/>
  <tableColumns count="6">
    <tableColumn id="1" xr3:uid="{88F1425C-6B36-4EC9-A7E7-41FCDC40B69D}" name="Metric"/>
    <tableColumn id="2" xr3:uid="{6348EA73-7FB1-4004-8401-C334D2A85626}" name="Centipede Net 1.1"/>
    <tableColumn id="3" xr3:uid="{E3291C20-D46B-421C-A5ED-F555A3EE5853}" name="Centipede Net 1.2"/>
    <tableColumn id="4" xr3:uid="{6187DBB1-2532-43DE-84AC-4A3784A3CC2E}" name="Centipede Net 1.3"/>
    <tableColumn id="5" xr3:uid="{93287847-48B9-43D3-AB8B-4DF695634DC6}" name="Seine">
      <calculatedColumnFormula>AVERAGE(W5:Y5)</calculatedColumnFormula>
    </tableColumn>
    <tableColumn id="6" xr3:uid="{1F4967B2-3C4F-470F-B6C1-91D7B0F8FCFC}" name="Cast Net">
      <calculatedColumnFormula>AVERAGE(W5:Y5)</calculatedColumnFormula>
    </tableColumn>
  </tableColumns>
  <tableStyleInfo name="TableStyleLight1" showFirstColumn="1"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4DFE1B-2B77-4822-9278-C3AF0897A2B1}" name="PuntaMorales3_Fish_2" displayName="PuntaMorales3_Fish_2" ref="A1:I135" tableType="queryTable" totalsRowShown="0">
  <autoFilter ref="A1:I135" xr:uid="{244DFE1B-2B77-4822-9278-C3AF0897A2B1}"/>
  <tableColumns count="9">
    <tableColumn id="1" xr3:uid="{1525B8B9-D630-471B-9CF2-2A20F9C190C5}" uniqueName="1" name="Site" queryTableFieldId="1" dataDxfId="874"/>
    <tableColumn id="2" xr3:uid="{907D81D3-D1B6-4FAC-8A09-DE91ED9159D1}" uniqueName="2" name="Visit" queryTableFieldId="10"/>
    <tableColumn id="3" xr3:uid="{E6C2721F-5580-4972-A653-07A4D4EC3B9E}" uniqueName="3" name="Gear" queryTableFieldId="3" dataDxfId="873"/>
    <tableColumn id="4" xr3:uid="{9728598C-4F66-4D90-BAFF-C717509311CE}" uniqueName="4" name="Throw/Haul" queryTableFieldId="11"/>
    <tableColumn id="5" xr3:uid="{7F88981D-F87C-4ACE-8B76-3928016AE772}" uniqueName="5" name="Species" queryTableFieldId="5" dataDxfId="872"/>
    <tableColumn id="6" xr3:uid="{0C2BED2E-354D-404D-A6BB-1830D1B1075C}" uniqueName="6" name="StandardLength_mm" queryTableFieldId="12"/>
    <tableColumn id="7" xr3:uid="{5D6A5613-75FE-4CF1-B2EC-DB84CEC84428}" uniqueName="7" name="Weight_g" queryTableFieldId="13"/>
    <tableColumn id="8" xr3:uid="{50149995-01DC-4BD3-883C-3ACCC7C7A47E}" uniqueName="8" name="Collected" queryTableFieldId="14" dataDxfId="871"/>
    <tableColumn id="9" xr3:uid="{47487618-47E5-4249-8287-838A697D2F34}" uniqueName="9" name="Notes" queryTableFieldId="9" dataDxfId="870"/>
  </tableColumns>
  <tableStyleInfo name="TableStyleMedium7"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E80DF9BE-5CC8-4DA1-BCE1-F931769649E3}" name="PuntaMorales3_Batch_2" displayName="PuntaMorales3_Batch_2" ref="A1:I5" tableType="queryTable" totalsRowShown="0">
  <autoFilter ref="A1:I5" xr:uid="{E80DF9BE-5CC8-4DA1-BCE1-F931769649E3}"/>
  <tableColumns count="9">
    <tableColumn id="1" xr3:uid="{42283061-B9B0-4BAC-8635-3E8E67AE9AAC}" uniqueName="1" name="Site" queryTableFieldId="1" dataDxfId="869"/>
    <tableColumn id="2" xr3:uid="{64460877-3051-4643-9AF5-41E974F0BE1B}" uniqueName="2" name="Visit" queryTableFieldId="2"/>
    <tableColumn id="3" xr3:uid="{C50C8772-5108-49DD-81BE-FBF314FD540A}" uniqueName="3" name="Gear" queryTableFieldId="3" dataDxfId="868"/>
    <tableColumn id="4" xr3:uid="{73CB06ED-1D9F-466D-8A15-59A2CAADE4B5}" uniqueName="4" name="Throw/Haul" queryTableFieldId="4"/>
    <tableColumn id="5" xr3:uid="{3C182FF2-CB6F-43A1-9781-101928E84F5A}" uniqueName="5" name="Species" queryTableFieldId="5" dataDxfId="867"/>
    <tableColumn id="6" xr3:uid="{EC6E8528-1FBD-47B4-8992-2D0611043754}" uniqueName="6" name="Number" queryTableFieldId="6"/>
    <tableColumn id="7" xr3:uid="{FB27E3B8-2A64-413C-B9D0-7DCE3D7EF4A1}" uniqueName="7" name="TotalWeight_g" queryTableFieldId="7"/>
    <tableColumn id="8" xr3:uid="{C2F75500-8D28-4E81-B869-98ABD18BC39D}" uniqueName="8" name="Notes" queryTableFieldId="8"/>
    <tableColumn id="9" xr3:uid="{E28F1469-15D5-40B2-8845-F253FE42F662}" uniqueName="9" name="AverageWeight_g" queryTableFieldId="10"/>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DDD0F95-EF79-4E1C-9F22-711CDC04466E}" name="PuntaMorales3_Fish" displayName="PuntaMorales3_Fish" ref="B3:J137" totalsRowShown="0" dataDxfId="866">
  <autoFilter ref="B3:J137" xr:uid="{45A45ACD-4967-4F05-83E5-767FCCF2AF37}"/>
  <sortState xmlns:xlrd2="http://schemas.microsoft.com/office/spreadsheetml/2017/richdata2" ref="B4:J137">
    <sortCondition ref="D3:D137"/>
  </sortState>
  <tableColumns count="9">
    <tableColumn id="6" xr3:uid="{8D113202-8072-4A25-82C5-B1B9E401FC4C}" name="Site" dataDxfId="865">
      <calculatedColumnFormula>$W$5</calculatedColumnFormula>
    </tableColumn>
    <tableColumn id="8" xr3:uid="{1A3124C1-1D12-46B0-977D-840A2EEC27E2}" name="Visit" dataDxfId="864">
      <calculatedColumnFormula>$W$6</calculatedColumnFormula>
    </tableColumn>
    <tableColumn id="7" xr3:uid="{639DEBC7-A256-4114-ADA7-F65FB0241045}" name="Gear" dataDxfId="863"/>
    <tableColumn id="9" xr3:uid="{B6565138-603D-430C-AF61-F5843247E1B9}" name="Throw/Haul" dataDxfId="862"/>
    <tableColumn id="2" xr3:uid="{6557D6E9-CD59-4FB7-B750-A5B4B1F8E2EE}" name="Species" dataDxfId="861"/>
    <tableColumn id="3" xr3:uid="{7C2E3F91-1F6A-433B-97D5-9B43AF68EA9A}" name="StandardLength_mm" dataDxfId="860"/>
    <tableColumn id="4" xr3:uid="{53DCEA27-A067-4739-B514-CA113B12F5B1}" name="Weight_g" dataDxfId="859"/>
    <tableColumn id="1" xr3:uid="{E552A23F-ED7B-4C27-8408-56C659C62873}" name="Collected" dataDxfId="858"/>
    <tableColumn id="5" xr3:uid="{D9606DBD-845B-4D65-97B1-181220DD8B81}" name="Notes" dataDxfId="857"/>
  </tableColumns>
  <tableStyleInfo name="TableStyleLight1"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94A64DF-3BBC-4CA6-9584-14F1D405CCEF}" name="PuntaMorales3_Batch" displayName="PuntaMorales3_Batch" ref="L3:T7" dataDxfId="856">
  <autoFilter ref="L3:T7" xr:uid="{32DFD5BF-A571-4A58-AB05-9BF696BFC8FF}"/>
  <tableColumns count="9">
    <tableColumn id="7" xr3:uid="{5D867AEC-173C-4E9B-8C40-1DA1AFEAA478}" name="Site" dataDxfId="855" totalsRowDxfId="854">
      <calculatedColumnFormula>$W$5</calculatedColumnFormula>
    </tableColumn>
    <tableColumn id="8" xr3:uid="{DBBF1BEF-53FC-4638-A999-BBEB3D83CBAE}" name="Visit" dataDxfId="853" totalsRowDxfId="852">
      <calculatedColumnFormula>$W$6</calculatedColumnFormula>
    </tableColumn>
    <tableColumn id="1" xr3:uid="{E9E748AA-1136-4E82-9BDD-86D15EB6D07D}" name="Gear" dataDxfId="851" totalsRowDxfId="850"/>
    <tableColumn id="9" xr3:uid="{4BCEE0AD-9395-4609-A1CC-2279A159AA27}" name="Throw/Haul" dataDxfId="849" totalsRowDxfId="848"/>
    <tableColumn id="2" xr3:uid="{61FFF5B7-BBF6-483F-B44F-342212E0FBA8}" name="Species" totalsRowLabel="Diapterus brevirostris" dataDxfId="847" totalsRowDxfId="846"/>
    <tableColumn id="3" xr3:uid="{C9A17081-7FB1-46BD-AF6B-6A2BF3B7F478}" name="Number" totalsRowFunction="custom" dataDxfId="845" totalsRowDxfId="844">
      <totalsRowFormula>64+147</totalsRowFormula>
    </tableColumn>
    <tableColumn id="4" xr3:uid="{DB745B26-A07C-4685-BE33-C08EA5C68199}" name="TotalWeight_g" totalsRowLabel="40.8" dataDxfId="843" totalsRowDxfId="842"/>
    <tableColumn id="6" xr3:uid="{CAAB4D18-4305-483B-8270-BD9BE8D64414}" name="Notes" dataDxfId="841" totalsRowDxfId="840"/>
    <tableColumn id="5" xr3:uid="{7F46948F-9E4F-4F59-BBAD-5C439E95DA9A}" name="AverageWeight_g" dataDxfId="839" totalsRowDxfId="838">
      <calculatedColumnFormula>PuntaMorales3_Batch[[#This Row],[TotalWeight_g]]/PuntaMorales3_Batch[[#This Row],[Number]]</calculatedColumnFormula>
    </tableColumn>
  </tableColumns>
  <tableStyleInfo name="TableStyleLight1"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474D246-45EF-4F63-8E08-53D29992E584}" name="PuntaMorales3_Info" displayName="PuntaMorales3_Info" ref="V4:AA32" totalsRowShown="0">
  <autoFilter ref="V4:AA32" xr:uid="{301B2F07-20F6-4EF2-BFCE-B21C8206BEB3}"/>
  <tableColumns count="6">
    <tableColumn id="1" xr3:uid="{B6181B4E-6A28-4647-BE69-5336F96FCBCB}" name="Metric"/>
    <tableColumn id="2" xr3:uid="{728EB931-36CC-4AD9-BD01-A8B332A9C6FF}" name="Centipede Net 1.1"/>
    <tableColumn id="3" xr3:uid="{D6207F8E-8AC1-4E26-9E83-2204315E7865}" name="Centipede Net 1.2"/>
    <tableColumn id="4" xr3:uid="{7E97D3A8-46FA-4A12-9615-27B43E4E0C83}" name="Centipede Net 1.3"/>
    <tableColumn id="5" xr3:uid="{F2CE8D76-9D87-4891-9394-A3D8F95FA5D0}" name="Seine">
      <calculatedColumnFormula>AVERAGE(W5:Y5)</calculatedColumnFormula>
    </tableColumn>
    <tableColumn id="6" xr3:uid="{ED6D66FB-B8F4-47E1-A1B1-787E890450CA}" name="Cast Net">
      <calculatedColumnFormula>AVERAGE(W5:Y5)</calculatedColumnFormula>
    </tableColumn>
  </tableColumns>
  <tableStyleInfo name="TableStyleLight1" showFirstColumn="1"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5C5BB65-B398-47E9-8D7B-12F5743E69C1}" name="Colorado3_Fish_2" displayName="Colorado3_Fish_2" ref="A1:I111" tableType="queryTable" totalsRowShown="0">
  <autoFilter ref="A1:I111" xr:uid="{C5C5BB65-B398-47E9-8D7B-12F5743E69C1}"/>
  <tableColumns count="9">
    <tableColumn id="1" xr3:uid="{9DF74A2F-75ED-4F01-943F-2D52D3067933}" uniqueName="1" name="Site" queryTableFieldId="1" dataDxfId="837"/>
    <tableColumn id="2" xr3:uid="{7B75F083-1BB6-4334-A228-1E41BED692CC}" uniqueName="2" name="Visit" queryTableFieldId="10"/>
    <tableColumn id="3" xr3:uid="{4753BE03-5518-4631-BA84-E277D88D027A}" uniqueName="3" name="Gear" queryTableFieldId="3" dataDxfId="836"/>
    <tableColumn id="4" xr3:uid="{5DDED6B0-1AB3-45C8-9324-9F4CAA8EFD98}" uniqueName="4" name="Throw/Haul" queryTableFieldId="11"/>
    <tableColumn id="5" xr3:uid="{3982F18E-1ED9-4424-9509-E6A6ECC25DC7}" uniqueName="5" name="Species" queryTableFieldId="5" dataDxfId="835"/>
    <tableColumn id="6" xr3:uid="{C4308CA0-E2AC-4B58-AFA6-6D60C2C70136}" uniqueName="6" name="StandardLength_mm" queryTableFieldId="12"/>
    <tableColumn id="7" xr3:uid="{1D22A9E7-8FFE-4EB8-BBEA-0336202D174A}" uniqueName="7" name="Weight_g" queryTableFieldId="13"/>
    <tableColumn id="8" xr3:uid="{02D8C93D-5F8D-4827-880C-79352B74D7B2}" uniqueName="8" name="Collected" queryTableFieldId="14" dataDxfId="834"/>
    <tableColumn id="9" xr3:uid="{8B708A74-32DC-452A-931A-7AD8D90CB056}" uniqueName="9" name="Notes" queryTableFieldId="9" dataDxfId="833"/>
  </tableColumns>
  <tableStyleInfo name="TableStyleMedium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5D276D4D-4975-4ECE-B402-59C0CD880DB2}" name="Colorado3_Batch_2" displayName="Colorado3_Batch_2" ref="A1:I2" tableType="queryTable" totalsRowShown="0">
  <autoFilter ref="A1:I2" xr:uid="{5D276D4D-4975-4ECE-B402-59C0CD880DB2}"/>
  <tableColumns count="9">
    <tableColumn id="1" xr3:uid="{230DFC15-6B87-4A3C-9E2B-122A21847393}" uniqueName="1" name="Site" queryTableFieldId="1" dataDxfId="832"/>
    <tableColumn id="2" xr3:uid="{2A8B6B92-8F4E-4F9A-B77C-B7584A1A1202}" uniqueName="2" name="Visit" queryTableFieldId="2"/>
    <tableColumn id="3" xr3:uid="{8544122A-5B25-4F8D-AA92-743C7049BD34}" uniqueName="3" name="Gear" queryTableFieldId="3" dataDxfId="831"/>
    <tableColumn id="4" xr3:uid="{A8CAFD49-340C-4D50-808F-D6FC57054EF0}" uniqueName="4" name="Throw/Haul" queryTableFieldId="4"/>
    <tableColumn id="5" xr3:uid="{301D7180-C529-4FE9-B6CE-FDA1EACF7E11}" uniqueName="5" name="Species" queryTableFieldId="5" dataDxfId="830"/>
    <tableColumn id="6" xr3:uid="{15A8DBF0-237A-496C-9FAA-8C112E850940}" uniqueName="6" name="Number" queryTableFieldId="6"/>
    <tableColumn id="7" xr3:uid="{3E7FC5A4-ED67-4596-9ECA-79AC7F97F7EC}" uniqueName="7" name="TotalWeight_g" queryTableFieldId="7"/>
    <tableColumn id="8" xr3:uid="{F7908A85-B51A-4EB7-9559-6FBF05797D88}" uniqueName="8" name="Notes" queryTableFieldId="8"/>
    <tableColumn id="9" xr3:uid="{A2D2C1C8-5045-4041-9FAD-5B6B0907D4A7}" uniqueName="9" name="AverageWeight_g" queryTableFieldId="10"/>
  </tableColumns>
  <tableStyleInfo name="TableStyleMedium7"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71AF22D-C5E6-4722-9DF7-F172EA111D51}" name="Colorado3_Fish" displayName="Colorado3_Fish" ref="B3:J113" totalsRowShown="0" dataDxfId="829">
  <autoFilter ref="B3:J113" xr:uid="{45A45ACD-4967-4F05-83E5-767FCCF2AF37}"/>
  <sortState xmlns:xlrd2="http://schemas.microsoft.com/office/spreadsheetml/2017/richdata2" ref="B4:J113">
    <sortCondition ref="D3:D113"/>
  </sortState>
  <tableColumns count="9">
    <tableColumn id="6" xr3:uid="{BF44CDB0-8587-4E65-B21A-8E9206012B76}" name="Site" dataDxfId="828">
      <calculatedColumnFormula>$W$5</calculatedColumnFormula>
    </tableColumn>
    <tableColumn id="8" xr3:uid="{5F054351-2B94-4EA9-AF21-4CB70926BE31}" name="Visit" dataDxfId="827">
      <calculatedColumnFormula>$W$6</calculatedColumnFormula>
    </tableColumn>
    <tableColumn id="7" xr3:uid="{DED10140-9C27-4058-B661-99ADDAF239BF}" name="Gear" dataDxfId="826"/>
    <tableColumn id="9" xr3:uid="{8F1B86E4-8F56-4F57-BE83-7CF453025235}" name="Throw/Haul" dataDxfId="825"/>
    <tableColumn id="2" xr3:uid="{AC3FCDAC-605E-4D7B-B1B4-62A96F22E515}" name="Species" dataDxfId="824"/>
    <tableColumn id="3" xr3:uid="{2B1B4C0A-69B7-4DC2-961C-9C92234F453A}" name="StandardLength_mm" dataDxfId="823"/>
    <tableColumn id="4" xr3:uid="{2D00BCE1-C3EB-4FAD-A731-3A6213356AE5}" name="Weight_g" dataDxfId="822"/>
    <tableColumn id="1" xr3:uid="{6597BAF5-6F1C-4BFB-A62A-8766052732E5}" name="Collected" dataDxfId="821"/>
    <tableColumn id="5" xr3:uid="{469DE488-7F56-4DC8-AFBE-9ABF2F6E6053}" name="Notes" dataDxfId="820"/>
  </tableColumns>
  <tableStyleInfo name="TableStyleLight1"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1389AB1-E3AF-4E21-9B4D-8E792749E898}" name="Colorado3_Batch" displayName="Colorado3_Batch" ref="L3:T4" totalsRowShown="0" dataDxfId="819">
  <autoFilter ref="L3:T4" xr:uid="{32DFD5BF-A571-4A58-AB05-9BF696BFC8FF}"/>
  <tableColumns count="9">
    <tableColumn id="7" xr3:uid="{5ADDEA3F-477C-4697-A0D0-2019EAFB94C1}" name="Site" dataDxfId="818">
      <calculatedColumnFormula>$W$5</calculatedColumnFormula>
    </tableColumn>
    <tableColumn id="8" xr3:uid="{98165D1A-6E47-4BB8-980D-C3AB0E06068E}" name="Visit" dataDxfId="817">
      <calculatedColumnFormula>$W$6</calculatedColumnFormula>
    </tableColumn>
    <tableColumn id="1" xr3:uid="{3D683515-9868-4DA1-A93A-0D8E4A9AFF43}" name="Gear" dataDxfId="816"/>
    <tableColumn id="9" xr3:uid="{274552F0-5360-4B0A-BED8-46CB66824758}" name="Throw/Haul" dataDxfId="815"/>
    <tableColumn id="2" xr3:uid="{DBBF4648-8BFC-4FD0-84EB-7685D1F94CCF}" name="Species" dataDxfId="814"/>
    <tableColumn id="3" xr3:uid="{3E9E34BF-426D-45FF-977D-6322946E49D0}" name="Number" dataDxfId="813"/>
    <tableColumn id="4" xr3:uid="{9C00A262-A2AC-4564-AD04-A18E4D17FE53}" name="TotalWeight_g" dataDxfId="812"/>
    <tableColumn id="6" xr3:uid="{34B43C83-8313-4718-8F6B-25D51314100B}" name="Notes" dataDxfId="811"/>
    <tableColumn id="5" xr3:uid="{0DC6FF94-7904-4AEB-AE0F-4B6E1D2B8C42}" name="AverageWeight_g" dataDxfId="810">
      <calculatedColumnFormula>Colorado3_Batch[[#This Row],[TotalWeight_g]]/Colorado3_Batch[[#This Row],[Number]]</calculatedColumnFormula>
    </tableColumn>
  </tableColumns>
  <tableStyleInfo name="TableStyleLight1"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D88C0F4-691B-4649-AB77-D0AEB1421950}" name="Colorado3_Info" displayName="Colorado3_Info" ref="V4:AA32" totalsRowShown="0">
  <autoFilter ref="V4:AA32" xr:uid="{301B2F07-20F6-4EF2-BFCE-B21C8206BEB3}"/>
  <tableColumns count="6">
    <tableColumn id="1" xr3:uid="{B5D3DFE3-9C70-4143-9639-89B82F43D19F}" name="Metric"/>
    <tableColumn id="2" xr3:uid="{F9B65D9E-84B9-4F2C-A024-1A05E881AD41}" name="Centipede Net 1.1"/>
    <tableColumn id="3" xr3:uid="{DBD85DC0-02DD-4046-9F30-492971C3DB8C}" name="Centipede Net 1.2"/>
    <tableColumn id="4" xr3:uid="{BD420A21-19F2-4310-A2B9-EF3579FEF158}" name="Centipede Net 1.3"/>
    <tableColumn id="5" xr3:uid="{35938C40-7151-458D-87D3-DEE335B554A3}" name="Seine">
      <calculatedColumnFormula>AVERAGE(W5:Y5)</calculatedColumnFormula>
    </tableColumn>
    <tableColumn id="6" xr3:uid="{5C742995-72BE-4E29-B43E-B2844A2B1A2A}" name="Cast Net">
      <calculatedColumnFormula>AVERAGE(W5:Y5)</calculatedColumnFormula>
    </tableColumn>
  </tableColumns>
  <tableStyleInfo name="TableStyleLight1" showFirstColumn="1"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B476589-2D9A-428F-9187-1F8E8E7C9DAD}" name="Bebedero3_Fish_2" displayName="Bebedero3_Fish_2" ref="A1:I30" tableType="queryTable" totalsRowShown="0">
  <autoFilter ref="A1:I30" xr:uid="{7B476589-2D9A-428F-9187-1F8E8E7C9DAD}"/>
  <tableColumns count="9">
    <tableColumn id="1" xr3:uid="{A8AE8631-7ED5-4123-B844-E913F5F2127B}" uniqueName="1" name="Site" queryTableFieldId="1" dataDxfId="809"/>
    <tableColumn id="2" xr3:uid="{BE1100F8-4894-436E-8B8D-E1FC0B8E1B0A}" uniqueName="2" name="Visit" queryTableFieldId="10"/>
    <tableColumn id="3" xr3:uid="{0539DF72-278C-4768-8861-4DCB1497D480}" uniqueName="3" name="Gear" queryTableFieldId="3" dataDxfId="808"/>
    <tableColumn id="4" xr3:uid="{1A7ADAA3-25A2-4CBB-92A2-073B91DF7BD7}" uniqueName="4" name="Throw/Haul" queryTableFieldId="11"/>
    <tableColumn id="5" xr3:uid="{E96DBE6A-4436-4E34-92C4-D1BDEC14626F}" uniqueName="5" name="Species" queryTableFieldId="5" dataDxfId="807"/>
    <tableColumn id="6" xr3:uid="{68E069B0-183B-436D-A825-4A1A95C288E3}" uniqueName="6" name="StandardLength_mm" queryTableFieldId="12"/>
    <tableColumn id="7" xr3:uid="{92AD5CC5-AD4F-4822-870C-795DFFB35D23}" uniqueName="7" name="Weight_g" queryTableFieldId="13"/>
    <tableColumn id="8" xr3:uid="{A5182AE4-7026-469D-96D0-04DD167F81DF}" uniqueName="8" name="Collected" queryTableFieldId="14" dataDxfId="806"/>
    <tableColumn id="9" xr3:uid="{A910DD64-F259-476D-9E53-44BB0E57A54F}" uniqueName="9" name="Notes" queryTableFieldId="9" dataDxfId="805"/>
  </tableColumns>
  <tableStyleInfo name="TableStyleMedium7"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59F98BAC-C275-4003-BE53-B5D43D26E32A}" name="Bebedero3_Batch_2" displayName="Bebedero3_Batch_2" ref="A1:I2" totalsRowShown="0">
  <autoFilter ref="A1:I2" xr:uid="{59F98BAC-C275-4003-BE53-B5D43D26E32A}"/>
  <tableColumns count="9">
    <tableColumn id="1" xr3:uid="{379875DE-5C77-4529-84E2-64A28C7B22F3}" name="Site" dataDxfId="804"/>
    <tableColumn id="2" xr3:uid="{5F14C444-EED9-4945-BF27-66019BF0C284}" name="Visit"/>
    <tableColumn id="3" xr3:uid="{2BE57269-75CD-4B18-9CA7-DD1098837674}" name="Gear" dataDxfId="803"/>
    <tableColumn id="4" xr3:uid="{A5E158BF-F3B8-4511-B94F-F800A4BCA130}" name="Throw/Haul"/>
    <tableColumn id="5" xr3:uid="{514DCAEF-0811-40F6-9B82-611962F3F098}" name="Species" dataDxfId="802"/>
    <tableColumn id="6" xr3:uid="{F8ACBD0B-A2E7-4034-BD72-67B1599EF9E7}" name="Number"/>
    <tableColumn id="7" xr3:uid="{9F084FC8-1CF3-4D19-9E36-C7A5D31225FA}" name="TotalWeight_g"/>
    <tableColumn id="8" xr3:uid="{454C3A90-4D98-477C-9DDF-80E1DE0F0FE0}" name="Notes"/>
    <tableColumn id="9" xr3:uid="{497DBAB1-63D9-4D40-8C8D-BD0801F4F5ED}" name="AverageWeight_g"/>
  </tableColumns>
  <tableStyleInfo name="TableStyleMedium7"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EBD9F92-797E-48E9-BE2E-D945FAD59619}" name="Bebedero3_Fish" displayName="Bebedero3_Fish" ref="B3:J32" totalsRowShown="0" dataDxfId="801">
  <autoFilter ref="B3:J32" xr:uid="{45A45ACD-4967-4F05-83E5-767FCCF2AF37}"/>
  <sortState xmlns:xlrd2="http://schemas.microsoft.com/office/spreadsheetml/2017/richdata2" ref="B4:J32">
    <sortCondition ref="D3:D32"/>
  </sortState>
  <tableColumns count="9">
    <tableColumn id="6" xr3:uid="{CFA6F770-9A65-45DF-AED4-B99DFD9A8FDB}" name="Site" dataDxfId="800">
      <calculatedColumnFormula>$W$5</calculatedColumnFormula>
    </tableColumn>
    <tableColumn id="8" xr3:uid="{E46A2E76-0014-4519-8ACD-BA6B613CA976}" name="Visit" dataDxfId="799">
      <calculatedColumnFormula>$W$6</calculatedColumnFormula>
    </tableColumn>
    <tableColumn id="7" xr3:uid="{ACE1326E-E7D4-4503-8DD9-3D7DC636D6AD}" name="Gear" dataDxfId="798"/>
    <tableColumn id="9" xr3:uid="{9C7CA3BC-A498-4D73-BCC2-9102614FF7A4}" name="Throw/Haul" dataDxfId="797"/>
    <tableColumn id="2" xr3:uid="{208003CD-4354-4515-A084-3ED5C584127C}" name="Species" dataDxfId="796"/>
    <tableColumn id="3" xr3:uid="{C9A8647A-10B2-4D9B-826D-50FAE7FA54C9}" name="StandardLength_mm" dataDxfId="795"/>
    <tableColumn id="4" xr3:uid="{EB577A18-C0B5-4BD2-9055-008EBDC0719F}" name="Weight_g" dataDxfId="794"/>
    <tableColumn id="1" xr3:uid="{46F781F9-AB00-4EEF-BBC2-3406556A9855}" name="Collected" dataDxfId="793"/>
    <tableColumn id="5" xr3:uid="{B62421F9-5C24-4347-B146-2DA37171D1E6}" name="Notes" dataDxfId="792"/>
  </tableColumns>
  <tableStyleInfo name="TableStyleLight1"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094472A-7463-471F-8D67-5DE9BA62C389}" name="Bebedero3_Batch" displayName="Bebedero3_Batch" ref="L3:T4" totalsRowShown="0" dataDxfId="791">
  <autoFilter ref="L3:T4" xr:uid="{32DFD5BF-A571-4A58-AB05-9BF696BFC8FF}"/>
  <tableColumns count="9">
    <tableColumn id="7" xr3:uid="{B5DBB762-9CC0-47B7-87D3-082C073AA29E}" name="Site" dataDxfId="790"/>
    <tableColumn id="8" xr3:uid="{C34DCB8B-C05A-4C09-A8CB-9352468EDE1B}" name="Visit" dataDxfId="789"/>
    <tableColumn id="1" xr3:uid="{E898438E-0194-4EC8-9984-6148DB90F839}" name="Gear" dataDxfId="788"/>
    <tableColumn id="9" xr3:uid="{37CE6A3F-534D-4C10-9C25-954D99AA2417}" name="Throw/Haul" dataDxfId="787"/>
    <tableColumn id="2" xr3:uid="{B30D88C9-E41A-451B-892B-2067BFA11EA3}" name="Species" dataDxfId="786"/>
    <tableColumn id="3" xr3:uid="{7D1BCE47-C6D3-48AA-BE16-B007D7D1A01C}" name="Number" dataDxfId="785"/>
    <tableColumn id="4" xr3:uid="{FD1257EA-5C5D-472B-99B4-CE5F8AA59506}" name="TotalWeight_g" dataDxfId="784"/>
    <tableColumn id="6" xr3:uid="{4E74FAA5-251F-4E49-9C76-CC6CC6AAB6A4}" name="Notes" dataDxfId="783"/>
    <tableColumn id="5" xr3:uid="{09AF5539-33AD-4F75-AE21-00A52A2EA582}" name="AverageWeight_g" dataDxfId="782"/>
  </tableColumns>
  <tableStyleInfo name="TableStyleLight1"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8367F95-4D9E-4F46-AB96-00C327B41766}" name="Bebedero3_Info" displayName="Bebedero3_Info" ref="V4:AA32" totalsRowShown="0">
  <autoFilter ref="V4:AA32" xr:uid="{301B2F07-20F6-4EF2-BFCE-B21C8206BEB3}"/>
  <tableColumns count="6">
    <tableColumn id="1" xr3:uid="{722D356F-D519-43D1-8E56-ADB83F67A55F}" name="Metric"/>
    <tableColumn id="2" xr3:uid="{9B6C1771-0E0E-4F90-8E35-4F437D0290B2}" name="Centipede Net 1.1"/>
    <tableColumn id="3" xr3:uid="{6CBBF9E2-926D-4210-9319-5597D6A0B786}" name="Centipede Net 1.2"/>
    <tableColumn id="4" xr3:uid="{20C0367C-A40C-4355-8214-7E838BD183CE}" name="Centipede Net 1.3"/>
    <tableColumn id="5" xr3:uid="{3922F659-3853-4EE1-9A07-7EF9456FD0D1}" name="Seine">
      <calculatedColumnFormula>AVERAGE(W5:Y5)</calculatedColumnFormula>
    </tableColumn>
    <tableColumn id="6" xr3:uid="{B856FCCA-9194-4383-B21F-4E9DAF6956C0}" name="Cast Net">
      <calculatedColumnFormula>AVERAGE(W5:Y5)</calculatedColumnFormula>
    </tableColumn>
  </tableColumns>
  <tableStyleInfo name="TableStyleLight1" showFirstColumn="1"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A6C1986-5B9B-4F6F-8830-8EE830126F31}" name="Lepanto2_Fish_2" displayName="Lepanto2_Fish_2" ref="A1:I93" tableType="queryTable" totalsRowShown="0">
  <autoFilter ref="A1:I93" xr:uid="{0A6C1986-5B9B-4F6F-8830-8EE830126F31}"/>
  <tableColumns count="9">
    <tableColumn id="1" xr3:uid="{D3FCE099-D8C5-4244-A99A-9970B7DF7EBA}" uniqueName="1" name="Site" queryTableFieldId="1" dataDxfId="781"/>
    <tableColumn id="2" xr3:uid="{2AA99449-676A-4995-8D97-942827804FCA}" uniqueName="2" name="Visit" queryTableFieldId="10"/>
    <tableColumn id="3" xr3:uid="{D0905998-6742-4960-A324-552F450E138C}" uniqueName="3" name="Gear" queryTableFieldId="3" dataDxfId="780"/>
    <tableColumn id="4" xr3:uid="{EB5F512A-1B8F-4F61-BF8A-1F1B1974778E}" uniqueName="4" name="Throw/Haul" queryTableFieldId="11"/>
    <tableColumn id="5" xr3:uid="{57BE232D-ED32-4913-B223-6425F1A788E5}" uniqueName="5" name="Species" queryTableFieldId="5" dataDxfId="779"/>
    <tableColumn id="6" xr3:uid="{E16830FE-8FC4-40F9-BCAA-D1182FEDF8C2}" uniqueName="6" name="StandardLength_mm" queryTableFieldId="12"/>
    <tableColumn id="7" xr3:uid="{A43F3D2C-1897-4A0E-BB75-99675E356D91}" uniqueName="7" name="Weight_g" queryTableFieldId="13"/>
    <tableColumn id="8" xr3:uid="{E47B9301-5BA9-41C1-8BA9-B7B5BD3A967B}" uniqueName="8" name="Collected" queryTableFieldId="14" dataDxfId="778"/>
    <tableColumn id="9" xr3:uid="{13436DFF-6326-4876-965E-CD3B9864C3A8}" uniqueName="9" name="Notes" queryTableFieldId="9" dataDxfId="777"/>
  </tableColumns>
  <tableStyleInfo name="TableStyleMedium7"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4F223827-BD3B-496C-8928-E28302FBDE49}" name="Lepanto2_Batch_2" displayName="Lepanto2_Batch_2" ref="A1:I2" totalsRowShown="0">
  <autoFilter ref="A1:I2" xr:uid="{4F223827-BD3B-496C-8928-E28302FBDE49}"/>
  <tableColumns count="9">
    <tableColumn id="1" xr3:uid="{67366CB5-13EB-491F-87CD-EF5F4E6CBBB2}" name="Site" dataDxfId="776"/>
    <tableColumn id="2" xr3:uid="{81BFDA4B-7AA5-45AB-8216-2FEDB0D3B68F}" name="Visit"/>
    <tableColumn id="3" xr3:uid="{B77A6497-8336-439C-9899-74E91B3A385A}" name="Gear" dataDxfId="775"/>
    <tableColumn id="4" xr3:uid="{8BE35B1B-69BF-48E7-B3DE-8619B50580CD}" name="Throw/Haul"/>
    <tableColumn id="5" xr3:uid="{C1208B4B-A831-4E98-800C-EB5EBA997BE1}" name="Species" dataDxfId="774"/>
    <tableColumn id="6" xr3:uid="{91D5999D-5CAD-42FB-983D-82DC12FCE82F}" name="Number"/>
    <tableColumn id="7" xr3:uid="{25BCDF8C-1F01-4C10-8575-C7E9F0813998}" name="TotalWeight_g"/>
    <tableColumn id="8" xr3:uid="{416D4BC1-B218-412B-9A89-9A70738ACE7A}" name="Notes"/>
    <tableColumn id="9" xr3:uid="{9E4C5030-0949-40BD-8EB4-ECB73A8A6805}" name="AverageWeight_g"/>
  </tableColumns>
  <tableStyleInfo name="TableStyleMedium7"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042337D-A9E0-4C39-9B01-D14E4220C258}" name="Lepanto2_Fish" displayName="Lepanto2_Fish" ref="B3:J95" totalsRowShown="0" dataDxfId="773">
  <autoFilter ref="B3:J95" xr:uid="{45A45ACD-4967-4F05-83E5-767FCCF2AF37}"/>
  <sortState xmlns:xlrd2="http://schemas.microsoft.com/office/spreadsheetml/2017/richdata2" ref="B4:J95">
    <sortCondition ref="D3:D95"/>
  </sortState>
  <tableColumns count="9">
    <tableColumn id="6" xr3:uid="{9DCC9664-6398-44BD-B25B-7AAFAAF52A2A}" name="Site" dataDxfId="772">
      <calculatedColumnFormula>$W$5</calculatedColumnFormula>
    </tableColumn>
    <tableColumn id="8" xr3:uid="{F2CCA057-35D6-405A-A25E-C3A8BC414A2F}" name="Visit" dataDxfId="771">
      <calculatedColumnFormula>$W$6</calculatedColumnFormula>
    </tableColumn>
    <tableColumn id="7" xr3:uid="{C45FE05C-3092-4DD1-B2A6-30245A523E61}" name="Gear" dataDxfId="770"/>
    <tableColumn id="9" xr3:uid="{292920B3-D3C0-4CC2-99E1-B938335031DD}" name="Throw/Haul" dataDxfId="769"/>
    <tableColumn id="2" xr3:uid="{FD9739D6-C745-48E8-8301-E2B44AFEC1F6}" name="Species" dataDxfId="768"/>
    <tableColumn id="3" xr3:uid="{02C09B32-3569-4776-859D-C92AF71A44B2}" name="StandardLength_mm" dataDxfId="767"/>
    <tableColumn id="4" xr3:uid="{C56888C6-7000-4DA0-8290-C12BE7361A01}" name="Weight_g" dataDxfId="766"/>
    <tableColumn id="1" xr3:uid="{F9013BAF-20BC-463D-B848-D87A398DBF97}" name="Collected" dataDxfId="765"/>
    <tableColumn id="5" xr3:uid="{0AA3A5A6-6B98-4E35-9EBE-8B7D39429F0C}" name="Notes" dataDxfId="764"/>
  </tableColumns>
  <tableStyleInfo name="TableStyleLight1"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C6F33F-650D-4237-8776-02401761BBE2}" name="Lepanto2_Batch" displayName="Lepanto2_Batch" ref="L3:T4" totalsRowShown="0" dataDxfId="763">
  <autoFilter ref="L3:T4" xr:uid="{32DFD5BF-A571-4A58-AB05-9BF696BFC8FF}"/>
  <tableColumns count="9">
    <tableColumn id="7" xr3:uid="{485D41A6-E78D-4B19-B8F9-BBE46961A59C}" name="Site" dataDxfId="762"/>
    <tableColumn id="8" xr3:uid="{3DDEA141-3606-4FAB-AA4D-88A269FF6430}" name="Visit" dataDxfId="761"/>
    <tableColumn id="1" xr3:uid="{255F5607-ADE8-4BAB-90DB-59DEB3B08180}" name="Gear" dataDxfId="760"/>
    <tableColumn id="9" xr3:uid="{6B52A9B1-798D-410F-B200-CD891DC726B0}" name="Throw/Haul" dataDxfId="759"/>
    <tableColumn id="2" xr3:uid="{946D31EA-C8F9-42C2-9312-DC2865A0B252}" name="Species" dataDxfId="758"/>
    <tableColumn id="3" xr3:uid="{08DFA8CF-B525-40D9-B26B-1BE4E4BD4CB5}" name="Number" dataDxfId="757"/>
    <tableColumn id="4" xr3:uid="{CA98CACA-4338-4F10-BFCC-3E3F01B75E15}" name="TotalWeight_g" dataDxfId="756"/>
    <tableColumn id="6" xr3:uid="{3FA8DB4F-8055-4910-97B3-87FD6E6D2621}" name="Notes" dataDxfId="755"/>
    <tableColumn id="5" xr3:uid="{5A7BF29E-7F98-4C36-87B5-1080D2C48BF3}" name="AverageWeight_g" dataDxfId="754"/>
  </tableColumns>
  <tableStyleInfo name="TableStyleLight1"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C89995-8E5D-4D20-A612-9803D289C6EF}" name="Lepanto2_Info" displayName="Lepanto2_Info" ref="V4:AA32" totalsRowShown="0">
  <autoFilter ref="V4:AA32" xr:uid="{301B2F07-20F6-4EF2-BFCE-B21C8206BEB3}"/>
  <tableColumns count="6">
    <tableColumn id="1" xr3:uid="{4298DFC4-A960-4954-9D80-D565FEC3A1C7}" name="Metric"/>
    <tableColumn id="2" xr3:uid="{E61611D9-2CE8-4E9D-AFD3-B3535D29D1DE}" name="Centipede Net 1.1"/>
    <tableColumn id="3" xr3:uid="{7635359F-5537-43C3-983A-ACCDB607334D}" name="Centipede Net 1.2"/>
    <tableColumn id="4" xr3:uid="{A69FF22D-1949-4B76-8700-89286539E134}" name="Centipede Net 1.3"/>
    <tableColumn id="5" xr3:uid="{50C6A0AA-6399-485F-AF2D-6E5F9894A014}" name="Seine">
      <calculatedColumnFormula>AVERAGE(W5:Y5)</calculatedColumnFormula>
    </tableColumn>
    <tableColumn id="6" xr3:uid="{2A74AD30-839B-4C9A-99B1-7E8139CE50AF}" name="Cast Net">
      <calculatedColumnFormula>AVERAGE(W5:Y5)</calculatedColumnFormula>
    </tableColumn>
  </tableColumns>
  <tableStyleInfo name="TableStyleLight1" showFirstColumn="1"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AF40A41-B822-4915-8BEC-C300ECED5E36}" name="Colorado4_Fish_2" displayName="Colorado4_Fish_2" ref="A1:I93" tableType="queryTable" totalsRowShown="0">
  <autoFilter ref="A1:I93" xr:uid="{AAF40A41-B822-4915-8BEC-C300ECED5E36}"/>
  <tableColumns count="9">
    <tableColumn id="1" xr3:uid="{EA1E0A50-6972-4DBD-A7B3-AF06FEC978B5}" uniqueName="1" name="Site" queryTableFieldId="1" dataDxfId="753"/>
    <tableColumn id="2" xr3:uid="{A98469CF-1A86-429D-BCD2-83B57695E25D}" uniqueName="2" name="Visit" queryTableFieldId="10"/>
    <tableColumn id="3" xr3:uid="{B7976CBD-1D21-434C-BF8E-D7634E42280C}" uniqueName="3" name="Gear" queryTableFieldId="3" dataDxfId="752"/>
    <tableColumn id="4" xr3:uid="{A97DFDEC-4246-4FDA-AD20-3021FDB2B94A}" uniqueName="4" name="Throw/Haul" queryTableFieldId="11"/>
    <tableColumn id="5" xr3:uid="{CAB99194-33D0-4804-8898-EFE84D5E671E}" uniqueName="5" name="Species" queryTableFieldId="5" dataDxfId="751"/>
    <tableColumn id="6" xr3:uid="{2BD2D664-3E4F-48B5-A825-08E30357FA1D}" uniqueName="6" name="StandardLength_mm" queryTableFieldId="12"/>
    <tableColumn id="7" xr3:uid="{5B199273-F4D7-45BF-B1B4-2AB8BB5EABE4}" uniqueName="7" name="Weight_g" queryTableFieldId="13"/>
    <tableColumn id="8" xr3:uid="{D511F679-CAB2-4E38-8D91-764A9EBF85E1}" uniqueName="8" name="Collected" queryTableFieldId="14" dataDxfId="750"/>
    <tableColumn id="9" xr3:uid="{296868CE-C504-459B-A5BF-90DE82D81B7C}" uniqueName="9" name="Notes" queryTableFieldId="9" dataDxfId="749"/>
  </tableColumns>
  <tableStyleInfo name="TableStyleMedium7"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F86F2CC6-D00B-4346-A324-1B825949BCD6}" name="Colorado4_Batch_2" displayName="Colorado4_Batch_2" ref="A1:I2" tableType="queryTable" totalsRowShown="0">
  <autoFilter ref="A1:I2" xr:uid="{F86F2CC6-D00B-4346-A324-1B825949BCD6}"/>
  <tableColumns count="9">
    <tableColumn id="1" xr3:uid="{4C4A7FD1-B751-41C5-9CD8-76185E9342ED}" uniqueName="1" name="Site" queryTableFieldId="1" dataDxfId="748"/>
    <tableColumn id="2" xr3:uid="{E1D26442-453F-4411-90E8-EC969FC5890A}" uniqueName="2" name="Visit" queryTableFieldId="2"/>
    <tableColumn id="3" xr3:uid="{7362CED1-0695-41C6-AE1C-C90BF07A5302}" uniqueName="3" name="Gear" queryTableFieldId="3" dataDxfId="747"/>
    <tableColumn id="4" xr3:uid="{AB5F6CDF-1AF0-4249-88BE-861919E17E8F}" uniqueName="4" name="Throw/Haul" queryTableFieldId="4"/>
    <tableColumn id="5" xr3:uid="{6A454A77-C47E-4163-AD8D-1B48F70B699E}" uniqueName="5" name="Species" queryTableFieldId="5" dataDxfId="746"/>
    <tableColumn id="6" xr3:uid="{15B7573E-3E48-4F4C-82E8-71E4BAA958F6}" uniqueName="6" name="Number" queryTableFieldId="6"/>
    <tableColumn id="7" xr3:uid="{633D31EA-13EF-4E13-A205-0D9949E7BF33}" uniqueName="7" name="TotalWeight_g" queryTableFieldId="7"/>
    <tableColumn id="8" xr3:uid="{0D989705-415A-4486-8CF6-27EEC4D571D5}" uniqueName="8" name="Notes" queryTableFieldId="8"/>
    <tableColumn id="9" xr3:uid="{F32E01D2-D60E-4428-B58D-3E8ECB1E0F1D}" uniqueName="9" name="AverageWeight_g" queryTableFieldId="10"/>
  </tableColumns>
  <tableStyleInfo name="TableStyleMedium7"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8191CA1-F5A4-4542-88FD-DEE8CD6C070F}" name="Colorado4_Fish" displayName="Colorado4_Fish" ref="B3:J95" totalsRowShown="0" dataDxfId="745">
  <autoFilter ref="B3:J95" xr:uid="{45A45ACD-4967-4F05-83E5-767FCCF2AF37}"/>
  <sortState xmlns:xlrd2="http://schemas.microsoft.com/office/spreadsheetml/2017/richdata2" ref="B4:J95">
    <sortCondition ref="D3:D95"/>
  </sortState>
  <tableColumns count="9">
    <tableColumn id="6" xr3:uid="{DE68609D-577D-42D5-A018-C5E1F3D61841}" name="Site" dataDxfId="744">
      <calculatedColumnFormula>$W$5</calculatedColumnFormula>
    </tableColumn>
    <tableColumn id="8" xr3:uid="{DE4F79FF-0309-445B-A733-3C896B86DC98}" name="Visit" dataDxfId="743">
      <calculatedColumnFormula>$W$6</calculatedColumnFormula>
    </tableColumn>
    <tableColumn id="7" xr3:uid="{29911535-5F4E-4FF0-8960-3273A2CF83EF}" name="Gear" dataDxfId="742"/>
    <tableColumn id="9" xr3:uid="{D93B5706-0C4C-4969-80C4-10A1791D8D50}" name="Throw/Haul" dataDxfId="741"/>
    <tableColumn id="2" xr3:uid="{22AD1301-A198-4E96-8DCB-3907AC64DD57}" name="Species" dataDxfId="740"/>
    <tableColumn id="3" xr3:uid="{8875BA94-91D3-4B7F-881E-92BBE12E746B}" name="StandardLength_mm" dataDxfId="739"/>
    <tableColumn id="4" xr3:uid="{9D0CA31C-BF94-4D9F-BB30-09D691C20A33}" name="Weight_g" dataDxfId="738"/>
    <tableColumn id="1" xr3:uid="{C612EC78-1984-402F-BB1A-F515C1392396}" name="Collected" dataDxfId="737"/>
    <tableColumn id="5" xr3:uid="{A89F64A2-D4CD-456C-8226-FA03F26264AF}" name="Notes" dataDxfId="736"/>
  </tableColumns>
  <tableStyleInfo name="TableStyleLight1"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777EC44-4D4E-4766-8062-C48A9E4226A8}" name="Colorado4_Batch" displayName="Colorado4_Batch" ref="L3:T4" totalsRowShown="0" dataDxfId="735">
  <autoFilter ref="L3:T4" xr:uid="{32DFD5BF-A571-4A58-AB05-9BF696BFC8FF}"/>
  <tableColumns count="9">
    <tableColumn id="7" xr3:uid="{57EE0E22-EA34-4CD5-A134-FF11A1DDD3DA}" name="Site" dataDxfId="734">
      <calculatedColumnFormula>$W$5</calculatedColumnFormula>
    </tableColumn>
    <tableColumn id="8" xr3:uid="{6E5308CB-FFED-4D93-AD4E-9681AAE42146}" name="Visit" dataDxfId="733">
      <calculatedColumnFormula>$W$6</calculatedColumnFormula>
    </tableColumn>
    <tableColumn id="1" xr3:uid="{00516451-84FA-41E3-9FEA-C7B892C9FC60}" name="Gear" dataDxfId="732"/>
    <tableColumn id="9" xr3:uid="{3EF3366B-625F-430D-BBEB-D9B75E253FA4}" name="Throw/Haul" dataDxfId="731"/>
    <tableColumn id="2" xr3:uid="{FE97DCE5-9118-4E79-83B7-40908E296C58}" name="Species" dataDxfId="730"/>
    <tableColumn id="3" xr3:uid="{1CE74790-6A2F-406A-93A4-8CCA4140A518}" name="Number" dataDxfId="729"/>
    <tableColumn id="4" xr3:uid="{72A54FE7-5FCD-4EA8-8DF1-82CBD6835D2A}" name="TotalWeight_g" dataDxfId="728"/>
    <tableColumn id="6" xr3:uid="{5CE5C719-C519-4695-9BB5-87A4D74CF335}" name="Notes" dataDxfId="727"/>
    <tableColumn id="5" xr3:uid="{2D45B181-83B8-4372-9D42-AE8FDEB50B77}" name="AverageWeight_g" dataDxfId="726">
      <calculatedColumnFormula>Colorado4_Batch[[#This Row],[TotalWeight_g]]/Colorado4_Batch[[#This Row],[Number]]</calculatedColumnFormula>
    </tableColumn>
  </tableColumns>
  <tableStyleInfo name="TableStyleLight1"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509AF8-6F75-464E-880E-95799A4132FF}" name="Colorado4_Info" displayName="Colorado4_Info" ref="V4:AA32" totalsRowShown="0">
  <autoFilter ref="V4:AA32" xr:uid="{301B2F07-20F6-4EF2-BFCE-B21C8206BEB3}"/>
  <tableColumns count="6">
    <tableColumn id="1" xr3:uid="{137A9D4D-2616-4151-8361-D75AF6903611}" name="Metric"/>
    <tableColumn id="2" xr3:uid="{9BBFA232-07E0-42FB-A6D3-6847E8921259}" name="Centipede Net 1.1"/>
    <tableColumn id="3" xr3:uid="{B4282174-9CDE-473C-AE36-D2DF0CF1F200}" name="Centipede Net 1.2"/>
    <tableColumn id="4" xr3:uid="{E43EC1C1-CCD2-4305-9B60-E9813864302D}" name="Centipede Net 1.3"/>
    <tableColumn id="5" xr3:uid="{3044A8AA-AA12-4929-B91E-C34F88266281}" name="Seine">
      <calculatedColumnFormula>AVERAGE(W5:Y5)</calculatedColumnFormula>
    </tableColumn>
    <tableColumn id="6" xr3:uid="{BDC5D247-B531-49BA-B317-8BD05B1E65D9}" name="Cast Net">
      <calculatedColumnFormula>AVERAGE(W5:Y5)</calculatedColumnFormula>
    </tableColumn>
  </tableColumns>
  <tableStyleInfo name="TableStyleLight1" showFirstColumn="1"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084CE49-25A8-4D9D-9124-FA6C2C6EE1E5}" name="Lepanto3_Fish_2" displayName="Lepanto3_Fish_2" ref="A1:I99" tableType="queryTable" totalsRowShown="0">
  <autoFilter ref="A1:I99" xr:uid="{F084CE49-25A8-4D9D-9124-FA6C2C6EE1E5}"/>
  <tableColumns count="9">
    <tableColumn id="1" xr3:uid="{7D2E818B-1CDC-4FEE-8DA6-850478E2F78B}" uniqueName="1" name="Site" queryTableFieldId="1" dataDxfId="725"/>
    <tableColumn id="2" xr3:uid="{43EF2163-5886-486A-A1A0-26A93210E75C}" uniqueName="2" name="Visit" queryTableFieldId="10"/>
    <tableColumn id="3" xr3:uid="{B6DB3589-E199-4E43-A729-BA223105089B}" uniqueName="3" name="Gear" queryTableFieldId="3" dataDxfId="724"/>
    <tableColumn id="4" xr3:uid="{1540E7F8-D604-489F-A6EB-2FA36D6AE182}" uniqueName="4" name="Throw/Haul" queryTableFieldId="11"/>
    <tableColumn id="5" xr3:uid="{B9E78314-FC1D-4349-BCCD-2A6CF28FF733}" uniqueName="5" name="Species" queryTableFieldId="5" dataDxfId="723"/>
    <tableColumn id="6" xr3:uid="{A1B8D445-166F-4EA0-A7F0-CB0BD130A004}" uniqueName="6" name="StandardLength_mm" queryTableFieldId="12"/>
    <tableColumn id="7" xr3:uid="{13E3D871-683A-43FA-A2DC-F9084D164C83}" uniqueName="7" name="Weight_g" queryTableFieldId="13"/>
    <tableColumn id="8" xr3:uid="{280D56D9-0690-4734-AA0C-80FDD3ACC791}" uniqueName="8" name="Collected" queryTableFieldId="14" dataDxfId="722"/>
    <tableColumn id="9" xr3:uid="{CB34AF64-949C-4CD7-8917-AA11837075B9}" uniqueName="9" name="Notes" queryTableFieldId="9" dataDxfId="721"/>
  </tableColumns>
  <tableStyleInfo name="TableStyleMedium7"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566CD559-5BF1-4A6C-A294-B9F9EB2DC4AF}" name="Lepanto3_Batch_2" displayName="Lepanto3_Batch_2" ref="A1:I2" tableType="queryTable" totalsRowShown="0">
  <autoFilter ref="A1:I2" xr:uid="{566CD559-5BF1-4A6C-A294-B9F9EB2DC4AF}"/>
  <tableColumns count="9">
    <tableColumn id="1" xr3:uid="{E83FF1F1-0930-4B25-983E-722B9BAB8A57}" uniqueName="1" name="Site" queryTableFieldId="1" dataDxfId="720"/>
    <tableColumn id="2" xr3:uid="{FDB3C7ED-7451-4BB5-8593-202BFD414E92}" uniqueName="2" name="Visit" queryTableFieldId="2"/>
    <tableColumn id="3" xr3:uid="{86B19B4B-CFA3-42E4-B050-E408CB8D8F5F}" uniqueName="3" name="Gear" queryTableFieldId="3" dataDxfId="719"/>
    <tableColumn id="4" xr3:uid="{C55CE814-C65B-4D04-8AFA-FF8F9F036B3C}" uniqueName="4" name="Throw/Haul" queryTableFieldId="4"/>
    <tableColumn id="5" xr3:uid="{369D8552-1EC0-438F-8FD4-31AB86CE201D}" uniqueName="5" name="Species" queryTableFieldId="5" dataDxfId="718"/>
    <tableColumn id="6" xr3:uid="{53A8BE14-1F59-4F76-8386-1DD589D458BE}" uniqueName="6" name="Number" queryTableFieldId="6"/>
    <tableColumn id="7" xr3:uid="{901D8EBD-6EB4-4EED-95FC-07E26AB0B6EB}" uniqueName="7" name="TotalWeight_g" queryTableFieldId="7"/>
    <tableColumn id="8" xr3:uid="{7780419B-20B4-4616-87F3-AC1598680A1D}" uniqueName="8" name="Notes" queryTableFieldId="8"/>
    <tableColumn id="9" xr3:uid="{10B41C84-2563-45E4-811A-0B3BF7972EEE}" uniqueName="9" name="AverageWeight_g" queryTableFieldId="10"/>
  </tableColumns>
  <tableStyleInfo name="TableStyleMedium7"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9C8015B-6E56-4C97-A5D2-B3776EA42CFF}" name="Lepanto3_Fish" displayName="Lepanto3_Fish" ref="B3:J101" totalsRowShown="0" dataDxfId="717">
  <autoFilter ref="B3:J101" xr:uid="{45A45ACD-4967-4F05-83E5-767FCCF2AF37}"/>
  <sortState xmlns:xlrd2="http://schemas.microsoft.com/office/spreadsheetml/2017/richdata2" ref="B4:J101">
    <sortCondition ref="D3:D101"/>
  </sortState>
  <tableColumns count="9">
    <tableColumn id="6" xr3:uid="{E7D73178-8E69-411D-B87A-C6D3F34B18CC}" name="Site" dataDxfId="716">
      <calculatedColumnFormula>$W$5</calculatedColumnFormula>
    </tableColumn>
    <tableColumn id="8" xr3:uid="{2CF57C73-9494-4DA2-9968-31C914DDDE25}" name="Visit" dataDxfId="715">
      <calculatedColumnFormula>$W$6</calculatedColumnFormula>
    </tableColumn>
    <tableColumn id="7" xr3:uid="{B0D062AC-0BA3-48CC-BC33-B6922F184F39}" name="Gear" dataDxfId="714"/>
    <tableColumn id="9" xr3:uid="{735FAADA-09DA-4332-B312-B6181A3FBAC3}" name="Throw/Haul" dataDxfId="713"/>
    <tableColumn id="2" xr3:uid="{574D96D3-A48C-447F-ADE0-796012699153}" name="Species" dataDxfId="712"/>
    <tableColumn id="3" xr3:uid="{59598822-4CC2-4F1A-A1B6-5ADA6E22CE85}" name="StandardLength_mm" dataDxfId="711"/>
    <tableColumn id="4" xr3:uid="{A5CC0E63-8417-4869-B012-938C52F2090A}" name="Weight_g" dataDxfId="710"/>
    <tableColumn id="1" xr3:uid="{7A0426E2-407C-4895-96D9-A88EFC1948FB}" name="Collected" dataDxfId="709"/>
    <tableColumn id="5" xr3:uid="{8F10A60E-E9DE-4C87-B367-87B65A123188}" name="Notes" dataDxfId="708"/>
  </tableColumns>
  <tableStyleInfo name="TableStyleLight1"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EE0EBB7-AE4E-44A4-9F57-E1C420E44D5B}" name="Lepanto3_Batch" displayName="Lepanto3_Batch" ref="L3:T4" totalsRowShown="0" dataDxfId="707">
  <autoFilter ref="L3:T4" xr:uid="{32DFD5BF-A571-4A58-AB05-9BF696BFC8FF}"/>
  <tableColumns count="9">
    <tableColumn id="7" xr3:uid="{41A99EAA-A1CC-47E3-98AA-D0BE603D83CF}" name="Site" dataDxfId="706">
      <calculatedColumnFormula>$W$5</calculatedColumnFormula>
    </tableColumn>
    <tableColumn id="8" xr3:uid="{176ACADF-8576-454D-8683-FCD00DD9E835}" name="Visit" dataDxfId="705">
      <calculatedColumnFormula>$W$6</calculatedColumnFormula>
    </tableColumn>
    <tableColumn id="1" xr3:uid="{FFBD8A26-3A00-49C6-A5AE-BCE3CB98BFC6}" name="Gear" dataDxfId="704"/>
    <tableColumn id="9" xr3:uid="{B0D32DA0-8314-443B-8448-D1472C1C9391}" name="Throw/Haul" dataDxfId="703"/>
    <tableColumn id="2" xr3:uid="{436616ED-A06E-4A53-B196-69FD279D0549}" name="Species" dataDxfId="702"/>
    <tableColumn id="3" xr3:uid="{F0CAFF07-1C10-443A-A651-56F3C12E8E99}" name="Number" dataDxfId="701"/>
    <tableColumn id="4" xr3:uid="{6ACF6939-A881-46A3-BBEC-51578F6D3977}" name="TotalWeight_g" dataDxfId="700"/>
    <tableColumn id="6" xr3:uid="{0DC68251-DF2A-4ACE-ADC4-B745DDBB709E}" name="Notes" dataDxfId="699"/>
    <tableColumn id="5" xr3:uid="{07AF85D5-5DBD-4D50-84C7-EB9491985660}" name="AverageWeight_g" dataDxfId="698">
      <calculatedColumnFormula>Lepanto3_Batch[[#This Row],[TotalWeight_g]]/Lepanto3_Batch[[#This Row],[Number]]</calculatedColumnFormula>
    </tableColumn>
  </tableColumns>
  <tableStyleInfo name="TableStyleLight1"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CA79AC1-89C3-4E62-A554-A9276A8D79A5}" name="Lepanto3_Info" displayName="Lepanto3_Info" ref="V4:AA32" totalsRowShown="0">
  <autoFilter ref="V4:AA32" xr:uid="{301B2F07-20F6-4EF2-BFCE-B21C8206BEB3}"/>
  <tableColumns count="6">
    <tableColumn id="1" xr3:uid="{9AEEEF38-5879-49F3-B949-74B2ACB32719}" name="Metric"/>
    <tableColumn id="2" xr3:uid="{E88FB1AC-25A2-43AB-B27A-FAFB838304F7}" name="Centipede Net 1.1"/>
    <tableColumn id="3" xr3:uid="{B3CA8F66-5517-404B-8043-8ACF8ACC6121}" name="Centipede Net 1.2"/>
    <tableColumn id="4" xr3:uid="{F411AA22-B2BB-4496-8426-8B8B6546C2C9}" name="Centipede Net 1.3"/>
    <tableColumn id="5" xr3:uid="{14DBD9C3-7EAA-456E-A4F2-E0EA5327F72D}" name="Seine">
      <calculatedColumnFormula>AVERAGE(W5:Y5)</calculatedColumnFormula>
    </tableColumn>
    <tableColumn id="6" xr3:uid="{32749FC4-22C8-469F-8EC4-FD500C5E8403}" name="Cast Net">
      <calculatedColumnFormula>AVERAGE(W5:Y5)</calculatedColumnFormula>
    </tableColumn>
  </tableColumns>
  <tableStyleInfo name="TableStyleLight1" showFirstColumn="1"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073559C-B2E8-4CAB-8BEF-69E47E38817D}" name="Chira2_Fish_2" displayName="Chira2_Fish_2" ref="A1:I112" tableType="queryTable" totalsRowShown="0">
  <autoFilter ref="A1:I112" xr:uid="{A073559C-B2E8-4CAB-8BEF-69E47E38817D}"/>
  <tableColumns count="9">
    <tableColumn id="1" xr3:uid="{8508B582-2EA5-4D29-96B1-8E20B52E0653}" uniqueName="1" name="Site" queryTableFieldId="1" dataDxfId="697"/>
    <tableColumn id="2" xr3:uid="{9261649C-FBF1-4B1A-AFB4-7EA6B6CB3CF5}" uniqueName="2" name="Visit" queryTableFieldId="10"/>
    <tableColumn id="3" xr3:uid="{7AE05582-BADF-4361-AF99-DAB224F4D28B}" uniqueName="3" name="Gear" queryTableFieldId="3" dataDxfId="696"/>
    <tableColumn id="4" xr3:uid="{F1C42BC6-519B-4608-B572-9922C5EEFFE0}" uniqueName="4" name="Throw/Haul" queryTableFieldId="11"/>
    <tableColumn id="5" xr3:uid="{DB7F0048-F54F-475F-8993-925A029F0F68}" uniqueName="5" name="Species" queryTableFieldId="5" dataDxfId="695"/>
    <tableColumn id="6" xr3:uid="{8D234DC6-F295-43B4-84B0-CE2E69A69F3B}" uniqueName="6" name="StandardLength_mm" queryTableFieldId="12"/>
    <tableColumn id="7" xr3:uid="{2F23D356-69F5-4DD7-B5B7-204844F43C70}" uniqueName="7" name="Weight_g" queryTableFieldId="13"/>
    <tableColumn id="8" xr3:uid="{EFE79BFD-DCE6-452F-8D01-90B6E5A36842}" uniqueName="8" name="Collected" queryTableFieldId="14"/>
    <tableColumn id="9" xr3:uid="{BFBC0194-536B-457D-9FB3-CF8BCACCB16B}" uniqueName="9" name="Notes" queryTableFieldId="9" dataDxfId="694"/>
  </tableColumns>
  <tableStyleInfo name="TableStyleMedium7"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8EB77E87-1542-4ECB-BFB2-D3F5E83E7AE1}" name="Chira2_Batch_2" displayName="Chira2_Batch_2" ref="A1:I3" tableType="queryTable" totalsRowShown="0">
  <autoFilter ref="A1:I3" xr:uid="{8EB77E87-1542-4ECB-BFB2-D3F5E83E7AE1}"/>
  <tableColumns count="9">
    <tableColumn id="1" xr3:uid="{F445224F-8BDC-4A23-808E-4609CE422F77}" uniqueName="1" name="Site" queryTableFieldId="1" dataDxfId="693"/>
    <tableColumn id="2" xr3:uid="{ECAFFACB-420C-4550-B28A-C8630DCFBFF0}" uniqueName="2" name="Visit" queryTableFieldId="2"/>
    <tableColumn id="3" xr3:uid="{E9BCF16A-6611-4522-AE00-73025125F21E}" uniqueName="3" name="Gear" queryTableFieldId="3" dataDxfId="692"/>
    <tableColumn id="4" xr3:uid="{AD79B729-8230-4BCE-844D-2A2F4F0A6ED3}" uniqueName="4" name="Throw/Haul" queryTableFieldId="4"/>
    <tableColumn id="5" xr3:uid="{CDD77799-1EBA-4E0B-9557-2DEF223E46A9}" uniqueName="5" name="Species" queryTableFieldId="5" dataDxfId="691"/>
    <tableColumn id="6" xr3:uid="{E2142431-473F-43DD-A4A9-2E95BD9747BF}" uniqueName="6" name="Number" queryTableFieldId="6"/>
    <tableColumn id="7" xr3:uid="{B0A5FC3D-4472-4D36-92D4-EB2BDB2D17F2}" uniqueName="7" name="TotalWeight_g" queryTableFieldId="7"/>
    <tableColumn id="8" xr3:uid="{1162298B-805F-4660-AF99-F4B26D119C7D}" uniqueName="8" name="Notes" queryTableFieldId="8"/>
    <tableColumn id="9" xr3:uid="{FB6A530F-531F-4320-B839-D917498FEEF8}" uniqueName="9" name="AverageWeight_g" queryTableFieldId="10"/>
  </tableColumns>
  <tableStyleInfo name="TableStyleMedium7"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7C14B03-A2DF-43C2-8141-7A7096BB9532}" name="Chira2_Fish" displayName="Chira2_Fish" ref="B3:J114" totalsRowShown="0" dataDxfId="690">
  <autoFilter ref="B3:J114" xr:uid="{45A45ACD-4967-4F05-83E5-767FCCF2AF37}"/>
  <sortState xmlns:xlrd2="http://schemas.microsoft.com/office/spreadsheetml/2017/richdata2" ref="B4:J114">
    <sortCondition ref="H3:H114"/>
  </sortState>
  <tableColumns count="9">
    <tableColumn id="6" xr3:uid="{F7B0CDE7-F543-4401-8FE1-8DADF9FB5F56}" name="Site" dataDxfId="689">
      <calculatedColumnFormula>$W$5</calculatedColumnFormula>
    </tableColumn>
    <tableColumn id="8" xr3:uid="{4B522D35-DE03-4530-A295-1D9E0A6631A8}" name="Visit" dataDxfId="688">
      <calculatedColumnFormula>$W$6</calculatedColumnFormula>
    </tableColumn>
    <tableColumn id="7" xr3:uid="{A6F44229-956F-4381-B899-76CF8935FA16}" name="Gear" dataDxfId="687"/>
    <tableColumn id="9" xr3:uid="{C9F0EAB6-AE43-44D8-87AC-03B4AF3744EC}" name="Throw/Haul" dataDxfId="686"/>
    <tableColumn id="2" xr3:uid="{11454F99-A352-4F2C-BD39-3BC28A097C37}" name="Species" dataDxfId="685"/>
    <tableColumn id="3" xr3:uid="{3185E9EC-CCEF-4A0F-ABFE-0F10EEE1DB21}" name="StandardLength_mm" dataDxfId="684"/>
    <tableColumn id="4" xr3:uid="{ACC14350-35E3-46B3-AE1C-65EE1C8362DD}" name="Weight_g" dataDxfId="683"/>
    <tableColumn id="1" xr3:uid="{978517DF-9C17-4F04-8CA3-E607C9CC5477}" name="Collected" dataDxfId="682"/>
    <tableColumn id="5" xr3:uid="{C7FC8E12-B923-4332-B9F4-EFE56A0F92F8}" name="Notes" dataDxfId="681"/>
  </tableColumns>
  <tableStyleInfo name="TableStyleLight1"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D89C6AE-D99A-494E-AD5B-0F513412B532}" name="Chira2_Batch" displayName="Chira2_Batch" ref="L3:T5" totalsRowShown="0" dataDxfId="680">
  <autoFilter ref="L3:T5" xr:uid="{32DFD5BF-A571-4A58-AB05-9BF696BFC8FF}"/>
  <tableColumns count="9">
    <tableColumn id="7" xr3:uid="{0DD2D648-FA17-42F7-8874-0BEC8DA62331}" name="Site" dataDxfId="679">
      <calculatedColumnFormula>$W$5</calculatedColumnFormula>
    </tableColumn>
    <tableColumn id="8" xr3:uid="{C0FC13E5-ABA4-4F3B-85EB-383E8DA84AF5}" name="Visit" dataDxfId="678">
      <calculatedColumnFormula>$W$6</calculatedColumnFormula>
    </tableColumn>
    <tableColumn id="1" xr3:uid="{C5AC916A-CED0-4BAD-AEF0-A052025B33BD}" name="Gear" dataDxfId="677"/>
    <tableColumn id="9" xr3:uid="{48187857-0AA8-4959-88E9-46820BFEA801}" name="Throw/Haul" dataDxfId="676"/>
    <tableColumn id="2" xr3:uid="{664B6238-9401-455C-B4A7-58C8C237D49C}" name="Species" dataDxfId="675"/>
    <tableColumn id="3" xr3:uid="{A64D2A18-6395-4085-9221-5812AF3CAA7D}" name="Number" dataDxfId="674"/>
    <tableColumn id="4" xr3:uid="{C2D42A89-6FD2-42FC-962B-4B597498F9AD}" name="TotalWeight_g" dataDxfId="673"/>
    <tableColumn id="6" xr3:uid="{0C1418ED-8CE1-4803-ACDD-0C533D941228}" name="Notes" dataDxfId="672"/>
    <tableColumn id="5" xr3:uid="{29656684-5002-4EA4-B51A-1F06B905D602}" name="AverageWeight_g" dataDxfId="671">
      <calculatedColumnFormula>Chira2_Batch[[#This Row],[TotalWeight_g]]/Chira2_Batch[[#This Row],[Number]]</calculatedColumnFormula>
    </tableColumn>
  </tableColumns>
  <tableStyleInfo name="TableStyleLight1"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A4F0288-65C0-45C6-8970-A6B1C4987E47}" name="Chira2_Info" displayName="Chira2_Info" ref="V4:AA32" totalsRowShown="0">
  <autoFilter ref="V4:AA32" xr:uid="{301B2F07-20F6-4EF2-BFCE-B21C8206BEB3}"/>
  <tableColumns count="6">
    <tableColumn id="1" xr3:uid="{A48A1096-8A28-4956-A531-DF508EEBD6F0}" name="Metric"/>
    <tableColumn id="2" xr3:uid="{B1D0AD88-43E7-4FC7-8A6E-B210E6B2C1E3}" name="Centipede Net 1.1"/>
    <tableColumn id="3" xr3:uid="{C51B84B9-3F20-494E-A8A5-BC997941DB71}" name="Centipede Net 1.2"/>
    <tableColumn id="4" xr3:uid="{7146D484-7451-48F3-8F5E-9AF54B9373DC}" name="Centipede Net 1.3"/>
    <tableColumn id="5" xr3:uid="{23B3BE25-E332-4B02-9A35-728A56AAFCAA}" name="Seine">
      <calculatedColumnFormula>AVERAGE(W5:Y5)</calculatedColumnFormula>
    </tableColumn>
    <tableColumn id="6" xr3:uid="{68359387-8BF4-4F12-A175-96F978E2B184}" name="Cast Net">
      <calculatedColumnFormula>AVERAGE(W5:Y5)</calculatedColumnFormula>
    </tableColumn>
  </tableColumns>
  <tableStyleInfo name="TableStyleLight1" showFirstColumn="1"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FE11289-2892-4A2E-B096-5DC0BA167387}" name="Chira3_Fish_2" displayName="Chira3_Fish_2" ref="A1:I68" tableType="queryTable" totalsRowShown="0">
  <autoFilter ref="A1:I68" xr:uid="{DFE11289-2892-4A2E-B096-5DC0BA167387}"/>
  <tableColumns count="9">
    <tableColumn id="1" xr3:uid="{3C56A9C0-502E-4E13-9D43-92899AA555E3}" uniqueName="1" name="Site" queryTableFieldId="1" dataDxfId="670"/>
    <tableColumn id="2" xr3:uid="{74AA7BE5-F1C2-46AA-94E9-795AD2EDAAB3}" uniqueName="2" name="Visit" queryTableFieldId="10"/>
    <tableColumn id="3" xr3:uid="{04E732AE-B86A-49C9-8772-E99B5D6D30F9}" uniqueName="3" name="Gear" queryTableFieldId="3" dataDxfId="669"/>
    <tableColumn id="4" xr3:uid="{CF3A1922-8357-42BD-8D75-8CFC6F33B613}" uniqueName="4" name="Throw/Haul" queryTableFieldId="11"/>
    <tableColumn id="5" xr3:uid="{391F5FF4-4DD2-4B5F-A6E4-58C0AB93A1BC}" uniqueName="5" name="Species" queryTableFieldId="5" dataDxfId="668"/>
    <tableColumn id="6" xr3:uid="{6770737D-6EE8-4CBE-95E2-9D2FE23B4946}" uniqueName="6" name="StandardLength_mm" queryTableFieldId="12"/>
    <tableColumn id="7" xr3:uid="{E4A5A3B5-67A8-4ABC-91AE-DC142456222C}" uniqueName="7" name="Weight_g" queryTableFieldId="13"/>
    <tableColumn id="8" xr3:uid="{EC4FE7F9-5992-448D-98C0-6182443EF5C4}" uniqueName="8" name="Collected" queryTableFieldId="14" dataDxfId="667"/>
    <tableColumn id="9" xr3:uid="{EDCB1BAE-AD13-493A-AD99-497D8A3B5CEB}" uniqueName="9" name="Notes" queryTableFieldId="9" dataDxfId="666"/>
  </tableColumns>
  <tableStyleInfo name="TableStyleMedium7"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F97D6197-8FCC-40E3-AB57-D8EBA9C4229E}" name="Chira3_Batch_2" displayName="Chira3_Batch_2" ref="A1:I2" totalsRowShown="0">
  <autoFilter ref="A1:I2" xr:uid="{F97D6197-8FCC-40E3-AB57-D8EBA9C4229E}"/>
  <tableColumns count="9">
    <tableColumn id="1" xr3:uid="{A68A36C7-2D18-46F2-BA75-D0B1A53764FA}" name="Site" dataDxfId="665"/>
    <tableColumn id="2" xr3:uid="{17C94367-8CBA-45C3-BA51-683A392A7062}" name="Visit"/>
    <tableColumn id="3" xr3:uid="{D781EFB4-5C0A-45EC-9ADE-E69A3ACE40D5}" name="Gear" dataDxfId="664"/>
    <tableColumn id="4" xr3:uid="{73C70C29-5D6F-4DF9-92D9-D5080D64598E}" name="Throw/Haul"/>
    <tableColumn id="5" xr3:uid="{2AAD4C51-8A9E-4756-B506-7A9F42DA3ED2}" name="Species" dataDxfId="663"/>
    <tableColumn id="6" xr3:uid="{96B90835-5C9B-47DA-BC78-E5A1A3F87EBE}" name="Number"/>
    <tableColumn id="7" xr3:uid="{7D3A0CFF-7297-42AD-B9F5-2DD92D9B6B06}" name="TotalWeight_g"/>
    <tableColumn id="8" xr3:uid="{61B041AD-16A6-4D3E-AB27-D8A6EF798F98}" name="Notes"/>
    <tableColumn id="9" xr3:uid="{473731F0-DBBB-4B2F-BA06-0E0EA620A998}" name="AverageWeight_g"/>
  </tableColumns>
  <tableStyleInfo name="TableStyleMedium7"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763FBF8-9583-4F15-BA00-C0C27FC9A7A2}" name="Chira3_Fish" displayName="Chira3_Fish" ref="B3:J70" totalsRowShown="0" dataDxfId="662">
  <autoFilter ref="B3:J70" xr:uid="{45A45ACD-4967-4F05-83E5-767FCCF2AF37}"/>
  <sortState xmlns:xlrd2="http://schemas.microsoft.com/office/spreadsheetml/2017/richdata2" ref="B4:J70">
    <sortCondition ref="D3:D70"/>
  </sortState>
  <tableColumns count="9">
    <tableColumn id="6" xr3:uid="{821BA2D8-A31F-43F0-8E76-9BEF0D92F899}" name="Site" dataDxfId="661">
      <calculatedColumnFormula>$W$5</calculatedColumnFormula>
    </tableColumn>
    <tableColumn id="8" xr3:uid="{2059E12C-A0BA-4D39-8C27-EB1F49439E13}" name="Visit" dataDxfId="660">
      <calculatedColumnFormula>$W$6</calculatedColumnFormula>
    </tableColumn>
    <tableColumn id="7" xr3:uid="{A835B9BF-35DC-4FC4-B3DE-2708445886EF}" name="Gear" dataDxfId="659"/>
    <tableColumn id="9" xr3:uid="{B0F5D66C-0930-4F9B-B375-86701C6B8904}" name="Throw/Haul" dataDxfId="658"/>
    <tableColumn id="2" xr3:uid="{099ECADD-732E-4E14-9E58-15F8F930D90C}" name="Species" dataDxfId="657"/>
    <tableColumn id="3" xr3:uid="{1378353E-76A9-457B-8716-23EFC9989522}" name="StandardLength_mm" dataDxfId="656"/>
    <tableColumn id="4" xr3:uid="{8614B642-F0C9-428B-8852-21ED4964A310}" name="Weight_g" dataDxfId="655"/>
    <tableColumn id="1" xr3:uid="{A9F2FCBD-560B-4596-8C52-ED42E06991CD}" name="Collected" dataDxfId="654"/>
    <tableColumn id="5" xr3:uid="{EA8E26FB-E41F-41A7-B533-50A6B5ECBA50}" name="Notes" dataDxfId="653"/>
  </tableColumns>
  <tableStyleInfo name="TableStyleLight1"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A0A7B68-E653-43B8-BE2B-434F77F7E738}" name="Chira3_Batch" displayName="Chira3_Batch" ref="L3:T4" totalsRowShown="0" dataDxfId="652">
  <autoFilter ref="L3:T4" xr:uid="{32DFD5BF-A571-4A58-AB05-9BF696BFC8FF}"/>
  <tableColumns count="9">
    <tableColumn id="7" xr3:uid="{49251650-2051-4FDD-AD59-68E377ECA063}" name="Site" dataDxfId="651"/>
    <tableColumn id="8" xr3:uid="{FC1A9527-F693-4FAE-836A-8E354B209587}" name="Visit" dataDxfId="650"/>
    <tableColumn id="1" xr3:uid="{BA7053F9-930A-40FB-9BCE-87D3A170F3D5}" name="Gear" dataDxfId="649"/>
    <tableColumn id="9" xr3:uid="{5A1F7D75-45F8-4BA4-B622-77B0D7A40584}" name="Throw/Haul" dataDxfId="648"/>
    <tableColumn id="2" xr3:uid="{C723CFA3-202E-427F-8C47-9BF9F621969A}" name="Species" dataDxfId="647"/>
    <tableColumn id="3" xr3:uid="{AC16285D-BE10-4573-896F-5AA83E29A8F2}" name="Number" dataDxfId="646"/>
    <tableColumn id="4" xr3:uid="{0C7CAADC-55B9-4E9B-ADA4-18993C1672AE}" name="TotalWeight_g" dataDxfId="645"/>
    <tableColumn id="6" xr3:uid="{E1548EA3-1929-4C25-A31A-AD4E12C277F6}" name="Notes" dataDxfId="644"/>
    <tableColumn id="5" xr3:uid="{46640FF0-C1BC-4EE4-8BAC-0AF10F5C3520}" name="AverageWeight_g" dataDxfId="643"/>
  </tableColumns>
  <tableStyleInfo name="TableStyleLight1"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7A6CB51-DFC0-4EF9-844D-A7C07AF26B86}" name="Chira3_Info" displayName="Chira3_Info" ref="V4:AA32" totalsRowShown="0">
  <autoFilter ref="V4:AA32" xr:uid="{301B2F07-20F6-4EF2-BFCE-B21C8206BEB3}"/>
  <tableColumns count="6">
    <tableColumn id="1" xr3:uid="{94DAE666-2472-48A2-962B-567F471F7039}" name="Metric"/>
    <tableColumn id="2" xr3:uid="{E62EB578-DD2E-4F51-875F-00D4616907A2}" name="Centipede Net 1.1"/>
    <tableColumn id="3" xr3:uid="{B97CAB02-1BC7-4245-85EA-BFBC6740F95B}" name="Centipede Net 1.2"/>
    <tableColumn id="4" xr3:uid="{F3724D6F-E79E-4B4D-81B8-8AAC43A35DCC}" name="Centipede Net 1.3"/>
    <tableColumn id="5" xr3:uid="{6FC67462-5593-4AEB-9608-948BBD181EBF}" name="Seine">
      <calculatedColumnFormula>AVERAGE(W5:Y5)</calculatedColumnFormula>
    </tableColumn>
    <tableColumn id="6" xr3:uid="{EB3D0C2A-A850-42AC-AF9C-30FE80598099}" name="Cast Net">
      <calculatedColumnFormula>AVERAGE(W5:Y5)</calculatedColumnFormula>
    </tableColumn>
  </tableColumns>
  <tableStyleInfo name="TableStyleLight1" showFirstColumn="1"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019A079-FB5A-46A6-A048-2109AB19F76D}" name="PuntaMorales4_Fish_2" displayName="PuntaMorales4_Fish_2" ref="A1:I69" tableType="queryTable" totalsRowShown="0">
  <autoFilter ref="A1:I69" xr:uid="{F019A079-FB5A-46A6-A048-2109AB19F76D}"/>
  <tableColumns count="9">
    <tableColumn id="1" xr3:uid="{0941DE2F-5ECA-4FC9-B450-A0E032EC8F5D}" uniqueName="1" name="Site" queryTableFieldId="1" dataDxfId="642"/>
    <tableColumn id="2" xr3:uid="{35A4C42F-6B05-4C8F-A4AC-BD21A5286751}" uniqueName="2" name="Visit" queryTableFieldId="10"/>
    <tableColumn id="3" xr3:uid="{17EA1E62-7AEC-4B80-B6B1-309F46DDD6CB}" uniqueName="3" name="Gear" queryTableFieldId="3" dataDxfId="641"/>
    <tableColumn id="4" xr3:uid="{E01D7212-AF57-4838-AE9E-76042896CF9F}" uniqueName="4" name="Throw/Haul" queryTableFieldId="11"/>
    <tableColumn id="5" xr3:uid="{E67479F5-F384-467C-88DC-86610AECABDC}" uniqueName="5" name="Species" queryTableFieldId="5" dataDxfId="640"/>
    <tableColumn id="6" xr3:uid="{9588B535-D96E-43E0-A31C-F3C5D37D4198}" uniqueName="6" name="StandardLength_mm" queryTableFieldId="12"/>
    <tableColumn id="7" xr3:uid="{4BB72005-F1EC-4C7A-92A9-D14A8835E4B6}" uniqueName="7" name="Weight_g" queryTableFieldId="13"/>
    <tableColumn id="8" xr3:uid="{F43A0F63-BC3C-43EB-8156-5B746EA645D2}" uniqueName="8" name="Collected" queryTableFieldId="14" dataDxfId="639"/>
    <tableColumn id="9" xr3:uid="{1AE72446-62FA-4CD3-AF1C-E3E78D540320}" uniqueName="9" name="Notes" queryTableFieldId="9" dataDxfId="638"/>
  </tableColumns>
  <tableStyleInfo name="TableStyleMedium7"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BE624198-35A4-4A08-A397-D9277D6EA35E}" name="PuntaMorales4_Batch_2" displayName="PuntaMorales4_Batch_2" ref="A1:I2" tableType="queryTable" totalsRowShown="0">
  <autoFilter ref="A1:I2" xr:uid="{BE624198-35A4-4A08-A397-D9277D6EA35E}"/>
  <tableColumns count="9">
    <tableColumn id="1" xr3:uid="{E5AFA503-CC9B-498A-831F-98714E33915F}" uniqueName="1" name="Site" queryTableFieldId="1" dataDxfId="637"/>
    <tableColumn id="2" xr3:uid="{F39EAC31-CB7B-44DB-8A3B-26E87F91C17A}" uniqueName="2" name="Visit" queryTableFieldId="2"/>
    <tableColumn id="3" xr3:uid="{C461E1FB-D7B1-49AB-8081-A53867A8DE24}" uniqueName="3" name="Gear" queryTableFieldId="3" dataDxfId="636"/>
    <tableColumn id="4" xr3:uid="{7E5FCCAA-3715-4374-94AF-10FA3677D8A1}" uniqueName="4" name="Throw/Haul" queryTableFieldId="4"/>
    <tableColumn id="5" xr3:uid="{912B8768-2A57-416F-BE1D-507A54F56768}" uniqueName="5" name="Species" queryTableFieldId="5" dataDxfId="635"/>
    <tableColumn id="6" xr3:uid="{2549CCDF-3456-41A6-B2B5-95AFE8915B5A}" uniqueName="6" name="Number" queryTableFieldId="6"/>
    <tableColumn id="7" xr3:uid="{A896FB49-143D-44FE-B8D7-AFD2EC641621}" uniqueName="7" name="TotalWeight_g" queryTableFieldId="7"/>
    <tableColumn id="8" xr3:uid="{2B9BC218-2586-4D48-98E1-20A5355A3931}" uniqueName="8" name="Notes" queryTableFieldId="8"/>
    <tableColumn id="9" xr3:uid="{BD5CB3A5-0DA2-40D0-91E4-D6C6E9289C0B}" uniqueName="9" name="AverageWeight_g" queryTableFieldId="10"/>
  </tableColumns>
  <tableStyleInfo name="TableStyleMedium7"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4DC1299-E5F8-4DCA-B4E5-48340D5CE3E6}" name="PuntaMorales4_Fish" displayName="PuntaMorales4_Fish" ref="B3:J71" totalsRowShown="0" dataDxfId="634">
  <autoFilter ref="B3:J71" xr:uid="{45A45ACD-4967-4F05-83E5-767FCCF2AF37}"/>
  <sortState xmlns:xlrd2="http://schemas.microsoft.com/office/spreadsheetml/2017/richdata2" ref="B4:J71">
    <sortCondition ref="G3:G71"/>
  </sortState>
  <tableColumns count="9">
    <tableColumn id="6" xr3:uid="{75959EF7-C031-40A3-894D-9559C9CD1586}" name="Site" dataDxfId="633">
      <calculatedColumnFormula>$W$5</calculatedColumnFormula>
    </tableColumn>
    <tableColumn id="8" xr3:uid="{AFD216A1-05BE-4F70-9CCA-0C4BDB9C3EEA}" name="Visit" dataDxfId="632">
      <calculatedColumnFormula>$W$6</calculatedColumnFormula>
    </tableColumn>
    <tableColumn id="7" xr3:uid="{B7DD16E4-DCD3-4942-B7F8-17BF8D2487C1}" name="Gear" dataDxfId="631"/>
    <tableColumn id="9" xr3:uid="{85567E2C-C500-4D44-8CF1-D55DD5889289}" name="Throw/Haul" dataDxfId="630"/>
    <tableColumn id="2" xr3:uid="{E35DAED3-31AF-412D-8DF5-7B97FED245C4}" name="Species" dataDxfId="629"/>
    <tableColumn id="3" xr3:uid="{E7269601-7B5B-4843-8FFC-A4C6728C8337}" name="StandardLength_mm" dataDxfId="628"/>
    <tableColumn id="4" xr3:uid="{A6416D51-ED61-4F73-A585-B9441D5B29A0}" name="Weight_g" dataDxfId="627"/>
    <tableColumn id="1" xr3:uid="{73EA6EED-71B0-4097-9372-C914DEDA883A}" name="Collected" dataDxfId="626"/>
    <tableColumn id="5" xr3:uid="{B48E524B-B6F8-479F-9A23-0C5049531F41}" name="Notes" dataDxfId="625"/>
  </tableColumns>
  <tableStyleInfo name="TableStyleLight1"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9116B29-F6C3-4330-B572-070BBEE2E576}" name="PuntaMorales4_Batch" displayName="PuntaMorales4_Batch" ref="L3:T4" totalsRowShown="0" dataDxfId="624">
  <autoFilter ref="L3:T4" xr:uid="{32DFD5BF-A571-4A58-AB05-9BF696BFC8FF}"/>
  <tableColumns count="9">
    <tableColumn id="7" xr3:uid="{B540C607-1DFB-42FA-987F-0D979CA0EFAF}" name="Site" dataDxfId="623">
      <calculatedColumnFormula>$W$5</calculatedColumnFormula>
    </tableColumn>
    <tableColumn id="8" xr3:uid="{483FF495-2268-4327-A855-F8EC8B038D5C}" name="Visit" dataDxfId="622">
      <calculatedColumnFormula>$W$6</calculatedColumnFormula>
    </tableColumn>
    <tableColumn id="1" xr3:uid="{AD0DEB65-F9D7-4EBC-B3E4-3D1BFBF0017F}" name="Gear" dataDxfId="621"/>
    <tableColumn id="9" xr3:uid="{BB97E8D0-CCAD-4544-8A45-4FBD04703C35}" name="Throw/Haul" dataDxfId="620"/>
    <tableColumn id="2" xr3:uid="{F35A6ECD-644B-42E1-B042-72D8060624C6}" name="Species" dataDxfId="619"/>
    <tableColumn id="3" xr3:uid="{C3C0186E-BA69-4E10-ADD3-D04299AB4AD3}" name="Number" dataDxfId="618"/>
    <tableColumn id="4" xr3:uid="{8202BAE7-E8CA-409B-A080-D194212B96E1}" name="TotalWeight_g" dataDxfId="617"/>
    <tableColumn id="6" xr3:uid="{FA849F4E-FBE4-424B-B835-C0B3B4EA509B}" name="Notes" dataDxfId="616"/>
    <tableColumn id="5" xr3:uid="{988609F1-E1A1-48D8-88DC-988DC0F626E7}" name="AverageWeight_g" dataDxfId="615">
      <calculatedColumnFormula>PuntaMorales4_Batch[[#This Row],[TotalWeight_g]]/PuntaMorales4_Batch[[#This Row],[Number]]</calculatedColumnFormula>
    </tableColumn>
  </tableColumns>
  <tableStyleInfo name="TableStyleLight1"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4C27BB42-BF1A-48F1-A8BA-368379326ACB}" name="PuntaMorales4_Info" displayName="PuntaMorales4_Info" ref="V4:AA32" totalsRowShown="0">
  <autoFilter ref="V4:AA32" xr:uid="{301B2F07-20F6-4EF2-BFCE-B21C8206BEB3}"/>
  <tableColumns count="6">
    <tableColumn id="1" xr3:uid="{44F31E9C-E270-4BFF-AB8C-7AE59C81E3E8}" name="Metric"/>
    <tableColumn id="2" xr3:uid="{5C312E1D-2199-4A42-93E7-45CB6335698C}" name="Centipede Net 1.1"/>
    <tableColumn id="3" xr3:uid="{BED9A442-C200-4603-9DB6-94D040B9BEA9}" name="Centipede Net 1.2"/>
    <tableColumn id="4" xr3:uid="{9E4543F0-B6AB-457A-A182-9D9C34EFC1B5}" name="Centipede Net 1.3"/>
    <tableColumn id="5" xr3:uid="{4E5FDB44-3690-47C4-8931-839C39A1E922}" name="Seine">
      <calculatedColumnFormula>AVERAGE(W5:Y5)</calculatedColumnFormula>
    </tableColumn>
    <tableColumn id="6" xr3:uid="{182CF166-AEB9-4D96-BD9C-88112677EAD9}" name="Cast Net">
      <calculatedColumnFormula>AVERAGE(W5:Y5)</calculatedColumnFormula>
    </tableColumn>
  </tableColumns>
  <tableStyleInfo name="TableStyleLight1" showFirstColumn="1"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136FB1C-59C8-41F7-8CC8-553198A2CD52}" name="Bebedero4_Fish_2" displayName="Bebedero4_Fish_2" ref="A1:I49" tableType="queryTable" totalsRowShown="0">
  <autoFilter ref="A1:I49" xr:uid="{A136FB1C-59C8-41F7-8CC8-553198A2CD52}"/>
  <tableColumns count="9">
    <tableColumn id="1" xr3:uid="{D62FB481-4357-41FD-B252-62094BD67E23}" uniqueName="1" name="Site" queryTableFieldId="1" dataDxfId="614"/>
    <tableColumn id="2" xr3:uid="{248F74EA-2A4F-4F3C-90D0-1F7558FD3C56}" uniqueName="2" name="Visit" queryTableFieldId="10"/>
    <tableColumn id="3" xr3:uid="{1B70E4FA-8B18-4B55-9AE5-AC61D5D4995B}" uniqueName="3" name="Gear" queryTableFieldId="3" dataDxfId="613"/>
    <tableColumn id="4" xr3:uid="{79985597-6DB0-447D-BE62-BA021C297E71}" uniqueName="4" name="Throw/Haul" queryTableFieldId="11"/>
    <tableColumn id="5" xr3:uid="{252D6A77-FB4B-4B7B-B625-AE40ACD3F127}" uniqueName="5" name="Species" queryTableFieldId="5" dataDxfId="612"/>
    <tableColumn id="6" xr3:uid="{58B4C6F1-E646-4475-B85E-E675C8AB0D6C}" uniqueName="6" name="StandardLength_mm" queryTableFieldId="12"/>
    <tableColumn id="7" xr3:uid="{A8F8FD30-46AD-4137-AF0D-6E2478DD4D18}" uniqueName="7" name="Weight_g" queryTableFieldId="13"/>
    <tableColumn id="8" xr3:uid="{1389CF65-D4A5-42D0-8C14-075A93FBE5D6}" uniqueName="8" name="Collected" queryTableFieldId="14" dataDxfId="611"/>
    <tableColumn id="9" xr3:uid="{33C04A04-017A-4FC4-B1C2-AF4997813EE3}" uniqueName="9" name="Notes" queryTableFieldId="9" dataDxfId="610"/>
  </tableColumns>
  <tableStyleInfo name="TableStyleMedium7"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CDD3AB1-A36B-4D95-84C6-E250874BE0FE}" name="Bebedero4_Batch_2" displayName="Bebedero4_Batch_2" ref="A1:I2" totalsRowShown="0">
  <autoFilter ref="A1:I2" xr:uid="{0CDD3AB1-A36B-4D95-84C6-E250874BE0FE}"/>
  <tableColumns count="9">
    <tableColumn id="1" xr3:uid="{3EB53D6D-7A06-4060-BB87-7832DF709ECF}" name="Site" dataDxfId="609"/>
    <tableColumn id="2" xr3:uid="{D890860C-7403-4481-AA6C-4E94CBB6B6CD}" name="Visit"/>
    <tableColumn id="3" xr3:uid="{BB543E24-B7C1-439F-99F7-59CEC43F6C16}" name="Gear" dataDxfId="608"/>
    <tableColumn id="4" xr3:uid="{8A44FCD5-E492-4F22-874A-0198CE0DC38C}" name="Throw/Haul"/>
    <tableColumn id="5" xr3:uid="{C1AD7A5F-D2AF-41F3-89E8-980390384EFC}" name="Species" dataDxfId="607"/>
    <tableColumn id="6" xr3:uid="{3C27B2EB-AAB9-4B7D-906A-F6189B26BB83}" name="Number"/>
    <tableColumn id="7" xr3:uid="{9DE6C9DD-3BAF-429C-9F17-5C1D6A514552}" name="TotalWeight_g"/>
    <tableColumn id="8" xr3:uid="{9C006107-723F-47CA-96D3-59BDF0A9CDCC}" name="Notes"/>
    <tableColumn id="9" xr3:uid="{87AA98DC-4819-4BE5-8539-3EC7E249E749}" name="AverageWeight_g"/>
  </tableColumns>
  <tableStyleInfo name="TableStyleMedium7"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1BAB884-7B26-4F85-91AE-8CD0ADEFDD27}" name="Bebedero4_Fish" displayName="Bebedero4_Fish" ref="B3:J51" totalsRowShown="0" dataDxfId="606">
  <autoFilter ref="B3:J51" xr:uid="{45A45ACD-4967-4F05-83E5-767FCCF2AF37}"/>
  <sortState xmlns:xlrd2="http://schemas.microsoft.com/office/spreadsheetml/2017/richdata2" ref="B4:J51">
    <sortCondition ref="D3:D51"/>
  </sortState>
  <tableColumns count="9">
    <tableColumn id="6" xr3:uid="{74F1EEB4-987E-4D55-B082-7832C0E1BC99}" name="Site" dataDxfId="605">
      <calculatedColumnFormula>$W$5</calculatedColumnFormula>
    </tableColumn>
    <tableColumn id="8" xr3:uid="{67FBA3A3-57C5-49F2-8D70-4B9BDAB31A6B}" name="Visit" dataDxfId="604">
      <calculatedColumnFormula>$W$6</calculatedColumnFormula>
    </tableColumn>
    <tableColumn id="7" xr3:uid="{DBD457E8-DECE-4642-9AF2-6636F351F7AE}" name="Gear" dataDxfId="603"/>
    <tableColumn id="9" xr3:uid="{E8F7D6F8-15DF-468A-8B99-68FF1DE873D2}" name="Throw/Haul" dataDxfId="602"/>
    <tableColumn id="2" xr3:uid="{5AEEBBAF-18C1-4481-BA6F-5F7592722905}" name="Species" dataDxfId="601"/>
    <tableColumn id="3" xr3:uid="{6EC7B935-35AF-42BD-BC1A-15C11FEBA0FA}" name="StandardLength_mm" dataDxfId="600"/>
    <tableColumn id="4" xr3:uid="{4996B10F-2121-435F-A0AF-BC890906CF3E}" name="Weight_g" dataDxfId="599"/>
    <tableColumn id="1" xr3:uid="{90DA23B0-2F7E-4F31-A58B-C57990D64E27}" name="Collected" dataDxfId="598"/>
    <tableColumn id="5" xr3:uid="{F7E2298F-4AE4-4EBF-8FD2-528AAC6AD77C}" name="Notes" dataDxfId="597"/>
  </tableColumns>
  <tableStyleInfo name="TableStyleLight1"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8E8437C1-F6A1-41F6-B104-886A36531546}" name="Bebedero4_Batch" displayName="Bebedero4_Batch" ref="L3:T4" totalsRowShown="0" dataDxfId="596">
  <autoFilter ref="L3:T4" xr:uid="{32DFD5BF-A571-4A58-AB05-9BF696BFC8FF}"/>
  <tableColumns count="9">
    <tableColumn id="7" xr3:uid="{0D0ADDB8-FF8A-426F-AB74-1361B92ECB40}" name="Site" dataDxfId="595"/>
    <tableColumn id="8" xr3:uid="{C02593B2-FD53-453D-BD33-1CA8AD55D4A6}" name="Visit" dataDxfId="594"/>
    <tableColumn id="1" xr3:uid="{27534BC0-814F-4C86-AB8A-9198A0991914}" name="Gear" dataDxfId="593"/>
    <tableColumn id="9" xr3:uid="{53B9B227-0207-4020-9DEC-708D2A96D4A4}" name="Throw/Haul" dataDxfId="592"/>
    <tableColumn id="2" xr3:uid="{7AEBEA38-1536-4B56-83D7-DFE9713924B9}" name="Species" dataDxfId="591"/>
    <tableColumn id="3" xr3:uid="{AF5EE194-7A0F-4B4F-A0B3-8A2501E2A53F}" name="Number" dataDxfId="590"/>
    <tableColumn id="4" xr3:uid="{230D53DD-3254-4965-8ACC-F06F91E1ECD3}" name="TotalWeight_g" dataDxfId="589"/>
    <tableColumn id="6" xr3:uid="{329452A5-BA0F-433E-9DE4-AB929F42657F}" name="Notes" dataDxfId="588"/>
    <tableColumn id="5" xr3:uid="{0553638F-940D-415A-8FF3-3603DF4FB48A}" name="AverageWeight_g" dataDxfId="587"/>
  </tableColumns>
  <tableStyleInfo name="TableStyleLight1"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84A25565-40CE-4015-AB06-1E3628F923B2}" name="Bebedero4_Info" displayName="Bebedero4_Info" ref="V4:AA32" totalsRowShown="0">
  <autoFilter ref="V4:AA32" xr:uid="{301B2F07-20F6-4EF2-BFCE-B21C8206BEB3}"/>
  <tableColumns count="6">
    <tableColumn id="1" xr3:uid="{0AA71685-B23C-423E-A314-414CA8681411}" name="Metric"/>
    <tableColumn id="2" xr3:uid="{77219780-57BF-4BDC-9D99-C2B5B2C2F790}" name="Centipede Net 1.1"/>
    <tableColumn id="3" xr3:uid="{E08EEAE9-0F68-4496-A596-4AA381729213}" name="Centipede Net 1.2"/>
    <tableColumn id="4" xr3:uid="{0F7D66DB-18AA-4166-89A8-B5C0BD30FD7E}" name="Centipede Net 1.3"/>
    <tableColumn id="5" xr3:uid="{CBB8D1A1-D889-4D0C-B691-1C701C2C9465}" name="Seine">
      <calculatedColumnFormula>AVERAGE(W5:Y5)</calculatedColumnFormula>
    </tableColumn>
    <tableColumn id="6" xr3:uid="{6ED06E2F-4DF4-4548-914C-9F504825210E}" name="Cast Net">
      <calculatedColumnFormula>AVERAGE(W5:Y5)</calculatedColumnFormula>
    </tableColumn>
  </tableColumns>
  <tableStyleInfo name="TableStyleLight1" showFirstColumn="1"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B291AB-9401-44B0-844C-80A662221E59}" name="Tivives4_Fish_2" displayName="Tivives4_Fish_2" ref="A1:I34" tableType="queryTable" totalsRowShown="0">
  <autoFilter ref="A1:I34" xr:uid="{39B291AB-9401-44B0-844C-80A662221E59}"/>
  <tableColumns count="9">
    <tableColumn id="1" xr3:uid="{683C964F-2EA4-437C-9717-610F2C4FC212}" uniqueName="1" name="Site" queryTableFieldId="1" dataDxfId="586"/>
    <tableColumn id="2" xr3:uid="{5482E0F0-B7D7-401B-8CB7-01D36D9DB743}" uniqueName="2" name="Visit" queryTableFieldId="10"/>
    <tableColumn id="3" xr3:uid="{6A90C1D8-3BEB-46B8-B77F-9C95D1153A9B}" uniqueName="3" name="Gear" queryTableFieldId="3" dataDxfId="585"/>
    <tableColumn id="4" xr3:uid="{E5C232BA-7920-4C51-AE06-2D3BD3C84E59}" uniqueName="4" name="Throw/Haul" queryTableFieldId="11"/>
    <tableColumn id="5" xr3:uid="{5D59E56B-45D8-4294-84B9-7458742A27A9}" uniqueName="5" name="Species" queryTableFieldId="5" dataDxfId="584"/>
    <tableColumn id="6" xr3:uid="{8155B344-5D37-48A9-B87B-D26EC09996F5}" uniqueName="6" name="StandardLength_mm" queryTableFieldId="12"/>
    <tableColumn id="7" xr3:uid="{DF1CC1E6-7986-4EE2-9EC7-F8AEE4F4AF95}" uniqueName="7" name="Weight_g" queryTableFieldId="13"/>
    <tableColumn id="8" xr3:uid="{C6A2A761-90E5-4120-A36A-8BC7B79498B5}" uniqueName="8" name="Collected" queryTableFieldId="14" dataDxfId="583"/>
    <tableColumn id="9" xr3:uid="{6852DA5E-6D7F-4021-9EC7-F79543DD696D}" uniqueName="9" name="Notes" queryTableFieldId="9" dataDxfId="582"/>
  </tableColumns>
  <tableStyleInfo name="TableStyleMedium7"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4C295F3D-25AF-49A3-A815-DA94A71966BB}" name="Tivives4_Batch_2" displayName="Tivives4_Batch_2" ref="A1:I2" totalsRowShown="0">
  <autoFilter ref="A1:I2" xr:uid="{4C295F3D-25AF-49A3-A815-DA94A71966BB}"/>
  <tableColumns count="9">
    <tableColumn id="1" xr3:uid="{C05AC665-730F-4BD2-844B-79E3102C14B6}" name="Site" dataDxfId="581"/>
    <tableColumn id="2" xr3:uid="{C3343BF6-280B-4D72-BB8D-5C1DCFDD8FDD}" name="Visit"/>
    <tableColumn id="3" xr3:uid="{46EA306F-900F-4E52-A702-DCDEAB1E849F}" name="Gear" dataDxfId="580"/>
    <tableColumn id="4" xr3:uid="{EC0C56F4-7FA9-4042-A837-31FC3D84C13B}" name="Throw/Haul"/>
    <tableColumn id="5" xr3:uid="{A33E6BFC-C512-4006-A6AC-2ED46571C658}" name="Species" dataDxfId="579"/>
    <tableColumn id="6" xr3:uid="{0935E82F-5FFF-49C5-8CDB-B255E44124A7}" name="Number"/>
    <tableColumn id="7" xr3:uid="{DF885960-57F4-4A3C-A8D2-FE18ED2E9719}" name="TotalWeight_g"/>
    <tableColumn id="8" xr3:uid="{15EE2077-CFA4-476D-BB0B-7D904BEBFD45}" name="Notes"/>
    <tableColumn id="9" xr3:uid="{417658B0-6E51-48C3-A7EB-EFA13DF57C27}" name="AverageWeight_g"/>
  </tableColumns>
  <tableStyleInfo name="TableStyleMedium7"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EAF0981-DF83-4C11-A4D3-EB58DF6FF768}" name="Tivives4_Fish" displayName="Tivives4_Fish" ref="B3:J36" totalsRowShown="0" dataDxfId="578">
  <autoFilter ref="B3:J36" xr:uid="{45A45ACD-4967-4F05-83E5-767FCCF2AF37}"/>
  <sortState xmlns:xlrd2="http://schemas.microsoft.com/office/spreadsheetml/2017/richdata2" ref="B4:J36">
    <sortCondition ref="D3:D36"/>
  </sortState>
  <tableColumns count="9">
    <tableColumn id="6" xr3:uid="{CF0A4284-1B81-41EB-A64F-AE79E5EE95A4}" name="Site" dataDxfId="577">
      <calculatedColumnFormula>$W$5</calculatedColumnFormula>
    </tableColumn>
    <tableColumn id="8" xr3:uid="{5633B2F2-79A2-4DD6-803D-47D5006DB942}" name="Visit" dataDxfId="576">
      <calculatedColumnFormula>$W$6</calculatedColumnFormula>
    </tableColumn>
    <tableColumn id="7" xr3:uid="{EFB8A9A2-D7FA-4A3A-8CED-C1CA20982501}" name="Gear" dataDxfId="575"/>
    <tableColumn id="9" xr3:uid="{E58023E9-2274-483D-951D-EA18839FDAE9}" name="Throw/Haul" dataDxfId="574"/>
    <tableColumn id="2" xr3:uid="{8925900F-C6F3-41F2-973B-2142ABEAC902}" name="Species" dataDxfId="573"/>
    <tableColumn id="3" xr3:uid="{370E5DCA-2858-4200-A485-A4158966A93A}" name="StandardLength_mm" dataDxfId="572"/>
    <tableColumn id="4" xr3:uid="{6E5FB21A-B30E-45BE-8C67-15EE2BB56513}" name="Weight_g" dataDxfId="571"/>
    <tableColumn id="1" xr3:uid="{E841948C-8991-474D-A6E4-C6AF33B5F169}" name="Collected" dataDxfId="570"/>
    <tableColumn id="5" xr3:uid="{1F12A725-B38D-4757-B67C-A23AD3F0FE7E}" name="Notes" dataDxfId="569"/>
  </tableColumns>
  <tableStyleInfo name="TableStyleLight1"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B4E6483-8B5F-4AC3-B601-339AFF9E0CD7}" name="Tivives4_Batch" displayName="Tivives4_Batch" ref="L3:T4" totalsRowShown="0" dataDxfId="568">
  <autoFilter ref="L3:T4" xr:uid="{32DFD5BF-A571-4A58-AB05-9BF696BFC8FF}"/>
  <tableColumns count="9">
    <tableColumn id="7" xr3:uid="{64B5DFC1-2306-4160-8144-9D52BDE20174}" name="Site" dataDxfId="567"/>
    <tableColumn id="8" xr3:uid="{810B15B9-5740-44B8-9CA9-E745F15CF9A6}" name="Visit" dataDxfId="566"/>
    <tableColumn id="1" xr3:uid="{D711E322-A833-41F0-8EC8-45A3E4FABDAE}" name="Gear" dataDxfId="565"/>
    <tableColumn id="9" xr3:uid="{E944489B-39AD-4B89-9859-F781C7ACFEA3}" name="Throw/Haul" dataDxfId="564"/>
    <tableColumn id="2" xr3:uid="{856AA890-CFD8-47F5-85C0-B9674611C365}" name="Species" dataDxfId="563"/>
    <tableColumn id="3" xr3:uid="{AD78E0EE-9366-44B5-B48E-A123839DABA2}" name="Number" dataDxfId="562"/>
    <tableColumn id="4" xr3:uid="{8EDD5E31-B37F-430E-9669-0E2CC078493E}" name="TotalWeight_g" dataDxfId="561"/>
    <tableColumn id="6" xr3:uid="{0512F401-584D-4EA7-BE9C-5566C18BFCAF}" name="Notes" dataDxfId="560"/>
    <tableColumn id="5" xr3:uid="{3973CFBF-B8A0-4E9E-A4E1-26F28EB1B0AA}" name="AverageWeight_g" dataDxfId="559"/>
  </tableColumns>
  <tableStyleInfo name="TableStyleLight1"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AAB5D01-A847-436D-B565-96A35BAD6BC7}" name="Tivives4_Info" displayName="Tivives4_Info" ref="V4:AA32" totalsRowShown="0">
  <autoFilter ref="V4:AA32" xr:uid="{301B2F07-20F6-4EF2-BFCE-B21C8206BEB3}"/>
  <tableColumns count="6">
    <tableColumn id="1" xr3:uid="{A169B791-2082-4878-9D48-D1E3CB1AA431}" name="Metric"/>
    <tableColumn id="2" xr3:uid="{68CB20EF-B2E1-486D-9FDE-6DDD084480B7}" name="Centipede Net 1.1"/>
    <tableColumn id="3" xr3:uid="{42BA5B4C-1EA2-4794-9F09-EA0C9849A366}" name="Centipede Net 1.2"/>
    <tableColumn id="4" xr3:uid="{B4711B55-9F4B-463F-A6E2-E1B59086A0F7}" name="Centipede Net 1.3"/>
    <tableColumn id="5" xr3:uid="{B57B0236-B4CC-436C-BDD4-3F3F71BE6BF5}" name="Seine">
      <calculatedColumnFormula>AVERAGE(W5:Y5)</calculatedColumnFormula>
    </tableColumn>
    <tableColumn id="6" xr3:uid="{87531568-8C3E-4BE4-BBBE-A9FFD9E0A9D9}" name="Cast Net">
      <calculatedColumnFormula>AVERAGE(W5:Y5)</calculatedColumnFormula>
    </tableColumn>
  </tableColumns>
  <tableStyleInfo name="TableStyleLight1" showFirstColumn="1"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0BB9356-EFAF-4A1C-81A7-DD9FDCD8E11F}" name="Table_PuntaMorales6_Fish" displayName="Table_PuntaMorales6_Fish" ref="A1:I68" tableType="queryTable" totalsRowShown="0">
  <autoFilter ref="A1:I68" xr:uid="{50BB9356-EFAF-4A1C-81A7-DD9FDCD8E11F}"/>
  <tableColumns count="9">
    <tableColumn id="1" xr3:uid="{1C91E528-694A-4A68-A0FB-C16E829D61D9}" uniqueName="1" name="Site" queryTableFieldId="1" dataDxfId="558"/>
    <tableColumn id="2" xr3:uid="{9FAA8FBF-D4D1-4902-8F18-0AAAE884290D}" uniqueName="2" name="Visit" queryTableFieldId="2"/>
    <tableColumn id="3" xr3:uid="{0F79007B-053A-4793-8509-AC9039EB9314}" uniqueName="3" name="Gear" queryTableFieldId="3" dataDxfId="557"/>
    <tableColumn id="4" xr3:uid="{7600DCC7-7569-433A-8B6C-7C4F54CD5E8A}" uniqueName="4" name="Throw/Haul" queryTableFieldId="4"/>
    <tableColumn id="5" xr3:uid="{9C6C4A6A-464B-4EFA-9B50-AD8C5256D65B}" uniqueName="5" name="Species" queryTableFieldId="5" dataDxfId="556"/>
    <tableColumn id="6" xr3:uid="{4A73A0F3-3A18-4779-BBD5-948EE5CC9B0B}" uniqueName="6" name="StandardLength_mm" queryTableFieldId="6"/>
    <tableColumn id="7" xr3:uid="{C7330A8D-6B42-4245-8587-85CF3C381912}" uniqueName="7" name="Weight_g" queryTableFieldId="7"/>
    <tableColumn id="8" xr3:uid="{13ED0176-A473-4E75-8809-EB1C33E63770}" uniqueName="8" name="Collected" queryTableFieldId="8" dataDxfId="555"/>
    <tableColumn id="9" xr3:uid="{7E20D30C-1F10-405F-BEDC-C19631674263}" uniqueName="9" name="Notes" queryTableFieldId="9" dataDxfId="554"/>
  </tableColumns>
  <tableStyleInfo name="TableStyleMedium7"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1C399FC-41C6-465B-AF80-CA12C56E5694}" name="Table_Chira5_Fish" displayName="Table_Chira5_Fish" ref="A1:I61" tableType="queryTable" totalsRowShown="0">
  <autoFilter ref="A1:I61" xr:uid="{A1C399FC-41C6-465B-AF80-CA12C56E5694}"/>
  <tableColumns count="9">
    <tableColumn id="1" xr3:uid="{5B08ED81-B4FD-4631-B809-B9E3B676F9D9}" uniqueName="1" name="Site" queryTableFieldId="1" dataDxfId="553"/>
    <tableColumn id="2" xr3:uid="{D3EEC6CA-A4E7-4D76-9549-6774A15A4969}" uniqueName="2" name="Visit" queryTableFieldId="2"/>
    <tableColumn id="3" xr3:uid="{02F4F8F4-6E30-40F2-96EE-FA04F32E5BF5}" uniqueName="3" name="Gear" queryTableFieldId="3" dataDxfId="552"/>
    <tableColumn id="4" xr3:uid="{F6DFD0B3-DA74-47FF-9CE5-5E194DEA475F}" uniqueName="4" name="Throw/Haul" queryTableFieldId="4"/>
    <tableColumn id="5" xr3:uid="{667DE7D9-F28F-42BF-93E0-DD5DFA2EAF64}" uniqueName="5" name="Species" queryTableFieldId="5" dataDxfId="551"/>
    <tableColumn id="6" xr3:uid="{2ACF4AEC-0EAD-48A5-A014-98CE97D960DC}" uniqueName="6" name="StandardLength_mm" queryTableFieldId="6"/>
    <tableColumn id="7" xr3:uid="{BFD3B901-4C25-4AF1-B017-31B7278F6142}" uniqueName="7" name="Weight_g" queryTableFieldId="7"/>
    <tableColumn id="8" xr3:uid="{BFF75D8B-73B9-4829-8FB1-9DEBD0F0BF92}" uniqueName="8" name="Collected" queryTableFieldId="8" dataDxfId="550"/>
    <tableColumn id="9" xr3:uid="{0E0E59C7-03A9-4ED5-9380-9FA5617322B9}" uniqueName="9" name="Notes" queryTableFieldId="9" dataDxfId="549"/>
  </tableColumns>
  <tableStyleInfo name="TableStyleMedium7"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CCEAB081-CA5E-4B2A-978C-279B3513CFA3}" name="Table_Chira4_Fish" displayName="Table_Chira4_Fish" ref="A1:I73" tableType="queryTable" totalsRowShown="0">
  <autoFilter ref="A1:I73" xr:uid="{CCEAB081-CA5E-4B2A-978C-279B3513CFA3}"/>
  <tableColumns count="9">
    <tableColumn id="1" xr3:uid="{BA6FA351-1944-4C77-9BC0-C41F7A2DB48E}" uniqueName="1" name="Site" queryTableFieldId="1" dataDxfId="548"/>
    <tableColumn id="2" xr3:uid="{14D748D6-6315-4E5A-A20C-DBB6D7D3FF51}" uniqueName="2" name="Visit" queryTableFieldId="2"/>
    <tableColumn id="3" xr3:uid="{B9C9F1B2-72E1-41DA-AEC2-FC3D961A1729}" uniqueName="3" name="Gear" queryTableFieldId="3" dataDxfId="547"/>
    <tableColumn id="4" xr3:uid="{D321A941-A1DE-4C31-A60D-2B2BB6E895C9}" uniqueName="4" name="Throw/Haul" queryTableFieldId="4"/>
    <tableColumn id="5" xr3:uid="{EDE16AAF-FA18-4DB7-B15D-97DCF2CA2569}" uniqueName="5" name="Species" queryTableFieldId="5" dataDxfId="546"/>
    <tableColumn id="6" xr3:uid="{E757A6D5-95BF-487E-92BC-69DA9F116815}" uniqueName="6" name="StandardLength_mm" queryTableFieldId="6"/>
    <tableColumn id="7" xr3:uid="{4A72D882-6E9B-4AFC-86BC-4AAB0FEA7470}" uniqueName="7" name="Weight_g" queryTableFieldId="7"/>
    <tableColumn id="8" xr3:uid="{A530D0A8-9709-4FB5-8E1B-EA663FCC226B}" uniqueName="8" name="Collected" queryTableFieldId="8" dataDxfId="545"/>
    <tableColumn id="9" xr3:uid="{D153030C-FF59-4053-A179-AC3C1F88B966}" uniqueName="9" name="Notes" queryTableFieldId="9" dataDxfId="544"/>
  </tableColumns>
  <tableStyleInfo name="TableStyleMedium7"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F1DBAB41-B5B7-47D7-B3D3-34A3197BB1D3}" name="Table_Colorado5_Fish" displayName="Table_Colorado5_Fish" ref="A1:I59" tableType="queryTable" totalsRowShown="0">
  <autoFilter ref="A1:I59" xr:uid="{F1DBAB41-B5B7-47D7-B3D3-34A3197BB1D3}"/>
  <tableColumns count="9">
    <tableColumn id="1" xr3:uid="{611BB0EF-88B0-481E-BDA9-093A43282D5F}" uniqueName="1" name="Site" queryTableFieldId="1" dataDxfId="543"/>
    <tableColumn id="2" xr3:uid="{1CCD29F5-D185-4CA7-ABC0-067AE685082E}" uniqueName="2" name="Visit" queryTableFieldId="2"/>
    <tableColumn id="3" xr3:uid="{7475738A-B606-43D0-86BB-1ADBBFF1DD76}" uniqueName="3" name="Gear" queryTableFieldId="3" dataDxfId="542"/>
    <tableColumn id="4" xr3:uid="{F3453AE5-CFD4-44AB-93AC-C38FF4E61573}" uniqueName="4" name="Throw/Haul" queryTableFieldId="4"/>
    <tableColumn id="5" xr3:uid="{C1D3680D-CB14-4CD1-96A5-2ECDD6A0F719}" uniqueName="5" name="Species" queryTableFieldId="5" dataDxfId="541"/>
    <tableColumn id="6" xr3:uid="{6D3D9208-3E7C-4E49-90EB-BFB8D1624742}" uniqueName="6" name="StandardLength_mm" queryTableFieldId="6"/>
    <tableColumn id="7" xr3:uid="{022CF1AF-2476-45C9-B62F-240C8B59278A}" uniqueName="7" name="Weight_g" queryTableFieldId="7"/>
    <tableColumn id="8" xr3:uid="{5FBDB732-42A6-4E9D-B8A7-17B4D021F135}" uniqueName="8" name="Collected" queryTableFieldId="8" dataDxfId="540"/>
    <tableColumn id="9" xr3:uid="{3C14C6FF-F038-4AC3-A50C-184D2E7C2E76}" uniqueName="9" name="Notes" queryTableFieldId="9" dataDxfId="539"/>
  </tableColumns>
  <tableStyleInfo name="TableStyleMedium7"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AF8B0093-3480-4D5E-8C2B-47EE147D47F3}" name="Table_Lepanto5_Fish" displayName="Table_Lepanto5_Fish" ref="A1:I89" tableType="queryTable" totalsRowShown="0">
  <autoFilter ref="A1:I89" xr:uid="{AF8B0093-3480-4D5E-8C2B-47EE147D47F3}"/>
  <tableColumns count="9">
    <tableColumn id="1" xr3:uid="{00350EFF-F08D-4028-8784-02E51472C58E}" uniqueName="1" name="Site" queryTableFieldId="1" dataDxfId="538"/>
    <tableColumn id="2" xr3:uid="{EA7C14BF-F161-4FF6-9A71-85E279412A6E}" uniqueName="2" name="Visit" queryTableFieldId="2"/>
    <tableColumn id="3" xr3:uid="{6EC89CE6-2CDD-4E4E-AE83-268C545706C5}" uniqueName="3" name="Gear" queryTableFieldId="3" dataDxfId="537"/>
    <tableColumn id="4" xr3:uid="{76589496-E4B0-46F6-8471-351DFB4B0FB5}" uniqueName="4" name="Throw/Haul" queryTableFieldId="4"/>
    <tableColumn id="5" xr3:uid="{91D99CA6-2495-4853-BB67-82122F44D74A}" uniqueName="5" name="Species" queryTableFieldId="5" dataDxfId="536"/>
    <tableColumn id="6" xr3:uid="{32852B9F-37D7-4143-A34B-1D0EC66AB5B8}" uniqueName="6" name="StandardLength_mm" queryTableFieldId="6"/>
    <tableColumn id="7" xr3:uid="{6B3D0E70-6C2A-4C8C-9D14-D4CE86919770}" uniqueName="7" name="Weight_g" queryTableFieldId="7"/>
    <tableColumn id="8" xr3:uid="{6340EAED-707E-45E0-B98E-BBDDFEFA0BBF}" uniqueName="8" name="Collected" queryTableFieldId="8" dataDxfId="535"/>
    <tableColumn id="9" xr3:uid="{D10A3B4F-2657-4389-9C4C-25E8405FFE00}" uniqueName="9" name="Notes" queryTableFieldId="9" dataDxfId="534"/>
  </tableColumns>
  <tableStyleInfo name="TableStyleMedium7"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CA1CDC73-7EE0-4C05-98AA-2C38422904EF}" name="Table_Lepanto4_Fish" displayName="Table_Lepanto4_Fish" ref="A1:I76" tableType="queryTable" totalsRowShown="0">
  <autoFilter ref="A1:I76" xr:uid="{CA1CDC73-7EE0-4C05-98AA-2C38422904EF}"/>
  <tableColumns count="9">
    <tableColumn id="1" xr3:uid="{ED9F9F7B-1A7C-4238-A764-88ECA590F728}" uniqueName="1" name="Site" queryTableFieldId="1" dataDxfId="533"/>
    <tableColumn id="2" xr3:uid="{FEAEDE3C-3A15-4601-8125-5D4AB2011DC0}" uniqueName="2" name="Visit" queryTableFieldId="2"/>
    <tableColumn id="3" xr3:uid="{9B832372-FD84-4271-9785-E3A925E09B71}" uniqueName="3" name="Gear" queryTableFieldId="3" dataDxfId="532"/>
    <tableColumn id="4" xr3:uid="{A6B84DC8-847F-4226-AFB8-3004D3173DB1}" uniqueName="4" name="Throw/Haul" queryTableFieldId="4"/>
    <tableColumn id="5" xr3:uid="{0459F386-DABC-4B43-B20F-29D636A3DD87}" uniqueName="5" name="Species" queryTableFieldId="5" dataDxfId="531"/>
    <tableColumn id="6" xr3:uid="{435463BB-7184-4C8F-96EF-360F69266177}" uniqueName="6" name="StandardLength_mm" queryTableFieldId="6"/>
    <tableColumn id="7" xr3:uid="{844B0792-F50F-4B15-BC96-07DE63DE7B57}" uniqueName="7" name="Weight_g" queryTableFieldId="7"/>
    <tableColumn id="8" xr3:uid="{A7300D0F-109C-4BEF-AA39-DD851C2F1B90}" uniqueName="8" name="Collected" queryTableFieldId="8" dataDxfId="530"/>
    <tableColumn id="9" xr3:uid="{44379564-E2DD-44CE-A4D7-8B57C9EBD349}" uniqueName="9" name="Notes" queryTableFieldId="9" dataDxfId="529"/>
  </tableColumns>
  <tableStyleInfo name="TableStyleMedium7"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E2AFDB95-7474-45B2-AFA0-3D7EF62A60E2}" name="Table_Bebedero5_Fish" displayName="Table_Bebedero5_Fish" ref="A1:I23" tableType="queryTable" totalsRowShown="0">
  <autoFilter ref="A1:I23" xr:uid="{E2AFDB95-7474-45B2-AFA0-3D7EF62A60E2}"/>
  <tableColumns count="9">
    <tableColumn id="1" xr3:uid="{6A8FBF9E-5A3F-40B5-BA12-1BF9FE4851E6}" uniqueName="1" name="Site" queryTableFieldId="1" dataDxfId="528"/>
    <tableColumn id="2" xr3:uid="{47AAC6F6-F8DE-4B3A-9310-0DBB11C111C9}" uniqueName="2" name="Visit" queryTableFieldId="2"/>
    <tableColumn id="3" xr3:uid="{C455E54E-8461-44CF-9D2F-AD067F3E118E}" uniqueName="3" name="Gear" queryTableFieldId="3" dataDxfId="527"/>
    <tableColumn id="4" xr3:uid="{788EFFF5-014D-473B-B81C-4F2DB6AF2E6D}" uniqueName="4" name="Throw/Haul" queryTableFieldId="4"/>
    <tableColumn id="5" xr3:uid="{6E969406-5C14-4961-92D5-125C3156366C}" uniqueName="5" name="Species" queryTableFieldId="5" dataDxfId="526"/>
    <tableColumn id="6" xr3:uid="{5F0B44AC-EC92-4001-99C3-74DABE48C229}" uniqueName="6" name="StandardLength_mm" queryTableFieldId="6"/>
    <tableColumn id="7" xr3:uid="{E4281F4C-6405-4147-829B-970EDD3CA6D8}" uniqueName="7" name="Weight_g" queryTableFieldId="7"/>
    <tableColumn id="8" xr3:uid="{3C794E1E-6B68-4F5B-AEF1-4643E53719C7}" uniqueName="8" name="Collected" queryTableFieldId="8" dataDxfId="525"/>
    <tableColumn id="9" xr3:uid="{5FC232DB-9F33-4E2C-AA09-8EB52735D7C2}" uniqueName="9" name="Notes" queryTableFieldId="9" dataDxfId="524"/>
  </tableColumns>
  <tableStyleInfo name="TableStyleMedium7"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2F00413-3321-480D-B923-03250B2DCE78}" name="Table_Tivives5_Fish" displayName="Table_Tivives5_Fish" ref="A1:I21" tableType="queryTable" totalsRowShown="0">
  <autoFilter ref="A1:I21" xr:uid="{42F00413-3321-480D-B923-03250B2DCE78}"/>
  <tableColumns count="9">
    <tableColumn id="1" xr3:uid="{F8EE9094-D528-42C2-B793-2D649A4BF48F}" uniqueName="1" name="Site" queryTableFieldId="1" dataDxfId="523"/>
    <tableColumn id="2" xr3:uid="{079F32BE-31E4-4B02-9D0E-5C6B2E145171}" uniqueName="2" name="Visit" queryTableFieldId="2"/>
    <tableColumn id="3" xr3:uid="{84614B60-FB16-4AA3-A68D-27B5638F47EB}" uniqueName="3" name="Gear" queryTableFieldId="3" dataDxfId="522"/>
    <tableColumn id="4" xr3:uid="{A382C2DD-97F1-4DF8-8524-E50A30569C9C}" uniqueName="4" name="Throw/Haul" queryTableFieldId="4"/>
    <tableColumn id="5" xr3:uid="{3CD6F0A7-C4BA-4200-BDF2-C9B20B88DF10}" uniqueName="5" name="Species" queryTableFieldId="5" dataDxfId="521"/>
    <tableColumn id="6" xr3:uid="{079CCDC2-4673-4C5B-ADF4-F7AB48FA4414}" uniqueName="6" name="StandardLength_mm" queryTableFieldId="6"/>
    <tableColumn id="7" xr3:uid="{1AD6892E-36D8-41FD-9C9B-9894730FF0EE}" uniqueName="7" name="Weight_g" queryTableFieldId="7"/>
    <tableColumn id="8" xr3:uid="{FB035A72-483F-4168-AF3B-06BD59A4F9E5}" uniqueName="8" name="Collected" queryTableFieldId="8" dataDxfId="520"/>
    <tableColumn id="9" xr3:uid="{BB46F81E-5DB2-4E01-803E-2AD09C2EE6DD}" uniqueName="9" name="Notes" queryTableFieldId="9" dataDxfId="519"/>
  </tableColumns>
  <tableStyleInfo name="TableStyleMedium7"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743FA0AB-9E6A-4DCA-AD72-704AEEA3FE3A}" name="Table_PuntaMorales5_Fish" displayName="Table_PuntaMorales5_Fish" ref="A1:I139" tableType="queryTable" totalsRowShown="0">
  <autoFilter ref="A1:I139" xr:uid="{743FA0AB-9E6A-4DCA-AD72-704AEEA3FE3A}"/>
  <tableColumns count="9">
    <tableColumn id="1" xr3:uid="{35F3CEEF-4B72-41D4-9FD2-3863904CC4EC}" uniqueName="1" name="Site" queryTableFieldId="1" dataDxfId="518"/>
    <tableColumn id="2" xr3:uid="{5EA7908D-3E1C-44F0-923E-0F884122D1DC}" uniqueName="2" name="Visit" queryTableFieldId="2"/>
    <tableColumn id="3" xr3:uid="{1B7CD650-D204-442C-A755-CAE96CC183E8}" uniqueName="3" name="Gear" queryTableFieldId="3" dataDxfId="517"/>
    <tableColumn id="4" xr3:uid="{5B949D35-C1AA-401C-AC2A-016AA84131BB}" uniqueName="4" name="Throw/Haul" queryTableFieldId="4"/>
    <tableColumn id="5" xr3:uid="{4A17D189-6F20-403E-8E4E-A7813C4B23BD}" uniqueName="5" name="Species" queryTableFieldId="5" dataDxfId="516"/>
    <tableColumn id="6" xr3:uid="{6C637593-7305-48CC-A480-90D8987CE7BF}" uniqueName="6" name="StandardLength_mm" queryTableFieldId="6"/>
    <tableColumn id="7" xr3:uid="{76DBC90F-3D0E-4881-A752-26D15B0F6F42}" uniqueName="7" name="Weight_g" queryTableFieldId="7"/>
    <tableColumn id="8" xr3:uid="{536B57CB-5038-498A-A498-86375AB5B04C}" uniqueName="8" name="Collected" queryTableFieldId="8" dataDxfId="515"/>
    <tableColumn id="9" xr3:uid="{7575D02E-3885-42FF-8A26-B17C286ADB0C}" uniqueName="9" name="Notes" queryTableFieldId="9" dataDxfId="514"/>
  </tableColumns>
  <tableStyleInfo name="TableStyleMedium7"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F2CE26D6-4C4C-4D36-9245-1B412576E828}" name="Table_Bebedero6_Info" displayName="Table_Bebedero6_Info" ref="A1:AA6" tableType="queryTable" totalsRowShown="0">
  <autoFilter ref="A1:AA6" xr:uid="{F2CE26D6-4C4C-4D36-9245-1B412576E828}"/>
  <tableColumns count="27">
    <tableColumn id="1" xr3:uid="{55835266-2358-4383-BB1F-E1A88497F519}" uniqueName="1" name="Site" queryTableFieldId="1" dataDxfId="513"/>
    <tableColumn id="2" xr3:uid="{703ED9A8-75AF-49A5-A228-0A678F69D9CF}" uniqueName="2" name="Visit" queryTableFieldId="2"/>
    <tableColumn id="3" xr3:uid="{334F4B20-815C-4F4F-85C2-6C59E1CBEEA7}" uniqueName="3" name="Season" queryTableFieldId="3" dataDxfId="512"/>
    <tableColumn id="4" xr3:uid="{09A68FC1-15E3-42A3-BDF3-5A4F08E348D0}" uniqueName="4" name="Arrival_DateTime" queryTableFieldId="4" dataDxfId="511"/>
    <tableColumn id="5" xr3:uid="{423A7E1C-7F48-4DE4-B4BB-875D3FD398C7}" uniqueName="5" name="Gear" queryTableFieldId="5" dataDxfId="510"/>
    <tableColumn id="6" xr3:uid="{E5F7CBC8-3CC2-4B09-8857-F4CC646826D1}" uniqueName="6" name="Group Number" queryTableFieldId="6"/>
    <tableColumn id="7" xr3:uid="{5BCBA814-9575-49CD-B02E-59AA99AB0B95}" uniqueName="7" name="Location (Coordinates)" queryTableFieldId="7" dataDxfId="509"/>
    <tableColumn id="8" xr3:uid="{DFEBA2E8-71EA-4208-8AD8-2A103453E1C9}" uniqueName="8" name="Start Time" queryTableFieldId="8"/>
    <tableColumn id="9" xr3:uid="{5E011AF7-832F-450C-B42D-457428D28F6A}" uniqueName="9" name="End Time" queryTableFieldId="9"/>
    <tableColumn id="10" xr3:uid="{E2954235-BB4F-45C1-8E2D-57DA332E95C4}" uniqueName="10" name="Effort" queryTableFieldId="10"/>
    <tableColumn id="11" xr3:uid="{4FBA597B-1E73-40A6-99A2-4E1C5A209FDF}" uniqueName="11" name="Effort Unit" queryTableFieldId="11" dataDxfId="508"/>
    <tableColumn id="12" xr3:uid="{1D8E2D8E-A381-4087-9A4F-DE02C13EA5A8}" uniqueName="12" name="Secchi Measurement 1 (cm)" queryTableFieldId="12"/>
    <tableColumn id="13" xr3:uid="{54970C71-CE84-4DD5-9216-EAB32862F3D0}" uniqueName="13" name="Secchi Measurement 2 (cm)" queryTableFieldId="13"/>
    <tableColumn id="14" xr3:uid="{43A8073F-369C-41E5-8312-D19450728B79}" uniqueName="14" name="Secchi Depth (cm)" queryTableFieldId="14"/>
    <tableColumn id="15" xr3:uid="{F3F9B5F5-EB21-453C-9E62-8444DFE497DC}" uniqueName="15" name="mVpH" queryTableFieldId="15"/>
    <tableColumn id="16" xr3:uid="{CCBF4BB8-9F0F-482B-A923-E6EDCDA309E4}" uniqueName="16" name="pH" queryTableFieldId="16"/>
    <tableColumn id="17" xr3:uid="{08202C0A-3482-46FC-AA09-C16B65E1485B}" uniqueName="17" name="mVORP" queryTableFieldId="17"/>
    <tableColumn id="18" xr3:uid="{94426FDE-AABA-4FA0-99AC-02847F3008B6}" uniqueName="18" name="DO (%)" queryTableFieldId="18"/>
    <tableColumn id="19" xr3:uid="{4C5F7866-3867-4E1B-A72E-70BE6D3F5349}" uniqueName="19" name="DO (PPM)" queryTableFieldId="19"/>
    <tableColumn id="20" xr3:uid="{DD0B28DA-759B-43AF-897D-177AE3D9708F}" uniqueName="20" name="Conductivity (mS/cm)" queryTableFieldId="20"/>
    <tableColumn id="21" xr3:uid="{89E258B2-CD4C-494E-A593-B8564EA263A1}" uniqueName="21" name="Absolute Conductivity (mS/cm)" queryTableFieldId="21"/>
    <tableColumn id="22" xr3:uid="{28D23D06-7C6D-45B4-A50B-A6467933EABB}" uniqueName="22" name="Resistance (MΩ·cm)" queryTableFieldId="22"/>
    <tableColumn id="23" xr3:uid="{CCA49888-1351-4E8C-9650-2DFF8E76CA9A}" uniqueName="23" name="TDS (ppt)" queryTableFieldId="23"/>
    <tableColumn id="24" xr3:uid="{884F1FF2-F0E0-4699-B2B5-95652EB34EC1}" uniqueName="24" name="PSU" queryTableFieldId="24"/>
    <tableColumn id="25" xr3:uid="{0834144F-F331-4D5A-8971-19ABC6466559}" uniqueName="25" name="σt" queryTableFieldId="25"/>
    <tableColumn id="26" xr3:uid="{A87D1CE3-1A39-4FB7-8333-1B011CCC3813}" uniqueName="26" name="Temperature (°C)" queryTableFieldId="26"/>
    <tableColumn id="27" xr3:uid="{B6B84B63-F2B7-453D-8F5B-B6EACF46964D}" uniqueName="27" name="Atmospheric Pressure (PSI)" queryTableFieldId="27"/>
  </tableColumns>
  <tableStyleInfo name="TableStyleMedium7"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B66A5722-BB31-4269-8389-F1B2ECB4794A}" name="Table_Colorado6_Info" displayName="Table_Colorado6_Info" ref="A1:AA6" tableType="queryTable" totalsRowShown="0">
  <autoFilter ref="A1:AA6" xr:uid="{B66A5722-BB31-4269-8389-F1B2ECB4794A}"/>
  <tableColumns count="27">
    <tableColumn id="1" xr3:uid="{E3825045-CBD2-4B2C-A240-A6AA42787D24}" uniqueName="1" name="Site" queryTableFieldId="1" dataDxfId="507"/>
    <tableColumn id="2" xr3:uid="{8D99A99E-AAF4-4293-A6E4-80818D860D7B}" uniqueName="2" name="Visit" queryTableFieldId="2"/>
    <tableColumn id="3" xr3:uid="{B294976A-8784-4028-9C85-C0A719FE2864}" uniqueName="3" name="Season" queryTableFieldId="3" dataDxfId="506"/>
    <tableColumn id="4" xr3:uid="{B601DA06-84BC-4AD6-A0B8-7E90FAE678A9}" uniqueName="4" name="Arrival_DateTime" queryTableFieldId="4" dataDxfId="505"/>
    <tableColumn id="5" xr3:uid="{C8D2A0A8-3BE4-4087-8DEB-50D1DF73EF4B}" uniqueName="5" name="Gear" queryTableFieldId="5" dataDxfId="504"/>
    <tableColumn id="6" xr3:uid="{8C7851E8-B569-4B05-A030-AA8B871FCF11}" uniqueName="6" name="Group Number" queryTableFieldId="6"/>
    <tableColumn id="7" xr3:uid="{7CD19014-231E-4528-9D5B-341A17165C37}" uniqueName="7" name="Location (Coordinates)" queryTableFieldId="7" dataDxfId="503"/>
    <tableColumn id="8" xr3:uid="{A05CBED6-5C26-4FA7-9CF4-1C6CD245B656}" uniqueName="8" name="Start Time" queryTableFieldId="8"/>
    <tableColumn id="9" xr3:uid="{4E0DE892-F7A1-4A34-A1E5-CF4992F6C4B2}" uniqueName="9" name="End Time" queryTableFieldId="9"/>
    <tableColumn id="10" xr3:uid="{0C671E94-452B-47F2-A045-DE575351736F}" uniqueName="10" name="Effort" queryTableFieldId="10"/>
    <tableColumn id="11" xr3:uid="{FA610047-5C95-4690-8164-6E68387AD30F}" uniqueName="11" name="Effort Unit" queryTableFieldId="11" dataDxfId="502"/>
    <tableColumn id="12" xr3:uid="{C09AC8FD-2A7C-4754-901C-D9E2D365709E}" uniqueName="12" name="Secchi Measurement 1 (cm)" queryTableFieldId="12"/>
    <tableColumn id="13" xr3:uid="{DA2D3D67-798E-4A00-96DC-879C9E32B68D}" uniqueName="13" name="Secchi Measurement 2 (cm)" queryTableFieldId="13"/>
    <tableColumn id="14" xr3:uid="{4F9A2D9B-6F78-41F3-A6F9-0E4B128834C6}" uniqueName="14" name="Secchi Depth (cm)" queryTableFieldId="14"/>
    <tableColumn id="15" xr3:uid="{9E7E68E8-71DD-4640-857A-1BB7E24B0F4B}" uniqueName="15" name="mVpH" queryTableFieldId="15"/>
    <tableColumn id="16" xr3:uid="{86807BCE-3A31-488D-BB6A-5E89E950836D}" uniqueName="16" name="pH" queryTableFieldId="16"/>
    <tableColumn id="17" xr3:uid="{EB8DC079-0FC1-4480-8BE7-DAF4FE66CDF3}" uniqueName="17" name="mVORP" queryTableFieldId="17"/>
    <tableColumn id="18" xr3:uid="{8E2B9094-DACE-445C-8401-97D0D5EF2FFA}" uniqueName="18" name="DO (%)" queryTableFieldId="18"/>
    <tableColumn id="19" xr3:uid="{E88A4C55-9AE9-4A46-BF61-691CA612989B}" uniqueName="19" name="DO (PPM)" queryTableFieldId="19"/>
    <tableColumn id="20" xr3:uid="{1311BD46-9BC6-4C68-BC32-E02413778EA9}" uniqueName="20" name="Conductivity (mS/cm)" queryTableFieldId="20"/>
    <tableColumn id="21" xr3:uid="{63047D65-AA6C-418B-9ECD-DF5EEBA67B7F}" uniqueName="21" name="Absolute Conductivity (mS/cm)" queryTableFieldId="21"/>
    <tableColumn id="22" xr3:uid="{FAEFAA6F-CEBA-4B59-AE72-5A8C11AE581B}" uniqueName="22" name="Resistance (MΩ·cm)" queryTableFieldId="22"/>
    <tableColumn id="23" xr3:uid="{C97B672F-FCA0-4AD7-BE66-2553643A5D8F}" uniqueName="23" name="TDS (ppt)" queryTableFieldId="23"/>
    <tableColumn id="24" xr3:uid="{A5B6FBE0-5E21-4063-9456-4AF4160EB36E}" uniqueName="24" name="PSU" queryTableFieldId="24"/>
    <tableColumn id="25" xr3:uid="{848AFD83-5D3A-4A69-8222-0127B9330B76}" uniqueName="25" name="σt" queryTableFieldId="25"/>
    <tableColumn id="26" xr3:uid="{5ACFEFDA-83F3-47A6-8CD8-D787CCC75A48}" uniqueName="26" name="Temperature (°C)" queryTableFieldId="26"/>
    <tableColumn id="27" xr3:uid="{3F8617C0-4F4C-4261-8EB2-26DD45D1B2DB}" uniqueName="27" name="Atmospheric Pressure (PSI)" queryTableFieldId="27"/>
  </tableColumns>
  <tableStyleInfo name="TableStyleMedium7"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5825F3DF-5F51-4EEA-95F3-281C850D98E6}" name="Table_Tivives6_Info" displayName="Table_Tivives6_Info" ref="A1:AA6" tableType="queryTable" totalsRowShown="0">
  <autoFilter ref="A1:AA6" xr:uid="{5825F3DF-5F51-4EEA-95F3-281C850D98E6}"/>
  <tableColumns count="27">
    <tableColumn id="1" xr3:uid="{3E9C7A32-9E4C-44E6-A355-0735947D62FC}" uniqueName="1" name="Site" queryTableFieldId="1" dataDxfId="501"/>
    <tableColumn id="2" xr3:uid="{1D1AE159-DF6E-4A1B-A228-5398844F0144}" uniqueName="2" name="Visit" queryTableFieldId="2"/>
    <tableColumn id="3" xr3:uid="{44A2CE08-BFBF-440E-B465-2ED68BC5470F}" uniqueName="3" name="Season" queryTableFieldId="3" dataDxfId="500"/>
    <tableColumn id="4" xr3:uid="{2C16CD0E-8949-4577-B787-17168D507AF7}" uniqueName="4" name="Arrival_DateTime" queryTableFieldId="4" dataDxfId="499"/>
    <tableColumn id="5" xr3:uid="{17E01C1D-71EB-4295-9C79-7687C429A408}" uniqueName="5" name="Gear" queryTableFieldId="5" dataDxfId="498"/>
    <tableColumn id="6" xr3:uid="{60523A02-2743-4BCE-945A-FF92D4B4C781}" uniqueName="6" name="Group Number" queryTableFieldId="6"/>
    <tableColumn id="7" xr3:uid="{EC0375A4-F9F0-4250-A51E-2B8A9782E1AF}" uniqueName="7" name="Location (Coordinates)" queryTableFieldId="7" dataDxfId="497"/>
    <tableColumn id="8" xr3:uid="{97FC4D37-A805-4601-8F42-C0D23B687FFA}" uniqueName="8" name="Start Time" queryTableFieldId="8"/>
    <tableColumn id="9" xr3:uid="{6AACE6F1-26B9-436E-B8F5-F22397AAF61E}" uniqueName="9" name="End Time" queryTableFieldId="9"/>
    <tableColumn id="10" xr3:uid="{331F3F2E-C16E-4BA4-9718-AB3039375EB2}" uniqueName="10" name="Effort" queryTableFieldId="10"/>
    <tableColumn id="11" xr3:uid="{85901EE9-DFC6-479D-B41F-E98DA19F1766}" uniqueName="11" name="Effort Unit" queryTableFieldId="11" dataDxfId="496"/>
    <tableColumn id="12" xr3:uid="{C0D2C0E2-1031-4953-9DCC-CB87711A202D}" uniqueName="12" name="Secchi Measurement 1 (cm)" queryTableFieldId="12"/>
    <tableColumn id="13" xr3:uid="{2655E2BE-BB19-405B-8246-D5CED9C5DCDC}" uniqueName="13" name="Secchi Measurement 2 (cm)" queryTableFieldId="13"/>
    <tableColumn id="14" xr3:uid="{C69C08AA-D904-4EFE-859B-F8161EA5B91D}" uniqueName="14" name="Secchi Depth (cm)" queryTableFieldId="14"/>
    <tableColumn id="15" xr3:uid="{EF7F169C-8C74-4882-A81C-83F1F6270D99}" uniqueName="15" name="mVpH" queryTableFieldId="15"/>
    <tableColumn id="16" xr3:uid="{D6798EB4-9764-4D27-BE98-8281FDADD484}" uniqueName="16" name="pH" queryTableFieldId="16"/>
    <tableColumn id="17" xr3:uid="{789B5B67-70F4-44EF-8745-EC5C00045EFA}" uniqueName="17" name="mVORP" queryTableFieldId="17"/>
    <tableColumn id="18" xr3:uid="{4BED1E0D-CF1E-4EF2-96C5-D7162F92D49C}" uniqueName="18" name="DO (%)" queryTableFieldId="18"/>
    <tableColumn id="19" xr3:uid="{407B520C-2786-4B17-AE2B-16392F7519FE}" uniqueName="19" name="DO (PPM)" queryTableFieldId="19"/>
    <tableColumn id="20" xr3:uid="{353E6651-4EDD-4425-A9ED-9E4CC52073F9}" uniqueName="20" name="Conductivity (mS/cm)" queryTableFieldId="20"/>
    <tableColumn id="21" xr3:uid="{B8535E47-0511-4A2A-9734-553C619AFD9D}" uniqueName="21" name="Absolute Conductivity (mS/cm)" queryTableFieldId="21"/>
    <tableColumn id="22" xr3:uid="{17F76D81-4BA8-459B-A6CB-5EC32EB657D5}" uniqueName="22" name="Resistance (MΩ·cm)" queryTableFieldId="22"/>
    <tableColumn id="23" xr3:uid="{DAC82661-BE70-4FE5-9B8F-5992A5B44B05}" uniqueName="23" name="TDS (ppt)" queryTableFieldId="23"/>
    <tableColumn id="24" xr3:uid="{CC044BA3-3B33-4FB7-A056-112453710D9F}" uniqueName="24" name="PSU" queryTableFieldId="24"/>
    <tableColumn id="25" xr3:uid="{E1F80954-97C4-422B-8C94-D248877E70DF}" uniqueName="25" name="σt" queryTableFieldId="25"/>
    <tableColumn id="26" xr3:uid="{FF0BED30-6E0F-45E7-8E78-22B167B816E0}" uniqueName="26" name="Temperature (°C)" queryTableFieldId="26"/>
    <tableColumn id="27" xr3:uid="{B904C4A9-EEE9-41F1-B53D-5E7AFE776513}" uniqueName="27" name="Atmospheric Pressure (PSI)" queryTableFieldId="27"/>
  </tableColumns>
  <tableStyleInfo name="TableStyleMedium7"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A9F30B7B-A744-48C6-A633-78028DEF7ABD}" name="Table_PuntaMorales6_Info" displayName="Table_PuntaMorales6_Info" ref="A1:AA6" tableType="queryTable" totalsRowShown="0">
  <autoFilter ref="A1:AA6" xr:uid="{A9F30B7B-A744-48C6-A633-78028DEF7ABD}"/>
  <tableColumns count="27">
    <tableColumn id="1" xr3:uid="{3674BF39-1273-4DA4-8F70-481B8E177D0D}" uniqueName="1" name="Site" queryTableFieldId="1" dataDxfId="495"/>
    <tableColumn id="2" xr3:uid="{82E44365-3B88-4237-83D8-6BF57EAB5EFE}" uniqueName="2" name="Visit" queryTableFieldId="2"/>
    <tableColumn id="3" xr3:uid="{23C63EB2-5D76-4E2F-9772-CC98E26A96D2}" uniqueName="3" name="Season" queryTableFieldId="3" dataDxfId="494"/>
    <tableColumn id="4" xr3:uid="{F37C351C-3B4E-4A0B-AF5A-EFC6874661F7}" uniqueName="4" name="Arrival_DateTime" queryTableFieldId="4" dataDxfId="493"/>
    <tableColumn id="5" xr3:uid="{A0DEF43F-2388-4E90-998E-16A4DBA8B2A1}" uniqueName="5" name="Gear" queryTableFieldId="5" dataDxfId="492"/>
    <tableColumn id="6" xr3:uid="{F3C535C3-B2F2-456F-9DEF-6363CECE6955}" uniqueName="6" name="Group Number" queryTableFieldId="6"/>
    <tableColumn id="7" xr3:uid="{A104855A-B1F4-4C04-8731-7277385C292E}" uniqueName="7" name="Location (Coordinates)" queryTableFieldId="7" dataDxfId="491"/>
    <tableColumn id="8" xr3:uid="{51BDD6D6-9A32-49D3-A7FF-A40D6BB5DD05}" uniqueName="8" name="Start Time" queryTableFieldId="8"/>
    <tableColumn id="9" xr3:uid="{572DC54B-2863-437C-8F21-0071907BE7B9}" uniqueName="9" name="End Time" queryTableFieldId="9"/>
    <tableColumn id="10" xr3:uid="{C64F2589-098F-4D49-AF4B-5C766DE1388C}" uniqueName="10" name="Effort" queryTableFieldId="10"/>
    <tableColumn id="11" xr3:uid="{03DC13D5-EB54-44DC-9DF5-75837AB15B77}" uniqueName="11" name="Effort Unit" queryTableFieldId="11" dataDxfId="490"/>
    <tableColumn id="12" xr3:uid="{7811396A-E62D-40F2-B77A-0DBD3D47313D}" uniqueName="12" name="Secchi Measurement 1 (cm)" queryTableFieldId="12"/>
    <tableColumn id="13" xr3:uid="{5943B7B7-AA10-4731-A6B0-AB39546154B6}" uniqueName="13" name="Secchi Measurement 2 (cm)" queryTableFieldId="13"/>
    <tableColumn id="14" xr3:uid="{2F515F6D-E681-44F5-984B-607825541799}" uniqueName="14" name="Secchi Depth (cm)" queryTableFieldId="14"/>
    <tableColumn id="15" xr3:uid="{004ECEF6-126B-406B-A3C0-9472719184D3}" uniqueName="15" name="mVpH" queryTableFieldId="15"/>
    <tableColumn id="16" xr3:uid="{541A6B74-6237-455F-9875-4A71BDCF1431}" uniqueName="16" name="pH" queryTableFieldId="16"/>
    <tableColumn id="17" xr3:uid="{5B7E9623-EBF5-4D0B-9D19-3DEEEF0B09A5}" uniqueName="17" name="mVORP" queryTableFieldId="17"/>
    <tableColumn id="18" xr3:uid="{D45AF103-A464-47CF-965D-C9DA6190D069}" uniqueName="18" name="DO (%)" queryTableFieldId="18"/>
    <tableColumn id="19" xr3:uid="{507DD2A9-38FC-4091-872D-70B609F63D17}" uniqueName="19" name="DO (PPM)" queryTableFieldId="19"/>
    <tableColumn id="20" xr3:uid="{672E2277-710A-4201-9DD5-4784D73D059F}" uniqueName="20" name="Conductivity (mS/cm)" queryTableFieldId="20"/>
    <tableColumn id="21" xr3:uid="{534FD773-CDD8-4C49-ABFB-78363F35D920}" uniqueName="21" name="Absolute Conductivity (mS/cm)" queryTableFieldId="21"/>
    <tableColumn id="22" xr3:uid="{C86EBE8A-4F5C-4260-A7C9-74A3574C1FB3}" uniqueName="22" name="Resistance (MΩ·cm)" queryTableFieldId="22"/>
    <tableColumn id="23" xr3:uid="{8C7F8403-499F-4801-B321-1F59F4C08C4D}" uniqueName="23" name="TDS (ppt)" queryTableFieldId="23"/>
    <tableColumn id="24" xr3:uid="{FC6BBFB4-1BE7-4A4D-926F-3505FABA1DB1}" uniqueName="24" name="PSU" queryTableFieldId="24"/>
    <tableColumn id="25" xr3:uid="{1B035EDF-E240-4253-879A-F5D878287DA4}" uniqueName="25" name="σt" queryTableFieldId="25"/>
    <tableColumn id="26" xr3:uid="{15355641-3D7F-4CE5-A94E-4565F6C120FF}" uniqueName="26" name="Temperature (°C)" queryTableFieldId="26"/>
    <tableColumn id="27" xr3:uid="{F0BFAE39-15EF-4800-9E53-DE9AB8C95F2B}" uniqueName="27" name="Atmospheric Pressure (PSI)" queryTableFieldId="27"/>
  </tableColumns>
  <tableStyleInfo name="TableStyleMedium7"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4B666A09-6F15-4FA6-88C3-A4404DBE6332}" name="Table_Chira5_Info" displayName="Table_Chira5_Info" ref="A1:AA6" tableType="queryTable" totalsRowShown="0">
  <autoFilter ref="A1:AA6" xr:uid="{4B666A09-6F15-4FA6-88C3-A4404DBE6332}"/>
  <tableColumns count="27">
    <tableColumn id="1" xr3:uid="{4DA980F0-1DE9-4BB5-A6A3-97C6C602A3D6}" uniqueName="1" name="Site" queryTableFieldId="1" dataDxfId="489"/>
    <tableColumn id="2" xr3:uid="{8B7EC2CE-7C4E-473A-A34F-2855824E0EF6}" uniqueName="2" name="Visit" queryTableFieldId="2"/>
    <tableColumn id="3" xr3:uid="{DD1D00EC-5DE6-43B8-8F47-637918AC23B0}" uniqueName="3" name="Season" queryTableFieldId="3" dataDxfId="488"/>
    <tableColumn id="4" xr3:uid="{127C2FD9-821C-4259-8F60-BE8875A3913F}" uniqueName="4" name="Arrival_DateTime" queryTableFieldId="4" dataDxfId="487"/>
    <tableColumn id="5" xr3:uid="{1E53DF2C-5FE4-4607-AA87-6074DB776E5E}" uniqueName="5" name="Gear" queryTableFieldId="5" dataDxfId="486"/>
    <tableColumn id="6" xr3:uid="{8959091E-700A-4153-A5BD-15B26B197CA9}" uniqueName="6" name="Group Number" queryTableFieldId="6"/>
    <tableColumn id="7" xr3:uid="{E1978030-115B-426A-A95F-EA5794BE0E6C}" uniqueName="7" name="Location (Coordinates)" queryTableFieldId="7" dataDxfId="485"/>
    <tableColumn id="8" xr3:uid="{852913CD-8AC5-471A-950A-02A6F0472CA5}" uniqueName="8" name="Start Time" queryTableFieldId="8"/>
    <tableColumn id="9" xr3:uid="{ED62D7A6-FED3-4700-9342-755CE020E223}" uniqueName="9" name="End Time" queryTableFieldId="9"/>
    <tableColumn id="10" xr3:uid="{E6DF300F-1FFF-4F62-902D-3E7294B741C4}" uniqueName="10" name="Effort" queryTableFieldId="10"/>
    <tableColumn id="11" xr3:uid="{A5B6ECC6-D6A1-42C1-9288-B09AF48FC98A}" uniqueName="11" name="Effort Unit" queryTableFieldId="11" dataDxfId="484"/>
    <tableColumn id="12" xr3:uid="{4C4D5D4A-17CC-4EA8-A093-08E66A58F399}" uniqueName="12" name="Secchi Measurement 1 (cm)" queryTableFieldId="12"/>
    <tableColumn id="13" xr3:uid="{BA3CA8C4-6910-45A2-8664-53D3A2021B9B}" uniqueName="13" name="Secchi Measurement 2 (cm)" queryTableFieldId="13"/>
    <tableColumn id="14" xr3:uid="{DD24246B-A97B-4E9B-9257-38BDAB3485C2}" uniqueName="14" name="Secchi Depth (cm)" queryTableFieldId="14"/>
    <tableColumn id="15" xr3:uid="{60F79048-B85F-43B3-B288-3498A2DEF404}" uniqueName="15" name="mVpH" queryTableFieldId="15"/>
    <tableColumn id="16" xr3:uid="{1A36F52F-A1E1-40FE-8172-0C305E8AEC8D}" uniqueName="16" name="pH" queryTableFieldId="16"/>
    <tableColumn id="17" xr3:uid="{78EEE797-DC4D-416E-873A-81B48F85C336}" uniqueName="17" name="mVORP" queryTableFieldId="17"/>
    <tableColumn id="18" xr3:uid="{889564A2-0A32-4E97-9862-EC6FBBBB8B9E}" uniqueName="18" name="DO (%)" queryTableFieldId="18"/>
    <tableColumn id="19" xr3:uid="{5089AAAB-73EE-4A0B-A170-B5F91C44063D}" uniqueName="19" name="DO (PPM)" queryTableFieldId="19"/>
    <tableColumn id="20" xr3:uid="{C5A77689-BD79-49B0-AE91-2FC90CA52767}" uniqueName="20" name="Conductivity (mS/cm)" queryTableFieldId="20"/>
    <tableColumn id="21" xr3:uid="{C61A6AD7-BEDF-45B5-B6B9-B1C9600F45FB}" uniqueName="21" name="Absolute Conductivity (mS/cm)" queryTableFieldId="21"/>
    <tableColumn id="22" xr3:uid="{21C7BA96-C2B8-4CA9-A159-5182E38E33B6}" uniqueName="22" name="Resistance (MΩ·cm)" queryTableFieldId="22"/>
    <tableColumn id="23" xr3:uid="{4D87A35A-0BA1-4370-9CDA-7407B3E4A431}" uniqueName="23" name="TDS (ppt)" queryTableFieldId="23"/>
    <tableColumn id="24" xr3:uid="{FD56A2DE-78C5-42FB-9B62-E1F4AA3FD7AE}" uniqueName="24" name="PSU" queryTableFieldId="24"/>
    <tableColumn id="25" xr3:uid="{258DA211-C01F-4BCB-BE80-59C2FD6D9295}" uniqueName="25" name="σt" queryTableFieldId="25"/>
    <tableColumn id="26" xr3:uid="{A30B2C13-B20F-4B85-A2F6-4DEAC102A5B5}" uniqueName="26" name="Temperature (°C)" queryTableFieldId="26"/>
    <tableColumn id="27" xr3:uid="{99B0A70D-10A4-48D8-B451-CC4ED97DF17B}" uniqueName="27" name="Atmospheric Pressure (PSI)" queryTableFieldId="27"/>
  </tableColumns>
  <tableStyleInfo name="TableStyleMedium7"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45541A9F-A8DB-4125-89A0-00E06A2A5136}" name="Table_Chira4_Info" displayName="Table_Chira4_Info" ref="A1:AA6" tableType="queryTable" totalsRowShown="0">
  <autoFilter ref="A1:AA6" xr:uid="{45541A9F-A8DB-4125-89A0-00E06A2A5136}"/>
  <tableColumns count="27">
    <tableColumn id="1" xr3:uid="{3B9B1E97-95F7-4BBF-95CC-A400C1D3AC6B}" uniqueName="1" name="Site" queryTableFieldId="1" dataDxfId="483"/>
    <tableColumn id="2" xr3:uid="{A8DD95C9-7FE4-4F2B-934D-99642A162171}" uniqueName="2" name="Visit" queryTableFieldId="2"/>
    <tableColumn id="3" xr3:uid="{41D75595-4CEB-49E0-90C6-0AD9B4C533B7}" uniqueName="3" name="Season" queryTableFieldId="3" dataDxfId="482"/>
    <tableColumn id="4" xr3:uid="{9D3FB66E-7656-4ECA-99E7-0A08305BFDF7}" uniqueName="4" name="Arrival_DateTime" queryTableFieldId="4" dataDxfId="481"/>
    <tableColumn id="5" xr3:uid="{9F33E2C1-0730-4423-BE87-D917D2999A82}" uniqueName="5" name="Gear" queryTableFieldId="5" dataDxfId="480"/>
    <tableColumn id="6" xr3:uid="{C3DD28B5-B822-4279-945B-605345861AC3}" uniqueName="6" name="Group Number" queryTableFieldId="6"/>
    <tableColumn id="7" xr3:uid="{323D6026-4E02-4CE2-A32D-A910260A31A2}" uniqueName="7" name="Location (Coordinates)" queryTableFieldId="7" dataDxfId="479"/>
    <tableColumn id="8" xr3:uid="{82E40120-04C6-4457-96CE-A6B9AD07CA9C}" uniqueName="8" name="Start Time" queryTableFieldId="8"/>
    <tableColumn id="9" xr3:uid="{86DC49DA-4A2F-4B7D-B11D-05B9467D8DF6}" uniqueName="9" name="End Time" queryTableFieldId="9"/>
    <tableColumn id="10" xr3:uid="{738E244C-0137-4F15-A6EE-F5BB12664433}" uniqueName="10" name="Effort" queryTableFieldId="10"/>
    <tableColumn id="11" xr3:uid="{EB4D4114-0566-4055-A7BA-4543C6B4F128}" uniqueName="11" name="Effort Unit" queryTableFieldId="11" dataDxfId="478"/>
    <tableColumn id="12" xr3:uid="{02F86A18-D473-4001-9A7D-E4D25389776B}" uniqueName="12" name="Secchi Measurement 1 (cm)" queryTableFieldId="12"/>
    <tableColumn id="13" xr3:uid="{8DDE2EE7-D0EE-4EF1-96FE-4DB74595ECF8}" uniqueName="13" name="Secchi Measurement 2 (cm)" queryTableFieldId="13"/>
    <tableColumn id="14" xr3:uid="{021C3DAC-A842-44BE-89D4-FB8D76ACAD06}" uniqueName="14" name="Secchi Depth (cm)" queryTableFieldId="14"/>
    <tableColumn id="15" xr3:uid="{D785C555-2838-432E-BB61-8BFE52B58453}" uniqueName="15" name="mVpH" queryTableFieldId="15"/>
    <tableColumn id="16" xr3:uid="{C963CE1A-1493-41C8-B778-2392F6CBDC84}" uniqueName="16" name="pH" queryTableFieldId="16"/>
    <tableColumn id="17" xr3:uid="{E6918EC0-5A15-49CF-AAE2-6569EF1919CB}" uniqueName="17" name="mVORP" queryTableFieldId="17"/>
    <tableColumn id="18" xr3:uid="{E99DF1F6-BA64-433F-97A5-73B373881582}" uniqueName="18" name="DO (%)" queryTableFieldId="18"/>
    <tableColumn id="19" xr3:uid="{7EFAD318-4387-49F3-9167-247224C900C0}" uniqueName="19" name="DO (PPM)" queryTableFieldId="19"/>
    <tableColumn id="20" xr3:uid="{AFD25EB4-6073-46B0-B185-9F3CF954A3D1}" uniqueName="20" name="Conductivity (mS/cm)" queryTableFieldId="20"/>
    <tableColumn id="21" xr3:uid="{256BD390-9C5B-4325-BADE-39699B0E2CAB}" uniqueName="21" name="Absolute Conductivity (mS/cm)" queryTableFieldId="21"/>
    <tableColumn id="22" xr3:uid="{85742907-FF52-48D3-A5FF-3BE32269D484}" uniqueName="22" name="Resistance (MΩ·cm)" queryTableFieldId="22"/>
    <tableColumn id="23" xr3:uid="{A26187AA-0CA5-4A1F-B67E-44D037071F89}" uniqueName="23" name="TDS (ppt)" queryTableFieldId="23"/>
    <tableColumn id="24" xr3:uid="{6B5DCE23-8B60-47F6-81F8-488954315E1C}" uniqueName="24" name="PSU" queryTableFieldId="24"/>
    <tableColumn id="25" xr3:uid="{E19E6B61-0B2D-4BF4-8B77-6D85266F5CC7}" uniqueName="25" name="σt" queryTableFieldId="25"/>
    <tableColumn id="26" xr3:uid="{CB434732-5D5F-42BD-B22D-F0BC28F67C29}" uniqueName="26" name="Temperature (°C)" queryTableFieldId="26"/>
    <tableColumn id="27" xr3:uid="{AF7875D6-77D8-4255-B3B1-2861B30C65EB}" uniqueName="27" name="Atmospheric Pressure (PSI)" queryTableFieldId="27"/>
  </tableColumns>
  <tableStyleInfo name="TableStyleMedium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A2ADA228-F321-4D7B-A88D-90F2BD2D6244}" name="Table_Colorado5_Info" displayName="Table_Colorado5_Info" ref="A1:AA6" tableType="queryTable" totalsRowShown="0">
  <autoFilter ref="A1:AA6" xr:uid="{A2ADA228-F321-4D7B-A88D-90F2BD2D6244}"/>
  <tableColumns count="27">
    <tableColumn id="1" xr3:uid="{69A15BC3-A41F-486A-8419-43876039C074}" uniqueName="1" name="Site" queryTableFieldId="1" dataDxfId="477"/>
    <tableColumn id="2" xr3:uid="{4712D2B2-2D2F-4ACC-AFF3-FBB8B9D8D173}" uniqueName="2" name="Visit" queryTableFieldId="2"/>
    <tableColumn id="3" xr3:uid="{E9B8882B-ADD6-4F3E-A8A0-65972050AFA4}" uniqueName="3" name="Season" queryTableFieldId="3" dataDxfId="476"/>
    <tableColumn id="4" xr3:uid="{446EDFE8-5F42-440A-8B79-157C95F269C2}" uniqueName="4" name="Arrival_DateTime" queryTableFieldId="4" dataDxfId="475"/>
    <tableColumn id="5" xr3:uid="{637A8EDA-FF73-44A9-B399-8FCFDF889C17}" uniqueName="5" name="Gear" queryTableFieldId="5" dataDxfId="474"/>
    <tableColumn id="6" xr3:uid="{860F8845-374F-4BFF-9457-5040A52AD29B}" uniqueName="6" name="Group Number" queryTableFieldId="6"/>
    <tableColumn id="7" xr3:uid="{6F27BFFC-D55F-40E7-AA2B-56F869FE2465}" uniqueName="7" name="Location (Coordinates)" queryTableFieldId="7" dataDxfId="473"/>
    <tableColumn id="8" xr3:uid="{A39F4790-D19C-4A1C-B47A-37AE9DF4DBF8}" uniqueName="8" name="Start Time" queryTableFieldId="8"/>
    <tableColumn id="9" xr3:uid="{09637B2A-B4E1-4C21-8850-238B02092A6D}" uniqueName="9" name="End Time" queryTableFieldId="9"/>
    <tableColumn id="10" xr3:uid="{B16DDAF6-BEFC-48A9-9D66-1C1BDA2B9531}" uniqueName="10" name="Effort" queryTableFieldId="10"/>
    <tableColumn id="11" xr3:uid="{6D0A10CA-1546-4FC3-9D36-285A980D9F0A}" uniqueName="11" name="Effort Unit" queryTableFieldId="11" dataDxfId="472"/>
    <tableColumn id="12" xr3:uid="{30889618-E330-4948-BE40-8927AB19FC5C}" uniqueName="12" name="Secchi Measurement 1 (cm)" queryTableFieldId="12"/>
    <tableColumn id="13" xr3:uid="{2AFD7EB8-D215-4A47-A4D3-2C99D4DD7207}" uniqueName="13" name="Secchi Measurement 2 (cm)" queryTableFieldId="13"/>
    <tableColumn id="14" xr3:uid="{3D41BA02-43F6-4799-A04D-644F80F1C625}" uniqueName="14" name="Secchi Depth (cm)" queryTableFieldId="14"/>
    <tableColumn id="15" xr3:uid="{8162C28F-5577-4C40-8D19-D3859CBF7396}" uniqueName="15" name="mVpH" queryTableFieldId="15"/>
    <tableColumn id="16" xr3:uid="{4C8DFDC9-BA9A-4B7F-83CC-8BD1A6FA584B}" uniqueName="16" name="pH" queryTableFieldId="16"/>
    <tableColumn id="17" xr3:uid="{A35904CD-7690-47B2-B18F-B0C6B6E76336}" uniqueName="17" name="mVORP" queryTableFieldId="17"/>
    <tableColumn id="18" xr3:uid="{8F75CFFE-1F05-4D8E-9657-AECD97034C95}" uniqueName="18" name="DO (%)" queryTableFieldId="18"/>
    <tableColumn id="19" xr3:uid="{38EB7BBE-0320-4C1C-A59D-A46AE64C3424}" uniqueName="19" name="DO (PPM)" queryTableFieldId="19"/>
    <tableColumn id="20" xr3:uid="{4E373D15-491D-4D00-AFB5-EBD54280DC26}" uniqueName="20" name="Conductivity (mS/cm)" queryTableFieldId="20"/>
    <tableColumn id="21" xr3:uid="{FED30030-38B2-48EF-A674-08C7E51D9F18}" uniqueName="21" name="Absolute Conductivity (mS/cm)" queryTableFieldId="21"/>
    <tableColumn id="22" xr3:uid="{7F93921B-5E5B-4FB9-9B94-F7E9559BF327}" uniqueName="22" name="Resistance (MΩ·cm)" queryTableFieldId="22"/>
    <tableColumn id="23" xr3:uid="{3FA7A107-7AB2-4B33-A4B6-FDD5B07DE96A}" uniqueName="23" name="TDS (ppt)" queryTableFieldId="23"/>
    <tableColumn id="24" xr3:uid="{9112A707-EECF-46F1-916C-30A9F150701E}" uniqueName="24" name="PSU" queryTableFieldId="24"/>
    <tableColumn id="25" xr3:uid="{ADFFD80A-E5F2-4510-B896-9D40CE56D3AC}" uniqueName="25" name="σt" queryTableFieldId="25"/>
    <tableColumn id="26" xr3:uid="{9E89C569-853A-42CD-A9B6-3BDCCCD9DD07}" uniqueName="26" name="Temperature (°C)" queryTableFieldId="26"/>
    <tableColumn id="27" xr3:uid="{80D4F11B-2617-4407-83EA-0151B80C74CD}" uniqueName="27" name="Atmospheric Pressure (PSI)" queryTableFieldId="27"/>
  </tableColumns>
  <tableStyleInfo name="TableStyleMedium7"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8229520-FB99-4E62-A8D4-E0901F1A7FF9}" name="Table_Lepanto5_Info" displayName="Table_Lepanto5_Info" ref="A1:AA6" tableType="queryTable" totalsRowShown="0">
  <autoFilter ref="A1:AA6" xr:uid="{C8229520-FB99-4E62-A8D4-E0901F1A7FF9}"/>
  <tableColumns count="27">
    <tableColumn id="1" xr3:uid="{AF70B253-10F9-497E-ABFC-EDB02DB2C3B3}" uniqueName="1" name="Site" queryTableFieldId="1" dataDxfId="471"/>
    <tableColumn id="2" xr3:uid="{83EA6FBE-8AAB-45FF-8973-9D405DD5E885}" uniqueName="2" name="Visit" queryTableFieldId="2"/>
    <tableColumn id="3" xr3:uid="{AE6C90D9-FC45-4CF5-A90D-A0464D89E57D}" uniqueName="3" name="Season" queryTableFieldId="3" dataDxfId="470"/>
    <tableColumn id="4" xr3:uid="{BDC49763-2F0B-4148-AE6E-06F99A6D86FE}" uniqueName="4" name="Arrival_DateTime" queryTableFieldId="4" dataDxfId="469"/>
    <tableColumn id="5" xr3:uid="{773F768A-620A-4E99-81A3-C645BDBEBF40}" uniqueName="5" name="Gear" queryTableFieldId="5" dataDxfId="468"/>
    <tableColumn id="6" xr3:uid="{04D92051-F533-4D8C-8A29-FEF0DC802B7B}" uniqueName="6" name="Group Number" queryTableFieldId="6"/>
    <tableColumn id="7" xr3:uid="{C6FD94A9-E227-43FB-8BBC-6487192E1CAC}" uniqueName="7" name="Location (Coordinates)" queryTableFieldId="7" dataDxfId="467"/>
    <tableColumn id="8" xr3:uid="{E507A6CD-1950-43DF-A399-3DE7A6DF95A3}" uniqueName="8" name="Start Time" queryTableFieldId="8"/>
    <tableColumn id="9" xr3:uid="{3768A9B4-8ECD-49BF-8931-A921973121C4}" uniqueName="9" name="End Time" queryTableFieldId="9"/>
    <tableColumn id="10" xr3:uid="{80D876B2-31F5-497D-BBA4-56C3E851803A}" uniqueName="10" name="Effort" queryTableFieldId="10"/>
    <tableColumn id="11" xr3:uid="{2BA67931-6080-4074-897D-B28797A62E2D}" uniqueName="11" name="Effort Unit" queryTableFieldId="11" dataDxfId="466"/>
    <tableColumn id="12" xr3:uid="{F56A4D57-83BD-44AD-8718-E71BACC9199D}" uniqueName="12" name="Secchi Measurement 1 (cm)" queryTableFieldId="12"/>
    <tableColumn id="13" xr3:uid="{79539F51-5DA4-41FD-B860-9C2F8B16AFB8}" uniqueName="13" name="Secchi Measurement 2 (cm)" queryTableFieldId="13"/>
    <tableColumn id="14" xr3:uid="{FABD9C25-421B-456B-B4E5-4D142780942C}" uniqueName="14" name="Secchi Depth (cm)" queryTableFieldId="14"/>
    <tableColumn id="15" xr3:uid="{971B3C1E-20AB-4D7F-B877-5B35782250C3}" uniqueName="15" name="mVpH" queryTableFieldId="15"/>
    <tableColumn id="16" xr3:uid="{4BD3CE5E-DE7D-4BD6-A902-60E7F004F012}" uniqueName="16" name="pH" queryTableFieldId="16"/>
    <tableColumn id="17" xr3:uid="{4F317744-C1EF-44E6-81B5-849094BCAC1C}" uniqueName="17" name="mVORP" queryTableFieldId="17"/>
    <tableColumn id="18" xr3:uid="{CE03B473-3EB2-4A14-A2DD-FA0CBCCC5211}" uniqueName="18" name="DO (%)" queryTableFieldId="18"/>
    <tableColumn id="19" xr3:uid="{8D90EDC1-CBAA-4D95-A599-2B29B854F6A8}" uniqueName="19" name="DO (PPM)" queryTableFieldId="19"/>
    <tableColumn id="20" xr3:uid="{5F5C2EC2-93D2-45A9-AE07-34D71F3727A4}" uniqueName="20" name="Conductivity (mS/cm)" queryTableFieldId="20"/>
    <tableColumn id="21" xr3:uid="{097FB7CC-67AB-4DE9-A9F1-261F03D64380}" uniqueName="21" name="Absolute Conductivity (mS/cm)" queryTableFieldId="21"/>
    <tableColumn id="22" xr3:uid="{2C9483B4-99CA-4C28-8955-2CA3CAB7023C}" uniqueName="22" name="Resistance (MΩ·cm)" queryTableFieldId="22"/>
    <tableColumn id="23" xr3:uid="{368A5D52-C315-49FA-9959-9CFA77239CAC}" uniqueName="23" name="TDS (ppt)" queryTableFieldId="23"/>
    <tableColumn id="24" xr3:uid="{76D492FB-D3A6-464B-9FAC-F824D3568DEC}" uniqueName="24" name="PSU" queryTableFieldId="24"/>
    <tableColumn id="25" xr3:uid="{4ABB0790-6FD0-44D7-A276-EED156EDF175}" uniqueName="25" name="σt" queryTableFieldId="25"/>
    <tableColumn id="26" xr3:uid="{B4084E96-3912-4A80-B938-1633DD2474FE}" uniqueName="26" name="Temperature (°C)" queryTableFieldId="26"/>
    <tableColumn id="27" xr3:uid="{096DF6A0-4E87-4D7B-9CDA-FE2B1575FBDA}" uniqueName="27" name="Atmospheric Pressure (PSI)" queryTableFieldId="27"/>
  </tableColumns>
  <tableStyleInfo name="TableStyleMedium7"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68447317-F768-44D5-A892-3B60A3C7ADF0}" name="Table_Lepanto4_Info" displayName="Table_Lepanto4_Info" ref="A1:AA6" tableType="queryTable" totalsRowShown="0">
  <autoFilter ref="A1:AA6" xr:uid="{68447317-F768-44D5-A892-3B60A3C7ADF0}"/>
  <tableColumns count="27">
    <tableColumn id="1" xr3:uid="{5CFB530A-7987-4636-992A-8EC41CAB22F7}" uniqueName="1" name="Site" queryTableFieldId="1" dataDxfId="465"/>
    <tableColumn id="2" xr3:uid="{27532E01-3D5B-40B0-9080-095DCF59A848}" uniqueName="2" name="Visit" queryTableFieldId="2"/>
    <tableColumn id="3" xr3:uid="{7FD52BE2-C2A8-4C61-B54B-336B185F5CB8}" uniqueName="3" name="Season" queryTableFieldId="3" dataDxfId="464"/>
    <tableColumn id="4" xr3:uid="{85DBA8F3-21BD-47BD-945E-653FB3C08F1C}" uniqueName="4" name="Arrival_DateTime" queryTableFieldId="4" dataDxfId="463"/>
    <tableColumn id="5" xr3:uid="{3AECD41B-5ECC-49E8-AD57-017187C4C619}" uniqueName="5" name="Gear" queryTableFieldId="5" dataDxfId="462"/>
    <tableColumn id="6" xr3:uid="{196F023D-E70A-4E25-90E3-DDD6B5C46F91}" uniqueName="6" name="Group Number" queryTableFieldId="6"/>
    <tableColumn id="7" xr3:uid="{6EA7D330-2274-4655-B5A5-B8377E067CA1}" uniqueName="7" name="Location (Coordinates)" queryTableFieldId="7" dataDxfId="461"/>
    <tableColumn id="8" xr3:uid="{E0132DD9-6E40-4F15-B3B4-B127B206BF05}" uniqueName="8" name="Start Time" queryTableFieldId="8"/>
    <tableColumn id="9" xr3:uid="{C6F8D86D-8D27-4081-9755-4CCC26730B89}" uniqueName="9" name="End Time" queryTableFieldId="9"/>
    <tableColumn id="10" xr3:uid="{19E48BEF-5925-4F67-8A71-BD2E68FB92DB}" uniqueName="10" name="Effort" queryTableFieldId="10"/>
    <tableColumn id="11" xr3:uid="{628C4698-5AE0-42BB-9765-3810A1E88E77}" uniqueName="11" name="Effort Unit" queryTableFieldId="11" dataDxfId="460"/>
    <tableColumn id="12" xr3:uid="{E204AAA9-84BA-4825-9ACB-6B2B800F6469}" uniqueName="12" name="Secchi Measurement 1 (cm)" queryTableFieldId="12"/>
    <tableColumn id="13" xr3:uid="{E7FAD82A-52D6-4A8B-899F-746FDE5D69E0}" uniqueName="13" name="Secchi Measurement 2 (cm)" queryTableFieldId="13"/>
    <tableColumn id="14" xr3:uid="{E0AEBBA4-B4AC-4646-BEB4-AE02B64BB52D}" uniqueName="14" name="Secchi Depth (cm)" queryTableFieldId="14"/>
    <tableColumn id="15" xr3:uid="{A0285D56-C7F8-47BC-8023-87EF242AC7DB}" uniqueName="15" name="mVpH" queryTableFieldId="15"/>
    <tableColumn id="16" xr3:uid="{C5616188-A50C-41CA-93AB-907DCD796A61}" uniqueName="16" name="pH" queryTableFieldId="16"/>
    <tableColumn id="17" xr3:uid="{CA2C2DB2-9430-4ED3-98E2-BFB8AFBD6243}" uniqueName="17" name="mVORP" queryTableFieldId="17"/>
    <tableColumn id="18" xr3:uid="{D98156A3-FDF2-42B6-BF57-F0A16D54DFB4}" uniqueName="18" name="DO (%)" queryTableFieldId="18"/>
    <tableColumn id="19" xr3:uid="{A640E698-28BA-4175-9EA6-783E572C7A53}" uniqueName="19" name="DO (PPM)" queryTableFieldId="19"/>
    <tableColumn id="20" xr3:uid="{5886B88A-CA76-48C9-9656-3E111289EF75}" uniqueName="20" name="Conductivity (mS/cm)" queryTableFieldId="20"/>
    <tableColumn id="21" xr3:uid="{4C7AE6B2-6CE0-4055-8E73-060A33F3B944}" uniqueName="21" name="Absolute Conductivity (mS/cm)" queryTableFieldId="21"/>
    <tableColumn id="22" xr3:uid="{F1018123-3E05-4245-B295-E63F1A6981F4}" uniqueName="22" name="Resistance (MΩ·cm)" queryTableFieldId="22"/>
    <tableColumn id="23" xr3:uid="{F415A645-3736-4047-BCC8-25AF7B08C015}" uniqueName="23" name="TDS (ppt)" queryTableFieldId="23"/>
    <tableColumn id="24" xr3:uid="{8ECE06A3-4BB7-4761-9436-9CE7A96D1EA5}" uniqueName="24" name="PSU" queryTableFieldId="24"/>
    <tableColumn id="25" xr3:uid="{683C51CC-7CBF-480B-A54A-6CD9A22EBA55}" uniqueName="25" name="σt" queryTableFieldId="25"/>
    <tableColumn id="26" xr3:uid="{24349E47-C2E6-4088-85A9-A99A0049F025}" uniqueName="26" name="Temperature (°C)" queryTableFieldId="26"/>
    <tableColumn id="27" xr3:uid="{DDE1153F-1226-4E4E-BA84-270F42F6E15D}" uniqueName="27" name="Atmospheric Pressure (PSI)" queryTableFieldId="27"/>
  </tableColumns>
  <tableStyleInfo name="TableStyleMedium7"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8EAFFBD9-531A-485C-B349-3B55611EB1FE}" name="Table_Bebedero5_Info" displayName="Table_Bebedero5_Info" ref="A1:AA6" tableType="queryTable" totalsRowShown="0">
  <autoFilter ref="A1:AA6" xr:uid="{8EAFFBD9-531A-485C-B349-3B55611EB1FE}"/>
  <tableColumns count="27">
    <tableColumn id="1" xr3:uid="{9B1BD643-6E42-43EF-BCB8-17D251EB3894}" uniqueName="1" name="Site" queryTableFieldId="1" dataDxfId="459"/>
    <tableColumn id="2" xr3:uid="{21348D8E-9061-4922-8906-81A4F609404F}" uniqueName="2" name="Visit" queryTableFieldId="2"/>
    <tableColumn id="3" xr3:uid="{CE16A4C1-761A-47FC-A0E7-6CB2F0A7DE4A}" uniqueName="3" name="Season" queryTableFieldId="3" dataDxfId="458"/>
    <tableColumn id="4" xr3:uid="{D712B656-15A7-4A41-8F7F-4F90807EBB73}" uniqueName="4" name="Arrival_DateTime" queryTableFieldId="4" dataDxfId="457"/>
    <tableColumn id="5" xr3:uid="{5A8191D0-F8CD-4048-B354-4EC6CFC08D66}" uniqueName="5" name="Gear" queryTableFieldId="5" dataDxfId="456"/>
    <tableColumn id="6" xr3:uid="{196A07BD-A6BA-4D7A-BB75-8F3D9D45A01A}" uniqueName="6" name="Group Number" queryTableFieldId="6"/>
    <tableColumn id="7" xr3:uid="{AFBD9793-061E-40CA-8945-59A9314A1D9A}" uniqueName="7" name="Location (Coordinates)" queryTableFieldId="7" dataDxfId="455"/>
    <tableColumn id="8" xr3:uid="{EC6C6809-C3C8-4815-BD63-9EF53449E5D7}" uniqueName="8" name="Start Time" queryTableFieldId="8"/>
    <tableColumn id="9" xr3:uid="{F56FEC3E-5A29-4DC5-A2BD-2F7A5BD63A58}" uniqueName="9" name="End Time" queryTableFieldId="9"/>
    <tableColumn id="10" xr3:uid="{25D28887-9AB4-4EF1-8C8E-2C6EADEDD7D7}" uniqueName="10" name="Effort" queryTableFieldId="10"/>
    <tableColumn id="11" xr3:uid="{8EBF148D-CDCF-4B4A-8D60-5929CAF77079}" uniqueName="11" name="Effort Unit" queryTableFieldId="11" dataDxfId="454"/>
    <tableColumn id="12" xr3:uid="{244DFCCC-687E-464C-B620-6022F957C7BD}" uniqueName="12" name="Secchi Measurement 1 (cm)" queryTableFieldId="12"/>
    <tableColumn id="13" xr3:uid="{0EA8F4B8-E199-4A03-9A20-34AED9B818FD}" uniqueName="13" name="Secchi Measurement 2 (cm)" queryTableFieldId="13"/>
    <tableColumn id="14" xr3:uid="{56B096F7-B878-448D-B0C1-5571799D00EA}" uniqueName="14" name="Secchi Depth (cm)" queryTableFieldId="14"/>
    <tableColumn id="15" xr3:uid="{04F9D320-9B83-4C6F-850F-5FADF76D1734}" uniqueName="15" name="mVpH" queryTableFieldId="15"/>
    <tableColumn id="16" xr3:uid="{279B256E-5E0E-4D41-BAFD-4499F4AA275B}" uniqueName="16" name="pH" queryTableFieldId="16"/>
    <tableColumn id="17" xr3:uid="{BCC6C078-CE5D-43AD-A9BB-AB37A79D1555}" uniqueName="17" name="mVORP" queryTableFieldId="17"/>
    <tableColumn id="18" xr3:uid="{6209EDEB-F5B7-495B-9EF7-DDAA93BACCA1}" uniqueName="18" name="DO (%)" queryTableFieldId="18"/>
    <tableColumn id="19" xr3:uid="{97A9AA86-6B55-4B8E-B434-3A62B850F61C}" uniqueName="19" name="DO (PPM)" queryTableFieldId="19"/>
    <tableColumn id="20" xr3:uid="{9BA41B50-9321-4409-8425-EC70F461E4ED}" uniqueName="20" name="Conductivity (mS/cm)" queryTableFieldId="20"/>
    <tableColumn id="21" xr3:uid="{7F255756-2DD1-484E-8578-B206C542C12A}" uniqueName="21" name="Absolute Conductivity (mS/cm)" queryTableFieldId="21"/>
    <tableColumn id="22" xr3:uid="{32A19EA6-AA28-4E16-BA25-B183CED14C9D}" uniqueName="22" name="Resistance (MΩ·cm)" queryTableFieldId="22"/>
    <tableColumn id="23" xr3:uid="{F355DCC5-F9FC-432B-A032-1BF8F35F69C1}" uniqueName="23" name="TDS (ppt)" queryTableFieldId="23"/>
    <tableColumn id="24" xr3:uid="{9C939A17-CF50-434C-B873-8FFCBE8FB29B}" uniqueName="24" name="PSU" queryTableFieldId="24"/>
    <tableColumn id="25" xr3:uid="{230D82FE-185C-4C67-A943-4585DC32F650}" uniqueName="25" name="σt" queryTableFieldId="25"/>
    <tableColumn id="26" xr3:uid="{CD1978DD-442C-4C6E-84E0-952E4A8D7308}" uniqueName="26" name="Temperature (°C)" queryTableFieldId="26"/>
    <tableColumn id="27" xr3:uid="{735FBFC2-4E89-454B-A1D3-468B81AB1001}" uniqueName="27" name="Atmospheric Pressure (PSI)" queryTableFieldId="27"/>
  </tableColumns>
  <tableStyleInfo name="TableStyleMedium7"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6923546F-B0B3-4469-B46C-BEBCB983283F}" name="Table_Tivives5_Info" displayName="Table_Tivives5_Info" ref="A1:AA6" tableType="queryTable" totalsRowShown="0">
  <autoFilter ref="A1:AA6" xr:uid="{6923546F-B0B3-4469-B46C-BEBCB983283F}"/>
  <tableColumns count="27">
    <tableColumn id="1" xr3:uid="{C2C7F8F4-2F03-4529-8E4B-84BEBAA124CD}" uniqueName="1" name="Site" queryTableFieldId="1" dataDxfId="453"/>
    <tableColumn id="2" xr3:uid="{F5237769-5331-4800-8378-3657E783B9A5}" uniqueName="2" name="Visit" queryTableFieldId="2"/>
    <tableColumn id="3" xr3:uid="{123FB33E-ED7E-493C-9526-AE3B91DCE8BA}" uniqueName="3" name="Season" queryTableFieldId="3" dataDxfId="452"/>
    <tableColumn id="4" xr3:uid="{145A5543-A8FF-4B55-A3E8-3449543043D4}" uniqueName="4" name="Arrival_DateTime" queryTableFieldId="4" dataDxfId="451"/>
    <tableColumn id="5" xr3:uid="{C129EBFE-ADD1-4361-AE79-1FA97E2375E5}" uniqueName="5" name="Gear" queryTableFieldId="5" dataDxfId="450"/>
    <tableColumn id="6" xr3:uid="{8785A61E-D6E9-49DF-A87D-5BFDCDC40E0B}" uniqueName="6" name="Group Number" queryTableFieldId="6"/>
    <tableColumn id="7" xr3:uid="{AE2F761D-793E-474B-A7E1-3B42C761F923}" uniqueName="7" name="Location (Coordinates)" queryTableFieldId="7" dataDxfId="449"/>
    <tableColumn id="8" xr3:uid="{4C494A97-E272-4D2E-96C5-9484E11D3F5C}" uniqueName="8" name="Start Time" queryTableFieldId="8"/>
    <tableColumn id="9" xr3:uid="{D966DDB9-EDA1-4497-BA94-A7FA7B97EB30}" uniqueName="9" name="End Time" queryTableFieldId="9"/>
    <tableColumn id="10" xr3:uid="{2BCE906D-72EE-4BEE-8A0D-0FF280080928}" uniqueName="10" name="Effort" queryTableFieldId="10"/>
    <tableColumn id="11" xr3:uid="{3B5A28CB-7B70-43E2-9452-62F6131831DB}" uniqueName="11" name="Effort Unit" queryTableFieldId="11" dataDxfId="448"/>
    <tableColumn id="12" xr3:uid="{474A624C-AABE-4629-99C7-9506179AA165}" uniqueName="12" name="Secchi Measurement 1 (cm)" queryTableFieldId="12"/>
    <tableColumn id="13" xr3:uid="{212CF94F-B8CC-4137-9816-06012FCE931B}" uniqueName="13" name="Secchi Measurement 2 (cm)" queryTableFieldId="13"/>
    <tableColumn id="14" xr3:uid="{FAC77C73-845B-44EF-AADF-F358D1DB8871}" uniqueName="14" name="Secchi Depth (cm)" queryTableFieldId="14"/>
    <tableColumn id="15" xr3:uid="{63559CC5-1371-47A5-8E3E-11D413E42209}" uniqueName="15" name="mVpH" queryTableFieldId="15"/>
    <tableColumn id="16" xr3:uid="{E6571904-E940-42EA-8229-401AD2C68CB4}" uniqueName="16" name="pH" queryTableFieldId="16"/>
    <tableColumn id="17" xr3:uid="{883AA4A9-9B90-43F0-BB70-2B267B8B6BEA}" uniqueName="17" name="mVORP" queryTableFieldId="17"/>
    <tableColumn id="18" xr3:uid="{2AE2E513-E9F8-42F0-BBA1-43BB07A4A5A2}" uniqueName="18" name="DO (%)" queryTableFieldId="18"/>
    <tableColumn id="19" xr3:uid="{232B779B-E592-484A-8449-7CFBF4D4867A}" uniqueName="19" name="DO (PPM)" queryTableFieldId="19"/>
    <tableColumn id="20" xr3:uid="{013B58A5-407E-4F73-AA47-AFE5117F7CF5}" uniqueName="20" name="Conductivity (mS/cm)" queryTableFieldId="20"/>
    <tableColumn id="21" xr3:uid="{B89EAAAF-AECD-41CA-BC32-2689A3B44B29}" uniqueName="21" name="Absolute Conductivity (mS/cm)" queryTableFieldId="21"/>
    <tableColumn id="22" xr3:uid="{28DE74DD-B1B9-4BAC-8AC3-E2CAEFA5D920}" uniqueName="22" name="Resistance (MΩ·cm)" queryTableFieldId="22"/>
    <tableColumn id="23" xr3:uid="{0A498ED3-D641-4820-A998-855B10128499}" uniqueName="23" name="TDS (ppt)" queryTableFieldId="23"/>
    <tableColumn id="24" xr3:uid="{FA257E81-7870-41BB-92E8-8503F7C70D05}" uniqueName="24" name="PSU" queryTableFieldId="24"/>
    <tableColumn id="25" xr3:uid="{C21AE2AE-452A-41D4-A899-A0324A8625B1}" uniqueName="25" name="σt" queryTableFieldId="25"/>
    <tableColumn id="26" xr3:uid="{B2051B65-F1E8-4C98-A28D-D3F281C466B4}" uniqueName="26" name="Temperature (°C)" queryTableFieldId="26"/>
    <tableColumn id="27" xr3:uid="{ECE2B1EA-D67E-4164-A37B-4186842E1915}" uniqueName="27" name="Atmospheric Pressure (PSI)" queryTableFieldId="27"/>
  </tableColumns>
  <tableStyleInfo name="TableStyleMedium7"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21EC61B5-D192-44B1-B217-05484DDF900F}" name="Table_PuntaMorales5_Info" displayName="Table_PuntaMorales5_Info" ref="A1:AA6" tableType="queryTable" totalsRowShown="0">
  <autoFilter ref="A1:AA6" xr:uid="{21EC61B5-D192-44B1-B217-05484DDF900F}"/>
  <tableColumns count="27">
    <tableColumn id="1" xr3:uid="{65F3D44B-6D1C-45D8-970F-3204690CBA39}" uniqueName="1" name="Site" queryTableFieldId="1" dataDxfId="447"/>
    <tableColumn id="2" xr3:uid="{503E1350-6BDC-438F-A313-73BF23CFA9C4}" uniqueName="2" name="Visit" queryTableFieldId="2"/>
    <tableColumn id="3" xr3:uid="{11EACAC7-1EE5-4D6E-BB2A-4EA74A9888AC}" uniqueName="3" name="Season" queryTableFieldId="3" dataDxfId="446"/>
    <tableColumn id="4" xr3:uid="{2D4BDD85-4406-47E4-BA90-52ACA00A994D}" uniqueName="4" name="Arrival_DateTime" queryTableFieldId="4" dataDxfId="445"/>
    <tableColumn id="5" xr3:uid="{4D2771CA-97FD-47CC-8E4C-7DDDDE3EC387}" uniqueName="5" name="Gear" queryTableFieldId="5" dataDxfId="444"/>
    <tableColumn id="6" xr3:uid="{B3CE3983-BB9F-4C1B-9D16-54E0E1338807}" uniqueName="6" name="Group Number" queryTableFieldId="6"/>
    <tableColumn id="7" xr3:uid="{711D9F06-11BF-4D82-B925-39BA6B5C4075}" uniqueName="7" name="Location (Coordinates)" queryTableFieldId="7" dataDxfId="443"/>
    <tableColumn id="8" xr3:uid="{A4CBD1E1-E255-449C-B29F-1616D1C3E00F}" uniqueName="8" name="Start Time" queryTableFieldId="8"/>
    <tableColumn id="9" xr3:uid="{5058217D-A82B-4739-8030-AD50F4D7D1B1}" uniqueName="9" name="End Time" queryTableFieldId="9"/>
    <tableColumn id="10" xr3:uid="{595B31E2-7381-47CD-B8B7-6F6B4DFD6526}" uniqueName="10" name="Effort" queryTableFieldId="10"/>
    <tableColumn id="11" xr3:uid="{5AF23A87-005C-4147-87CD-407F724F54D8}" uniqueName="11" name="Effort Unit" queryTableFieldId="11" dataDxfId="442"/>
    <tableColumn id="12" xr3:uid="{0B527FC7-9B08-4F28-86A1-686B6BE78E20}" uniqueName="12" name="Secchi Measurement 1 (cm)" queryTableFieldId="12"/>
    <tableColumn id="13" xr3:uid="{25ACBB0C-4619-4108-B8A3-FFEF1C0DF6C3}" uniqueName="13" name="Secchi Measurement 2 (cm)" queryTableFieldId="13"/>
    <tableColumn id="14" xr3:uid="{D02EAD0C-F986-4A15-840A-ED8606A265E2}" uniqueName="14" name="Secchi Depth (cm)" queryTableFieldId="14"/>
    <tableColumn id="15" xr3:uid="{57A1B0D2-9D0F-4C57-8F47-5C4D03CCEB03}" uniqueName="15" name="mVpH" queryTableFieldId="15"/>
    <tableColumn id="16" xr3:uid="{9A091A1C-389C-4389-87E4-937A34BCC757}" uniqueName="16" name="pH" queryTableFieldId="16"/>
    <tableColumn id="17" xr3:uid="{AB577603-B29A-4412-9E72-EB73C1FF28E9}" uniqueName="17" name="mVORP" queryTableFieldId="17"/>
    <tableColumn id="18" xr3:uid="{C0D9F3B2-2298-4C9F-BFE6-DF126DE38571}" uniqueName="18" name="DO (%)" queryTableFieldId="18"/>
    <tableColumn id="19" xr3:uid="{19E99204-3B9A-4498-8F37-78C43BEB4C92}" uniqueName="19" name="DO (PPM)" queryTableFieldId="19"/>
    <tableColumn id="20" xr3:uid="{2B79CB6A-B301-4435-A4D7-D0D784B45480}" uniqueName="20" name="Conductivity (mS/cm)" queryTableFieldId="20"/>
    <tableColumn id="21" xr3:uid="{BB19D5AE-CBA0-4F24-B747-B62B685D2369}" uniqueName="21" name="Absolute Conductivity (mS/cm)" queryTableFieldId="21"/>
    <tableColumn id="22" xr3:uid="{F25AF4F4-D710-4B4F-9277-5AA5B45D83FF}" uniqueName="22" name="Resistance (MΩ·cm)" queryTableFieldId="22"/>
    <tableColumn id="23" xr3:uid="{C8556E43-E934-48B3-9BC9-6427ACD2DFC4}" uniqueName="23" name="TDS (ppt)" queryTableFieldId="23"/>
    <tableColumn id="24" xr3:uid="{EB24A23C-E555-4B7B-A401-8B5222A441B8}" uniqueName="24" name="PSU" queryTableFieldId="24"/>
    <tableColumn id="25" xr3:uid="{C7A14AB4-E44D-42B0-A619-9E7792F9418D}" uniqueName="25" name="σt" queryTableFieldId="25"/>
    <tableColumn id="26" xr3:uid="{BAA312B0-9BF0-4F42-B0DB-6C873ED0F5C9}" uniqueName="26" name="Temperature (°C)" queryTableFieldId="26"/>
    <tableColumn id="27" xr3:uid="{6ACB9BF8-BD9C-4440-93DC-21C1FE3CBF15}" uniqueName="27" name="Atmospheric Pressure (PSI)" queryTableFieldId="27"/>
  </tableColumns>
  <tableStyleInfo name="TableStyleMedium7"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37630B40-EF30-404C-B632-A32802F620C9}" name="PuntaMorales5_Fish" displayName="PuntaMorales5_Fish" ref="B3:J141" totalsRowShown="0" dataDxfId="441">
  <autoFilter ref="B3:J141" xr:uid="{45A45ACD-4967-4F05-83E5-767FCCF2AF37}"/>
  <sortState xmlns:xlrd2="http://schemas.microsoft.com/office/spreadsheetml/2017/richdata2" ref="B4:J4">
    <sortCondition ref="D3:D4"/>
  </sortState>
  <tableColumns count="9">
    <tableColumn id="6" xr3:uid="{39ABFEB0-9CF7-4646-8AFF-812A6E2F9F8C}" name="Site" dataDxfId="440">
      <calculatedColumnFormula>$W$5</calculatedColumnFormula>
    </tableColumn>
    <tableColumn id="8" xr3:uid="{B0B9E03F-06F4-4315-9D29-3BF7552EBE94}" name="Visit" dataDxfId="439">
      <calculatedColumnFormula>$W$6</calculatedColumnFormula>
    </tableColumn>
    <tableColumn id="7" xr3:uid="{F8760CEC-069A-4D10-B9BB-BC805467E1C2}" name="Gear" dataDxfId="438"/>
    <tableColumn id="9" xr3:uid="{3AEBCCDA-10CD-4E79-AD78-A24D279870F8}" name="Throw/Haul" dataDxfId="437"/>
    <tableColumn id="2" xr3:uid="{895F2FC5-F00A-49C5-BBE6-93D0FCF9E72A}" name="Species" dataDxfId="436"/>
    <tableColumn id="3" xr3:uid="{F348E5E6-6DD6-4D09-8411-79DD6F9248D2}" name="StandardLength_mm" dataDxfId="435"/>
    <tableColumn id="4" xr3:uid="{3B70A357-DC84-45B4-8F48-E859DBAD2A09}" name="Weight_g" dataDxfId="434"/>
    <tableColumn id="1" xr3:uid="{B7687CD0-F98B-4ED2-9F37-31FEC5B73B76}" name="Collected" dataDxfId="433"/>
    <tableColumn id="5" xr3:uid="{046B0131-3EB8-4D03-B1F8-99ABC21CEDD4}" name="Notes" dataDxfId="432"/>
  </tableColumns>
  <tableStyleInfo name="TableStyleLight1"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6A16C5F9-272D-413F-BC41-95FCE13AB90B}" name="PuntaMorales5_Batch" displayName="PuntaMorales5_Batch" ref="L3:T5" totalsRowShown="0" dataDxfId="431">
  <autoFilter ref="L3:T5" xr:uid="{32DFD5BF-A571-4A58-AB05-9BF696BFC8FF}"/>
  <tableColumns count="9">
    <tableColumn id="7" xr3:uid="{24A4C439-360D-4915-92BF-7760BEDBC53B}" name="Site" dataDxfId="430">
      <calculatedColumnFormula>$W$5</calculatedColumnFormula>
    </tableColumn>
    <tableColumn id="8" xr3:uid="{C0809F6F-0909-46FD-A960-9095F239582C}" name="Visit" dataDxfId="429">
      <calculatedColumnFormula>$W$6</calculatedColumnFormula>
    </tableColumn>
    <tableColumn id="1" xr3:uid="{38142E16-14EE-4202-B813-F478133CFCB0}" name="Gear" dataDxfId="428"/>
    <tableColumn id="9" xr3:uid="{0DB5F3E1-2DF5-449F-BE18-D849C1AB1DAF}" name="Throw/Haul" dataDxfId="427"/>
    <tableColumn id="2" xr3:uid="{99296C19-E537-4F57-861B-BD0BADBF165B}" name="Species" dataDxfId="426"/>
    <tableColumn id="3" xr3:uid="{CDC52758-BFFC-4ACC-A31D-4EB2197EC5CF}" name="Number" dataDxfId="425"/>
    <tableColumn id="4" xr3:uid="{A2AD11EC-F672-4FAE-A4BF-70177D3976D4}" name="TotalWeight_g" dataDxfId="424"/>
    <tableColumn id="6" xr3:uid="{F855F6A8-FFB3-4CEA-B999-26FF935C21A7}" name="Notes" dataDxfId="423"/>
    <tableColumn id="5" xr3:uid="{DE547E1E-55A3-455A-AF14-44B8ED00A733}" name="AverageWeight_g" dataDxfId="422">
      <calculatedColumnFormula>PuntaMorales5_Batch[[#This Row],[TotalWeight_g]]/PuntaMorales5_Batch[[#This Row],[Number]]</calculatedColumnFormula>
    </tableColumn>
  </tableColumns>
  <tableStyleInfo name="TableStyleLight1"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5CD35A6-CA8B-402B-9F9B-924F7B17E820}" name="PuntaMorales5_Info" displayName="PuntaMorales5_Info" ref="V4:AA32" totalsRowShown="0">
  <autoFilter ref="V4:AA32" xr:uid="{301B2F07-20F6-4EF2-BFCE-B21C8206BEB3}"/>
  <tableColumns count="6">
    <tableColumn id="1" xr3:uid="{D16D6E1F-61FE-4CEB-A16E-27196C9ED28F}" name="Metric"/>
    <tableColumn id="2" xr3:uid="{646BD1C1-A975-44B4-B4D0-AA4AE15AAF33}" name="Centipede Net 1.1"/>
    <tableColumn id="3" xr3:uid="{B6993626-E008-4122-82E2-6725069BFA52}" name="Centipede Net 1.2"/>
    <tableColumn id="4" xr3:uid="{E88B7824-8090-4BA5-AE46-13ED14689330}" name="Centipede Net 1.3"/>
    <tableColumn id="5" xr3:uid="{1391BF34-A8FA-47EA-91A0-036DF1604016}" name="Seine">
      <calculatedColumnFormula>AVERAGE(W5:Y5)</calculatedColumnFormula>
    </tableColumn>
    <tableColumn id="6" xr3:uid="{E7608E85-CD36-4041-8D79-D6264D5B34FF}" name="Cast Net">
      <calculatedColumnFormula>AVERAGE(W5:Y5)</calculatedColumnFormula>
    </tableColumn>
  </tableColumns>
  <tableStyleInfo name="TableStyleLight1" showFirstColumn="1"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C90A08F-AC09-4160-BAD3-7718CE62BC7D}" name="Tivives5_Fish" displayName="Tivives5_Fish" ref="B3:J23" totalsRowShown="0" dataDxfId="421">
  <autoFilter ref="B3:J23" xr:uid="{45A45ACD-4967-4F05-83E5-767FCCF2AF37}"/>
  <sortState xmlns:xlrd2="http://schemas.microsoft.com/office/spreadsheetml/2017/richdata2" ref="B4:J4">
    <sortCondition ref="D3:D4"/>
  </sortState>
  <tableColumns count="9">
    <tableColumn id="6" xr3:uid="{193D4227-55DC-4BC1-95F6-9238D6EF3574}" name="Site" dataDxfId="420">
      <calculatedColumnFormula>$W$5</calculatedColumnFormula>
    </tableColumn>
    <tableColumn id="8" xr3:uid="{2CF3B6E7-5391-45C4-B89E-887E328B1EA4}" name="Visit" dataDxfId="419">
      <calculatedColumnFormula>$W$6</calculatedColumnFormula>
    </tableColumn>
    <tableColumn id="7" xr3:uid="{B9442DE4-4499-415D-AC01-A9CFDF8242F2}" name="Gear" dataDxfId="418"/>
    <tableColumn id="9" xr3:uid="{3769365F-42AF-4834-9157-2D9B9864ED09}" name="Throw/Haul" dataDxfId="417"/>
    <tableColumn id="2" xr3:uid="{3074542D-48B4-405F-A107-CD995B6809DA}" name="Species" dataDxfId="416"/>
    <tableColumn id="3" xr3:uid="{029E2233-2C2F-424F-B8B4-5FC340D7D047}" name="StandardLength_mm" dataDxfId="415"/>
    <tableColumn id="4" xr3:uid="{61E128FB-BF13-4E43-89A0-93170E555781}" name="Weight_g" dataDxfId="414"/>
    <tableColumn id="1" xr3:uid="{12B575B6-C2BC-480A-97AE-00CC2DCD92B3}" name="Collected" dataDxfId="413"/>
    <tableColumn id="5" xr3:uid="{4F29E241-641E-4CB1-9D89-5D4EAECDBB49}" name="Notes" dataDxfId="412"/>
  </tableColumns>
  <tableStyleInfo name="TableStyleLight1"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DCCA573D-121F-45FF-8A46-48A9169111D0}" name="Tivives4_Batch142145142" displayName="Tivives4_Batch142145142" ref="L3:T4" totalsRowShown="0" dataDxfId="411">
  <autoFilter ref="L3:T4" xr:uid="{32DFD5BF-A571-4A58-AB05-9BF696BFC8FF}"/>
  <tableColumns count="9">
    <tableColumn id="7" xr3:uid="{19DF2B4A-FFCF-4914-801E-AB7AA9BCC555}" name="Site" dataDxfId="410"/>
    <tableColumn id="8" xr3:uid="{E4126FBF-A459-4E60-9151-36DA44819F49}" name="Visit" dataDxfId="409"/>
    <tableColumn id="1" xr3:uid="{3FFC43FC-2CF5-49B8-9A7B-06C9B7F5A733}" name="Gear" dataDxfId="408"/>
    <tableColumn id="9" xr3:uid="{58E91E1E-D74D-4D03-B22C-A7CD258D44E1}" name="Throw/Haul" dataDxfId="407"/>
    <tableColumn id="2" xr3:uid="{B7531EC2-9422-4FED-8470-50C6B0A1AEA6}" name="Species" dataDxfId="406"/>
    <tableColumn id="3" xr3:uid="{37F274A5-0C9F-4529-99D8-416864C578CD}" name="Number" dataDxfId="405"/>
    <tableColumn id="4" xr3:uid="{09B37DB3-84CC-4894-B60F-76A86CE744CF}" name="TotalWeight_g" dataDxfId="404"/>
    <tableColumn id="6" xr3:uid="{8B8694AA-DDF6-42A1-9AE8-9DFA1F625A59}" name="Notes" dataDxfId="403"/>
    <tableColumn id="5" xr3:uid="{DFCDE355-4B6A-48BE-B2E1-2B758FD718FC}" name="AverageWeight_g" dataDxfId="402"/>
  </tableColumns>
  <tableStyleInfo name="TableStyleLight1"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E5B0C09-06CD-4E34-AC1E-07EFFD4A07F8}" name="Tivives5_Info" displayName="Tivives5_Info" ref="V4:AA32" totalsRowShown="0">
  <autoFilter ref="V4:AA32" xr:uid="{301B2F07-20F6-4EF2-BFCE-B21C8206BEB3}"/>
  <tableColumns count="6">
    <tableColumn id="1" xr3:uid="{3BCA1928-8B22-4CE5-8F75-DC36094EE80D}" name="Metric"/>
    <tableColumn id="2" xr3:uid="{9F535463-3A46-4DCA-A05D-196584294573}" name="Centipede Net 1.1"/>
    <tableColumn id="3" xr3:uid="{B4D985A9-657C-4267-8B97-E02B16323995}" name="Centipede Net 1.2"/>
    <tableColumn id="4" xr3:uid="{E6C6EEC6-F20B-4CB8-A21F-DCC8DE410F73}" name="Centipede Net 1.3"/>
    <tableColumn id="5" xr3:uid="{1B953972-274C-4C0F-B69D-596EA83BF95A}" name="Seine">
      <calculatedColumnFormula>AVERAGE(W5:Y5)</calculatedColumnFormula>
    </tableColumn>
    <tableColumn id="6" xr3:uid="{430260B6-2933-4773-A40B-48A9EABD5782}" name="Cast Net">
      <calculatedColumnFormula>AVERAGE(W5:Y5)</calculatedColumnFormula>
    </tableColumn>
  </tableColumns>
  <tableStyleInfo name="TableStyleLight1" showFirstColumn="1"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4ED82865-20A4-45C7-BFF6-34AC291A898E}" name="Bebedero5_Fish" displayName="Bebedero5_Fish" ref="B3:J25" totalsRowShown="0" dataDxfId="401">
  <autoFilter ref="B3:J25" xr:uid="{45A45ACD-4967-4F05-83E5-767FCCF2AF37}"/>
  <sortState xmlns:xlrd2="http://schemas.microsoft.com/office/spreadsheetml/2017/richdata2" ref="B4:J4">
    <sortCondition ref="D3:D4"/>
  </sortState>
  <tableColumns count="9">
    <tableColumn id="6" xr3:uid="{18AAC496-468F-4501-A117-5E4CD22AEA9E}" name="Site" dataDxfId="400">
      <calculatedColumnFormula>$W$5</calculatedColumnFormula>
    </tableColumn>
    <tableColumn id="8" xr3:uid="{B9F30429-E1FD-4F02-B89C-B620B96A4C38}" name="Visit" dataDxfId="399">
      <calculatedColumnFormula>$W$6</calculatedColumnFormula>
    </tableColumn>
    <tableColumn id="7" xr3:uid="{7B0385DC-13A9-4588-8328-4B53364B85CF}" name="Gear" dataDxfId="398"/>
    <tableColumn id="9" xr3:uid="{6D133A78-7A94-41BE-AD76-6DD765076ED7}" name="Throw/Haul" dataDxfId="397"/>
    <tableColumn id="2" xr3:uid="{E785554D-777C-45BA-8A0F-219E56C51E81}" name="Species" dataDxfId="396"/>
    <tableColumn id="3" xr3:uid="{7E5DA16D-4CB4-4C38-952B-8EE900D6F0D2}" name="StandardLength_mm" dataDxfId="395"/>
    <tableColumn id="4" xr3:uid="{D95DF434-4D2C-4DB2-9D26-2A33DC814290}" name="Weight_g" dataDxfId="394"/>
    <tableColumn id="1" xr3:uid="{52BC3018-FD5B-4534-AC23-D38AE6E74F17}" name="Collected" dataDxfId="393"/>
    <tableColumn id="5" xr3:uid="{87C6FDD4-4B31-4094-8C52-6B61A33B2233}" name="Notes" dataDxfId="392"/>
  </tableColumns>
  <tableStyleInfo name="TableStyleLight1"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8826159-4B02-44B9-B879-D0449CD85463}" name="Tivives4_Batch142145152" displayName="Tivives4_Batch142145152" ref="L3:T4" totalsRowShown="0" dataDxfId="391">
  <autoFilter ref="L3:T4" xr:uid="{32DFD5BF-A571-4A58-AB05-9BF696BFC8FF}"/>
  <tableColumns count="9">
    <tableColumn id="7" xr3:uid="{F83E10B8-8922-413E-8F02-D6B7782080B7}" name="Site" dataDxfId="390"/>
    <tableColumn id="8" xr3:uid="{1F7845F8-1D7A-478A-AF98-F63705CA53B7}" name="Visit" dataDxfId="389"/>
    <tableColumn id="1" xr3:uid="{CBB48AE4-AA56-46DD-9F07-FC8B385DB3E8}" name="Gear" dataDxfId="388"/>
    <tableColumn id="9" xr3:uid="{59C08AE1-5798-4D96-BE54-8028C073F099}" name="Throw/Haul" dataDxfId="387"/>
    <tableColumn id="2" xr3:uid="{FF671D34-3E12-4C0D-94B5-905BCFB03599}" name="Species" dataDxfId="386"/>
    <tableColumn id="3" xr3:uid="{EDE44087-1989-4458-815F-A6F92A4B32CA}" name="Number" dataDxfId="385"/>
    <tableColumn id="4" xr3:uid="{354322CB-E900-4A8C-8D21-54259332038D}" name="TotalWeight_g" dataDxfId="384"/>
    <tableColumn id="6" xr3:uid="{1EF5A546-9DDA-404B-B23F-B24B080783A0}" name="Notes" dataDxfId="383"/>
    <tableColumn id="5" xr3:uid="{E07CEF8B-8585-4CDA-9A40-1EB5526FE323}" name="AverageWeight_g" dataDxfId="382"/>
  </tableColumns>
  <tableStyleInfo name="TableStyleLight1"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9BF049E8-C2FA-4DCB-A747-222124068227}" name="Bebedero5_Info" displayName="Bebedero5_Info" ref="V4:AA32" totalsRowShown="0">
  <autoFilter ref="V4:AA32" xr:uid="{301B2F07-20F6-4EF2-BFCE-B21C8206BEB3}"/>
  <tableColumns count="6">
    <tableColumn id="1" xr3:uid="{3CAFFFB6-0DA5-471D-9968-3A8A463949CE}" name="Metric"/>
    <tableColumn id="2" xr3:uid="{E37B90E7-D7C3-4FF6-908B-ACF9C91D094D}" name="Centipede Net 1.1"/>
    <tableColumn id="3" xr3:uid="{CE769E2B-41D2-4709-8A82-73ABA83CBDC0}" name="Centipede Net 1.2"/>
    <tableColumn id="4" xr3:uid="{F6A09D05-CB58-40CB-8158-641165A51C78}" name="Centipede Net 1.3"/>
    <tableColumn id="5" xr3:uid="{FC761A14-1ED6-4DB7-BAD2-795C4123EF8F}" name="Seine">
      <calculatedColumnFormula>AVERAGE(W5:Y5)</calculatedColumnFormula>
    </tableColumn>
    <tableColumn id="6" xr3:uid="{33390D9A-3C00-43A1-A1DE-D2C5E5D55AFF}" name="Cast Net">
      <calculatedColumnFormula>AVERAGE(W5:Y5)</calculatedColumnFormula>
    </tableColumn>
  </tableColumns>
  <tableStyleInfo name="TableStyleLight1" showFirstColumn="1"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36C2CFFE-32A2-4725-855C-DEF219470282}" name="Lepanto4_Fish" displayName="Lepanto4_Fish" ref="B3:J78" totalsRowShown="0" dataDxfId="381">
  <autoFilter ref="B3:J78" xr:uid="{45A45ACD-4967-4F05-83E5-767FCCF2AF37}"/>
  <sortState xmlns:xlrd2="http://schemas.microsoft.com/office/spreadsheetml/2017/richdata2" ref="B4:J4">
    <sortCondition ref="D3:D4"/>
  </sortState>
  <tableColumns count="9">
    <tableColumn id="6" xr3:uid="{DA781460-CC29-4B64-9798-457BDD12F6F2}" name="Site" dataDxfId="380">
      <calculatedColumnFormula>$W$5</calculatedColumnFormula>
    </tableColumn>
    <tableColumn id="8" xr3:uid="{47312D7A-583E-4614-9F2B-4D425DDA268D}" name="Visit" dataDxfId="379">
      <calculatedColumnFormula>$W$6</calculatedColumnFormula>
    </tableColumn>
    <tableColumn id="7" xr3:uid="{76C2E8DF-2D6E-49DC-982C-45895BA45A28}" name="Gear" dataDxfId="378"/>
    <tableColumn id="9" xr3:uid="{6BC5A2EB-9C54-4BF9-B7CD-17DBE40AF4FD}" name="Throw/Haul" dataDxfId="377"/>
    <tableColumn id="2" xr3:uid="{CEB93FC9-B09B-4DBE-9834-A2E05F087711}" name="Species" dataDxfId="376"/>
    <tableColumn id="3" xr3:uid="{F4557E8B-3C55-47EF-9333-FFE63FF6C2C6}" name="StandardLength_mm" dataDxfId="375"/>
    <tableColumn id="4" xr3:uid="{94C72398-8238-4728-9C67-D8A89CCAA4FA}" name="Weight_g" dataDxfId="374"/>
    <tableColumn id="1" xr3:uid="{38D6C1D6-D3D7-4C4F-9A3B-F44709C72AC0}" name="Collected" dataDxfId="373"/>
    <tableColumn id="5" xr3:uid="{B06818D4-D59C-4CE8-836D-989EA76009E2}" name="Notes" dataDxfId="372"/>
  </tableColumns>
  <tableStyleInfo name="TableStyleLight1"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B86ED45-6AFB-496D-B91E-97193AEA5BBF}" name="Tivives4_Batch142145155" displayName="Tivives4_Batch142145155" ref="L3:T4" totalsRowShown="0" dataDxfId="371">
  <autoFilter ref="L3:T4" xr:uid="{32DFD5BF-A571-4A58-AB05-9BF696BFC8FF}"/>
  <tableColumns count="9">
    <tableColumn id="7" xr3:uid="{49002AB8-86D9-4A9C-B578-8F226202E711}" name="Site" dataDxfId="370"/>
    <tableColumn id="8" xr3:uid="{FD25BDE8-553C-4BC2-A650-63AF5565E74E}" name="Visit" dataDxfId="369"/>
    <tableColumn id="1" xr3:uid="{816B8144-28D9-48F1-A4AD-3E706A79A3E4}" name="Gear" dataDxfId="368"/>
    <tableColumn id="9" xr3:uid="{2948D77A-1D3A-44DC-8BEE-15A46BB8D0BC}" name="Throw/Haul" dataDxfId="367"/>
    <tableColumn id="2" xr3:uid="{A95BF238-0C0A-4C3D-8283-98B6B5612BCB}" name="Species" dataDxfId="366"/>
    <tableColumn id="3" xr3:uid="{90A6B4DA-266D-48BE-ACDC-C07CD3B50A41}" name="Number" dataDxfId="365"/>
    <tableColumn id="4" xr3:uid="{35834500-DEA2-4ECF-8067-756BD4EB662F}" name="TotalWeight_g" dataDxfId="364"/>
    <tableColumn id="6" xr3:uid="{471621A2-0271-4056-A9E8-FAEC6080A762}" name="Notes" dataDxfId="363"/>
    <tableColumn id="5" xr3:uid="{C9B18D93-D32E-4872-8179-ADF79DE4B3A6}" name="AverageWeight_g" dataDxfId="362"/>
  </tableColumns>
  <tableStyleInfo name="TableStyleLight1"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D1E17EE-0772-46B7-83FB-EF2633665E94}" name="Lepanto4_Info" displayName="Lepanto4_Info" ref="V4:AA32" totalsRowShown="0">
  <autoFilter ref="V4:AA32" xr:uid="{301B2F07-20F6-4EF2-BFCE-B21C8206BEB3}"/>
  <tableColumns count="6">
    <tableColumn id="1" xr3:uid="{92395D4D-40F9-4D62-A7DC-C3B864E759CB}" name="Metric"/>
    <tableColumn id="2" xr3:uid="{9D041EB2-2315-48B9-8C1B-4660DE2DAE6B}" name="Centipede Net 1.1"/>
    <tableColumn id="3" xr3:uid="{90A8D57D-2C93-4B48-AD8B-CFA76E7348A0}" name="Centipede Net 1.2"/>
    <tableColumn id="4" xr3:uid="{469A7545-F7D4-47CB-9F18-BD85A1910ABC}" name="Centipede Net 1.3"/>
    <tableColumn id="5" xr3:uid="{7597522D-2694-468F-9A39-69C4C6792BE1}" name="Seine">
      <calculatedColumnFormula>AVERAGE(W5:Y5)</calculatedColumnFormula>
    </tableColumn>
    <tableColumn id="6" xr3:uid="{FBAE59B6-11DD-463B-A4D3-134F318B040C}" name="Cast Net">
      <calculatedColumnFormula>AVERAGE(W5:Y5)</calculatedColumnFormula>
    </tableColumn>
  </tableColumns>
  <tableStyleInfo name="TableStyleLight1" showFirstColumn="1"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14F756BE-9215-47EF-8677-4CB30A3C3C24}" name="Lepanto5_Fish" displayName="Lepanto5_Fish" ref="B3:J91" totalsRowShown="0" dataDxfId="361">
  <autoFilter ref="B3:J91" xr:uid="{45A45ACD-4967-4F05-83E5-767FCCF2AF37}"/>
  <sortState xmlns:xlrd2="http://schemas.microsoft.com/office/spreadsheetml/2017/richdata2" ref="B4:J4">
    <sortCondition ref="D3:D4"/>
  </sortState>
  <tableColumns count="9">
    <tableColumn id="6" xr3:uid="{632947BB-FD75-4B84-B65F-DB1B930FE3C2}" name="Site" dataDxfId="360">
      <calculatedColumnFormula>$W$5</calculatedColumnFormula>
    </tableColumn>
    <tableColumn id="8" xr3:uid="{5B4BC2AD-21D3-475A-9C93-DE7FE592C1B0}" name="Visit" dataDxfId="359">
      <calculatedColumnFormula>$W$6</calculatedColumnFormula>
    </tableColumn>
    <tableColumn id="7" xr3:uid="{701F5849-A1B1-401B-AE22-87DAC747985F}" name="Gear" dataDxfId="358"/>
    <tableColumn id="9" xr3:uid="{8D3DDD1E-4DD0-42F8-918D-1E50B5D49CB3}" name="Throw/Haul" dataDxfId="357"/>
    <tableColumn id="2" xr3:uid="{406D558A-A402-46A8-81D1-7264E92CD5AE}" name="Species" dataDxfId="356"/>
    <tableColumn id="3" xr3:uid="{43C3B2F1-3F73-4E4D-87D5-B4BA134611E0}" name="StandardLength_mm" dataDxfId="355"/>
    <tableColumn id="4" xr3:uid="{8AE99983-1A7F-4E18-98EC-AA8773F9A62B}" name="Weight_g" dataDxfId="354"/>
    <tableColumn id="1" xr3:uid="{F827ED3F-8128-4873-AF5E-57B56C5D38D3}" name="Collected" dataDxfId="353"/>
    <tableColumn id="5" xr3:uid="{C2BC64A6-0DAF-42B2-9EEA-835AA907E84F}" name="Notes" dataDxfId="352"/>
  </tableColumns>
  <tableStyleInfo name="TableStyleLight1"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FFB3FF6-7F7F-4830-9899-916CB8BC4F26}" name="Tivives4_Batch142145158" displayName="Tivives4_Batch142145158" ref="L3:T4" totalsRowShown="0" dataDxfId="351">
  <autoFilter ref="L3:T4" xr:uid="{32DFD5BF-A571-4A58-AB05-9BF696BFC8FF}"/>
  <tableColumns count="9">
    <tableColumn id="7" xr3:uid="{85005DB5-3D62-4E85-A1F9-E8426B7C2507}" name="Site" dataDxfId="350"/>
    <tableColumn id="8" xr3:uid="{20711ECE-1ACC-4B83-8420-3A38F2C5AE62}" name="Visit" dataDxfId="349"/>
    <tableColumn id="1" xr3:uid="{164136D9-6B5D-40A8-87B9-6FB97EFC84A5}" name="Gear" dataDxfId="348"/>
    <tableColumn id="9" xr3:uid="{E98D7D80-092F-421E-814D-9C796DD5A16F}" name="Throw/Haul" dataDxfId="347"/>
    <tableColumn id="2" xr3:uid="{6676EC00-1AEC-4D28-BA72-0F61FB7C00AB}" name="Species" dataDxfId="346"/>
    <tableColumn id="3" xr3:uid="{FAD99936-8A2C-4760-A200-1E26360027B3}" name="Number" dataDxfId="345"/>
    <tableColumn id="4" xr3:uid="{9C21D9FF-E611-474F-90C4-F172D0AA382C}" name="TotalWeight_g" dataDxfId="344"/>
    <tableColumn id="6" xr3:uid="{ADCE6A96-94FD-4F7E-BC79-362E7AF943AA}" name="Notes" dataDxfId="343"/>
    <tableColumn id="5" xr3:uid="{34BC2E84-7AB0-4718-8F38-6CD97047A5BF}" name="AverageWeight_g" dataDxfId="342"/>
  </tableColumns>
  <tableStyleInfo name="TableStyleLight1"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BDF55F18-3E48-4222-92C7-801A9692FB15}" name="Lepanto5_Info" displayName="Lepanto5_Info" ref="V4:AA32" totalsRowShown="0">
  <autoFilter ref="V4:AA32" xr:uid="{301B2F07-20F6-4EF2-BFCE-B21C8206BEB3}"/>
  <tableColumns count="6">
    <tableColumn id="1" xr3:uid="{11857C55-705D-40D9-91C6-0FEB15860491}" name="Metric"/>
    <tableColumn id="2" xr3:uid="{42EB8CAF-3740-40F0-B8B4-CE32152CB709}" name="Centipede Net 1.1"/>
    <tableColumn id="3" xr3:uid="{7192186D-9783-4E7D-A951-C91F12793788}" name="Centipede Net 1.2"/>
    <tableColumn id="4" xr3:uid="{B1CE4704-FEB3-4EEA-9374-8EE353536FD4}" name="Centipede Net 1.3"/>
    <tableColumn id="5" xr3:uid="{EA4105DA-0A35-428D-8E70-D697A515B76E}" name="Seine">
      <calculatedColumnFormula>AVERAGE(W5:Y5)</calculatedColumnFormula>
    </tableColumn>
    <tableColumn id="6" xr3:uid="{85FEC6FC-5D98-4EC2-AB9D-B7474C204169}" name="Cast Net">
      <calculatedColumnFormula>AVERAGE(W5:Y5)</calculatedColumnFormula>
    </tableColumn>
  </tableColumns>
  <tableStyleInfo name="TableStyleLight1" showFirstColumn="1"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EE64683D-803E-4E3D-813D-CD2C600B790B}" name="Colorado5_Fish" displayName="Colorado5_Fish" ref="B3:J61" totalsRowShown="0" dataDxfId="341">
  <autoFilter ref="B3:J61" xr:uid="{45A45ACD-4967-4F05-83E5-767FCCF2AF37}"/>
  <sortState xmlns:xlrd2="http://schemas.microsoft.com/office/spreadsheetml/2017/richdata2" ref="B4:J4">
    <sortCondition ref="D3:D4"/>
  </sortState>
  <tableColumns count="9">
    <tableColumn id="6" xr3:uid="{F7981A18-EEC8-4CB8-B7CA-98E941506258}" name="Site" dataDxfId="340">
      <calculatedColumnFormula>$W$5</calculatedColumnFormula>
    </tableColumn>
    <tableColumn id="8" xr3:uid="{86B108C3-9B96-4873-BC20-2832EDB26FE2}" name="Visit" dataDxfId="339">
      <calculatedColumnFormula>$W$6</calculatedColumnFormula>
    </tableColumn>
    <tableColumn id="7" xr3:uid="{EFDC6D6C-9C39-4E26-BBA3-3D0A43A50F0E}" name="Gear" dataDxfId="338"/>
    <tableColumn id="9" xr3:uid="{BBAD6150-6AB4-45F2-833B-3A19920301D0}" name="Throw/Haul" dataDxfId="337"/>
    <tableColumn id="2" xr3:uid="{D2875850-5B27-4407-9C2D-BA442FEB04D2}" name="Species" dataDxfId="336"/>
    <tableColumn id="3" xr3:uid="{27A81A74-821F-491C-AF87-24333A680B00}" name="StandardLength_mm" dataDxfId="335"/>
    <tableColumn id="4" xr3:uid="{16A118AC-F714-4BDA-94BA-81A4B0E04104}" name="Weight_g" dataDxfId="334"/>
    <tableColumn id="1" xr3:uid="{9E7DA748-EF24-489E-823E-5E364088C513}" name="Collected" dataDxfId="333"/>
    <tableColumn id="5" xr3:uid="{EF53DE72-09E5-49F0-BC4B-9267746769F8}" name="Notes" dataDxfId="332"/>
  </tableColumns>
  <tableStyleInfo name="TableStyleLight1"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71A42CE7-AAF4-49DA-8192-4ED008D7578A}" name="Tivives4_Batch142145161" displayName="Tivives4_Batch142145161" ref="L3:T4" totalsRowShown="0" dataDxfId="331">
  <autoFilter ref="L3:T4" xr:uid="{32DFD5BF-A571-4A58-AB05-9BF696BFC8FF}"/>
  <tableColumns count="9">
    <tableColumn id="7" xr3:uid="{D362B644-82EF-4879-8E80-9334FCC46976}" name="Site" dataDxfId="330"/>
    <tableColumn id="8" xr3:uid="{C27D33DB-62FD-46AD-9381-79AAA853C7AC}" name="Visit" dataDxfId="329"/>
    <tableColumn id="1" xr3:uid="{F6E00AA2-6E4D-40C8-827A-468FE56D5D19}" name="Gear" dataDxfId="328"/>
    <tableColumn id="9" xr3:uid="{D47F673F-F82C-4D17-A8F2-0265DE76976A}" name="Throw/Haul" dataDxfId="327"/>
    <tableColumn id="2" xr3:uid="{E6321585-D1BD-4482-8896-1DAEC5C8887F}" name="Species" dataDxfId="326"/>
    <tableColumn id="3" xr3:uid="{5360A94C-AAF7-45DD-B17A-B1B9E72ADBA6}" name="Number" dataDxfId="325"/>
    <tableColumn id="4" xr3:uid="{B468F294-3EE7-4CFF-A57E-832A40D22B5A}" name="TotalWeight_g" dataDxfId="324"/>
    <tableColumn id="6" xr3:uid="{991100CE-A1D6-48D8-9B82-DCD32AC065E0}" name="Notes" dataDxfId="323"/>
    <tableColumn id="5" xr3:uid="{A2A908E2-7EA4-46DB-B5E2-6CCB89961EDB}" name="AverageWeight_g" dataDxfId="322"/>
  </tableColumns>
  <tableStyleInfo name="TableStyleLight1"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83C4999-B04B-4BE6-855F-BC5F72D44AF5}" name="Colorado5_Info" displayName="Colorado5_Info" ref="V4:AA32" totalsRowShown="0">
  <autoFilter ref="V4:AA32" xr:uid="{301B2F07-20F6-4EF2-BFCE-B21C8206BEB3}"/>
  <tableColumns count="6">
    <tableColumn id="1" xr3:uid="{A2184D4E-E9DA-42FF-8D76-2D4F4032A146}" name="Metric"/>
    <tableColumn id="2" xr3:uid="{F2694A70-EBFB-4E7B-A8C4-B292BBC469D6}" name="Centipede Net 1.1"/>
    <tableColumn id="3" xr3:uid="{B0486352-318F-44BD-95BE-AED876764712}" name="Centipede Net 1.2"/>
    <tableColumn id="4" xr3:uid="{59E4078C-B02F-49E1-BFFB-481AE8939897}" name="Centipede Net 1.3"/>
    <tableColumn id="5" xr3:uid="{2F989E86-37DE-42EE-98FA-5B2BC04AF74F}" name="Seine">
      <calculatedColumnFormula>AVERAGE(W5:Y5)</calculatedColumnFormula>
    </tableColumn>
    <tableColumn id="6" xr3:uid="{25831923-0AE9-4709-9EB4-5D239BE5AAAD}" name="Cast Net">
      <calculatedColumnFormula>AVERAGE(W5:Y5)</calculatedColumnFormula>
    </tableColumn>
  </tableColumns>
  <tableStyleInfo name="TableStyleLight1" showFirstColumn="1"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E531E795-8DDE-4CBB-96BA-D006B5B4FE08}" name="Chira4_Fish" displayName="Chira4_Fish" ref="B3:J75" totalsRowShown="0" dataDxfId="321">
  <autoFilter ref="B3:J75" xr:uid="{45A45ACD-4967-4F05-83E5-767FCCF2AF37}"/>
  <sortState xmlns:xlrd2="http://schemas.microsoft.com/office/spreadsheetml/2017/richdata2" ref="B4:J4">
    <sortCondition ref="D3:D4"/>
  </sortState>
  <tableColumns count="9">
    <tableColumn id="6" xr3:uid="{61DD159F-97E1-4EAF-8533-C60B25C19389}" name="Site" dataDxfId="320">
      <calculatedColumnFormula>$W$5</calculatedColumnFormula>
    </tableColumn>
    <tableColumn id="8" xr3:uid="{56C329E2-7271-43ED-AEB9-A82BFDEC255C}" name="Visit" dataDxfId="319">
      <calculatedColumnFormula>$W$6</calculatedColumnFormula>
    </tableColumn>
    <tableColumn id="7" xr3:uid="{16E54C1B-1ED0-45D9-B736-5C0E464E8E61}" name="Gear" dataDxfId="318"/>
    <tableColumn id="9" xr3:uid="{0F03C063-0B94-4C8E-BFAD-D4508BD5CA21}" name="Throw/Haul" dataDxfId="317"/>
    <tableColumn id="2" xr3:uid="{DBBFB70C-3B17-406E-B100-2756FF6B1F8B}" name="Species" dataDxfId="316"/>
    <tableColumn id="3" xr3:uid="{1649B7DE-44F8-47F1-B934-13E491823F92}" name="StandardLength_mm" dataDxfId="315"/>
    <tableColumn id="4" xr3:uid="{803B29A0-F78F-4564-9E7D-3D34C725A6AA}" name="Weight_g" dataDxfId="314"/>
    <tableColumn id="1" xr3:uid="{840F2E6B-CC41-4083-86EF-D70A3315147E}" name="Collected" dataDxfId="313"/>
    <tableColumn id="5" xr3:uid="{0E7AB5A1-B0D3-4994-A8B4-E519AB2EEFD9}" name="Notes" dataDxfId="312"/>
  </tableColumns>
  <tableStyleInfo name="TableStyleLight1"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4A5D56A0-1B36-4202-BAFA-F3DE588FA81B}" name="Tivives4_Batch142145164" displayName="Tivives4_Batch142145164" ref="L3:T4" totalsRowShown="0" dataDxfId="311">
  <autoFilter ref="L3:T4" xr:uid="{32DFD5BF-A571-4A58-AB05-9BF696BFC8FF}"/>
  <tableColumns count="9">
    <tableColumn id="7" xr3:uid="{47AAE0E6-575A-4C73-A3D7-3DC0D6721862}" name="Site" dataDxfId="310"/>
    <tableColumn id="8" xr3:uid="{A28F6273-7DF1-4811-A7BB-193EAE3255AD}" name="Visit" dataDxfId="309"/>
    <tableColumn id="1" xr3:uid="{7A57BD48-0424-4F08-9452-D089D8BDAB02}" name="Gear" dataDxfId="308"/>
    <tableColumn id="9" xr3:uid="{354D8812-908F-47B9-9B7B-B980AC7B5CB3}" name="Throw/Haul" dataDxfId="307"/>
    <tableColumn id="2" xr3:uid="{6D68FC69-A392-4486-B761-3776670B10FB}" name="Species" dataDxfId="306"/>
    <tableColumn id="3" xr3:uid="{BEEF9A38-1105-473E-A11A-10EE57F10484}" name="Number" dataDxfId="305"/>
    <tableColumn id="4" xr3:uid="{ED9108F2-11F0-4703-99C8-F588E3405551}" name="TotalWeight_g" dataDxfId="304"/>
    <tableColumn id="6" xr3:uid="{BC22B389-1730-4FCC-A64C-BA4B164F8808}" name="Notes" dataDxfId="303"/>
    <tableColumn id="5" xr3:uid="{0E0677D8-91D5-4BB9-BF9E-8F33F831D99A}" name="AverageWeight_g" dataDxfId="302"/>
  </tableColumns>
  <tableStyleInfo name="TableStyleLight1"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5328642-B3D2-4604-8F2B-5983203DC662}" name="Chira4_Info" displayName="Chira4_Info" ref="V4:AA32" totalsRowShown="0">
  <autoFilter ref="V4:AA32" xr:uid="{301B2F07-20F6-4EF2-BFCE-B21C8206BEB3}"/>
  <tableColumns count="6">
    <tableColumn id="1" xr3:uid="{9CABD701-697D-426B-90BE-9DDFFCE0FD17}" name="Metric"/>
    <tableColumn id="2" xr3:uid="{F66BFC24-01EA-4554-B461-CAC2CCDD09D4}" name="Centipede Net 1.1"/>
    <tableColumn id="3" xr3:uid="{9DAC2E73-543B-496A-B289-E0FE34D1CBD9}" name="Centipede Net 1.2"/>
    <tableColumn id="4" xr3:uid="{4A58E68E-6420-4273-B78D-D8AA38A1D067}" name="Centipede Net 1.3"/>
    <tableColumn id="5" xr3:uid="{7FE5A00D-FB0C-458C-A835-CACE86943011}" name="Seine">
      <calculatedColumnFormula>AVERAGE(W5:Y5)</calculatedColumnFormula>
    </tableColumn>
    <tableColumn id="6" xr3:uid="{958B8BBB-483C-4795-BD08-1588B9EE0EC2}" name="Cast Net">
      <calculatedColumnFormula>AVERAGE(W5:Y5)</calculatedColumnFormula>
    </tableColumn>
  </tableColumns>
  <tableStyleInfo name="TableStyleLight1" showFirstColumn="1"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3533914-A643-45F5-AFB9-466E86307365}" name="Chira5_Fish" displayName="Chira5_Fish" ref="B3:J63" totalsRowShown="0" dataDxfId="301">
  <autoFilter ref="B3:J63" xr:uid="{45A45ACD-4967-4F05-83E5-767FCCF2AF37}"/>
  <sortState xmlns:xlrd2="http://schemas.microsoft.com/office/spreadsheetml/2017/richdata2" ref="B4:J4">
    <sortCondition ref="D3:D4"/>
  </sortState>
  <tableColumns count="9">
    <tableColumn id="6" xr3:uid="{EE6A14B0-34DA-44FC-9042-9F664F7A8472}" name="Site" dataDxfId="300">
      <calculatedColumnFormula>$W$5</calculatedColumnFormula>
    </tableColumn>
    <tableColumn id="8" xr3:uid="{FEC2DCE6-41DB-4544-BD73-2CFB4D52DFEB}" name="Visit" dataDxfId="299">
      <calculatedColumnFormula>$W$6</calculatedColumnFormula>
    </tableColumn>
    <tableColumn id="7" xr3:uid="{9B56D1DF-4E09-4AEC-8321-D0A9C334916C}" name="Gear" dataDxfId="298"/>
    <tableColumn id="9" xr3:uid="{C5D9E829-2094-4941-8518-F7A494E040C1}" name="Throw/Haul" dataDxfId="297"/>
    <tableColumn id="2" xr3:uid="{6AC6D990-075E-427F-8895-9E5D98B283DA}" name="Species" dataDxfId="296"/>
    <tableColumn id="3" xr3:uid="{1398A149-93BA-4CFF-AF05-5F43E62E9643}" name="StandardLength_mm" dataDxfId="295"/>
    <tableColumn id="4" xr3:uid="{EF0015AA-C921-47BA-8312-2E31D41308C2}" name="Weight_g" dataDxfId="294"/>
    <tableColumn id="1" xr3:uid="{2BB7A066-17AE-40BE-B7BA-00AAECC5DA3A}" name="Collected" dataDxfId="293"/>
    <tableColumn id="5" xr3:uid="{0D152241-8D02-4240-B0C3-46CD5A226750}" name="Notes" dataDxfId="292"/>
  </tableColumns>
  <tableStyleInfo name="TableStyleLight1"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D008670-84B7-4FE3-BE4F-10A5AD289DAF}" name="Chira5_Batch" displayName="Chira5_Batch" ref="L3:T4" totalsRowShown="0" dataDxfId="291">
  <autoFilter ref="L3:T4" xr:uid="{32DFD5BF-A571-4A58-AB05-9BF696BFC8FF}"/>
  <tableColumns count="9">
    <tableColumn id="7" xr3:uid="{9A70222E-6143-472C-84D1-8D512B80DE94}" name="Site" dataDxfId="290">
      <calculatedColumnFormula>$W$5</calculatedColumnFormula>
    </tableColumn>
    <tableColumn id="8" xr3:uid="{1FFD63DF-42B5-4DB0-A472-A27A2214B5BD}" name="Visit" dataDxfId="289">
      <calculatedColumnFormula>$W$6</calculatedColumnFormula>
    </tableColumn>
    <tableColumn id="1" xr3:uid="{F1709F8F-608F-44B2-991A-2E7183955DDF}" name="Gear" dataDxfId="288"/>
    <tableColumn id="9" xr3:uid="{B1D658ED-D2A1-4EC9-A874-60F75A0CAB25}" name="Throw/Haul" dataDxfId="287"/>
    <tableColumn id="2" xr3:uid="{E05F81AB-D74B-44D6-A973-CFD7B3CBF6AE}" name="Species" dataDxfId="286"/>
    <tableColumn id="3" xr3:uid="{DF136259-6F7D-4355-9307-1039B9285205}" name="Number" dataDxfId="285"/>
    <tableColumn id="4" xr3:uid="{F5835D02-BCAD-4C0A-B416-C144768CF04B}" name="TotalWeight_g" dataDxfId="284"/>
    <tableColumn id="6" xr3:uid="{FA587412-718D-416C-B5FF-F06D4ECC20F1}" name="Notes" dataDxfId="283"/>
    <tableColumn id="5" xr3:uid="{3DBE3A1F-550D-421F-976B-D1182EF85DA6}" name="AverageWeight_g" dataDxfId="282">
      <calculatedColumnFormula>Chira5_Batch[[#This Row],[TotalWeight_g]]/Chira5_Batch[[#This Row],[Number]]</calculatedColumnFormula>
    </tableColumn>
  </tableColumns>
  <tableStyleInfo name="TableStyleLight1"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690CD325-DFB4-44DD-AA35-6C8B5701CBB2}" name="Chira5_Info" displayName="Chira5_Info" ref="V4:AA32" totalsRowShown="0">
  <autoFilter ref="V4:AA32" xr:uid="{301B2F07-20F6-4EF2-BFCE-B21C8206BEB3}"/>
  <tableColumns count="6">
    <tableColumn id="1" xr3:uid="{291BE21D-996A-4785-AB88-031A3E7A18B1}" name="Metric"/>
    <tableColumn id="2" xr3:uid="{04ED172D-4669-4335-BE33-753E5C57E391}" name="Centipede Net 1.1"/>
    <tableColumn id="3" xr3:uid="{AF71F1E2-0D17-4E6F-9C8F-8CFFE0713C81}" name="Centipede Net 1.2"/>
    <tableColumn id="4" xr3:uid="{287461A2-7696-4E8F-B3DF-2A6A611C37FD}" name="Centipede Net 1.3"/>
    <tableColumn id="5" xr3:uid="{795A3919-36EC-4322-9132-521E34FD5274}" name="Seine">
      <calculatedColumnFormula>AVERAGE(W5:Y5)</calculatedColumnFormula>
    </tableColumn>
    <tableColumn id="6" xr3:uid="{8735FA56-A349-44BF-B977-936C7B74099F}" name="Cast Net">
      <calculatedColumnFormula>AVERAGE(W5:Y5)</calculatedColumnFormula>
    </tableColumn>
  </tableColumns>
  <tableStyleInfo name="TableStyleLight1" showFirstColumn="1"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2C525AF2-2172-4031-AC2B-DB3A083FEDBF}" name="PuntaMorales6_Fish" displayName="PuntaMorales6_Fish" ref="B3:J70" totalsRowShown="0" dataDxfId="281">
  <autoFilter ref="B3:J70" xr:uid="{45A45ACD-4967-4F05-83E5-767FCCF2AF37}"/>
  <sortState xmlns:xlrd2="http://schemas.microsoft.com/office/spreadsheetml/2017/richdata2" ref="B4:J4">
    <sortCondition ref="D3:D4"/>
  </sortState>
  <tableColumns count="9">
    <tableColumn id="6" xr3:uid="{62E50129-A86F-4226-B1E9-BBA1AC949E79}" name="Site" dataDxfId="280">
      <calculatedColumnFormula>$W$5</calculatedColumnFormula>
    </tableColumn>
    <tableColumn id="8" xr3:uid="{327C1065-55C4-4A4D-8BA3-D869A9B8533C}" name="Visit" dataDxfId="279">
      <calculatedColumnFormula>$W$6</calculatedColumnFormula>
    </tableColumn>
    <tableColumn id="7" xr3:uid="{A1C143CD-CC7D-4FC9-9D51-B6393AE7EF03}" name="Gear" dataDxfId="278"/>
    <tableColumn id="9" xr3:uid="{3D9BF5E0-AE64-4C95-88A1-DBD605ADFCAB}" name="Throw/Haul" dataDxfId="277"/>
    <tableColumn id="2" xr3:uid="{A978DEE6-1540-44D1-979A-7A77A36F573E}" name="Species" dataDxfId="276"/>
    <tableColumn id="3" xr3:uid="{FB01D78B-1E66-47DE-AA4D-9B9FA4512BFE}" name="StandardLength_mm" dataDxfId="275"/>
    <tableColumn id="4" xr3:uid="{718C8C40-8FD6-4137-8BE9-454D10C9E2B8}" name="Weight_g" dataDxfId="274"/>
    <tableColumn id="1" xr3:uid="{D43A0CB5-975C-4C24-92B5-14F4871C190E}" name="Collected" dataDxfId="273"/>
    <tableColumn id="5" xr3:uid="{2483C0AD-025A-4D16-BD1F-855F81D1F514}" name="Notes" dataDxfId="272"/>
  </tableColumns>
  <tableStyleInfo name="TableStyleLight1"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AB0F180D-A100-44FB-AEF4-4BE1B0C5C104}" name="Tivives4_Batch142145171" displayName="Tivives4_Batch142145171" ref="L3:T4" totalsRowShown="0" dataDxfId="271">
  <autoFilter ref="L3:T4" xr:uid="{32DFD5BF-A571-4A58-AB05-9BF696BFC8FF}"/>
  <tableColumns count="9">
    <tableColumn id="7" xr3:uid="{8AE7A29E-EE1E-4B88-ABA0-808CFCC40EB9}" name="Site" dataDxfId="270"/>
    <tableColumn id="8" xr3:uid="{5E14410E-7F37-47E5-A6A7-93945C15D2D6}" name="Visit" dataDxfId="269"/>
    <tableColumn id="1" xr3:uid="{47248F8F-F6C0-4A09-8E18-2D5979B980C3}" name="Gear" dataDxfId="268"/>
    <tableColumn id="9" xr3:uid="{049D94C5-AA8D-45FB-8A09-3BE359092F4E}" name="Throw/Haul" dataDxfId="267"/>
    <tableColumn id="2" xr3:uid="{335E8544-9B0D-4940-993D-C29A16A1F611}" name="Species" dataDxfId="266"/>
    <tableColumn id="3" xr3:uid="{E033163B-F9EE-4A79-A2A7-E290084ABDD9}" name="Number" dataDxfId="265"/>
    <tableColumn id="4" xr3:uid="{3A2F437D-7EB7-411D-8239-FAFC2DCB696A}" name="TotalWeight_g" dataDxfId="264"/>
    <tableColumn id="6" xr3:uid="{13AE2559-2BC1-4F92-A861-9F6BAE33CA76}" name="Notes" dataDxfId="263"/>
    <tableColumn id="5" xr3:uid="{90D9F430-5A91-4BB9-B8F6-CB2C26C3A88E}" name="AverageWeight_g" dataDxfId="262"/>
  </tableColumns>
  <tableStyleInfo name="TableStyleLight1"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EAE897E0-3546-413C-B956-0E901EC59D4F}" name="PuntaMorales6_Info" displayName="PuntaMorales6_Info" ref="V4:AA32" totalsRowShown="0">
  <autoFilter ref="V4:AA32" xr:uid="{301B2F07-20F6-4EF2-BFCE-B21C8206BEB3}"/>
  <tableColumns count="6">
    <tableColumn id="1" xr3:uid="{75F26B73-74EA-4468-8E72-F82263DC2400}" name="Metric"/>
    <tableColumn id="2" xr3:uid="{088826DF-FC1C-4F29-8136-FF4DBE680397}" name="Centipede Net 1.1"/>
    <tableColumn id="3" xr3:uid="{3C7057B5-4C0A-4842-A75F-41B2E096496E}" name="Centipede Net 1.2"/>
    <tableColumn id="4" xr3:uid="{ED80DDC8-9879-484D-9F75-D64050364D13}" name="Centipede Net 1.3"/>
    <tableColumn id="5" xr3:uid="{B67F6678-7D5B-4209-AC5F-51888DF79DFC}" name="Seine">
      <calculatedColumnFormula>AVERAGE(W5:Y5)</calculatedColumnFormula>
    </tableColumn>
    <tableColumn id="6" xr3:uid="{EC1B7EB1-8162-445C-82B5-EDC192F0A34B}" name="Cast Net">
      <calculatedColumnFormula>AVERAGE(W5:Y5)</calculatedColumnFormula>
    </tableColumn>
  </tableColumns>
  <tableStyleInfo name="TableStyleLight1" showFirstColumn="1"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84AEB14F-16BB-4539-8BBA-2EF0663BFCC1}" name="Tivives6_Fish" displayName="Tivives6_Fish" ref="B3:J11" totalsRowShown="0" dataDxfId="261">
  <autoFilter ref="B3:J11" xr:uid="{45A45ACD-4967-4F05-83E5-767FCCF2AF37}"/>
  <sortState xmlns:xlrd2="http://schemas.microsoft.com/office/spreadsheetml/2017/richdata2" ref="B4:J4">
    <sortCondition ref="D3:D4"/>
  </sortState>
  <tableColumns count="9">
    <tableColumn id="6" xr3:uid="{AEF065F1-AE45-4A69-8C7F-4A71559AAB61}" name="Site" dataDxfId="260">
      <calculatedColumnFormula>$W$5</calculatedColumnFormula>
    </tableColumn>
    <tableColumn id="8" xr3:uid="{A53983CC-0A56-4BF4-A3AD-E429C6440374}" name="Visit" dataDxfId="259">
      <calculatedColumnFormula>$W$6</calculatedColumnFormula>
    </tableColumn>
    <tableColumn id="7" xr3:uid="{3F7F82AA-2D6A-423C-A7CC-5DDBF7D91568}" name="Gear" dataDxfId="258"/>
    <tableColumn id="9" xr3:uid="{850CB6F4-8BB4-4F4D-9A29-671352DBAD8D}" name="Throw/Haul" dataDxfId="257"/>
    <tableColumn id="2" xr3:uid="{05B632C1-059A-4D6D-AF61-6A15582B610A}" name="Species" dataDxfId="256"/>
    <tableColumn id="3" xr3:uid="{AFD829A0-C733-401D-AFC6-683218665CAA}" name="StandardLength_mm" dataDxfId="255"/>
    <tableColumn id="4" xr3:uid="{1EBDECA7-02FC-4279-B344-7E5E43EF8C07}" name="Weight_g" dataDxfId="254"/>
    <tableColumn id="1" xr3:uid="{C5537108-9D60-47C3-842E-1C69160F8D36}" name="Collected" dataDxfId="253"/>
    <tableColumn id="5" xr3:uid="{518DEF6F-2F70-4B55-8777-21DF3369C73E}" name="Notes" dataDxfId="252"/>
  </tableColumns>
  <tableStyleInfo name="TableStyleLight1"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C40D8AAF-EB86-4775-A7F0-137B0F065FEA}" name="Tivives4_Batch142145174" displayName="Tivives4_Batch142145174" ref="L3:T4" totalsRowShown="0" dataDxfId="251">
  <autoFilter ref="L3:T4" xr:uid="{32DFD5BF-A571-4A58-AB05-9BF696BFC8FF}"/>
  <tableColumns count="9">
    <tableColumn id="7" xr3:uid="{A3D7CC2F-5034-45BC-A4A7-5E86DA478686}" name="Site" dataDxfId="250"/>
    <tableColumn id="8" xr3:uid="{EDA44311-A9F0-4E76-8E93-9BFEB828DD1D}" name="Visit" dataDxfId="249"/>
    <tableColumn id="1" xr3:uid="{28D6FD57-577B-4736-92B1-51152ABC135A}" name="Gear" dataDxfId="248"/>
    <tableColumn id="9" xr3:uid="{6CABE7D6-E5A6-4C13-A5FB-9FD02F122F62}" name="Throw/Haul" dataDxfId="247"/>
    <tableColumn id="2" xr3:uid="{02027DA6-69A3-4724-8A29-B298F90152AB}" name="Species" dataDxfId="246"/>
    <tableColumn id="3" xr3:uid="{37B726D9-E80A-48C7-B964-6CAF83870805}" name="Number" dataDxfId="245"/>
    <tableColumn id="4" xr3:uid="{DFF3C666-BC95-421A-AF11-A8BD6F8100D6}" name="TotalWeight_g" dataDxfId="244"/>
    <tableColumn id="6" xr3:uid="{F4B0CAD2-2788-4BA2-A36F-F1CAE99CA753}" name="Notes" dataDxfId="243"/>
    <tableColumn id="5" xr3:uid="{8BCA31BC-314E-4893-9346-986B8C25DF06}" name="AverageWeight_g" dataDxfId="242"/>
  </tableColumns>
  <tableStyleInfo name="TableStyleLight1"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A8B0C131-6D78-4E36-AA54-2CAD56D0F132}" name="Tivives6_Info" displayName="Tivives6_Info" ref="V4:AA32" totalsRowShown="0">
  <autoFilter ref="V4:AA32" xr:uid="{301B2F07-20F6-4EF2-BFCE-B21C8206BEB3}"/>
  <tableColumns count="6">
    <tableColumn id="1" xr3:uid="{9A935734-116E-4727-BE40-8A4DE4300C2B}" name="Metric"/>
    <tableColumn id="2" xr3:uid="{1A0A292E-E107-4491-8E74-852F0C182C19}" name="Centipede Net 1.1"/>
    <tableColumn id="3" xr3:uid="{9A3F1926-3763-4404-AC1A-5156DF05BDF9}" name="Centipede Net 1.2"/>
    <tableColumn id="4" xr3:uid="{593F40ED-7FCA-460D-99CD-205BF3895579}" name="Centipede Net 1.3"/>
    <tableColumn id="5" xr3:uid="{8734D064-D18C-485E-BEF3-15E44F6B6E35}" name="Seine">
      <calculatedColumnFormula>AVERAGE(W5:Y5)</calculatedColumnFormula>
    </tableColumn>
    <tableColumn id="6" xr3:uid="{59C9470C-CEB4-4863-AFE9-A3E4F2742D98}" name="Cast Net">
      <calculatedColumnFormula>AVERAGE(W5:Y5)</calculatedColumnFormula>
    </tableColumn>
  </tableColumns>
  <tableStyleInfo name="TableStyleLight1" showFirstColumn="1"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7A99F43-532B-4CD0-9204-305F8AC9E2C4}" name="Colorado6_Fish" displayName="Colorado6_Fish" ref="B3:J53" totalsRowShown="0" dataDxfId="241">
  <autoFilter ref="B3:J53" xr:uid="{45A45ACD-4967-4F05-83E5-767FCCF2AF37}"/>
  <sortState xmlns:xlrd2="http://schemas.microsoft.com/office/spreadsheetml/2017/richdata2" ref="B4:J4">
    <sortCondition ref="D3:D4"/>
  </sortState>
  <tableColumns count="9">
    <tableColumn id="6" xr3:uid="{AAF15714-9FF3-4600-9BCD-B5362DEDF6CC}" name="Site" dataDxfId="240">
      <calculatedColumnFormula>$W$5</calculatedColumnFormula>
    </tableColumn>
    <tableColumn id="8" xr3:uid="{569C3DCF-22F7-4AC9-AE77-995039CA30F7}" name="Visit" dataDxfId="239">
      <calculatedColumnFormula>$W$6</calculatedColumnFormula>
    </tableColumn>
    <tableColumn id="7" xr3:uid="{980BF6C8-47D3-474A-AA3E-B6896F157C04}" name="Gear" dataDxfId="238"/>
    <tableColumn id="9" xr3:uid="{F02AE440-1193-4313-B978-CDB13C85208D}" name="Throw/Haul" dataDxfId="237"/>
    <tableColumn id="2" xr3:uid="{BFD8FA0B-9B86-4145-BABE-11DBF1C2CBB7}" name="Species" dataDxfId="236"/>
    <tableColumn id="3" xr3:uid="{528B51D0-507C-4554-BE8F-65ED99778A9A}" name="StandardLength_mm" dataDxfId="235"/>
    <tableColumn id="4" xr3:uid="{E8E2AF79-278D-4EE4-A9E0-3732E33B03BE}" name="Weight_g" dataDxfId="234"/>
    <tableColumn id="1" xr3:uid="{B970FCE0-9F1C-40D3-AE8A-F5D52C25303F}" name="Collected" dataDxfId="233"/>
    <tableColumn id="5" xr3:uid="{AFF7E9C2-B50C-404F-A9D0-CF65B308EA24}" name="Notes" dataDxfId="232"/>
  </tableColumns>
  <tableStyleInfo name="TableStyleLight1"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CB3E0CAF-6D39-416F-9805-30F4F1237417}" name="Tivives4_Batch142145177" displayName="Tivives4_Batch142145177" ref="L3:T4" totalsRowShown="0" dataDxfId="231">
  <autoFilter ref="L3:T4" xr:uid="{32DFD5BF-A571-4A58-AB05-9BF696BFC8FF}"/>
  <tableColumns count="9">
    <tableColumn id="7" xr3:uid="{A993FADE-2F80-427A-99B9-1D07D71E5931}" name="Site" dataDxfId="230"/>
    <tableColumn id="8" xr3:uid="{2852010F-1562-411D-9FC1-8AA049E8BBD1}" name="Visit" dataDxfId="229"/>
    <tableColumn id="1" xr3:uid="{E54DC815-79E6-4D5F-9989-71EF29EEDABA}" name="Gear" dataDxfId="228"/>
    <tableColumn id="9" xr3:uid="{F8AC0092-E932-4984-A3A0-A3397B6EE3B5}" name="Throw/Haul" dataDxfId="227"/>
    <tableColumn id="2" xr3:uid="{8D7193AE-42BB-455D-8593-485947CB8BA8}" name="Species" dataDxfId="226"/>
    <tableColumn id="3" xr3:uid="{86E68112-9A3A-4744-8D02-F6A44EAF2C94}" name="Number" dataDxfId="225"/>
    <tableColumn id="4" xr3:uid="{87FF76E1-B1F9-40B7-83D0-69AB390E99B8}" name="TotalWeight_g" dataDxfId="224"/>
    <tableColumn id="6" xr3:uid="{DCC4546E-E782-45E2-80A6-D0A59FF70BB1}" name="Notes" dataDxfId="223"/>
    <tableColumn id="5" xr3:uid="{C1C3E853-D2F2-4142-9696-D745F29A08F9}" name="AverageWeight_g" dataDxfId="222"/>
  </tableColumns>
  <tableStyleInfo name="TableStyleLight1"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90F0BC16-7345-419A-8598-053ADFB702EC}" name="Colorado6_Info" displayName="Colorado6_Info" ref="V4:AA32" totalsRowShown="0">
  <autoFilter ref="V4:AA32" xr:uid="{301B2F07-20F6-4EF2-BFCE-B21C8206BEB3}"/>
  <tableColumns count="6">
    <tableColumn id="1" xr3:uid="{C9A4089A-CDB8-4825-88F0-D6983864DD97}" name="Metric"/>
    <tableColumn id="2" xr3:uid="{3AB58DB5-DD0C-4009-94E1-0D3D46A19411}" name="Centipede Net 1.1"/>
    <tableColumn id="3" xr3:uid="{DB9DAD45-3488-4937-BB15-B56AD9E6B6D5}" name="Centipede Net 1.2"/>
    <tableColumn id="4" xr3:uid="{D8FFE8C9-1765-4EB2-ACF5-0890A32B3879}" name="Centipede Net 1.3"/>
    <tableColumn id="5" xr3:uid="{5FE963C3-629A-4E3A-811B-796A4C9B7EE1}" name="Seine">
      <calculatedColumnFormula>AVERAGE(W5:Y5)</calculatedColumnFormula>
    </tableColumn>
    <tableColumn id="6" xr3:uid="{540725E1-B3F4-499A-9012-9EE9ACE2DF43}" name="Cast Net">
      <calculatedColumnFormula>AVERAGE(W5:Y5)</calculatedColumnFormula>
    </tableColumn>
  </tableColumns>
  <tableStyleInfo name="TableStyleLight1" showFirstColumn="1"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C54C57FB-A852-43A5-B02E-0C808A5514CF}" name="Table_Bebedero6_Fish" displayName="Table_Bebedero6_Fish" ref="A1:I54" tableType="queryTable" totalsRowShown="0">
  <autoFilter ref="A1:I54" xr:uid="{C54C57FB-A852-43A5-B02E-0C808A5514CF}"/>
  <tableColumns count="9">
    <tableColumn id="1" xr3:uid="{88949CBC-8CD8-4189-8A99-4B4776182FDF}" uniqueName="1" name="Site" queryTableFieldId="1" dataDxfId="221"/>
    <tableColumn id="2" xr3:uid="{0CE88391-0BF2-4D5F-8959-19E51968B9DE}" uniqueName="2" name="Visit" queryTableFieldId="2"/>
    <tableColumn id="3" xr3:uid="{0FE3B866-0719-4CCC-8FA5-FE09890E42F1}" uniqueName="3" name="Gear" queryTableFieldId="3" dataDxfId="220"/>
    <tableColumn id="4" xr3:uid="{85B1368A-02BE-41D5-8BB9-836C98D6C79E}" uniqueName="4" name="Throw/Haul" queryTableFieldId="4"/>
    <tableColumn id="5" xr3:uid="{23C5DB59-FD4D-4431-8599-C0166230CC18}" uniqueName="5" name="Species" queryTableFieldId="5" dataDxfId="219"/>
    <tableColumn id="6" xr3:uid="{5F5AA96E-7C13-4B30-A2C0-259180F7EBCA}" uniqueName="6" name="StandardLength_mm" queryTableFieldId="6"/>
    <tableColumn id="7" xr3:uid="{FD82BA9B-26B1-4CB4-8586-CF6DE052924E}" uniqueName="7" name="Weight_g" queryTableFieldId="7"/>
    <tableColumn id="8" xr3:uid="{F85CBABD-8FF6-4060-878E-DB6EE5B3FDE9}" uniqueName="8" name="Collected" queryTableFieldId="8" dataDxfId="218"/>
    <tableColumn id="9" xr3:uid="{1F46BFED-5223-4476-A015-DE82403FD96B}" uniqueName="9" name="Notes" queryTableFieldId="9" dataDxfId="217"/>
  </tableColumns>
  <tableStyleInfo name="TableStyleMedium7"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7CF4AF0-E417-47A6-BFFA-C96DB7EB5E02}" name="Table_Colorado6_Fish" displayName="Table_Colorado6_Fish" ref="A1:I51" tableType="queryTable" totalsRowShown="0">
  <autoFilter ref="A1:I51" xr:uid="{07CF4AF0-E417-47A6-BFFA-C96DB7EB5E02}"/>
  <tableColumns count="9">
    <tableColumn id="1" xr3:uid="{C98AA3A3-E483-4D4C-9DCA-7713B1A2359F}" uniqueName="1" name="Site" queryTableFieldId="1" dataDxfId="216"/>
    <tableColumn id="2" xr3:uid="{3C5561E5-0D00-4965-AB05-3715E7A8F42E}" uniqueName="2" name="Visit" queryTableFieldId="2"/>
    <tableColumn id="3" xr3:uid="{3DA8FC8A-E3D9-471D-B663-5151106729BF}" uniqueName="3" name="Gear" queryTableFieldId="3" dataDxfId="215"/>
    <tableColumn id="4" xr3:uid="{D8D629EC-251A-4104-82E4-007597C19E13}" uniqueName="4" name="Throw/Haul" queryTableFieldId="4"/>
    <tableColumn id="5" xr3:uid="{880CE154-809B-4383-90C2-2745FA6E6245}" uniqueName="5" name="Species" queryTableFieldId="5" dataDxfId="214"/>
    <tableColumn id="6" xr3:uid="{D7DA010C-6EE7-4F22-A97F-1A17CC69EC9C}" uniqueName="6" name="StandardLength_mm" queryTableFieldId="6"/>
    <tableColumn id="7" xr3:uid="{4888B83D-4229-4813-84A3-446A8CCE1DD6}" uniqueName="7" name="Weight_g" queryTableFieldId="7"/>
    <tableColumn id="8" xr3:uid="{D4F2FDC9-F576-4242-A716-658D0ED0F1BF}" uniqueName="8" name="Collected" queryTableFieldId="8" dataDxfId="213"/>
    <tableColumn id="9" xr3:uid="{460A3A09-2CEC-4449-A7FD-461B05A239ED}" uniqueName="9" name="Notes" queryTableFieldId="9" dataDxfId="212"/>
  </tableColumns>
  <tableStyleInfo name="TableStyleMedium7"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715132C8-F5BF-4962-88E1-1C81AA4B7428}" name="Table_Tivives6_Fish" displayName="Table_Tivives6_Fish" ref="A1:I9" tableType="queryTable" totalsRowShown="0">
  <autoFilter ref="A1:I9" xr:uid="{715132C8-F5BF-4962-88E1-1C81AA4B7428}"/>
  <tableColumns count="9">
    <tableColumn id="1" xr3:uid="{E5B047CB-6748-4702-AC4C-FA696B585509}" uniqueName="1" name="Site" queryTableFieldId="1" dataDxfId="211"/>
    <tableColumn id="2" xr3:uid="{6BEDFB9C-1B44-4713-8F6D-D9939A37C5A0}" uniqueName="2" name="Visit" queryTableFieldId="2"/>
    <tableColumn id="3" xr3:uid="{22B9D28F-24EB-4BAD-B1E8-41C184EFAA8E}" uniqueName="3" name="Gear" queryTableFieldId="3" dataDxfId="210"/>
    <tableColumn id="4" xr3:uid="{3CA37CE4-E4D7-4ABA-9DF6-D3FE5078B58B}" uniqueName="4" name="Throw/Haul" queryTableFieldId="4"/>
    <tableColumn id="5" xr3:uid="{09DAFE2F-C2FA-4CD6-A1FA-DBD68CFB0090}" uniqueName="5" name="Species" queryTableFieldId="5" dataDxfId="209"/>
    <tableColumn id="6" xr3:uid="{AA3C5432-E472-4DA7-91B5-644B9A93F139}" uniqueName="6" name="StandardLength_mm" queryTableFieldId="6"/>
    <tableColumn id="7" xr3:uid="{FA4FA82C-37C4-422E-9741-5989896ACA0F}" uniqueName="7" name="Weight_g" queryTableFieldId="7"/>
    <tableColumn id="8" xr3:uid="{A12EA2A2-D4D4-48D1-A571-66BCB551E827}" uniqueName="8" name="Collected" queryTableFieldId="8" dataDxfId="208"/>
    <tableColumn id="9" xr3:uid="{A8547E13-975C-4C0C-8FE7-CC8FC7431DA4}" uniqueName="9" name="Notes" queryTableFieldId="9" dataDxfId="207"/>
  </tableColumns>
  <tableStyleInfo name="TableStyleMedium7"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BD4C2811-FEA3-447E-BE21-C83E44E243AB}" name="Table_Chira5_Batch" displayName="Table_Chira5_Batch" ref="A1:I2" tableType="queryTable" totalsRowShown="0">
  <autoFilter ref="A1:I2" xr:uid="{BD4C2811-FEA3-447E-BE21-C83E44E243AB}"/>
  <tableColumns count="9">
    <tableColumn id="1" xr3:uid="{8807FD9A-8FF4-45A0-9965-0FF62EA550B3}" uniqueName="1" name="Site" queryTableFieldId="1" dataDxfId="206"/>
    <tableColumn id="2" xr3:uid="{70A31308-2807-4230-9C57-05150AF44340}" uniqueName="2" name="Visit" queryTableFieldId="2"/>
    <tableColumn id="3" xr3:uid="{EB601DD1-FB15-4ED3-8358-828C563B5AF5}" uniqueName="3" name="Gear" queryTableFieldId="3" dataDxfId="205"/>
    <tableColumn id="4" xr3:uid="{DF804640-A424-44A0-8524-4635281E0F4C}" uniqueName="4" name="Throw/Haul" queryTableFieldId="4"/>
    <tableColumn id="5" xr3:uid="{986FD6B0-199E-4F68-A97C-19E077EB1A18}" uniqueName="5" name="Species" queryTableFieldId="5" dataDxfId="204"/>
    <tableColumn id="6" xr3:uid="{E0EDC6B0-CA56-47B8-A9E3-97A353F7459E}" uniqueName="6" name="Number" queryTableFieldId="6"/>
    <tableColumn id="7" xr3:uid="{ADD67646-3C65-4136-8CF3-85E398ED4C14}" uniqueName="7" name="TotalWeight_g" queryTableFieldId="7"/>
    <tableColumn id="8" xr3:uid="{E9611BCD-654D-436D-8545-D3D0207D62C5}" uniqueName="8" name="Notes" queryTableFieldId="8"/>
    <tableColumn id="9" xr3:uid="{0CB35846-5526-42A0-915D-EC1C9AC04AD0}" uniqueName="9" name="AverageWeight_g" queryTableFieldId="9"/>
  </tableColumns>
  <tableStyleInfo name="TableStyleMedium7"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C84E1CA7-845A-4290-84A9-2932BDD96093}" name="Table_PuntaMorales5_Batch" displayName="Table_PuntaMorales5_Batch" ref="A1:I3" tableType="queryTable" totalsRowShown="0">
  <autoFilter ref="A1:I3" xr:uid="{C84E1CA7-845A-4290-84A9-2932BDD96093}"/>
  <tableColumns count="9">
    <tableColumn id="1" xr3:uid="{F62DC324-6AF6-4349-B97F-A0FF5D79F85F}" uniqueName="1" name="Site" queryTableFieldId="1" dataDxfId="203"/>
    <tableColumn id="2" xr3:uid="{2E42130C-22EB-4895-AC9D-E7BCB9D8C2FC}" uniqueName="2" name="Visit" queryTableFieldId="2"/>
    <tableColumn id="3" xr3:uid="{5441AC5C-A0AC-44D0-B146-B9CE5762B1CD}" uniqueName="3" name="Gear" queryTableFieldId="3" dataDxfId="202"/>
    <tableColumn id="4" xr3:uid="{DFBF8490-9371-417B-AF14-47D1D6199473}" uniqueName="4" name="Throw/Haul" queryTableFieldId="4"/>
    <tableColumn id="5" xr3:uid="{82290CDB-8CB1-42FB-9809-26E822BD5D81}" uniqueName="5" name="Species" queryTableFieldId="5" dataDxfId="201"/>
    <tableColumn id="6" xr3:uid="{3305A1B8-EC48-45E4-885A-7B95F97017C7}" uniqueName="6" name="Number" queryTableFieldId="6"/>
    <tableColumn id="7" xr3:uid="{8523B8B6-BE5A-475C-A878-99A748CCC7D2}" uniqueName="7" name="TotalWeight_g" queryTableFieldId="7"/>
    <tableColumn id="8" xr3:uid="{0D52288E-24C8-42A4-B962-F7BA4B568F42}" uniqueName="8" name="Notes" queryTableFieldId="8"/>
    <tableColumn id="9" xr3:uid="{CF33CACB-826C-41DF-9FC1-62B0C192FBD6}" uniqueName="9" name="AverageWeight_g" queryTableFieldId="9"/>
  </tableColumns>
  <tableStyleInfo name="TableStyleMedium7"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36086A2-CB2A-4456-AF12-D01DC3DA2DAF}" name="Bebedero6_Fish" displayName="Bebedero6_Fish" ref="B3:J56" totalsRowShown="0" dataDxfId="200">
  <autoFilter ref="B3:J56" xr:uid="{45A45ACD-4967-4F05-83E5-767FCCF2AF37}"/>
  <sortState xmlns:xlrd2="http://schemas.microsoft.com/office/spreadsheetml/2017/richdata2" ref="B4:J4">
    <sortCondition ref="D3:D4"/>
  </sortState>
  <tableColumns count="9">
    <tableColumn id="6" xr3:uid="{DD9A75E5-CBE9-4A1B-B078-5ABCE98C35E5}" name="Site" dataDxfId="199">
      <calculatedColumnFormula>$W$5</calculatedColumnFormula>
    </tableColumn>
    <tableColumn id="8" xr3:uid="{FF42F95B-C1DD-4281-B0EF-97CA81B62976}" name="Visit" dataDxfId="198">
      <calculatedColumnFormula>$W$6</calculatedColumnFormula>
    </tableColumn>
    <tableColumn id="7" xr3:uid="{3E21BDDD-12CF-4B00-96B6-DA1563119467}" name="Gear" dataDxfId="197"/>
    <tableColumn id="9" xr3:uid="{16AD9FE5-79E6-4659-8F41-3DF2CCFE5D2C}" name="Throw/Haul" dataDxfId="196"/>
    <tableColumn id="2" xr3:uid="{A4D2A681-C99C-400F-AC9B-456FE6C58312}" name="Species" dataDxfId="195"/>
    <tableColumn id="3" xr3:uid="{32F75046-05FA-4148-9275-ED7DB67211F6}" name="StandardLength_mm" dataDxfId="194"/>
    <tableColumn id="4" xr3:uid="{DDA2F41A-4E16-4CAA-9867-3306BFEA8449}" name="Weight_g" dataDxfId="193"/>
    <tableColumn id="1" xr3:uid="{A17E2F97-0D15-4D7D-A5E4-BE00CD2985EB}" name="Collected" dataDxfId="192"/>
    <tableColumn id="5" xr3:uid="{23965BE0-1723-4BD0-8259-A7850433F1A5}" name="Notes" dataDxfId="191"/>
  </tableColumns>
  <tableStyleInfo name="TableStyleLight1"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DA01B403-7525-4527-9AFE-D4AF4E66AA30}" name="Tivives4_Batch142145180" displayName="Tivives4_Batch142145180" ref="L3:T4" totalsRowShown="0" dataDxfId="190">
  <autoFilter ref="L3:T4" xr:uid="{32DFD5BF-A571-4A58-AB05-9BF696BFC8FF}"/>
  <tableColumns count="9">
    <tableColumn id="7" xr3:uid="{15C9C438-0C3D-406C-84E2-83BE38CD32B9}" name="Site" dataDxfId="189"/>
    <tableColumn id="8" xr3:uid="{B8A447B2-CCE0-42AA-8F4A-45CDFE192E2C}" name="Visit" dataDxfId="188"/>
    <tableColumn id="1" xr3:uid="{72FF9561-ECA1-42C8-A36F-2D04D66A2491}" name="Gear" dataDxfId="187"/>
    <tableColumn id="9" xr3:uid="{00151F8C-A535-490C-B78C-DAABBABB857D}" name="Throw/Haul" dataDxfId="186"/>
    <tableColumn id="2" xr3:uid="{DC5CCDC3-A74A-4CC1-944F-3E39675739D5}" name="Species" dataDxfId="185"/>
    <tableColumn id="3" xr3:uid="{603197B0-CB67-4094-925A-3CD39BE0ECFF}" name="Number" dataDxfId="184"/>
    <tableColumn id="4" xr3:uid="{AFB7602C-EDC7-4346-BB2A-A3B0CB1CC4FC}" name="TotalWeight_g" dataDxfId="183"/>
    <tableColumn id="6" xr3:uid="{016CE4BE-C10F-4383-AF39-62718082B444}" name="Notes" dataDxfId="182"/>
    <tableColumn id="5" xr3:uid="{C8C3DB82-56F7-482C-AD61-F21B24467055}" name="AverageWeight_g" dataDxfId="181"/>
  </tableColumns>
  <tableStyleInfo name="TableStyleLight1"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2C37B56B-4749-439F-82EE-1774DECF32C6}" name="Bebedero6_Info" displayName="Bebedero6_Info" ref="V4:AA32" totalsRowShown="0">
  <autoFilter ref="V4:AA32" xr:uid="{301B2F07-20F6-4EF2-BFCE-B21C8206BEB3}"/>
  <tableColumns count="6">
    <tableColumn id="1" xr3:uid="{7559601C-B2DF-4D99-A72C-3AEF6A8D7DB4}" name="Metric"/>
    <tableColumn id="2" xr3:uid="{D54B6AB1-C493-459E-B0F8-3B64FBF4B64D}" name="Centipede Net 1.1"/>
    <tableColumn id="3" xr3:uid="{C944ADFF-9962-4191-AE9C-5C0FF526C907}" name="Centipede Net 1.2"/>
    <tableColumn id="4" xr3:uid="{B29E6A8F-2BD2-44E2-B72D-0A443813C9DB}" name="Centipede Net 1.3"/>
    <tableColumn id="5" xr3:uid="{0872D31E-A72C-462E-BCAC-45B32AAE0517}" name="Seine">
      <calculatedColumnFormula>AVERAGE(W5:Y5)</calculatedColumnFormula>
    </tableColumn>
    <tableColumn id="6" xr3:uid="{415EA1EB-8254-4216-B603-3D9D877D4D26}" name="Cast Net">
      <calculatedColumnFormula>AVERAGE(W5:Y5)</calculatedColumnFormula>
    </tableColumn>
  </tableColumns>
  <tableStyleInfo name="TableStyleLight1" showFirstColumn="1"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7E597D3-2C36-4D6D-8C21-23D72D511C5C}" name="Tivives4_Fish141144" displayName="Tivives4_Fish141144" ref="B3:J4" totalsRowShown="0" dataDxfId="180">
  <autoFilter ref="B3:J4" xr:uid="{45A45ACD-4967-4F05-83E5-767FCCF2AF37}"/>
  <sortState xmlns:xlrd2="http://schemas.microsoft.com/office/spreadsheetml/2017/richdata2" ref="B4:J4">
    <sortCondition ref="D3:D4"/>
  </sortState>
  <tableColumns count="9">
    <tableColumn id="6" xr3:uid="{3E60DBF0-22B6-4959-A15A-94B0C2DAA1EC}" name="Site" dataDxfId="179">
      <calculatedColumnFormula>$W$5</calculatedColumnFormula>
    </tableColumn>
    <tableColumn id="8" xr3:uid="{D8DA18A1-27E2-451B-846D-6A04F8627396}" name="Visit" dataDxfId="178">
      <calculatedColumnFormula>$W$6</calculatedColumnFormula>
    </tableColumn>
    <tableColumn id="7" xr3:uid="{8B5EBE55-18D8-4FDF-99FD-2919F62E02CC}" name="Gear" dataDxfId="177"/>
    <tableColumn id="9" xr3:uid="{2F2A84DA-6457-43DA-93FA-76FD1EA35D2F}" name="Throw/Haul" dataDxfId="176"/>
    <tableColumn id="2" xr3:uid="{AB387617-E5DE-4DF0-93E2-CC2B7E822C75}" name="Species" dataDxfId="175"/>
    <tableColumn id="3" xr3:uid="{C1D0E7DD-4566-4873-821B-BEB6D50EDF95}" name="StandardLength_mm" dataDxfId="174"/>
    <tableColumn id="4" xr3:uid="{83064880-B360-465E-BFA9-406BD7683CD2}" name="Weight_g" dataDxfId="173"/>
    <tableColumn id="1" xr3:uid="{77FA689E-EBBF-4F1F-BB9E-021578E3DBCF}" name="Collected" dataDxfId="172"/>
    <tableColumn id="5" xr3:uid="{89EF89DA-1A0E-44C5-9DBD-9DF4F3051600}" name="Notes" dataDxfId="171"/>
  </tableColumns>
  <tableStyleInfo name="TableStyleLight1"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EEDEC86E-AA5A-4650-AD8C-322E049FCADA}" name="Tivives4_Batch142145" displayName="Tivives4_Batch142145" ref="L3:T4" totalsRowShown="0" dataDxfId="170">
  <autoFilter ref="L3:T4" xr:uid="{32DFD5BF-A571-4A58-AB05-9BF696BFC8FF}"/>
  <tableColumns count="9">
    <tableColumn id="7" xr3:uid="{34197554-72F1-49DF-B547-DD2F266A18FA}" name="Site" dataDxfId="169">
      <calculatedColumnFormula>$W$5</calculatedColumnFormula>
    </tableColumn>
    <tableColumn id="8" xr3:uid="{3B8D7C17-D1E1-4EC7-9A8F-25B8AB009588}" name="Visit" dataDxfId="168">
      <calculatedColumnFormula>$W$6</calculatedColumnFormula>
    </tableColumn>
    <tableColumn id="1" xr3:uid="{097C933A-E334-43C1-A527-1A8DEC307CBF}" name="Gear" dataDxfId="167"/>
    <tableColumn id="9" xr3:uid="{7878B3F4-3684-46B6-8854-6EFB6A347E3B}" name="Throw/Haul" dataDxfId="166"/>
    <tableColumn id="2" xr3:uid="{101EF758-512A-47CA-A68E-E3271E83B2B2}" name="Species" dataDxfId="165"/>
    <tableColumn id="3" xr3:uid="{28038CFB-C6AC-4BF5-9B4E-D42274848F77}" name="Number" dataDxfId="164"/>
    <tableColumn id="4" xr3:uid="{ECD93A6A-B6BA-43ED-9AF3-E1FD7473773D}" name="TotalWeight_g" dataDxfId="163"/>
    <tableColumn id="6" xr3:uid="{021A53E9-9629-4338-9731-605CDBBBAE7F}" name="Notes" dataDxfId="162"/>
    <tableColumn id="5" xr3:uid="{34B4F14D-6475-4D6B-9E95-F5067214A2DD}" name="AverageWeight_g" dataDxfId="161"/>
  </tableColumns>
  <tableStyleInfo name="TableStyleLight1"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8337284B-C803-4D18-A67F-3FEDF89B38F0}" name="Tivives4_Info143146" displayName="Tivives4_Info143146" ref="V4:AA32" totalsRowShown="0">
  <autoFilter ref="V4:AA32" xr:uid="{301B2F07-20F6-4EF2-BFCE-B21C8206BEB3}"/>
  <tableColumns count="6">
    <tableColumn id="1" xr3:uid="{64842542-83DE-4DE3-A8B7-1595967F9EC8}" name="Metric"/>
    <tableColumn id="2" xr3:uid="{2F121DA4-7DBA-46B0-BCA4-E52F4451F35D}" name="Centipede Net 1.1"/>
    <tableColumn id="3" xr3:uid="{65DAF788-EBE7-476A-B9ED-D9B722D6F8D3}" name="Centipede Net 1.2"/>
    <tableColumn id="4" xr3:uid="{004B42A1-F881-4B1D-B6AF-2E83C8CF5FF5}" name="Centipede Net 1.3"/>
    <tableColumn id="5" xr3:uid="{B15D0AF7-7454-450F-B252-CE171DD8FEB8}" name="Seine">
      <calculatedColumnFormula>AVERAGE(W5:Y5)</calculatedColumnFormula>
    </tableColumn>
    <tableColumn id="6" xr3:uid="{8C7DBE72-0396-4C9F-B409-6700333E9416}" name="Cast Net">
      <calculatedColumnFormula>AVERAGE(W5:Y5)</calculatedColumnFormula>
    </tableColumn>
  </tableColumns>
  <tableStyleInfo name="TableStyleLight1" showFirstColumn="1"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6A01A-8392-42E8-9BE8-9883ABE5707A}" name="Potential_Species" displayName="Potential_Species" ref="C3:D854" totalsRowShown="0" headerRowDxfId="160" headerRowBorderDxfId="159" tableBorderDxfId="158" dataCellStyle="Normal">
  <autoFilter ref="C3:D854" xr:uid="{6426A01A-8392-42E8-9BE8-9883ABE5707A}"/>
  <sortState xmlns:xlrd2="http://schemas.microsoft.com/office/spreadsheetml/2017/richdata2" ref="C4:D854">
    <sortCondition ref="C3:C854"/>
  </sortState>
  <tableColumns count="2">
    <tableColumn id="1" xr3:uid="{097F5A96-E908-4DD6-AF33-B9EB276B2896}" name="Potential Species" dataCellStyle="Normal"/>
    <tableColumn id="2" xr3:uid="{00F1EBC0-EC2C-493B-994B-F796CA2BF43D}" name="Subspecies" dataCellStyle="Normal"/>
  </tableColumns>
  <tableStyleInfo name="TableStyleLight1"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E3C48750-9C7E-4717-9806-7258DF582729}" name="Gear_Types" displayName="Gear_Types" ref="F3:F6" totalsRowShown="0">
  <autoFilter ref="F3:F6" xr:uid="{E3C48750-9C7E-4717-9806-7258DF582729}"/>
  <tableColumns count="1">
    <tableColumn id="1" xr3:uid="{53D17427-E662-4295-9F48-709201930E2E}" name="Gear Types"/>
  </tableColumns>
  <tableStyleInfo name="TableStyleLight1"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2624AD1-9761-4A93-93A9-75840A6D045C}" name="Sample_Coordinates" displayName="Sample_Coordinates" ref="B2:I104" totalsRowShown="0" headerRowDxfId="157" dataDxfId="156">
  <autoFilter ref="B2:I104" xr:uid="{42624AD1-9761-4A93-93A9-75840A6D045C}"/>
  <sortState xmlns:xlrd2="http://schemas.microsoft.com/office/spreadsheetml/2017/richdata2" ref="B3:G101">
    <sortCondition ref="B3:B101"/>
    <sortCondition ref="C3:C101"/>
  </sortState>
  <tableColumns count="8">
    <tableColumn id="1" xr3:uid="{E975172E-FC14-493F-962C-4F1EE9F5E6C7}" name="Site" dataDxfId="155"/>
    <tableColumn id="2" xr3:uid="{62353120-8C5B-4E0C-9631-FF6107EA8612}" name="Sample Number" dataDxfId="154"/>
    <tableColumn id="3" xr3:uid="{AF29F562-61BB-4048-A518-CAE7B2DB551A}" name="Sample Name" dataDxfId="153"/>
    <tableColumn id="4" xr3:uid="{4C7C8C6C-2A61-4A92-80FA-C55F5958151A}" name="Latitude" dataDxfId="152"/>
    <tableColumn id="5" xr3:uid="{42A7E98D-0B92-47EF-A676-266A9461A03F}" name="Longitude" dataDxfId="151"/>
    <tableColumn id="6" xr3:uid="{3811719F-8008-4EC3-BF8F-060BA8679904}" name="Coordinates" dataDxfId="150">
      <calculatedColumnFormula>_xlfn.CONCAT(Sample_Coordinates[[#This Row],[Latitude]], ", ",  Sample_Coordinates[[#This Row],[Longitude]])</calculatedColumnFormula>
    </tableColumn>
    <tableColumn id="7" xr3:uid="{A3CBBDC1-C1F1-4E78-BDD7-C0E7F05D4349}" name="Steepness" dataDxfId="149">
      <calculatedColumnFormula>_xlfn.XLOOKUP(B3,#REF!,#REF!)</calculatedColumnFormula>
    </tableColumn>
    <tableColumn id="8" xr3:uid="{7B9CBF0D-6D12-4A14-A412-F568CD65BD1C}" name="MudDominant?" dataDxfId="148">
      <calculatedColumnFormula>_xlfn.XLOOKUP(B3,#REF!,#REF!)</calculatedColumnFormula>
    </tableColumn>
  </tableColumns>
  <tableStyleInfo name="TableStyleLight1"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76611EBC-63E6-4470-B51F-DD99DA607DC8}" name="Site_SubstrateSteepness_1_1" displayName="Site_SubstrateSteepness_1_1" ref="A1:D7" tableType="queryTable" totalsRowShown="0">
  <autoFilter ref="A1:D7" xr:uid="{76611EBC-63E6-4470-B51F-DD99DA607DC8}"/>
  <tableColumns count="4">
    <tableColumn id="1" xr3:uid="{5C588B99-A92F-47D4-B23E-EA20B5411122}" uniqueName="1" name="Site" queryTableFieldId="1" dataDxfId="147"/>
    <tableColumn id="2" xr3:uid="{0EF825D8-19DE-430B-887B-DBBCAA18EFB8}" uniqueName="2" name="DominantSubstrate" queryTableFieldId="2" dataDxfId="146"/>
    <tableColumn id="3" xr3:uid="{DE22CEE9-2DAD-42CF-B268-C3F0F7DE2289}" uniqueName="3" name="MudDominant" queryTableFieldId="3"/>
    <tableColumn id="4" xr3:uid="{E2437316-D289-451A-8CD3-B09B0F3E982F}" uniqueName="4" name="Steepness" queryTableFieldId="4"/>
  </tableColumns>
  <tableStyleInfo name="TableStyleMedium7"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C682F6E-6A24-4923-8CFC-4380AB95BC46}" name="Site_SubstrateSteepness" displayName="Site_SubstrateSteepness_1" ref="S2:V8" totalsRowShown="0">
  <autoFilter ref="S2:V8" xr:uid="{5C682F6E-6A24-4923-8CFC-4380AB95BC46}"/>
  <tableColumns count="4">
    <tableColumn id="1" xr3:uid="{1675074E-A9F3-4FE4-80E0-B84DB1D30EC2}" name="Site"/>
    <tableColumn id="2" xr3:uid="{537CAA75-8AEA-4996-B41C-69668DF84EC6}" name="DominantSubstrate"/>
    <tableColumn id="3" xr3:uid="{486FD096-0D4B-4E80-8F2D-3A66CE9A365C}" name="MudDominant"/>
    <tableColumn id="4" xr3:uid="{10621154-E4C9-4D50-B362-476B5F78BC47}" name="Steepnes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4.bin"/><Relationship Id="rId4" Type="http://schemas.openxmlformats.org/officeDocument/2006/relationships/table" Target="../tables/table32.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5.bin"/><Relationship Id="rId4"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6.bin"/><Relationship Id="rId4" Type="http://schemas.openxmlformats.org/officeDocument/2006/relationships/table" Target="../tables/table4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7.bin"/><Relationship Id="rId4" Type="http://schemas.openxmlformats.org/officeDocument/2006/relationships/table" Target="../tables/table4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printerSettings" Target="../printerSettings/printerSettings8.bin"/><Relationship Id="rId4" Type="http://schemas.openxmlformats.org/officeDocument/2006/relationships/table" Target="../tables/table5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table" Target="../tables/table55.xml"/><Relationship Id="rId1" Type="http://schemas.openxmlformats.org/officeDocument/2006/relationships/printerSettings" Target="../printerSettings/printerSettings9.bin"/><Relationship Id="rId4" Type="http://schemas.openxmlformats.org/officeDocument/2006/relationships/table" Target="../tables/table57.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48.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table" Target="../tables/table60.xml"/><Relationship Id="rId1" Type="http://schemas.openxmlformats.org/officeDocument/2006/relationships/printerSettings" Target="../printerSettings/printerSettings10.bin"/><Relationship Id="rId4" Type="http://schemas.openxmlformats.org/officeDocument/2006/relationships/table" Target="../tables/table62.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11.bin"/><Relationship Id="rId4" Type="http://schemas.openxmlformats.org/officeDocument/2006/relationships/table" Target="../tables/table67.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54.xml.rels><?xml version="1.0" encoding="UTF-8" standalone="yes"?>
<Relationships xmlns="http://schemas.openxmlformats.org/package/2006/relationships"><Relationship Id="rId3" Type="http://schemas.openxmlformats.org/officeDocument/2006/relationships/table" Target="../tables/table71.xml"/><Relationship Id="rId2" Type="http://schemas.openxmlformats.org/officeDocument/2006/relationships/table" Target="../tables/table70.xml"/><Relationship Id="rId1" Type="http://schemas.openxmlformats.org/officeDocument/2006/relationships/printerSettings" Target="../printerSettings/printerSettings12.bin"/><Relationship Id="rId4" Type="http://schemas.openxmlformats.org/officeDocument/2006/relationships/table" Target="../tables/table7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76.xml"/><Relationship Id="rId2" Type="http://schemas.openxmlformats.org/officeDocument/2006/relationships/table" Target="../tables/table75.xml"/><Relationship Id="rId1" Type="http://schemas.openxmlformats.org/officeDocument/2006/relationships/printerSettings" Target="../printerSettings/printerSettings13.bin"/><Relationship Id="rId4" Type="http://schemas.openxmlformats.org/officeDocument/2006/relationships/table" Target="../tables/table7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60.xml.rels><?xml version="1.0" encoding="UTF-8" standalone="yes"?>
<Relationships xmlns="http://schemas.openxmlformats.org/package/2006/relationships"><Relationship Id="rId3" Type="http://schemas.openxmlformats.org/officeDocument/2006/relationships/table" Target="../tables/table81.xml"/><Relationship Id="rId2" Type="http://schemas.openxmlformats.org/officeDocument/2006/relationships/table" Target="../tables/table80.xml"/><Relationship Id="rId1" Type="http://schemas.openxmlformats.org/officeDocument/2006/relationships/printerSettings" Target="../printerSettings/printerSettings14.bin"/><Relationship Id="rId4" Type="http://schemas.openxmlformats.org/officeDocument/2006/relationships/table" Target="../tables/table82.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63.xml.rels><?xml version="1.0" encoding="UTF-8" standalone="yes"?>
<Relationships xmlns="http://schemas.openxmlformats.org/package/2006/relationships"><Relationship Id="rId3" Type="http://schemas.openxmlformats.org/officeDocument/2006/relationships/table" Target="../tables/table86.xml"/><Relationship Id="rId2" Type="http://schemas.openxmlformats.org/officeDocument/2006/relationships/table" Target="../tables/table85.xml"/><Relationship Id="rId1" Type="http://schemas.openxmlformats.org/officeDocument/2006/relationships/printerSettings" Target="../printerSettings/printerSettings15.bin"/><Relationship Id="rId4" Type="http://schemas.openxmlformats.org/officeDocument/2006/relationships/table" Target="../tables/table87.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66.xml.rels><?xml version="1.0" encoding="UTF-8" standalone="yes"?>
<Relationships xmlns="http://schemas.openxmlformats.org/package/2006/relationships"><Relationship Id="rId3" Type="http://schemas.openxmlformats.org/officeDocument/2006/relationships/table" Target="../tables/table91.xml"/><Relationship Id="rId2" Type="http://schemas.openxmlformats.org/officeDocument/2006/relationships/table" Target="../tables/table90.xml"/><Relationship Id="rId1" Type="http://schemas.openxmlformats.org/officeDocument/2006/relationships/printerSettings" Target="../printerSettings/printerSettings16.bin"/><Relationship Id="rId4" Type="http://schemas.openxmlformats.org/officeDocument/2006/relationships/table" Target="../tables/table92.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93.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94.xml"/></Relationships>
</file>

<file path=xl/worksheets/_rels/sheet69.xml.rels><?xml version="1.0" encoding="UTF-8" standalone="yes"?>
<Relationships xmlns="http://schemas.openxmlformats.org/package/2006/relationships"><Relationship Id="rId3" Type="http://schemas.openxmlformats.org/officeDocument/2006/relationships/table" Target="../tables/table96.xml"/><Relationship Id="rId2" Type="http://schemas.openxmlformats.org/officeDocument/2006/relationships/table" Target="../tables/table95.xml"/><Relationship Id="rId1" Type="http://schemas.openxmlformats.org/officeDocument/2006/relationships/printerSettings" Target="../printerSettings/printerSettings17.bin"/><Relationship Id="rId4" Type="http://schemas.openxmlformats.org/officeDocument/2006/relationships/table" Target="../tables/table97.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98.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99.xml"/></Relationships>
</file>

<file path=xl/worksheets/_rels/sheet72.xml.rels><?xml version="1.0" encoding="UTF-8" standalone="yes"?>
<Relationships xmlns="http://schemas.openxmlformats.org/package/2006/relationships"><Relationship Id="rId3" Type="http://schemas.openxmlformats.org/officeDocument/2006/relationships/table" Target="../tables/table101.xml"/><Relationship Id="rId2" Type="http://schemas.openxmlformats.org/officeDocument/2006/relationships/table" Target="../tables/table100.xml"/><Relationship Id="rId1" Type="http://schemas.openxmlformats.org/officeDocument/2006/relationships/printerSettings" Target="../printerSettings/printerSettings18.bin"/><Relationship Id="rId4" Type="http://schemas.openxmlformats.org/officeDocument/2006/relationships/table" Target="../tables/table10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103.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104.xml"/></Relationships>
</file>

<file path=xl/worksheets/_rels/sheet75.xml.rels><?xml version="1.0" encoding="UTF-8" standalone="yes"?>
<Relationships xmlns="http://schemas.openxmlformats.org/package/2006/relationships"><Relationship Id="rId3" Type="http://schemas.openxmlformats.org/officeDocument/2006/relationships/table" Target="../tables/table106.xml"/><Relationship Id="rId2" Type="http://schemas.openxmlformats.org/officeDocument/2006/relationships/table" Target="../tables/table105.xml"/><Relationship Id="rId1" Type="http://schemas.openxmlformats.org/officeDocument/2006/relationships/printerSettings" Target="../printerSettings/printerSettings19.bin"/><Relationship Id="rId4" Type="http://schemas.openxmlformats.org/officeDocument/2006/relationships/table" Target="../tables/table107.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109.xml"/></Relationships>
</file>

<file path=xl/worksheets/_rels/sheet78.xml.rels><?xml version="1.0" encoding="UTF-8" standalone="yes"?>
<Relationships xmlns="http://schemas.openxmlformats.org/package/2006/relationships"><Relationship Id="rId3" Type="http://schemas.openxmlformats.org/officeDocument/2006/relationships/table" Target="../tables/table111.xml"/><Relationship Id="rId2" Type="http://schemas.openxmlformats.org/officeDocument/2006/relationships/table" Target="../tables/table110.xml"/><Relationship Id="rId1" Type="http://schemas.openxmlformats.org/officeDocument/2006/relationships/printerSettings" Target="../printerSettings/printerSettings20.bin"/><Relationship Id="rId4" Type="http://schemas.openxmlformats.org/officeDocument/2006/relationships/table" Target="../tables/table112.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113.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114.xml"/></Relationships>
</file>

<file path=xl/worksheets/_rels/sheet81.xml.rels><?xml version="1.0" encoding="UTF-8" standalone="yes"?>
<Relationships xmlns="http://schemas.openxmlformats.org/package/2006/relationships"><Relationship Id="rId3" Type="http://schemas.openxmlformats.org/officeDocument/2006/relationships/table" Target="../tables/table116.xml"/><Relationship Id="rId2" Type="http://schemas.openxmlformats.org/officeDocument/2006/relationships/table" Target="../tables/table115.xml"/><Relationship Id="rId1" Type="http://schemas.openxmlformats.org/officeDocument/2006/relationships/printerSettings" Target="../printerSettings/printerSettings21.bin"/><Relationship Id="rId4" Type="http://schemas.openxmlformats.org/officeDocument/2006/relationships/table" Target="../tables/table117.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118.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119.xml"/></Relationships>
</file>

<file path=xl/worksheets/_rels/sheet84.xml.rels><?xml version="1.0" encoding="UTF-8" standalone="yes"?>
<Relationships xmlns="http://schemas.openxmlformats.org/package/2006/relationships"><Relationship Id="rId3" Type="http://schemas.openxmlformats.org/officeDocument/2006/relationships/table" Target="../tables/table121.xml"/><Relationship Id="rId2" Type="http://schemas.openxmlformats.org/officeDocument/2006/relationships/table" Target="../tables/table120.xml"/><Relationship Id="rId1" Type="http://schemas.openxmlformats.org/officeDocument/2006/relationships/printerSettings" Target="../printerSettings/printerSettings22.bin"/><Relationship Id="rId4" Type="http://schemas.openxmlformats.org/officeDocument/2006/relationships/table" Target="../tables/table122.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123.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124.xml"/></Relationships>
</file>

<file path=xl/worksheets/_rels/sheet87.xml.rels><?xml version="1.0" encoding="UTF-8" standalone="yes"?>
<Relationships xmlns="http://schemas.openxmlformats.org/package/2006/relationships"><Relationship Id="rId3" Type="http://schemas.openxmlformats.org/officeDocument/2006/relationships/table" Target="../tables/table126.xml"/><Relationship Id="rId2" Type="http://schemas.openxmlformats.org/officeDocument/2006/relationships/table" Target="../tables/table125.xml"/><Relationship Id="rId1" Type="http://schemas.openxmlformats.org/officeDocument/2006/relationships/printerSettings" Target="../printerSettings/printerSettings23.bin"/><Relationship Id="rId4" Type="http://schemas.openxmlformats.org/officeDocument/2006/relationships/table" Target="../tables/table127.xml"/></Relationships>
</file>

<file path=xl/worksheets/_rels/sheet88.xml.rels><?xml version="1.0" encoding="UTF-8" standalone="yes"?>
<Relationships xmlns="http://schemas.openxmlformats.org/package/2006/relationships"><Relationship Id="rId1" Type="http://schemas.openxmlformats.org/officeDocument/2006/relationships/table" Target="../tables/table128.xml"/></Relationships>
</file>

<file path=xl/worksheets/_rels/sheet89.xml.rels><?xml version="1.0" encoding="UTF-8" standalone="yes"?>
<Relationships xmlns="http://schemas.openxmlformats.org/package/2006/relationships"><Relationship Id="rId1" Type="http://schemas.openxmlformats.org/officeDocument/2006/relationships/table" Target="../tables/table129.xml"/></Relationships>
</file>

<file path=xl/worksheets/_rels/sheet90.xml.rels><?xml version="1.0" encoding="UTF-8" standalone="yes"?>
<Relationships xmlns="http://schemas.openxmlformats.org/package/2006/relationships"><Relationship Id="rId3" Type="http://schemas.openxmlformats.org/officeDocument/2006/relationships/table" Target="../tables/table131.xml"/><Relationship Id="rId2" Type="http://schemas.openxmlformats.org/officeDocument/2006/relationships/table" Target="../tables/table130.xml"/><Relationship Id="rId1" Type="http://schemas.openxmlformats.org/officeDocument/2006/relationships/printerSettings" Target="../printerSettings/printerSettings24.bin"/><Relationship Id="rId4" Type="http://schemas.openxmlformats.org/officeDocument/2006/relationships/table" Target="../tables/table132.xml"/></Relationships>
</file>

<file path=xl/worksheets/_rels/sheet91.xml.rels><?xml version="1.0" encoding="UTF-8" standalone="yes"?>
<Relationships xmlns="http://schemas.openxmlformats.org/package/2006/relationships"><Relationship Id="rId1" Type="http://schemas.openxmlformats.org/officeDocument/2006/relationships/table" Target="../tables/table133.xml"/></Relationships>
</file>

<file path=xl/worksheets/_rels/sheet92.xml.rels><?xml version="1.0" encoding="UTF-8" standalone="yes"?>
<Relationships xmlns="http://schemas.openxmlformats.org/package/2006/relationships"><Relationship Id="rId1" Type="http://schemas.openxmlformats.org/officeDocument/2006/relationships/table" Target="../tables/table134.xml"/></Relationships>
</file>

<file path=xl/worksheets/_rels/sheet93.xml.rels><?xml version="1.0" encoding="UTF-8" standalone="yes"?>
<Relationships xmlns="http://schemas.openxmlformats.org/package/2006/relationships"><Relationship Id="rId3" Type="http://schemas.openxmlformats.org/officeDocument/2006/relationships/table" Target="../tables/table136.xml"/><Relationship Id="rId2" Type="http://schemas.openxmlformats.org/officeDocument/2006/relationships/table" Target="../tables/table135.xml"/><Relationship Id="rId1" Type="http://schemas.openxmlformats.org/officeDocument/2006/relationships/printerSettings" Target="../printerSettings/printerSettings25.bin"/><Relationship Id="rId4" Type="http://schemas.openxmlformats.org/officeDocument/2006/relationships/table" Target="../tables/table137.xml"/></Relationships>
</file>

<file path=xl/worksheets/_rels/sheet94.xml.rels><?xml version="1.0" encoding="UTF-8" standalone="yes"?>
<Relationships xmlns="http://schemas.openxmlformats.org/package/2006/relationships"><Relationship Id="rId1" Type="http://schemas.openxmlformats.org/officeDocument/2006/relationships/table" Target="../tables/table138.xml"/></Relationships>
</file>

<file path=xl/worksheets/_rels/sheet95.xml.rels><?xml version="1.0" encoding="UTF-8" standalone="yes"?>
<Relationships xmlns="http://schemas.openxmlformats.org/package/2006/relationships"><Relationship Id="rId1" Type="http://schemas.openxmlformats.org/officeDocument/2006/relationships/table" Target="../tables/table139.xml"/></Relationships>
</file>

<file path=xl/worksheets/_rels/sheet96.xml.rels><?xml version="1.0" encoding="UTF-8" standalone="yes"?>
<Relationships xmlns="http://schemas.openxmlformats.org/package/2006/relationships"><Relationship Id="rId1" Type="http://schemas.openxmlformats.org/officeDocument/2006/relationships/table" Target="../tables/table140.xml"/></Relationships>
</file>

<file path=xl/worksheets/_rels/sheet97.xml.rels><?xml version="1.0" encoding="UTF-8" standalone="yes"?>
<Relationships xmlns="http://schemas.openxmlformats.org/package/2006/relationships"><Relationship Id="rId1" Type="http://schemas.openxmlformats.org/officeDocument/2006/relationships/table" Target="../tables/table141.xml"/></Relationships>
</file>

<file path=xl/worksheets/_rels/sheet98.xml.rels><?xml version="1.0" encoding="UTF-8" standalone="yes"?>
<Relationships xmlns="http://schemas.openxmlformats.org/package/2006/relationships"><Relationship Id="rId1" Type="http://schemas.openxmlformats.org/officeDocument/2006/relationships/table" Target="../tables/table142.xml"/></Relationships>
</file>

<file path=xl/worksheets/_rels/sheet99.xml.rels><?xml version="1.0" encoding="UTF-8" standalone="yes"?>
<Relationships xmlns="http://schemas.openxmlformats.org/package/2006/relationships"><Relationship Id="rId1" Type="http://schemas.openxmlformats.org/officeDocument/2006/relationships/table" Target="../tables/table143.xml"/></Relationships>
</file>

<file path=xl/worksheets/_rels/sheet100.xml.rels><?xml version="1.0" encoding="UTF-8" standalone="yes"?>
<Relationships xmlns="http://schemas.openxmlformats.org/package/2006/relationships"><Relationship Id="rId1" Type="http://schemas.openxmlformats.org/officeDocument/2006/relationships/table" Target="../tables/table144.xml"/></Relationships>
</file>

<file path=xl/worksheets/_rels/sheet101.xml.rels><?xml version="1.0" encoding="UTF-8" standalone="yes"?>
<Relationships xmlns="http://schemas.openxmlformats.org/package/2006/relationships"><Relationship Id="rId1" Type="http://schemas.openxmlformats.org/officeDocument/2006/relationships/table" Target="../tables/table145.xml"/></Relationships>
</file>

<file path=xl/worksheets/_rels/sheet102.xml.rels><?xml version="1.0" encoding="UTF-8" standalone="yes"?>
<Relationships xmlns="http://schemas.openxmlformats.org/package/2006/relationships"><Relationship Id="rId1" Type="http://schemas.openxmlformats.org/officeDocument/2006/relationships/table" Target="../tables/table146.xml"/></Relationships>
</file>

<file path=xl/worksheets/_rels/sheet103.xml.rels><?xml version="1.0" encoding="UTF-8" standalone="yes"?>
<Relationships xmlns="http://schemas.openxmlformats.org/package/2006/relationships"><Relationship Id="rId1" Type="http://schemas.openxmlformats.org/officeDocument/2006/relationships/table" Target="../tables/table147.xml"/></Relationships>
</file>

<file path=xl/worksheets/_rels/sheet104.xml.rels><?xml version="1.0" encoding="UTF-8" standalone="yes"?>
<Relationships xmlns="http://schemas.openxmlformats.org/package/2006/relationships"><Relationship Id="rId1" Type="http://schemas.openxmlformats.org/officeDocument/2006/relationships/table" Target="../tables/table148.xml"/></Relationships>
</file>

<file path=xl/worksheets/_rels/sheet105.xml.rels><?xml version="1.0" encoding="UTF-8" standalone="yes"?>
<Relationships xmlns="http://schemas.openxmlformats.org/package/2006/relationships"><Relationship Id="rId1" Type="http://schemas.openxmlformats.org/officeDocument/2006/relationships/table" Target="../tables/table149.xml"/></Relationships>
</file>

<file path=xl/worksheets/_rels/sheet106.xml.rels><?xml version="1.0" encoding="UTF-8" standalone="yes"?>
<Relationships xmlns="http://schemas.openxmlformats.org/package/2006/relationships"><Relationship Id="rId1" Type="http://schemas.openxmlformats.org/officeDocument/2006/relationships/table" Target="../tables/table150.xml"/></Relationships>
</file>

<file path=xl/worksheets/_rels/sheet107.xml.rels><?xml version="1.0" encoding="UTF-8" standalone="yes"?>
<Relationships xmlns="http://schemas.openxmlformats.org/package/2006/relationships"><Relationship Id="rId1" Type="http://schemas.openxmlformats.org/officeDocument/2006/relationships/table" Target="../tables/table151.xml"/></Relationships>
</file>

<file path=xl/worksheets/_rels/sheet108.xml.rels><?xml version="1.0" encoding="UTF-8" standalone="yes"?>
<Relationships xmlns="http://schemas.openxmlformats.org/package/2006/relationships"><Relationship Id="rId1" Type="http://schemas.openxmlformats.org/officeDocument/2006/relationships/table" Target="../tables/table152.xml"/></Relationships>
</file>

<file path=xl/worksheets/_rels/sheet109.xml.rels><?xml version="1.0" encoding="UTF-8" standalone="yes"?>
<Relationships xmlns="http://schemas.openxmlformats.org/package/2006/relationships"><Relationship Id="rId1" Type="http://schemas.openxmlformats.org/officeDocument/2006/relationships/table" Target="../tables/table153.xml"/></Relationships>
</file>

<file path=xl/worksheets/_rels/sheet110.xml.rels><?xml version="1.0" encoding="UTF-8" standalone="yes"?>
<Relationships xmlns="http://schemas.openxmlformats.org/package/2006/relationships"><Relationship Id="rId1" Type="http://schemas.openxmlformats.org/officeDocument/2006/relationships/table" Target="../tables/table154.xml"/></Relationships>
</file>

<file path=xl/worksheets/_rels/sheet111.xml.rels><?xml version="1.0" encoding="UTF-8" standalone="yes"?>
<Relationships xmlns="http://schemas.openxmlformats.org/package/2006/relationships"><Relationship Id="rId1" Type="http://schemas.openxmlformats.org/officeDocument/2006/relationships/table" Target="../tables/table155.xml"/></Relationships>
</file>

<file path=xl/worksheets/_rels/sheet112.xml.rels><?xml version="1.0" encoding="UTF-8" standalone="yes"?>
<Relationships xmlns="http://schemas.openxmlformats.org/package/2006/relationships"><Relationship Id="rId1" Type="http://schemas.openxmlformats.org/officeDocument/2006/relationships/table" Target="../tables/table156.xml"/></Relationships>
</file>

<file path=xl/worksheets/_rels/sheet113.xml.rels><?xml version="1.0" encoding="UTF-8" standalone="yes"?>
<Relationships xmlns="http://schemas.openxmlformats.org/package/2006/relationships"><Relationship Id="rId1" Type="http://schemas.openxmlformats.org/officeDocument/2006/relationships/table" Target="../tables/table157.xml"/></Relationships>
</file>

<file path=xl/worksheets/_rels/sheet114.xml.rels><?xml version="1.0" encoding="UTF-8" standalone="yes"?>
<Relationships xmlns="http://schemas.openxmlformats.org/package/2006/relationships"><Relationship Id="rId1" Type="http://schemas.openxmlformats.org/officeDocument/2006/relationships/table" Target="../tables/table158.xml"/></Relationships>
</file>

<file path=xl/worksheets/_rels/sheet115.xml.rels><?xml version="1.0" encoding="UTF-8" standalone="yes"?>
<Relationships xmlns="http://schemas.openxmlformats.org/package/2006/relationships"><Relationship Id="rId3" Type="http://schemas.openxmlformats.org/officeDocument/2006/relationships/table" Target="../tables/table160.xml"/><Relationship Id="rId2" Type="http://schemas.openxmlformats.org/officeDocument/2006/relationships/table" Target="../tables/table159.xml"/><Relationship Id="rId1" Type="http://schemas.openxmlformats.org/officeDocument/2006/relationships/printerSettings" Target="../printerSettings/printerSettings26.bin"/><Relationship Id="rId4" Type="http://schemas.openxmlformats.org/officeDocument/2006/relationships/table" Target="../tables/table161.xml"/></Relationships>
</file>

<file path=xl/worksheets/_rels/sheet116.xml.rels><?xml version="1.0" encoding="UTF-8" standalone="yes"?>
<Relationships xmlns="http://schemas.openxmlformats.org/package/2006/relationships"><Relationship Id="rId3" Type="http://schemas.openxmlformats.org/officeDocument/2006/relationships/table" Target="../tables/table163.xml"/><Relationship Id="rId2" Type="http://schemas.openxmlformats.org/officeDocument/2006/relationships/table" Target="../tables/table162.xml"/><Relationship Id="rId1" Type="http://schemas.openxmlformats.org/officeDocument/2006/relationships/printerSettings" Target="../printerSettings/printerSettings27.bin"/><Relationship Id="rId4" Type="http://schemas.openxmlformats.org/officeDocument/2006/relationships/table" Target="../tables/table164.xml"/></Relationships>
</file>

<file path=xl/worksheets/_rels/sheet117.xml.rels><?xml version="1.0" encoding="UTF-8" standalone="yes"?>
<Relationships xmlns="http://schemas.openxmlformats.org/package/2006/relationships"><Relationship Id="rId3" Type="http://schemas.openxmlformats.org/officeDocument/2006/relationships/table" Target="../tables/table166.xml"/><Relationship Id="rId2" Type="http://schemas.openxmlformats.org/officeDocument/2006/relationships/table" Target="../tables/table165.xml"/><Relationship Id="rId1" Type="http://schemas.openxmlformats.org/officeDocument/2006/relationships/printerSettings" Target="../printerSettings/printerSettings28.bin"/><Relationship Id="rId4" Type="http://schemas.openxmlformats.org/officeDocument/2006/relationships/table" Target="../tables/table167.xml"/></Relationships>
</file>

<file path=xl/worksheets/_rels/sheet118.xml.rels><?xml version="1.0" encoding="UTF-8" standalone="yes"?>
<Relationships xmlns="http://schemas.openxmlformats.org/package/2006/relationships"><Relationship Id="rId3" Type="http://schemas.openxmlformats.org/officeDocument/2006/relationships/table" Target="../tables/table169.xml"/><Relationship Id="rId2" Type="http://schemas.openxmlformats.org/officeDocument/2006/relationships/table" Target="../tables/table168.xml"/><Relationship Id="rId1" Type="http://schemas.openxmlformats.org/officeDocument/2006/relationships/printerSettings" Target="../printerSettings/printerSettings29.bin"/><Relationship Id="rId4" Type="http://schemas.openxmlformats.org/officeDocument/2006/relationships/table" Target="../tables/table170.xml"/></Relationships>
</file>

<file path=xl/worksheets/_rels/sheet119.xml.rels><?xml version="1.0" encoding="UTF-8" standalone="yes"?>
<Relationships xmlns="http://schemas.openxmlformats.org/package/2006/relationships"><Relationship Id="rId3" Type="http://schemas.openxmlformats.org/officeDocument/2006/relationships/table" Target="../tables/table172.xml"/><Relationship Id="rId2" Type="http://schemas.openxmlformats.org/officeDocument/2006/relationships/table" Target="../tables/table171.xml"/><Relationship Id="rId1" Type="http://schemas.openxmlformats.org/officeDocument/2006/relationships/printerSettings" Target="../printerSettings/printerSettings30.bin"/><Relationship Id="rId4" Type="http://schemas.openxmlformats.org/officeDocument/2006/relationships/table" Target="../tables/table173.xml"/></Relationships>
</file>

<file path=xl/worksheets/_rels/sheet120.xml.rels><?xml version="1.0" encoding="UTF-8" standalone="yes"?>
<Relationships xmlns="http://schemas.openxmlformats.org/package/2006/relationships"><Relationship Id="rId3" Type="http://schemas.openxmlformats.org/officeDocument/2006/relationships/table" Target="../tables/table175.xml"/><Relationship Id="rId2" Type="http://schemas.openxmlformats.org/officeDocument/2006/relationships/table" Target="../tables/table174.xml"/><Relationship Id="rId1" Type="http://schemas.openxmlformats.org/officeDocument/2006/relationships/printerSettings" Target="../printerSettings/printerSettings31.bin"/><Relationship Id="rId4" Type="http://schemas.openxmlformats.org/officeDocument/2006/relationships/table" Target="../tables/table176.xml"/></Relationships>
</file>

<file path=xl/worksheets/_rels/sheet121.xml.rels><?xml version="1.0" encoding="UTF-8" standalone="yes"?>
<Relationships xmlns="http://schemas.openxmlformats.org/package/2006/relationships"><Relationship Id="rId3" Type="http://schemas.openxmlformats.org/officeDocument/2006/relationships/table" Target="../tables/table178.xml"/><Relationship Id="rId2" Type="http://schemas.openxmlformats.org/officeDocument/2006/relationships/table" Target="../tables/table177.xml"/><Relationship Id="rId1" Type="http://schemas.openxmlformats.org/officeDocument/2006/relationships/printerSettings" Target="../printerSettings/printerSettings32.bin"/><Relationship Id="rId4" Type="http://schemas.openxmlformats.org/officeDocument/2006/relationships/table" Target="../tables/table179.xml"/></Relationships>
</file>

<file path=xl/worksheets/_rels/sheet122.xml.rels><?xml version="1.0" encoding="UTF-8" standalone="yes"?>
<Relationships xmlns="http://schemas.openxmlformats.org/package/2006/relationships"><Relationship Id="rId3" Type="http://schemas.openxmlformats.org/officeDocument/2006/relationships/table" Target="../tables/table181.xml"/><Relationship Id="rId2" Type="http://schemas.openxmlformats.org/officeDocument/2006/relationships/table" Target="../tables/table180.xml"/><Relationship Id="rId1" Type="http://schemas.openxmlformats.org/officeDocument/2006/relationships/printerSettings" Target="../printerSettings/printerSettings33.bin"/><Relationship Id="rId4" Type="http://schemas.openxmlformats.org/officeDocument/2006/relationships/table" Target="../tables/table182.xml"/></Relationships>
</file>

<file path=xl/worksheets/_rels/sheet123.xml.rels><?xml version="1.0" encoding="UTF-8" standalone="yes"?>
<Relationships xmlns="http://schemas.openxmlformats.org/package/2006/relationships"><Relationship Id="rId3" Type="http://schemas.openxmlformats.org/officeDocument/2006/relationships/table" Target="../tables/table184.xml"/><Relationship Id="rId2" Type="http://schemas.openxmlformats.org/officeDocument/2006/relationships/table" Target="../tables/table183.xml"/><Relationship Id="rId1" Type="http://schemas.openxmlformats.org/officeDocument/2006/relationships/printerSettings" Target="../printerSettings/printerSettings34.bin"/><Relationship Id="rId4" Type="http://schemas.openxmlformats.org/officeDocument/2006/relationships/table" Target="../tables/table185.xml"/></Relationships>
</file>

<file path=xl/worksheets/_rels/sheet124.xml.rels><?xml version="1.0" encoding="UTF-8" standalone="yes"?>
<Relationships xmlns="http://schemas.openxmlformats.org/package/2006/relationships"><Relationship Id="rId3" Type="http://schemas.openxmlformats.org/officeDocument/2006/relationships/table" Target="../tables/table187.xml"/><Relationship Id="rId2" Type="http://schemas.openxmlformats.org/officeDocument/2006/relationships/table" Target="../tables/table186.xml"/><Relationship Id="rId1" Type="http://schemas.openxmlformats.org/officeDocument/2006/relationships/printerSettings" Target="../printerSettings/printerSettings35.bin"/><Relationship Id="rId4" Type="http://schemas.openxmlformats.org/officeDocument/2006/relationships/table" Target="../tables/table188.xml"/></Relationships>
</file>

<file path=xl/worksheets/_rels/sheet125.xml.rels><?xml version="1.0" encoding="UTF-8" standalone="yes"?>
<Relationships xmlns="http://schemas.openxmlformats.org/package/2006/relationships"><Relationship Id="rId3" Type="http://schemas.openxmlformats.org/officeDocument/2006/relationships/table" Target="../tables/table190.xml"/><Relationship Id="rId2" Type="http://schemas.openxmlformats.org/officeDocument/2006/relationships/table" Target="../tables/table189.xml"/><Relationship Id="rId1" Type="http://schemas.openxmlformats.org/officeDocument/2006/relationships/printerSettings" Target="../printerSettings/printerSettings36.bin"/><Relationship Id="rId4" Type="http://schemas.openxmlformats.org/officeDocument/2006/relationships/table" Target="../tables/table191.xml"/></Relationships>
</file>

<file path=xl/worksheets/_rels/sheet126.xml.rels><?xml version="1.0" encoding="UTF-8" standalone="yes"?>
<Relationships xmlns="http://schemas.openxmlformats.org/package/2006/relationships"><Relationship Id="rId1" Type="http://schemas.openxmlformats.org/officeDocument/2006/relationships/table" Target="../tables/table192.xml"/></Relationships>
</file>

<file path=xl/worksheets/_rels/sheet127.xml.rels><?xml version="1.0" encoding="UTF-8" standalone="yes"?>
<Relationships xmlns="http://schemas.openxmlformats.org/package/2006/relationships"><Relationship Id="rId1" Type="http://schemas.openxmlformats.org/officeDocument/2006/relationships/table" Target="../tables/table193.xml"/></Relationships>
</file>

<file path=xl/worksheets/_rels/sheet128.xml.rels><?xml version="1.0" encoding="UTF-8" standalone="yes"?>
<Relationships xmlns="http://schemas.openxmlformats.org/package/2006/relationships"><Relationship Id="rId1" Type="http://schemas.openxmlformats.org/officeDocument/2006/relationships/table" Target="../tables/table194.xml"/></Relationships>
</file>

<file path=xl/worksheets/_rels/sheet129.xml.rels><?xml version="1.0" encoding="UTF-8" standalone="yes"?>
<Relationships xmlns="http://schemas.openxmlformats.org/package/2006/relationships"><Relationship Id="rId1" Type="http://schemas.openxmlformats.org/officeDocument/2006/relationships/table" Target="../tables/table195.xml"/></Relationships>
</file>

<file path=xl/worksheets/_rels/sheet130.xml.rels><?xml version="1.0" encoding="UTF-8" standalone="yes"?>
<Relationships xmlns="http://schemas.openxmlformats.org/package/2006/relationships"><Relationship Id="rId1" Type="http://schemas.openxmlformats.org/officeDocument/2006/relationships/table" Target="../tables/table196.xml"/></Relationships>
</file>

<file path=xl/worksheets/_rels/sheet131.xml.rels><?xml version="1.0" encoding="UTF-8" standalone="yes"?>
<Relationships xmlns="http://schemas.openxmlformats.org/package/2006/relationships"><Relationship Id="rId3" Type="http://schemas.openxmlformats.org/officeDocument/2006/relationships/table" Target="../tables/table198.xml"/><Relationship Id="rId2" Type="http://schemas.openxmlformats.org/officeDocument/2006/relationships/table" Target="../tables/table197.xml"/><Relationship Id="rId1" Type="http://schemas.openxmlformats.org/officeDocument/2006/relationships/printerSettings" Target="../printerSettings/printerSettings37.bin"/><Relationship Id="rId4" Type="http://schemas.openxmlformats.org/officeDocument/2006/relationships/table" Target="../tables/table199.xml"/></Relationships>
</file>

<file path=xl/worksheets/_rels/sheet132.xml.rels><?xml version="1.0" encoding="UTF-8" standalone="yes"?>
<Relationships xmlns="http://schemas.openxmlformats.org/package/2006/relationships"><Relationship Id="rId3" Type="http://schemas.openxmlformats.org/officeDocument/2006/relationships/table" Target="../tables/table201.xml"/><Relationship Id="rId2" Type="http://schemas.openxmlformats.org/officeDocument/2006/relationships/table" Target="../tables/table200.xml"/><Relationship Id="rId1" Type="http://schemas.openxmlformats.org/officeDocument/2006/relationships/printerSettings" Target="../printerSettings/printerSettings38.bin"/><Relationship Id="rId4" Type="http://schemas.openxmlformats.org/officeDocument/2006/relationships/table" Target="../tables/table202.xml"/></Relationships>
</file>

<file path=xl/worksheets/_rels/sheet133.xml.rels><?xml version="1.0" encoding="UTF-8" standalone="yes"?>
<Relationships xmlns="http://schemas.openxmlformats.org/package/2006/relationships"><Relationship Id="rId2" Type="http://schemas.openxmlformats.org/officeDocument/2006/relationships/table" Target="../tables/table204.xml"/><Relationship Id="rId1" Type="http://schemas.openxmlformats.org/officeDocument/2006/relationships/table" Target="../tables/table203.xml"/></Relationships>
</file>

<file path=xl/worksheets/_rels/sheet134.xml.rels><?xml version="1.0" encoding="UTF-8" standalone="yes"?>
<Relationships xmlns="http://schemas.openxmlformats.org/package/2006/relationships"><Relationship Id="rId2" Type="http://schemas.openxmlformats.org/officeDocument/2006/relationships/table" Target="../tables/table205.xml"/><Relationship Id="rId1" Type="http://schemas.openxmlformats.org/officeDocument/2006/relationships/printerSettings" Target="../printerSettings/printerSettings39.bin"/></Relationships>
</file>

<file path=xl/worksheets/_rels/sheet135.xml.rels><?xml version="1.0" encoding="UTF-8" standalone="yes"?>
<Relationships xmlns="http://schemas.openxmlformats.org/package/2006/relationships"><Relationship Id="rId1" Type="http://schemas.openxmlformats.org/officeDocument/2006/relationships/table" Target="../tables/table206.xml"/></Relationships>
</file>

<file path=xl/worksheets/_rels/sheet136.xml.rels><?xml version="1.0" encoding="UTF-8" standalone="yes"?>
<Relationships xmlns="http://schemas.openxmlformats.org/package/2006/relationships"><Relationship Id="rId1" Type="http://schemas.openxmlformats.org/officeDocument/2006/relationships/table" Target="../tables/table20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B881-0DD1-487C-A741-CC032BAB4CD4}">
  <sheetPr codeName="Sheet1"/>
  <dimension ref="A1:O2305"/>
  <sheetViews>
    <sheetView topLeftCell="A2138" workbookViewId="0">
      <selection activeCell="E2155" sqref="E2155"/>
    </sheetView>
  </sheetViews>
  <sheetFormatPr defaultRowHeight="14.5" x14ac:dyDescent="0.35"/>
  <cols>
    <col min="1" max="1" width="13" style="35" bestFit="1" customWidth="1"/>
    <col min="2" max="2" width="6.7265625" style="33" bestFit="1" customWidth="1"/>
    <col min="3" max="3" width="12.6328125" style="35" bestFit="1" customWidth="1"/>
    <col min="4" max="4" width="8.36328125" style="33" bestFit="1" customWidth="1"/>
    <col min="5" max="5" width="22.81640625" style="33" bestFit="1" customWidth="1"/>
    <col min="6" max="6" width="20.81640625" style="33" bestFit="1" customWidth="1"/>
    <col min="7" max="7" width="11.81640625" style="33" bestFit="1" customWidth="1"/>
    <col min="8" max="8" width="10.81640625" style="33" bestFit="1" customWidth="1"/>
    <col min="9" max="9" width="50.81640625" style="33" bestFit="1" customWidth="1"/>
    <col min="10" max="10" width="27" style="33" bestFit="1" customWidth="1"/>
    <col min="11" max="11" width="26.26953125" style="35" bestFit="1" customWidth="1"/>
    <col min="12" max="12" width="23.1796875" style="33" bestFit="1" customWidth="1"/>
    <col min="13" max="13" width="12.7265625" style="34" bestFit="1" customWidth="1"/>
    <col min="14" max="14" width="19.81640625" style="35" bestFit="1" customWidth="1"/>
    <col min="15" max="15" width="28.7265625" style="35" bestFit="1" customWidth="1"/>
    <col min="18" max="18" width="26.26953125" bestFit="1" customWidth="1"/>
    <col min="19" max="19" width="14.7265625" bestFit="1" customWidth="1"/>
    <col min="20" max="20" width="17.1796875" bestFit="1" customWidth="1"/>
  </cols>
  <sheetData>
    <row r="1" spans="1:15" x14ac:dyDescent="0.35">
      <c r="A1" s="35" t="s">
        <v>295</v>
      </c>
      <c r="B1" s="33" t="s">
        <v>1053</v>
      </c>
      <c r="C1" s="35" t="s">
        <v>366</v>
      </c>
      <c r="D1" t="s">
        <v>1063</v>
      </c>
      <c r="E1" s="35" t="s">
        <v>356</v>
      </c>
      <c r="F1" t="s">
        <v>1054</v>
      </c>
      <c r="G1" t="s">
        <v>1055</v>
      </c>
      <c r="H1" t="s">
        <v>1058</v>
      </c>
      <c r="I1" s="35" t="s">
        <v>360</v>
      </c>
      <c r="J1"/>
      <c r="K1"/>
      <c r="L1"/>
      <c r="M1"/>
      <c r="N1"/>
      <c r="O1"/>
    </row>
    <row r="2" spans="1:15" x14ac:dyDescent="0.35">
      <c r="A2" s="35" t="s">
        <v>30</v>
      </c>
      <c r="B2" s="33">
        <v>1</v>
      </c>
      <c r="C2" s="35" t="s">
        <v>365</v>
      </c>
      <c r="D2">
        <v>0</v>
      </c>
      <c r="E2" s="35" t="s">
        <v>131</v>
      </c>
      <c r="F2">
        <v>117</v>
      </c>
      <c r="G2">
        <v>42.28</v>
      </c>
      <c r="H2"/>
      <c r="I2"/>
      <c r="J2"/>
      <c r="K2"/>
      <c r="L2"/>
      <c r="M2"/>
      <c r="N2"/>
      <c r="O2"/>
    </row>
    <row r="3" spans="1:15" x14ac:dyDescent="0.35">
      <c r="A3" s="35" t="s">
        <v>30</v>
      </c>
      <c r="B3" s="33">
        <v>1</v>
      </c>
      <c r="C3" s="35" t="s">
        <v>365</v>
      </c>
      <c r="D3">
        <v>0</v>
      </c>
      <c r="E3" s="35" t="s">
        <v>131</v>
      </c>
      <c r="F3">
        <v>105</v>
      </c>
      <c r="G3">
        <v>29.4</v>
      </c>
      <c r="H3"/>
      <c r="I3"/>
      <c r="J3"/>
      <c r="K3"/>
      <c r="L3"/>
      <c r="M3"/>
      <c r="N3"/>
      <c r="O3"/>
    </row>
    <row r="4" spans="1:15" x14ac:dyDescent="0.35">
      <c r="A4" s="35" t="s">
        <v>30</v>
      </c>
      <c r="B4" s="33">
        <v>1</v>
      </c>
      <c r="C4" s="35" t="s">
        <v>365</v>
      </c>
      <c r="D4">
        <v>0</v>
      </c>
      <c r="E4" s="35" t="s">
        <v>131</v>
      </c>
      <c r="F4">
        <v>166</v>
      </c>
      <c r="G4">
        <v>164.1</v>
      </c>
      <c r="H4"/>
      <c r="I4"/>
      <c r="J4"/>
      <c r="K4"/>
      <c r="L4"/>
      <c r="M4"/>
      <c r="N4"/>
      <c r="O4"/>
    </row>
    <row r="5" spans="1:15" x14ac:dyDescent="0.35">
      <c r="A5" s="35" t="s">
        <v>30</v>
      </c>
      <c r="B5" s="33">
        <v>1</v>
      </c>
      <c r="C5" s="35" t="s">
        <v>365</v>
      </c>
      <c r="D5">
        <v>0</v>
      </c>
      <c r="E5" s="35" t="s">
        <v>103</v>
      </c>
      <c r="F5">
        <v>51</v>
      </c>
      <c r="G5">
        <v>2.84</v>
      </c>
      <c r="H5"/>
      <c r="I5"/>
      <c r="J5"/>
      <c r="K5"/>
      <c r="L5"/>
      <c r="M5"/>
      <c r="N5"/>
      <c r="O5"/>
    </row>
    <row r="6" spans="1:15" x14ac:dyDescent="0.35">
      <c r="A6" s="35" t="s">
        <v>30</v>
      </c>
      <c r="B6" s="33">
        <v>1</v>
      </c>
      <c r="C6" s="35" t="s">
        <v>365</v>
      </c>
      <c r="D6">
        <v>0</v>
      </c>
      <c r="E6" s="35" t="s">
        <v>71</v>
      </c>
      <c r="F6">
        <v>100</v>
      </c>
      <c r="G6">
        <v>7.32</v>
      </c>
      <c r="H6"/>
      <c r="I6"/>
      <c r="J6"/>
      <c r="K6"/>
      <c r="L6"/>
      <c r="M6"/>
      <c r="N6"/>
      <c r="O6"/>
    </row>
    <row r="7" spans="1:15" x14ac:dyDescent="0.35">
      <c r="A7" s="35" t="s">
        <v>30</v>
      </c>
      <c r="B7" s="33">
        <v>1</v>
      </c>
      <c r="C7" s="35" t="s">
        <v>365</v>
      </c>
      <c r="D7">
        <v>0</v>
      </c>
      <c r="E7" s="35" t="s">
        <v>71</v>
      </c>
      <c r="F7">
        <v>81</v>
      </c>
      <c r="G7">
        <v>5.75</v>
      </c>
      <c r="H7"/>
      <c r="I7"/>
      <c r="J7"/>
      <c r="K7"/>
      <c r="L7"/>
      <c r="M7"/>
      <c r="N7"/>
      <c r="O7"/>
    </row>
    <row r="8" spans="1:15" x14ac:dyDescent="0.35">
      <c r="A8" s="35" t="s">
        <v>30</v>
      </c>
      <c r="B8" s="33">
        <v>1</v>
      </c>
      <c r="C8" s="35" t="s">
        <v>373</v>
      </c>
      <c r="D8">
        <v>1</v>
      </c>
      <c r="E8" s="35" t="s">
        <v>23</v>
      </c>
      <c r="F8">
        <v>192</v>
      </c>
      <c r="G8">
        <v>133.4</v>
      </c>
      <c r="H8"/>
      <c r="I8"/>
      <c r="J8"/>
      <c r="K8"/>
      <c r="L8"/>
      <c r="M8"/>
      <c r="N8"/>
      <c r="O8"/>
    </row>
    <row r="9" spans="1:15" x14ac:dyDescent="0.35">
      <c r="A9" s="35" t="s">
        <v>30</v>
      </c>
      <c r="B9" s="33">
        <v>1</v>
      </c>
      <c r="C9" s="35" t="s">
        <v>373</v>
      </c>
      <c r="D9">
        <v>1</v>
      </c>
      <c r="E9" s="35" t="s">
        <v>23</v>
      </c>
      <c r="F9">
        <v>206</v>
      </c>
      <c r="G9">
        <v>168.6</v>
      </c>
      <c r="H9"/>
      <c r="I9"/>
      <c r="J9"/>
      <c r="K9"/>
      <c r="L9"/>
      <c r="M9"/>
      <c r="N9"/>
      <c r="O9"/>
    </row>
    <row r="10" spans="1:15" x14ac:dyDescent="0.35">
      <c r="A10" s="35" t="s">
        <v>30</v>
      </c>
      <c r="B10" s="33">
        <v>1</v>
      </c>
      <c r="C10" s="35" t="s">
        <v>373</v>
      </c>
      <c r="D10">
        <v>1</v>
      </c>
      <c r="E10" s="35" t="s">
        <v>23</v>
      </c>
      <c r="F10">
        <v>153</v>
      </c>
      <c r="G10">
        <v>72.5</v>
      </c>
      <c r="H10"/>
      <c r="I10"/>
      <c r="J10"/>
      <c r="K10"/>
      <c r="L10"/>
      <c r="M10"/>
      <c r="N10"/>
      <c r="O10"/>
    </row>
    <row r="11" spans="1:15" x14ac:dyDescent="0.35">
      <c r="A11" s="35" t="s">
        <v>30</v>
      </c>
      <c r="B11" s="33">
        <v>1</v>
      </c>
      <c r="C11" s="35" t="s">
        <v>373</v>
      </c>
      <c r="D11">
        <v>1</v>
      </c>
      <c r="E11" s="35" t="s">
        <v>23</v>
      </c>
      <c r="F11">
        <v>137</v>
      </c>
      <c r="G11">
        <v>64.099999999999994</v>
      </c>
      <c r="H11"/>
      <c r="I11"/>
      <c r="J11"/>
      <c r="K11"/>
      <c r="L11"/>
      <c r="M11"/>
      <c r="N11"/>
      <c r="O11"/>
    </row>
    <row r="12" spans="1:15" x14ac:dyDescent="0.35">
      <c r="A12" s="35" t="s">
        <v>30</v>
      </c>
      <c r="B12" s="33">
        <v>1</v>
      </c>
      <c r="C12" s="35" t="s">
        <v>373</v>
      </c>
      <c r="D12">
        <v>1</v>
      </c>
      <c r="E12" s="35" t="s">
        <v>23</v>
      </c>
      <c r="F12">
        <v>159</v>
      </c>
      <c r="G12">
        <v>78.5</v>
      </c>
      <c r="H12"/>
      <c r="I12"/>
      <c r="J12"/>
      <c r="K12"/>
      <c r="L12"/>
      <c r="M12"/>
      <c r="N12"/>
      <c r="O12"/>
    </row>
    <row r="13" spans="1:15" x14ac:dyDescent="0.35">
      <c r="A13" s="35" t="s">
        <v>30</v>
      </c>
      <c r="B13" s="33">
        <v>1</v>
      </c>
      <c r="C13" s="35" t="s">
        <v>373</v>
      </c>
      <c r="D13">
        <v>1</v>
      </c>
      <c r="E13" s="35" t="s">
        <v>23</v>
      </c>
      <c r="F13">
        <v>163</v>
      </c>
      <c r="G13">
        <v>102</v>
      </c>
      <c r="H13"/>
      <c r="I13"/>
      <c r="J13"/>
      <c r="K13"/>
      <c r="L13"/>
      <c r="M13"/>
      <c r="N13"/>
      <c r="O13"/>
    </row>
    <row r="14" spans="1:15" x14ac:dyDescent="0.35">
      <c r="A14" s="35" t="s">
        <v>30</v>
      </c>
      <c r="B14" s="33">
        <v>1</v>
      </c>
      <c r="C14" s="35" t="s">
        <v>373</v>
      </c>
      <c r="D14">
        <v>1</v>
      </c>
      <c r="E14" s="35" t="s">
        <v>103</v>
      </c>
      <c r="F14">
        <v>50</v>
      </c>
      <c r="G14">
        <v>3</v>
      </c>
      <c r="H14" t="s">
        <v>13</v>
      </c>
      <c r="I14"/>
      <c r="J14"/>
      <c r="K14"/>
      <c r="L14"/>
      <c r="M14"/>
      <c r="N14"/>
      <c r="O14"/>
    </row>
    <row r="15" spans="1:15" x14ac:dyDescent="0.35">
      <c r="A15" s="35" t="s">
        <v>30</v>
      </c>
      <c r="B15" s="33">
        <v>1</v>
      </c>
      <c r="C15" s="35" t="s">
        <v>373</v>
      </c>
      <c r="D15">
        <v>1</v>
      </c>
      <c r="E15" s="35" t="s">
        <v>31</v>
      </c>
      <c r="F15">
        <v>15</v>
      </c>
      <c r="G15">
        <v>5.1999999999999998E-2</v>
      </c>
      <c r="H15"/>
      <c r="I15"/>
      <c r="J15"/>
      <c r="K15"/>
      <c r="L15"/>
      <c r="M15"/>
      <c r="N15"/>
      <c r="O15"/>
    </row>
    <row r="16" spans="1:15" x14ac:dyDescent="0.35">
      <c r="A16" s="35" t="s">
        <v>30</v>
      </c>
      <c r="B16" s="33">
        <v>1</v>
      </c>
      <c r="C16" s="35" t="s">
        <v>373</v>
      </c>
      <c r="D16">
        <v>1</v>
      </c>
      <c r="E16" s="35" t="s">
        <v>31</v>
      </c>
      <c r="F16">
        <v>26</v>
      </c>
      <c r="G16">
        <v>0.18</v>
      </c>
      <c r="H16"/>
      <c r="I16"/>
      <c r="J16"/>
      <c r="K16"/>
      <c r="L16"/>
      <c r="M16"/>
      <c r="N16"/>
      <c r="O16"/>
    </row>
    <row r="17" spans="1:15" x14ac:dyDescent="0.35">
      <c r="A17" s="35" t="s">
        <v>30</v>
      </c>
      <c r="B17" s="33">
        <v>1</v>
      </c>
      <c r="C17" s="35" t="s">
        <v>373</v>
      </c>
      <c r="D17">
        <v>2</v>
      </c>
      <c r="E17" s="35" t="s">
        <v>23</v>
      </c>
      <c r="F17">
        <v>185</v>
      </c>
      <c r="G17">
        <v>153.1</v>
      </c>
      <c r="H17"/>
      <c r="I17"/>
      <c r="J17"/>
      <c r="K17"/>
      <c r="L17"/>
      <c r="M17"/>
      <c r="N17"/>
      <c r="O17"/>
    </row>
    <row r="18" spans="1:15" x14ac:dyDescent="0.35">
      <c r="A18" s="35" t="s">
        <v>30</v>
      </c>
      <c r="B18" s="33">
        <v>1</v>
      </c>
      <c r="C18" s="35" t="s">
        <v>373</v>
      </c>
      <c r="D18">
        <v>2</v>
      </c>
      <c r="E18" s="35" t="s">
        <v>23</v>
      </c>
      <c r="F18">
        <v>140</v>
      </c>
      <c r="G18">
        <v>56.6</v>
      </c>
      <c r="H18"/>
      <c r="I18"/>
      <c r="J18"/>
      <c r="K18"/>
      <c r="L18"/>
      <c r="M18"/>
      <c r="N18"/>
      <c r="O18"/>
    </row>
    <row r="19" spans="1:15" x14ac:dyDescent="0.35">
      <c r="A19" s="35" t="s">
        <v>30</v>
      </c>
      <c r="B19" s="33">
        <v>1</v>
      </c>
      <c r="C19" s="35" t="s">
        <v>373</v>
      </c>
      <c r="D19">
        <v>2</v>
      </c>
      <c r="E19" s="35" t="s">
        <v>23</v>
      </c>
      <c r="F19">
        <v>141</v>
      </c>
      <c r="G19">
        <v>55.2</v>
      </c>
      <c r="H19"/>
      <c r="I19"/>
      <c r="J19"/>
      <c r="K19"/>
      <c r="L19"/>
      <c r="M19"/>
      <c r="N19"/>
      <c r="O19"/>
    </row>
    <row r="20" spans="1:15" x14ac:dyDescent="0.35">
      <c r="A20" s="35" t="s">
        <v>30</v>
      </c>
      <c r="B20" s="33">
        <v>1</v>
      </c>
      <c r="C20" s="35" t="s">
        <v>373</v>
      </c>
      <c r="D20">
        <v>2</v>
      </c>
      <c r="E20" s="35" t="s">
        <v>23</v>
      </c>
      <c r="F20">
        <v>151</v>
      </c>
      <c r="G20">
        <v>65.400000000000006</v>
      </c>
      <c r="H20"/>
      <c r="I20"/>
      <c r="J20"/>
      <c r="K20"/>
      <c r="L20"/>
      <c r="M20"/>
      <c r="N20"/>
      <c r="O20"/>
    </row>
    <row r="21" spans="1:15" x14ac:dyDescent="0.35">
      <c r="A21" s="35" t="s">
        <v>30</v>
      </c>
      <c r="B21" s="33">
        <v>1</v>
      </c>
      <c r="C21" s="35" t="s">
        <v>373</v>
      </c>
      <c r="D21">
        <v>2</v>
      </c>
      <c r="E21" s="35" t="s">
        <v>23</v>
      </c>
      <c r="F21">
        <v>153</v>
      </c>
      <c r="G21">
        <v>72.3</v>
      </c>
      <c r="H21"/>
      <c r="I21"/>
      <c r="J21"/>
      <c r="K21"/>
      <c r="L21"/>
      <c r="M21"/>
      <c r="N21"/>
      <c r="O21"/>
    </row>
    <row r="22" spans="1:15" x14ac:dyDescent="0.35">
      <c r="A22" s="35" t="s">
        <v>30</v>
      </c>
      <c r="B22" s="33">
        <v>1</v>
      </c>
      <c r="C22" s="35" t="s">
        <v>373</v>
      </c>
      <c r="D22">
        <v>2</v>
      </c>
      <c r="E22" s="35" t="s">
        <v>23</v>
      </c>
      <c r="F22">
        <v>136</v>
      </c>
      <c r="G22">
        <v>46.9</v>
      </c>
      <c r="H22"/>
      <c r="I22"/>
      <c r="J22"/>
      <c r="K22"/>
      <c r="L22"/>
      <c r="M22"/>
      <c r="N22"/>
      <c r="O22"/>
    </row>
    <row r="23" spans="1:15" x14ac:dyDescent="0.35">
      <c r="A23" s="35" t="s">
        <v>30</v>
      </c>
      <c r="B23" s="33">
        <v>1</v>
      </c>
      <c r="C23" s="35" t="s">
        <v>373</v>
      </c>
      <c r="D23">
        <v>3</v>
      </c>
      <c r="E23" s="35" t="s">
        <v>23</v>
      </c>
      <c r="F23">
        <v>161</v>
      </c>
      <c r="G23">
        <v>78</v>
      </c>
      <c r="H23"/>
      <c r="I23"/>
      <c r="J23"/>
      <c r="K23"/>
      <c r="L23"/>
      <c r="M23"/>
      <c r="N23"/>
      <c r="O23"/>
    </row>
    <row r="24" spans="1:15" x14ac:dyDescent="0.35">
      <c r="A24" s="35" t="s">
        <v>30</v>
      </c>
      <c r="B24" s="33">
        <v>1</v>
      </c>
      <c r="C24" s="35" t="s">
        <v>373</v>
      </c>
      <c r="D24">
        <v>3</v>
      </c>
      <c r="E24" s="35" t="s">
        <v>23</v>
      </c>
      <c r="F24">
        <v>160</v>
      </c>
      <c r="G24">
        <v>67.900000000000006</v>
      </c>
      <c r="H24"/>
      <c r="I24"/>
      <c r="J24"/>
      <c r="K24"/>
      <c r="L24"/>
      <c r="M24"/>
      <c r="N24"/>
      <c r="O24"/>
    </row>
    <row r="25" spans="1:15" x14ac:dyDescent="0.35">
      <c r="A25" s="35" t="s">
        <v>30</v>
      </c>
      <c r="B25" s="33">
        <v>1</v>
      </c>
      <c r="C25" s="35" t="s">
        <v>373</v>
      </c>
      <c r="D25">
        <v>3</v>
      </c>
      <c r="E25" s="35" t="s">
        <v>23</v>
      </c>
      <c r="F25">
        <v>155</v>
      </c>
      <c r="G25">
        <v>81.5</v>
      </c>
      <c r="H25"/>
      <c r="I25"/>
      <c r="J25"/>
      <c r="K25"/>
      <c r="L25"/>
      <c r="M25"/>
      <c r="N25"/>
      <c r="O25"/>
    </row>
    <row r="26" spans="1:15" x14ac:dyDescent="0.35">
      <c r="A26" s="35" t="s">
        <v>30</v>
      </c>
      <c r="B26" s="33">
        <v>1</v>
      </c>
      <c r="C26" s="35" t="s">
        <v>373</v>
      </c>
      <c r="D26">
        <v>3</v>
      </c>
      <c r="E26" s="35" t="s">
        <v>23</v>
      </c>
      <c r="F26">
        <v>162</v>
      </c>
      <c r="G26">
        <v>93.5</v>
      </c>
      <c r="H26"/>
      <c r="I26"/>
      <c r="J26"/>
      <c r="K26"/>
      <c r="L26"/>
      <c r="M26"/>
      <c r="N26"/>
      <c r="O26"/>
    </row>
    <row r="27" spans="1:15" x14ac:dyDescent="0.35">
      <c r="A27" s="35" t="s">
        <v>30</v>
      </c>
      <c r="B27" s="33">
        <v>1</v>
      </c>
      <c r="C27" s="35" t="s">
        <v>373</v>
      </c>
      <c r="D27">
        <v>3</v>
      </c>
      <c r="E27" s="35" t="s">
        <v>23</v>
      </c>
      <c r="F27">
        <v>139</v>
      </c>
      <c r="G27">
        <v>56.6</v>
      </c>
      <c r="H27"/>
      <c r="I27"/>
      <c r="J27"/>
      <c r="K27"/>
      <c r="L27"/>
      <c r="M27"/>
      <c r="N27"/>
      <c r="O27"/>
    </row>
    <row r="28" spans="1:15" x14ac:dyDescent="0.35">
      <c r="A28" s="35" t="s">
        <v>30</v>
      </c>
      <c r="B28" s="33">
        <v>1</v>
      </c>
      <c r="C28" s="35" t="s">
        <v>373</v>
      </c>
      <c r="D28">
        <v>3</v>
      </c>
      <c r="E28" s="35" t="s">
        <v>131</v>
      </c>
      <c r="F28">
        <v>136</v>
      </c>
      <c r="G28">
        <v>94.7</v>
      </c>
      <c r="H28"/>
      <c r="I28"/>
      <c r="J28"/>
      <c r="K28"/>
      <c r="L28"/>
      <c r="M28"/>
      <c r="N28"/>
      <c r="O28"/>
    </row>
    <row r="29" spans="1:15" x14ac:dyDescent="0.35">
      <c r="A29" s="35" t="s">
        <v>30</v>
      </c>
      <c r="B29" s="33">
        <v>1</v>
      </c>
      <c r="C29" s="35" t="s">
        <v>373</v>
      </c>
      <c r="D29">
        <v>3</v>
      </c>
      <c r="E29" s="35" t="s">
        <v>103</v>
      </c>
      <c r="F29">
        <v>45</v>
      </c>
      <c r="G29">
        <v>2.2000000000000002</v>
      </c>
      <c r="H29"/>
      <c r="I29"/>
      <c r="J29"/>
      <c r="K29"/>
      <c r="L29"/>
      <c r="M29"/>
      <c r="N29"/>
      <c r="O29"/>
    </row>
    <row r="30" spans="1:15" x14ac:dyDescent="0.35">
      <c r="A30" s="35" t="s">
        <v>30</v>
      </c>
      <c r="B30" s="33">
        <v>1</v>
      </c>
      <c r="C30" s="35" t="s">
        <v>373</v>
      </c>
      <c r="D30">
        <v>3</v>
      </c>
      <c r="E30" s="35" t="s">
        <v>103</v>
      </c>
      <c r="F30">
        <v>35</v>
      </c>
      <c r="G30">
        <v>1.3</v>
      </c>
      <c r="H30"/>
      <c r="I30"/>
      <c r="J30"/>
      <c r="K30"/>
      <c r="L30"/>
      <c r="M30"/>
      <c r="N30"/>
      <c r="O30"/>
    </row>
    <row r="31" spans="1:15" x14ac:dyDescent="0.35">
      <c r="A31" s="35" t="s">
        <v>30</v>
      </c>
      <c r="B31" s="33">
        <v>1</v>
      </c>
      <c r="C31" s="35" t="s">
        <v>364</v>
      </c>
      <c r="D31">
        <v>1</v>
      </c>
      <c r="E31" s="35" t="s">
        <v>31</v>
      </c>
      <c r="F31">
        <v>14</v>
      </c>
      <c r="G31">
        <v>5.1999999999999998E-2</v>
      </c>
      <c r="H31"/>
      <c r="I31"/>
      <c r="J31"/>
      <c r="K31"/>
      <c r="L31"/>
      <c r="M31"/>
      <c r="N31"/>
      <c r="O31"/>
    </row>
    <row r="32" spans="1:15" x14ac:dyDescent="0.35">
      <c r="A32" s="35" t="s">
        <v>30</v>
      </c>
      <c r="B32" s="33">
        <v>1</v>
      </c>
      <c r="C32" s="35" t="s">
        <v>364</v>
      </c>
      <c r="D32">
        <v>1</v>
      </c>
      <c r="E32" s="35" t="s">
        <v>31</v>
      </c>
      <c r="F32">
        <v>18</v>
      </c>
      <c r="G32">
        <v>0.127</v>
      </c>
      <c r="H32"/>
      <c r="I32"/>
      <c r="J32"/>
      <c r="K32"/>
      <c r="L32"/>
      <c r="M32"/>
      <c r="N32"/>
      <c r="O32"/>
    </row>
    <row r="33" spans="1:15" x14ac:dyDescent="0.35">
      <c r="A33" s="35" t="s">
        <v>30</v>
      </c>
      <c r="B33" s="33">
        <v>1</v>
      </c>
      <c r="C33" s="35" t="s">
        <v>364</v>
      </c>
      <c r="D33">
        <v>1</v>
      </c>
      <c r="E33" s="35" t="s">
        <v>31</v>
      </c>
      <c r="F33">
        <v>19</v>
      </c>
      <c r="G33">
        <v>0.13</v>
      </c>
      <c r="H33"/>
      <c r="I33"/>
      <c r="J33"/>
      <c r="K33"/>
      <c r="L33"/>
      <c r="M33"/>
      <c r="N33"/>
      <c r="O33"/>
    </row>
    <row r="34" spans="1:15" x14ac:dyDescent="0.35">
      <c r="A34" s="35" t="s">
        <v>30</v>
      </c>
      <c r="B34" s="33">
        <v>1</v>
      </c>
      <c r="C34" s="35" t="s">
        <v>364</v>
      </c>
      <c r="D34">
        <v>1</v>
      </c>
      <c r="E34" s="35" t="s">
        <v>31</v>
      </c>
      <c r="F34">
        <v>14</v>
      </c>
      <c r="G34">
        <v>0.04</v>
      </c>
      <c r="H34"/>
      <c r="I34"/>
      <c r="J34"/>
      <c r="K34"/>
      <c r="L34"/>
      <c r="M34"/>
      <c r="N34"/>
      <c r="O34"/>
    </row>
    <row r="35" spans="1:15" x14ac:dyDescent="0.35">
      <c r="A35" s="35" t="s">
        <v>30</v>
      </c>
      <c r="B35" s="33">
        <v>1</v>
      </c>
      <c r="C35" s="35" t="s">
        <v>364</v>
      </c>
      <c r="D35">
        <v>1</v>
      </c>
      <c r="E35" s="35" t="s">
        <v>31</v>
      </c>
      <c r="F35">
        <v>17</v>
      </c>
      <c r="G35">
        <v>0.06</v>
      </c>
      <c r="H35"/>
      <c r="I35"/>
      <c r="J35"/>
      <c r="K35"/>
      <c r="L35"/>
      <c r="M35"/>
      <c r="N35"/>
      <c r="O35"/>
    </row>
    <row r="36" spans="1:15" x14ac:dyDescent="0.35">
      <c r="A36" s="35" t="s">
        <v>30</v>
      </c>
      <c r="B36" s="33">
        <v>1</v>
      </c>
      <c r="C36" s="35" t="s">
        <v>364</v>
      </c>
      <c r="D36">
        <v>1</v>
      </c>
      <c r="E36" s="35" t="s">
        <v>31</v>
      </c>
      <c r="F36">
        <v>18</v>
      </c>
      <c r="G36">
        <v>0.105</v>
      </c>
      <c r="H36"/>
      <c r="I36"/>
      <c r="J36"/>
      <c r="K36"/>
      <c r="L36"/>
      <c r="M36"/>
      <c r="N36"/>
      <c r="O36"/>
    </row>
    <row r="37" spans="1:15" x14ac:dyDescent="0.35">
      <c r="A37" s="35" t="s">
        <v>30</v>
      </c>
      <c r="B37" s="33">
        <v>1</v>
      </c>
      <c r="C37" s="35" t="s">
        <v>364</v>
      </c>
      <c r="D37">
        <v>1</v>
      </c>
      <c r="E37" s="35" t="s">
        <v>31</v>
      </c>
      <c r="F37">
        <v>15</v>
      </c>
      <c r="G37">
        <v>5.2999999999999999E-2</v>
      </c>
      <c r="H37"/>
      <c r="I37"/>
      <c r="J37"/>
      <c r="K37"/>
      <c r="L37"/>
      <c r="M37"/>
      <c r="N37"/>
      <c r="O37"/>
    </row>
    <row r="38" spans="1:15" x14ac:dyDescent="0.35">
      <c r="A38" s="35" t="s">
        <v>30</v>
      </c>
      <c r="B38" s="33">
        <v>1</v>
      </c>
      <c r="C38" s="35" t="s">
        <v>364</v>
      </c>
      <c r="D38">
        <v>1</v>
      </c>
      <c r="E38" s="35" t="s">
        <v>31</v>
      </c>
      <c r="F38">
        <v>16</v>
      </c>
      <c r="G38">
        <v>6.8000000000000005E-2</v>
      </c>
      <c r="H38"/>
      <c r="I38"/>
      <c r="J38"/>
      <c r="K38"/>
      <c r="L38"/>
      <c r="M38"/>
      <c r="N38"/>
      <c r="O38"/>
    </row>
    <row r="39" spans="1:15" x14ac:dyDescent="0.35">
      <c r="A39" s="35" t="s">
        <v>30</v>
      </c>
      <c r="B39" s="33">
        <v>1</v>
      </c>
      <c r="C39" s="35" t="s">
        <v>364</v>
      </c>
      <c r="D39">
        <v>1</v>
      </c>
      <c r="E39" s="35" t="s">
        <v>31</v>
      </c>
      <c r="F39">
        <v>17</v>
      </c>
      <c r="G39">
        <v>6.7000000000000004E-2</v>
      </c>
      <c r="H39"/>
      <c r="I39"/>
      <c r="J39"/>
      <c r="K39"/>
      <c r="L39"/>
      <c r="M39"/>
      <c r="N39"/>
      <c r="O39"/>
    </row>
    <row r="40" spans="1:15" x14ac:dyDescent="0.35">
      <c r="A40" s="35" t="s">
        <v>30</v>
      </c>
      <c r="B40" s="33">
        <v>1</v>
      </c>
      <c r="C40" s="35" t="s">
        <v>364</v>
      </c>
      <c r="D40">
        <v>1</v>
      </c>
      <c r="E40" s="35" t="s">
        <v>31</v>
      </c>
      <c r="F40">
        <v>18</v>
      </c>
      <c r="G40">
        <v>7.9000000000000001E-2</v>
      </c>
      <c r="H40"/>
      <c r="I40"/>
      <c r="J40"/>
      <c r="K40"/>
      <c r="L40"/>
      <c r="M40"/>
      <c r="N40"/>
      <c r="O40"/>
    </row>
    <row r="41" spans="1:15" x14ac:dyDescent="0.35">
      <c r="A41" s="35" t="s">
        <v>30</v>
      </c>
      <c r="B41" s="33">
        <v>1</v>
      </c>
      <c r="C41" s="35" t="s">
        <v>364</v>
      </c>
      <c r="D41">
        <v>1</v>
      </c>
      <c r="E41" s="35" t="s">
        <v>31</v>
      </c>
      <c r="F41">
        <v>19</v>
      </c>
      <c r="G41">
        <v>0.14099999999999999</v>
      </c>
      <c r="H41"/>
      <c r="I41"/>
      <c r="J41"/>
      <c r="K41"/>
      <c r="L41"/>
      <c r="M41"/>
      <c r="N41"/>
      <c r="O41"/>
    </row>
    <row r="42" spans="1:15" x14ac:dyDescent="0.35">
      <c r="A42" s="35" t="s">
        <v>30</v>
      </c>
      <c r="B42" s="33">
        <v>1</v>
      </c>
      <c r="C42" s="35" t="s">
        <v>364</v>
      </c>
      <c r="D42">
        <v>1</v>
      </c>
      <c r="E42" s="35" t="s">
        <v>31</v>
      </c>
      <c r="F42">
        <v>20</v>
      </c>
      <c r="G42">
        <v>0.05</v>
      </c>
      <c r="H42"/>
      <c r="I42"/>
      <c r="J42"/>
      <c r="K42"/>
      <c r="L42"/>
      <c r="M42"/>
      <c r="N42"/>
      <c r="O42"/>
    </row>
    <row r="43" spans="1:15" x14ac:dyDescent="0.35">
      <c r="A43" s="35" t="s">
        <v>30</v>
      </c>
      <c r="B43" s="33">
        <v>1</v>
      </c>
      <c r="C43" s="35" t="s">
        <v>364</v>
      </c>
      <c r="D43">
        <v>1</v>
      </c>
      <c r="E43" s="35" t="s">
        <v>31</v>
      </c>
      <c r="F43">
        <v>21</v>
      </c>
      <c r="G43">
        <v>0.153</v>
      </c>
      <c r="H43"/>
      <c r="I43"/>
      <c r="J43"/>
      <c r="K43"/>
      <c r="L43"/>
      <c r="M43"/>
      <c r="N43"/>
      <c r="O43"/>
    </row>
    <row r="44" spans="1:15" x14ac:dyDescent="0.35">
      <c r="A44" s="35" t="s">
        <v>30</v>
      </c>
      <c r="B44" s="33">
        <v>1</v>
      </c>
      <c r="C44" s="35" t="s">
        <v>364</v>
      </c>
      <c r="D44">
        <v>1</v>
      </c>
      <c r="E44" s="35" t="s">
        <v>31</v>
      </c>
      <c r="F44">
        <v>15</v>
      </c>
      <c r="G44">
        <v>5.1999999999999998E-2</v>
      </c>
      <c r="H44"/>
      <c r="I44"/>
      <c r="J44"/>
      <c r="K44"/>
      <c r="L44"/>
      <c r="M44"/>
      <c r="N44"/>
      <c r="O44"/>
    </row>
    <row r="45" spans="1:15" x14ac:dyDescent="0.35">
      <c r="A45" s="35" t="s">
        <v>30</v>
      </c>
      <c r="B45" s="33">
        <v>1</v>
      </c>
      <c r="C45" s="35" t="s">
        <v>364</v>
      </c>
      <c r="D45">
        <v>1</v>
      </c>
      <c r="E45" s="35" t="s">
        <v>31</v>
      </c>
      <c r="F45">
        <v>22</v>
      </c>
      <c r="G45">
        <v>0.157</v>
      </c>
      <c r="H45"/>
      <c r="I45"/>
      <c r="J45"/>
      <c r="K45"/>
      <c r="L45"/>
      <c r="M45"/>
      <c r="N45"/>
      <c r="O45"/>
    </row>
    <row r="46" spans="1:15" x14ac:dyDescent="0.35">
      <c r="A46" s="35" t="s">
        <v>30</v>
      </c>
      <c r="B46" s="33">
        <v>1</v>
      </c>
      <c r="C46" s="35" t="s">
        <v>364</v>
      </c>
      <c r="D46">
        <v>1</v>
      </c>
      <c r="E46" s="35" t="s">
        <v>31</v>
      </c>
      <c r="F46">
        <v>23</v>
      </c>
      <c r="G46">
        <v>0.161</v>
      </c>
      <c r="H46"/>
      <c r="I46"/>
      <c r="J46"/>
      <c r="K46"/>
      <c r="L46"/>
      <c r="M46"/>
      <c r="N46"/>
      <c r="O46"/>
    </row>
    <row r="47" spans="1:15" x14ac:dyDescent="0.35">
      <c r="A47" s="35" t="s">
        <v>30</v>
      </c>
      <c r="B47" s="33">
        <v>1</v>
      </c>
      <c r="C47" s="35" t="s">
        <v>364</v>
      </c>
      <c r="D47">
        <v>1</v>
      </c>
      <c r="E47" s="35" t="s">
        <v>31</v>
      </c>
      <c r="F47">
        <v>17</v>
      </c>
      <c r="G47">
        <v>8.8999999999999996E-2</v>
      </c>
      <c r="H47"/>
      <c r="I47"/>
      <c r="J47"/>
      <c r="K47"/>
      <c r="L47"/>
      <c r="M47"/>
      <c r="N47"/>
      <c r="O47"/>
    </row>
    <row r="48" spans="1:15" x14ac:dyDescent="0.35">
      <c r="A48" s="35" t="s">
        <v>30</v>
      </c>
      <c r="B48" s="33">
        <v>1</v>
      </c>
      <c r="C48" s="35" t="s">
        <v>364</v>
      </c>
      <c r="D48">
        <v>1</v>
      </c>
      <c r="E48" s="35" t="s">
        <v>31</v>
      </c>
      <c r="F48">
        <v>21</v>
      </c>
      <c r="G48">
        <v>0.14799999999999999</v>
      </c>
      <c r="H48"/>
      <c r="I48"/>
      <c r="J48"/>
      <c r="K48"/>
      <c r="L48"/>
      <c r="M48"/>
      <c r="N48"/>
      <c r="O48"/>
    </row>
    <row r="49" spans="1:15" x14ac:dyDescent="0.35">
      <c r="A49" s="35" t="s">
        <v>30</v>
      </c>
      <c r="B49" s="33">
        <v>1</v>
      </c>
      <c r="C49" s="35" t="s">
        <v>364</v>
      </c>
      <c r="D49">
        <v>1</v>
      </c>
      <c r="E49" s="35" t="s">
        <v>31</v>
      </c>
      <c r="F49">
        <v>21</v>
      </c>
      <c r="G49">
        <v>0.14199999999999999</v>
      </c>
      <c r="H49"/>
      <c r="I49"/>
      <c r="J49"/>
      <c r="K49"/>
      <c r="L49"/>
      <c r="M49"/>
      <c r="N49"/>
      <c r="O49"/>
    </row>
    <row r="50" spans="1:15" x14ac:dyDescent="0.35">
      <c r="A50" s="35" t="s">
        <v>30</v>
      </c>
      <c r="B50" s="33">
        <v>1</v>
      </c>
      <c r="C50" s="35" t="s">
        <v>364</v>
      </c>
      <c r="D50">
        <v>1</v>
      </c>
      <c r="E50" s="35" t="s">
        <v>31</v>
      </c>
      <c r="F50">
        <v>24</v>
      </c>
      <c r="G50">
        <v>0.16</v>
      </c>
      <c r="H50"/>
      <c r="I50"/>
      <c r="J50"/>
      <c r="K50"/>
      <c r="L50"/>
      <c r="M50"/>
      <c r="N50"/>
      <c r="O50"/>
    </row>
    <row r="51" spans="1:15" x14ac:dyDescent="0.35">
      <c r="A51" s="35" t="s">
        <v>30</v>
      </c>
      <c r="B51" s="33">
        <v>1</v>
      </c>
      <c r="C51" s="35" t="s">
        <v>364</v>
      </c>
      <c r="D51">
        <v>1</v>
      </c>
      <c r="E51" s="35" t="s">
        <v>31</v>
      </c>
      <c r="F51">
        <v>23</v>
      </c>
      <c r="G51">
        <v>0.15</v>
      </c>
      <c r="H51"/>
      <c r="I51"/>
      <c r="J51"/>
      <c r="K51"/>
      <c r="L51"/>
      <c r="M51"/>
      <c r="N51"/>
      <c r="O51"/>
    </row>
    <row r="52" spans="1:15" x14ac:dyDescent="0.35">
      <c r="A52" s="35" t="s">
        <v>30</v>
      </c>
      <c r="B52" s="33">
        <v>1</v>
      </c>
      <c r="C52" s="35" t="s">
        <v>364</v>
      </c>
      <c r="D52">
        <v>1</v>
      </c>
      <c r="E52" s="35" t="s">
        <v>31</v>
      </c>
      <c r="F52">
        <v>20</v>
      </c>
      <c r="G52">
        <v>8.8999999999999996E-2</v>
      </c>
      <c r="H52"/>
      <c r="I52"/>
      <c r="J52"/>
      <c r="K52"/>
      <c r="L52"/>
      <c r="M52"/>
      <c r="N52"/>
      <c r="O52"/>
    </row>
    <row r="53" spans="1:15" x14ac:dyDescent="0.35">
      <c r="A53" s="35" t="s">
        <v>30</v>
      </c>
      <c r="B53" s="33">
        <v>1</v>
      </c>
      <c r="C53" s="35" t="s">
        <v>364</v>
      </c>
      <c r="D53">
        <v>1</v>
      </c>
      <c r="E53" s="35" t="s">
        <v>31</v>
      </c>
      <c r="F53">
        <v>17</v>
      </c>
      <c r="G53">
        <v>0.08</v>
      </c>
      <c r="H53"/>
      <c r="I53"/>
      <c r="J53"/>
      <c r="K53"/>
      <c r="L53"/>
      <c r="M53"/>
      <c r="N53"/>
      <c r="O53"/>
    </row>
    <row r="54" spans="1:15" x14ac:dyDescent="0.35">
      <c r="A54" s="35" t="s">
        <v>30</v>
      </c>
      <c r="B54" s="33">
        <v>1</v>
      </c>
      <c r="C54" s="35" t="s">
        <v>364</v>
      </c>
      <c r="D54">
        <v>1</v>
      </c>
      <c r="E54" s="35" t="s">
        <v>31</v>
      </c>
      <c r="F54">
        <v>18</v>
      </c>
      <c r="G54">
        <v>8.3000000000000004E-2</v>
      </c>
      <c r="H54"/>
      <c r="I54"/>
      <c r="J54"/>
      <c r="K54"/>
      <c r="L54"/>
      <c r="M54"/>
      <c r="N54"/>
      <c r="O54"/>
    </row>
    <row r="55" spans="1:15" x14ac:dyDescent="0.35">
      <c r="A55" s="35" t="s">
        <v>30</v>
      </c>
      <c r="B55" s="33">
        <v>1</v>
      </c>
      <c r="C55" s="35" t="s">
        <v>364</v>
      </c>
      <c r="D55">
        <v>1</v>
      </c>
      <c r="E55" s="35" t="s">
        <v>31</v>
      </c>
      <c r="F55">
        <v>16</v>
      </c>
      <c r="G55">
        <v>6.2E-2</v>
      </c>
      <c r="H55"/>
      <c r="I55"/>
      <c r="J55"/>
      <c r="K55"/>
      <c r="L55"/>
      <c r="M55"/>
      <c r="N55"/>
      <c r="O55"/>
    </row>
    <row r="56" spans="1:15" x14ac:dyDescent="0.35">
      <c r="A56" s="35" t="s">
        <v>30</v>
      </c>
      <c r="B56" s="33">
        <v>1</v>
      </c>
      <c r="C56" s="35" t="s">
        <v>364</v>
      </c>
      <c r="D56">
        <v>1</v>
      </c>
      <c r="E56" s="35" t="s">
        <v>31</v>
      </c>
      <c r="F56">
        <v>17</v>
      </c>
      <c r="G56">
        <v>8.5999999999999993E-2</v>
      </c>
      <c r="H56"/>
      <c r="I56"/>
      <c r="J56"/>
      <c r="K56"/>
      <c r="L56"/>
      <c r="M56"/>
      <c r="N56"/>
      <c r="O56"/>
    </row>
    <row r="57" spans="1:15" x14ac:dyDescent="0.35">
      <c r="A57" s="35" t="s">
        <v>30</v>
      </c>
      <c r="B57" s="33">
        <v>1</v>
      </c>
      <c r="C57" s="35" t="s">
        <v>364</v>
      </c>
      <c r="D57">
        <v>1</v>
      </c>
      <c r="E57" s="35" t="s">
        <v>31</v>
      </c>
      <c r="F57">
        <v>16</v>
      </c>
      <c r="G57">
        <v>7.9000000000000001E-2</v>
      </c>
      <c r="H57"/>
      <c r="I57"/>
      <c r="J57"/>
      <c r="K57"/>
      <c r="L57"/>
      <c r="M57"/>
      <c r="N57"/>
      <c r="O57"/>
    </row>
    <row r="58" spans="1:15" x14ac:dyDescent="0.35">
      <c r="A58" s="35" t="s">
        <v>30</v>
      </c>
      <c r="B58" s="33">
        <v>1</v>
      </c>
      <c r="C58" s="35" t="s">
        <v>364</v>
      </c>
      <c r="D58">
        <v>1</v>
      </c>
      <c r="E58" s="35" t="s">
        <v>31</v>
      </c>
      <c r="F58">
        <v>21</v>
      </c>
      <c r="G58">
        <v>0.15</v>
      </c>
      <c r="H58"/>
      <c r="I58"/>
      <c r="J58"/>
      <c r="K58"/>
      <c r="L58"/>
      <c r="M58"/>
      <c r="N58"/>
      <c r="O58"/>
    </row>
    <row r="59" spans="1:15" x14ac:dyDescent="0.35">
      <c r="A59" s="35" t="s">
        <v>30</v>
      </c>
      <c r="B59" s="33">
        <v>1</v>
      </c>
      <c r="C59" s="35" t="s">
        <v>364</v>
      </c>
      <c r="D59">
        <v>1</v>
      </c>
      <c r="E59" s="35" t="s">
        <v>31</v>
      </c>
      <c r="F59">
        <v>17</v>
      </c>
      <c r="G59">
        <v>8.5999999999999993E-2</v>
      </c>
      <c r="H59"/>
      <c r="I59"/>
      <c r="J59"/>
      <c r="K59"/>
      <c r="L59"/>
      <c r="M59"/>
      <c r="N59"/>
      <c r="O59"/>
    </row>
    <row r="60" spans="1:15" x14ac:dyDescent="0.35">
      <c r="A60" s="35" t="s">
        <v>30</v>
      </c>
      <c r="B60" s="33">
        <v>1</v>
      </c>
      <c r="C60" s="35" t="s">
        <v>364</v>
      </c>
      <c r="D60">
        <v>1</v>
      </c>
      <c r="E60" s="35" t="s">
        <v>31</v>
      </c>
      <c r="F60">
        <v>20</v>
      </c>
      <c r="G60">
        <v>3.5999999999999997E-2</v>
      </c>
      <c r="H60"/>
      <c r="I60"/>
      <c r="J60"/>
      <c r="K60"/>
      <c r="L60"/>
      <c r="M60"/>
      <c r="N60"/>
      <c r="O60"/>
    </row>
    <row r="61" spans="1:15" x14ac:dyDescent="0.35">
      <c r="A61" s="35" t="s">
        <v>30</v>
      </c>
      <c r="B61" s="33">
        <v>1</v>
      </c>
      <c r="C61" s="35" t="s">
        <v>364</v>
      </c>
      <c r="D61">
        <v>1</v>
      </c>
      <c r="E61" s="35" t="s">
        <v>31</v>
      </c>
      <c r="F61">
        <v>33</v>
      </c>
      <c r="G61">
        <v>0.76500000000000001</v>
      </c>
      <c r="H61"/>
      <c r="I61"/>
      <c r="J61"/>
      <c r="K61"/>
      <c r="L61"/>
      <c r="M61"/>
      <c r="N61"/>
      <c r="O61"/>
    </row>
    <row r="62" spans="1:15" x14ac:dyDescent="0.35">
      <c r="A62" s="35" t="s">
        <v>30</v>
      </c>
      <c r="B62" s="33">
        <v>1</v>
      </c>
      <c r="C62" s="35" t="s">
        <v>364</v>
      </c>
      <c r="D62">
        <v>1</v>
      </c>
      <c r="E62" s="35" t="s">
        <v>1150</v>
      </c>
      <c r="F62">
        <v>40</v>
      </c>
      <c r="G62">
        <v>1.601</v>
      </c>
      <c r="H62"/>
      <c r="I62" t="s">
        <v>995</v>
      </c>
      <c r="J62"/>
      <c r="K62"/>
      <c r="L62"/>
      <c r="M62"/>
      <c r="N62"/>
      <c r="O62"/>
    </row>
    <row r="63" spans="1:15" x14ac:dyDescent="0.35">
      <c r="A63" s="35" t="s">
        <v>30</v>
      </c>
      <c r="B63" s="33">
        <v>1</v>
      </c>
      <c r="C63" s="35" t="s">
        <v>364</v>
      </c>
      <c r="D63">
        <v>1</v>
      </c>
      <c r="E63" s="35" t="s">
        <v>116</v>
      </c>
      <c r="F63">
        <v>25</v>
      </c>
      <c r="G63">
        <v>0.25</v>
      </c>
      <c r="H63" t="s">
        <v>13</v>
      </c>
      <c r="I63"/>
      <c r="J63"/>
      <c r="K63"/>
      <c r="L63"/>
      <c r="M63"/>
      <c r="N63"/>
      <c r="O63"/>
    </row>
    <row r="64" spans="1:15" x14ac:dyDescent="0.35">
      <c r="A64" s="35" t="s">
        <v>30</v>
      </c>
      <c r="B64" s="33">
        <v>2</v>
      </c>
      <c r="C64" s="35" t="s">
        <v>365</v>
      </c>
      <c r="D64">
        <v>1</v>
      </c>
      <c r="E64" s="35" t="s">
        <v>1145</v>
      </c>
      <c r="F64">
        <v>225</v>
      </c>
      <c r="G64">
        <v>286.8</v>
      </c>
      <c r="H64"/>
      <c r="I64" t="s">
        <v>1127</v>
      </c>
      <c r="J64"/>
      <c r="K64"/>
      <c r="L64"/>
      <c r="M64"/>
      <c r="N64"/>
      <c r="O64"/>
    </row>
    <row r="65" spans="1:15" x14ac:dyDescent="0.35">
      <c r="A65" s="35" t="s">
        <v>30</v>
      </c>
      <c r="B65" s="33">
        <v>2</v>
      </c>
      <c r="C65" s="35" t="s">
        <v>365</v>
      </c>
      <c r="D65">
        <v>2</v>
      </c>
      <c r="E65" s="35" t="s">
        <v>103</v>
      </c>
      <c r="F65">
        <v>165</v>
      </c>
      <c r="G65">
        <v>115.9</v>
      </c>
      <c r="H65"/>
      <c r="I65"/>
      <c r="J65"/>
      <c r="K65"/>
      <c r="L65"/>
      <c r="M65"/>
      <c r="N65"/>
      <c r="O65"/>
    </row>
    <row r="66" spans="1:15" x14ac:dyDescent="0.35">
      <c r="A66" s="35" t="s">
        <v>30</v>
      </c>
      <c r="B66" s="33">
        <v>2</v>
      </c>
      <c r="C66" s="35" t="s">
        <v>373</v>
      </c>
      <c r="D66">
        <v>1</v>
      </c>
      <c r="E66" s="35" t="s">
        <v>31</v>
      </c>
      <c r="F66">
        <v>28</v>
      </c>
      <c r="G66">
        <v>0.26</v>
      </c>
      <c r="H66"/>
      <c r="I66"/>
      <c r="J66"/>
      <c r="K66"/>
      <c r="L66"/>
      <c r="M66"/>
      <c r="N66"/>
      <c r="O66"/>
    </row>
    <row r="67" spans="1:15" x14ac:dyDescent="0.35">
      <c r="A67" s="35" t="s">
        <v>30</v>
      </c>
      <c r="B67" s="33">
        <v>2</v>
      </c>
      <c r="C67" s="35" t="s">
        <v>373</v>
      </c>
      <c r="D67">
        <v>1</v>
      </c>
      <c r="E67" s="35" t="s">
        <v>31</v>
      </c>
      <c r="F67">
        <v>29</v>
      </c>
      <c r="G67">
        <v>0.33</v>
      </c>
      <c r="H67"/>
      <c r="I67"/>
      <c r="J67"/>
      <c r="K67"/>
      <c r="L67"/>
      <c r="M67"/>
      <c r="N67"/>
      <c r="O67"/>
    </row>
    <row r="68" spans="1:15" x14ac:dyDescent="0.35">
      <c r="A68" s="35" t="s">
        <v>30</v>
      </c>
      <c r="B68" s="33">
        <v>2</v>
      </c>
      <c r="C68" s="35" t="s">
        <v>373</v>
      </c>
      <c r="D68">
        <v>1</v>
      </c>
      <c r="E68" s="35" t="s">
        <v>23</v>
      </c>
      <c r="F68">
        <v>176</v>
      </c>
      <c r="G68">
        <v>104.45</v>
      </c>
      <c r="H68"/>
      <c r="I68"/>
      <c r="J68"/>
      <c r="K68"/>
      <c r="L68"/>
      <c r="M68"/>
      <c r="N68"/>
      <c r="O68"/>
    </row>
    <row r="69" spans="1:15" x14ac:dyDescent="0.35">
      <c r="A69" s="35" t="s">
        <v>30</v>
      </c>
      <c r="B69" s="33">
        <v>2</v>
      </c>
      <c r="C69" s="35" t="s">
        <v>373</v>
      </c>
      <c r="D69">
        <v>1</v>
      </c>
      <c r="E69" s="35" t="s">
        <v>23</v>
      </c>
      <c r="F69">
        <v>140</v>
      </c>
      <c r="G69">
        <v>45.2</v>
      </c>
      <c r="H69"/>
      <c r="I69"/>
      <c r="J69"/>
      <c r="K69"/>
      <c r="L69"/>
      <c r="M69"/>
      <c r="N69"/>
      <c r="O69"/>
    </row>
    <row r="70" spans="1:15" x14ac:dyDescent="0.35">
      <c r="A70" s="35" t="s">
        <v>30</v>
      </c>
      <c r="B70" s="33">
        <v>2</v>
      </c>
      <c r="C70" s="35" t="s">
        <v>373</v>
      </c>
      <c r="D70">
        <v>2</v>
      </c>
      <c r="E70" s="35" t="s">
        <v>131</v>
      </c>
      <c r="F70">
        <v>132</v>
      </c>
      <c r="G70">
        <v>63.6</v>
      </c>
      <c r="H70"/>
      <c r="I70"/>
      <c r="J70"/>
      <c r="K70"/>
      <c r="L70"/>
      <c r="M70"/>
      <c r="N70"/>
      <c r="O70"/>
    </row>
    <row r="71" spans="1:15" x14ac:dyDescent="0.35">
      <c r="A71" s="35" t="s">
        <v>30</v>
      </c>
      <c r="B71" s="33">
        <v>2</v>
      </c>
      <c r="C71" s="35" t="s">
        <v>373</v>
      </c>
      <c r="D71">
        <v>2</v>
      </c>
      <c r="E71" s="35" t="s">
        <v>31</v>
      </c>
      <c r="F71">
        <v>32</v>
      </c>
      <c r="G71">
        <v>0.75</v>
      </c>
      <c r="H71"/>
      <c r="I71"/>
      <c r="J71"/>
      <c r="K71"/>
      <c r="L71"/>
      <c r="M71"/>
      <c r="N71"/>
      <c r="O71"/>
    </row>
    <row r="72" spans="1:15" x14ac:dyDescent="0.35">
      <c r="A72" s="35" t="s">
        <v>30</v>
      </c>
      <c r="B72" s="33">
        <v>2</v>
      </c>
      <c r="C72" s="35" t="s">
        <v>373</v>
      </c>
      <c r="D72">
        <v>2</v>
      </c>
      <c r="E72" s="35" t="s">
        <v>31</v>
      </c>
      <c r="F72"/>
      <c r="G72"/>
      <c r="H72"/>
      <c r="I72" t="s">
        <v>985</v>
      </c>
      <c r="J72"/>
      <c r="K72"/>
      <c r="L72"/>
      <c r="M72"/>
      <c r="N72"/>
      <c r="O72"/>
    </row>
    <row r="73" spans="1:15" x14ac:dyDescent="0.35">
      <c r="A73" s="35" t="s">
        <v>30</v>
      </c>
      <c r="B73" s="33">
        <v>2</v>
      </c>
      <c r="C73" s="35" t="s">
        <v>373</v>
      </c>
      <c r="D73">
        <v>2</v>
      </c>
      <c r="E73" s="35" t="s">
        <v>31</v>
      </c>
      <c r="F73"/>
      <c r="G73"/>
      <c r="H73"/>
      <c r="I73" t="s">
        <v>985</v>
      </c>
      <c r="J73"/>
      <c r="K73"/>
      <c r="L73"/>
      <c r="M73"/>
      <c r="N73"/>
      <c r="O73"/>
    </row>
    <row r="74" spans="1:15" x14ac:dyDescent="0.35">
      <c r="A74" s="35" t="s">
        <v>30</v>
      </c>
      <c r="B74" s="33">
        <v>2</v>
      </c>
      <c r="C74" s="35" t="s">
        <v>373</v>
      </c>
      <c r="D74">
        <v>3</v>
      </c>
      <c r="E74" s="35" t="s">
        <v>23</v>
      </c>
      <c r="F74">
        <v>226</v>
      </c>
      <c r="G74">
        <v>207.4</v>
      </c>
      <c r="H74"/>
      <c r="I74"/>
      <c r="J74"/>
      <c r="K74"/>
      <c r="L74"/>
      <c r="M74"/>
      <c r="N74"/>
      <c r="O74"/>
    </row>
    <row r="75" spans="1:15" x14ac:dyDescent="0.35">
      <c r="A75" s="35" t="s">
        <v>30</v>
      </c>
      <c r="B75" s="33">
        <v>2</v>
      </c>
      <c r="C75" s="35" t="s">
        <v>373</v>
      </c>
      <c r="D75">
        <v>3</v>
      </c>
      <c r="E75" s="35" t="s">
        <v>23</v>
      </c>
      <c r="F75">
        <v>121</v>
      </c>
      <c r="G75">
        <v>28.52</v>
      </c>
      <c r="H75"/>
      <c r="I75"/>
      <c r="J75"/>
      <c r="K75"/>
      <c r="L75"/>
      <c r="M75"/>
      <c r="N75"/>
      <c r="O75"/>
    </row>
    <row r="76" spans="1:15" x14ac:dyDescent="0.35">
      <c r="A76" s="35" t="s">
        <v>30</v>
      </c>
      <c r="B76" s="33">
        <v>2</v>
      </c>
      <c r="C76" s="35" t="s">
        <v>373</v>
      </c>
      <c r="D76">
        <v>3</v>
      </c>
      <c r="E76" s="35" t="s">
        <v>103</v>
      </c>
      <c r="F76">
        <v>34</v>
      </c>
      <c r="G76">
        <v>1.17</v>
      </c>
      <c r="H76"/>
      <c r="I76"/>
      <c r="J76"/>
      <c r="K76"/>
      <c r="L76"/>
      <c r="M76"/>
      <c r="N76"/>
      <c r="O76"/>
    </row>
    <row r="77" spans="1:15" x14ac:dyDescent="0.35">
      <c r="A77" s="35" t="s">
        <v>30</v>
      </c>
      <c r="B77" s="33">
        <v>2</v>
      </c>
      <c r="C77" s="35" t="s">
        <v>373</v>
      </c>
      <c r="D77">
        <v>3</v>
      </c>
      <c r="E77" s="35" t="s">
        <v>31</v>
      </c>
      <c r="F77">
        <v>55</v>
      </c>
      <c r="G77">
        <v>3.25</v>
      </c>
      <c r="H77"/>
      <c r="I77"/>
      <c r="J77"/>
      <c r="K77"/>
      <c r="L77"/>
      <c r="M77"/>
      <c r="N77"/>
      <c r="O77"/>
    </row>
    <row r="78" spans="1:15" x14ac:dyDescent="0.35">
      <c r="A78" s="35" t="s">
        <v>30</v>
      </c>
      <c r="B78" s="33">
        <v>2</v>
      </c>
      <c r="C78" s="35" t="s">
        <v>364</v>
      </c>
      <c r="D78">
        <v>1</v>
      </c>
      <c r="E78" s="35" t="s">
        <v>131</v>
      </c>
      <c r="F78">
        <v>134</v>
      </c>
      <c r="G78">
        <v>65</v>
      </c>
      <c r="H78"/>
      <c r="I78"/>
      <c r="J78"/>
      <c r="K78"/>
      <c r="L78"/>
      <c r="M78"/>
      <c r="N78"/>
      <c r="O78"/>
    </row>
    <row r="79" spans="1:15" x14ac:dyDescent="0.35">
      <c r="A79" s="35" t="s">
        <v>30</v>
      </c>
      <c r="B79" s="33">
        <v>2</v>
      </c>
      <c r="C79" s="35" t="s">
        <v>364</v>
      </c>
      <c r="D79">
        <v>1</v>
      </c>
      <c r="E79" s="35" t="s">
        <v>454</v>
      </c>
      <c r="F79">
        <v>29</v>
      </c>
      <c r="G79">
        <v>0.13</v>
      </c>
      <c r="H79"/>
      <c r="I79"/>
      <c r="J79"/>
      <c r="K79"/>
      <c r="L79"/>
      <c r="M79"/>
      <c r="N79"/>
      <c r="O79"/>
    </row>
    <row r="80" spans="1:15" x14ac:dyDescent="0.35">
      <c r="A80" s="35" t="s">
        <v>30</v>
      </c>
      <c r="B80" s="33">
        <v>2</v>
      </c>
      <c r="C80" s="35" t="s">
        <v>364</v>
      </c>
      <c r="D80">
        <v>1</v>
      </c>
      <c r="E80" s="35" t="s">
        <v>31</v>
      </c>
      <c r="F80">
        <v>21</v>
      </c>
      <c r="G80">
        <v>0.11</v>
      </c>
      <c r="H80"/>
      <c r="I80"/>
      <c r="J80"/>
      <c r="K80"/>
      <c r="L80"/>
      <c r="M80"/>
      <c r="N80"/>
      <c r="O80"/>
    </row>
    <row r="81" spans="1:15" x14ac:dyDescent="0.35">
      <c r="A81" s="35" t="s">
        <v>30</v>
      </c>
      <c r="B81" s="33">
        <v>2</v>
      </c>
      <c r="C81" s="35" t="s">
        <v>364</v>
      </c>
      <c r="D81">
        <v>1</v>
      </c>
      <c r="E81" s="35" t="s">
        <v>31</v>
      </c>
      <c r="F81">
        <v>28</v>
      </c>
      <c r="G81">
        <v>0.39</v>
      </c>
      <c r="H81"/>
      <c r="I81"/>
      <c r="J81"/>
      <c r="K81"/>
      <c r="L81"/>
      <c r="M81"/>
      <c r="N81"/>
      <c r="O81"/>
    </row>
    <row r="82" spans="1:15" x14ac:dyDescent="0.35">
      <c r="A82" s="35" t="s">
        <v>30</v>
      </c>
      <c r="B82" s="33">
        <v>2</v>
      </c>
      <c r="C82" s="35" t="s">
        <v>364</v>
      </c>
      <c r="D82">
        <v>1</v>
      </c>
      <c r="E82" s="35" t="s">
        <v>31</v>
      </c>
      <c r="F82">
        <v>28</v>
      </c>
      <c r="G82">
        <v>0.24</v>
      </c>
      <c r="H82"/>
      <c r="I82"/>
      <c r="J82"/>
      <c r="K82"/>
      <c r="L82"/>
      <c r="M82"/>
      <c r="N82"/>
      <c r="O82"/>
    </row>
    <row r="83" spans="1:15" x14ac:dyDescent="0.35">
      <c r="A83" s="35" t="s">
        <v>30</v>
      </c>
      <c r="B83" s="33">
        <v>2</v>
      </c>
      <c r="C83" s="35" t="s">
        <v>364</v>
      </c>
      <c r="D83">
        <v>1</v>
      </c>
      <c r="E83" s="35" t="s">
        <v>31</v>
      </c>
      <c r="F83">
        <v>22</v>
      </c>
      <c r="G83">
        <v>0.13</v>
      </c>
      <c r="H83"/>
      <c r="I83"/>
      <c r="J83"/>
      <c r="K83"/>
      <c r="L83"/>
      <c r="M83"/>
      <c r="N83"/>
      <c r="O83"/>
    </row>
    <row r="84" spans="1:15" x14ac:dyDescent="0.35">
      <c r="A84" s="35" t="s">
        <v>30</v>
      </c>
      <c r="B84" s="33">
        <v>2</v>
      </c>
      <c r="C84" s="35" t="s">
        <v>364</v>
      </c>
      <c r="D84">
        <v>1</v>
      </c>
      <c r="E84" s="35" t="s">
        <v>31</v>
      </c>
      <c r="F84">
        <v>32</v>
      </c>
      <c r="G84">
        <v>0.69</v>
      </c>
      <c r="H84"/>
      <c r="I84"/>
      <c r="J84"/>
      <c r="K84"/>
      <c r="L84"/>
      <c r="M84"/>
      <c r="N84"/>
      <c r="O84"/>
    </row>
    <row r="85" spans="1:15" x14ac:dyDescent="0.35">
      <c r="A85" s="35" t="s">
        <v>30</v>
      </c>
      <c r="B85" s="33">
        <v>3</v>
      </c>
      <c r="C85" s="35" t="s">
        <v>365</v>
      </c>
      <c r="D85">
        <v>10</v>
      </c>
      <c r="E85" s="35" t="s">
        <v>218</v>
      </c>
      <c r="F85">
        <v>31</v>
      </c>
      <c r="G85">
        <v>0.5</v>
      </c>
      <c r="H85"/>
      <c r="I85"/>
      <c r="J85"/>
      <c r="K85"/>
      <c r="L85"/>
      <c r="M85"/>
      <c r="N85"/>
      <c r="O85"/>
    </row>
    <row r="86" spans="1:15" x14ac:dyDescent="0.35">
      <c r="A86" s="35" t="s">
        <v>30</v>
      </c>
      <c r="B86" s="33">
        <v>3</v>
      </c>
      <c r="C86" s="35" t="s">
        <v>365</v>
      </c>
      <c r="D86">
        <v>14</v>
      </c>
      <c r="E86" s="35" t="s">
        <v>218</v>
      </c>
      <c r="F86">
        <v>28</v>
      </c>
      <c r="G86">
        <v>0.7</v>
      </c>
      <c r="H86"/>
      <c r="I86"/>
      <c r="J86"/>
      <c r="K86"/>
      <c r="L86"/>
      <c r="M86"/>
      <c r="N86"/>
      <c r="O86"/>
    </row>
    <row r="87" spans="1:15" x14ac:dyDescent="0.35">
      <c r="A87" s="35" t="s">
        <v>30</v>
      </c>
      <c r="B87" s="33">
        <v>3</v>
      </c>
      <c r="C87" s="35" t="s">
        <v>365</v>
      </c>
      <c r="D87">
        <v>5</v>
      </c>
      <c r="E87" s="35" t="s">
        <v>218</v>
      </c>
      <c r="F87">
        <v>34</v>
      </c>
      <c r="G87">
        <v>0.7</v>
      </c>
      <c r="H87"/>
      <c r="I87"/>
      <c r="J87"/>
      <c r="K87"/>
      <c r="L87"/>
      <c r="M87"/>
      <c r="N87"/>
      <c r="O87"/>
    </row>
    <row r="88" spans="1:15" x14ac:dyDescent="0.35">
      <c r="A88" s="35" t="s">
        <v>30</v>
      </c>
      <c r="B88" s="33">
        <v>3</v>
      </c>
      <c r="C88" s="35" t="s">
        <v>365</v>
      </c>
      <c r="D88">
        <v>6</v>
      </c>
      <c r="E88" s="35" t="s">
        <v>272</v>
      </c>
      <c r="F88">
        <v>34</v>
      </c>
      <c r="G88">
        <v>0.9</v>
      </c>
      <c r="H88"/>
      <c r="I88"/>
      <c r="J88"/>
      <c r="K88"/>
      <c r="L88"/>
      <c r="M88"/>
      <c r="N88"/>
      <c r="O88"/>
    </row>
    <row r="89" spans="1:15" x14ac:dyDescent="0.35">
      <c r="A89" s="35" t="s">
        <v>30</v>
      </c>
      <c r="B89" s="33">
        <v>3</v>
      </c>
      <c r="C89" s="35" t="s">
        <v>365</v>
      </c>
      <c r="D89">
        <v>14</v>
      </c>
      <c r="E89" s="35" t="s">
        <v>218</v>
      </c>
      <c r="F89">
        <v>35</v>
      </c>
      <c r="G89">
        <v>0.9</v>
      </c>
      <c r="H89"/>
      <c r="I89"/>
      <c r="J89"/>
      <c r="K89"/>
      <c r="L89"/>
      <c r="M89"/>
      <c r="N89"/>
      <c r="O89"/>
    </row>
    <row r="90" spans="1:15" x14ac:dyDescent="0.35">
      <c r="A90" s="35" t="s">
        <v>30</v>
      </c>
      <c r="B90" s="33">
        <v>3</v>
      </c>
      <c r="C90" s="35" t="s">
        <v>365</v>
      </c>
      <c r="D90">
        <v>4</v>
      </c>
      <c r="E90" s="35" t="s">
        <v>218</v>
      </c>
      <c r="F90">
        <v>36</v>
      </c>
      <c r="G90">
        <v>1</v>
      </c>
      <c r="H90"/>
      <c r="I90"/>
      <c r="J90"/>
      <c r="K90"/>
      <c r="L90"/>
      <c r="M90"/>
      <c r="N90"/>
      <c r="O90"/>
    </row>
    <row r="91" spans="1:15" x14ac:dyDescent="0.35">
      <c r="A91" s="35" t="s">
        <v>30</v>
      </c>
      <c r="B91" s="33">
        <v>3</v>
      </c>
      <c r="C91" s="35" t="s">
        <v>365</v>
      </c>
      <c r="D91">
        <v>9</v>
      </c>
      <c r="E91" s="35" t="s">
        <v>218</v>
      </c>
      <c r="F91">
        <v>37</v>
      </c>
      <c r="G91">
        <v>1.1000000000000001</v>
      </c>
      <c r="H91"/>
      <c r="I91"/>
      <c r="J91"/>
      <c r="K91"/>
      <c r="L91"/>
      <c r="M91"/>
      <c r="N91"/>
      <c r="O91"/>
    </row>
    <row r="92" spans="1:15" x14ac:dyDescent="0.35">
      <c r="A92" s="35" t="s">
        <v>30</v>
      </c>
      <c r="B92" s="33">
        <v>3</v>
      </c>
      <c r="C92" s="35" t="s">
        <v>365</v>
      </c>
      <c r="D92">
        <v>10</v>
      </c>
      <c r="E92" s="35" t="s">
        <v>218</v>
      </c>
      <c r="F92">
        <v>35</v>
      </c>
      <c r="G92">
        <v>1.4</v>
      </c>
      <c r="H92"/>
      <c r="I92"/>
      <c r="J92"/>
      <c r="K92"/>
      <c r="L92"/>
      <c r="M92"/>
      <c r="N92"/>
      <c r="O92"/>
    </row>
    <row r="93" spans="1:15" x14ac:dyDescent="0.35">
      <c r="A93" s="35" t="s">
        <v>30</v>
      </c>
      <c r="B93" s="33">
        <v>3</v>
      </c>
      <c r="C93" s="35" t="s">
        <v>365</v>
      </c>
      <c r="D93">
        <v>2</v>
      </c>
      <c r="E93" s="35" t="s">
        <v>218</v>
      </c>
      <c r="F93">
        <v>45</v>
      </c>
      <c r="G93">
        <v>1.7</v>
      </c>
      <c r="H93"/>
      <c r="I93"/>
      <c r="J93"/>
      <c r="K93"/>
      <c r="L93"/>
      <c r="M93"/>
      <c r="N93"/>
      <c r="O93"/>
    </row>
    <row r="94" spans="1:15" x14ac:dyDescent="0.35">
      <c r="A94" s="35" t="s">
        <v>30</v>
      </c>
      <c r="B94" s="33">
        <v>3</v>
      </c>
      <c r="C94" s="35" t="s">
        <v>365</v>
      </c>
      <c r="D94">
        <v>13</v>
      </c>
      <c r="E94" s="35" t="s">
        <v>218</v>
      </c>
      <c r="F94">
        <v>49</v>
      </c>
      <c r="G94">
        <v>1.9</v>
      </c>
      <c r="H94"/>
      <c r="I94"/>
      <c r="J94"/>
      <c r="K94"/>
      <c r="L94"/>
      <c r="M94"/>
      <c r="N94"/>
      <c r="O94"/>
    </row>
    <row r="95" spans="1:15" x14ac:dyDescent="0.35">
      <c r="A95" s="35" t="s">
        <v>30</v>
      </c>
      <c r="B95" s="33">
        <v>3</v>
      </c>
      <c r="C95" s="35" t="s">
        <v>365</v>
      </c>
      <c r="D95">
        <v>8</v>
      </c>
      <c r="E95" s="35" t="s">
        <v>218</v>
      </c>
      <c r="F95">
        <v>46</v>
      </c>
      <c r="G95">
        <v>2</v>
      </c>
      <c r="H95"/>
      <c r="I95"/>
      <c r="J95"/>
      <c r="K95"/>
      <c r="L95"/>
      <c r="M95"/>
      <c r="N95"/>
      <c r="O95"/>
    </row>
    <row r="96" spans="1:15" x14ac:dyDescent="0.35">
      <c r="A96" s="35" t="s">
        <v>30</v>
      </c>
      <c r="B96" s="33">
        <v>3</v>
      </c>
      <c r="C96" s="35" t="s">
        <v>365</v>
      </c>
      <c r="D96">
        <v>12</v>
      </c>
      <c r="E96" s="35" t="s">
        <v>218</v>
      </c>
      <c r="F96">
        <v>43</v>
      </c>
      <c r="G96">
        <v>2.2999999999999998</v>
      </c>
      <c r="H96"/>
      <c r="I96"/>
      <c r="J96"/>
      <c r="K96"/>
      <c r="L96"/>
      <c r="M96"/>
      <c r="N96"/>
      <c r="O96"/>
    </row>
    <row r="97" spans="1:15" x14ac:dyDescent="0.35">
      <c r="A97" s="35" t="s">
        <v>30</v>
      </c>
      <c r="B97" s="33">
        <v>3</v>
      </c>
      <c r="C97" s="35" t="s">
        <v>365</v>
      </c>
      <c r="D97">
        <v>11</v>
      </c>
      <c r="E97" s="35" t="s">
        <v>218</v>
      </c>
      <c r="F97">
        <v>44</v>
      </c>
      <c r="G97">
        <v>2.2999999999999998</v>
      </c>
      <c r="H97"/>
      <c r="I97"/>
      <c r="J97"/>
      <c r="K97"/>
      <c r="L97"/>
      <c r="M97"/>
      <c r="N97"/>
      <c r="O97"/>
    </row>
    <row r="98" spans="1:15" x14ac:dyDescent="0.35">
      <c r="A98" s="35" t="s">
        <v>30</v>
      </c>
      <c r="B98" s="33">
        <v>3</v>
      </c>
      <c r="C98" s="35" t="s">
        <v>365</v>
      </c>
      <c r="D98">
        <v>10</v>
      </c>
      <c r="E98" s="35" t="s">
        <v>118</v>
      </c>
      <c r="F98">
        <v>70</v>
      </c>
      <c r="G98">
        <v>3.1</v>
      </c>
      <c r="H98"/>
      <c r="I98"/>
      <c r="J98"/>
      <c r="K98"/>
      <c r="L98"/>
      <c r="M98"/>
      <c r="N98"/>
      <c r="O98"/>
    </row>
    <row r="99" spans="1:15" x14ac:dyDescent="0.35">
      <c r="A99" s="35" t="s">
        <v>30</v>
      </c>
      <c r="B99" s="33">
        <v>3</v>
      </c>
      <c r="C99" s="35" t="s">
        <v>365</v>
      </c>
      <c r="D99">
        <v>7</v>
      </c>
      <c r="E99" s="35" t="s">
        <v>218</v>
      </c>
      <c r="F99">
        <v>57</v>
      </c>
      <c r="G99">
        <v>3.5</v>
      </c>
      <c r="H99"/>
      <c r="I99"/>
      <c r="J99"/>
      <c r="K99"/>
      <c r="L99"/>
      <c r="M99"/>
      <c r="N99"/>
      <c r="O99"/>
    </row>
    <row r="100" spans="1:15" x14ac:dyDescent="0.35">
      <c r="A100" s="35" t="s">
        <v>30</v>
      </c>
      <c r="B100" s="33">
        <v>3</v>
      </c>
      <c r="C100" s="35" t="s">
        <v>365</v>
      </c>
      <c r="D100">
        <v>8</v>
      </c>
      <c r="E100" s="35" t="s">
        <v>6</v>
      </c>
      <c r="F100">
        <v>55</v>
      </c>
      <c r="G100">
        <v>3.7</v>
      </c>
      <c r="H100"/>
      <c r="I100"/>
      <c r="J100"/>
      <c r="K100"/>
      <c r="L100"/>
      <c r="M100"/>
      <c r="N100"/>
      <c r="O100"/>
    </row>
    <row r="101" spans="1:15" x14ac:dyDescent="0.35">
      <c r="A101" s="35" t="s">
        <v>30</v>
      </c>
      <c r="B101" s="33">
        <v>3</v>
      </c>
      <c r="C101" s="35" t="s">
        <v>365</v>
      </c>
      <c r="D101">
        <v>7</v>
      </c>
      <c r="E101" s="35" t="s">
        <v>272</v>
      </c>
      <c r="F101">
        <v>55</v>
      </c>
      <c r="G101">
        <v>3.9</v>
      </c>
      <c r="H101"/>
      <c r="I101"/>
      <c r="J101"/>
      <c r="K101"/>
      <c r="L101"/>
      <c r="M101"/>
      <c r="N101"/>
      <c r="O101"/>
    </row>
    <row r="102" spans="1:15" x14ac:dyDescent="0.35">
      <c r="A102" s="35" t="s">
        <v>30</v>
      </c>
      <c r="B102" s="33">
        <v>3</v>
      </c>
      <c r="C102" s="35" t="s">
        <v>365</v>
      </c>
      <c r="D102">
        <v>3</v>
      </c>
      <c r="E102" s="35" t="s">
        <v>272</v>
      </c>
      <c r="F102">
        <v>56</v>
      </c>
      <c r="G102">
        <v>4.4000000000000004</v>
      </c>
      <c r="H102"/>
      <c r="I102"/>
      <c r="J102"/>
      <c r="K102"/>
      <c r="L102"/>
      <c r="M102"/>
      <c r="N102"/>
      <c r="O102"/>
    </row>
    <row r="103" spans="1:15" x14ac:dyDescent="0.35">
      <c r="A103" s="35" t="s">
        <v>30</v>
      </c>
      <c r="B103" s="33">
        <v>3</v>
      </c>
      <c r="C103" s="35" t="s">
        <v>365</v>
      </c>
      <c r="D103">
        <v>1</v>
      </c>
      <c r="E103" s="35" t="s">
        <v>272</v>
      </c>
      <c r="F103">
        <v>72</v>
      </c>
      <c r="G103">
        <v>8.6999999999999993</v>
      </c>
      <c r="H103"/>
      <c r="I103"/>
      <c r="J103"/>
      <c r="K103"/>
      <c r="L103"/>
      <c r="M103"/>
      <c r="N103"/>
      <c r="O103"/>
    </row>
    <row r="104" spans="1:15" x14ac:dyDescent="0.35">
      <c r="A104" s="35" t="s">
        <v>30</v>
      </c>
      <c r="B104" s="33">
        <v>3</v>
      </c>
      <c r="C104" s="35" t="s">
        <v>365</v>
      </c>
      <c r="D104">
        <v>3</v>
      </c>
      <c r="E104" s="35" t="s">
        <v>272</v>
      </c>
      <c r="F104">
        <v>122</v>
      </c>
      <c r="G104">
        <v>34.4</v>
      </c>
      <c r="H104"/>
      <c r="I104"/>
      <c r="J104"/>
      <c r="K104"/>
      <c r="L104"/>
      <c r="M104"/>
      <c r="N104"/>
      <c r="O104"/>
    </row>
    <row r="105" spans="1:15" x14ac:dyDescent="0.35">
      <c r="A105" s="35" t="s">
        <v>30</v>
      </c>
      <c r="B105" s="33">
        <v>3</v>
      </c>
      <c r="C105" s="35" t="s">
        <v>365</v>
      </c>
      <c r="D105">
        <v>8</v>
      </c>
      <c r="E105" s="35" t="s">
        <v>1000</v>
      </c>
      <c r="F105">
        <v>131</v>
      </c>
      <c r="G105">
        <v>77</v>
      </c>
      <c r="H105"/>
      <c r="I105"/>
      <c r="J105"/>
      <c r="K105"/>
      <c r="L105"/>
      <c r="M105"/>
      <c r="N105"/>
      <c r="O105"/>
    </row>
    <row r="106" spans="1:15" x14ac:dyDescent="0.35">
      <c r="A106" s="35" t="s">
        <v>30</v>
      </c>
      <c r="B106" s="33">
        <v>3</v>
      </c>
      <c r="C106" s="35" t="s">
        <v>365</v>
      </c>
      <c r="D106">
        <v>1</v>
      </c>
      <c r="E106" s="35" t="s">
        <v>103</v>
      </c>
      <c r="F106">
        <v>235</v>
      </c>
      <c r="G106">
        <v>247.9</v>
      </c>
      <c r="H106"/>
      <c r="I106"/>
      <c r="J106"/>
      <c r="K106"/>
      <c r="L106"/>
      <c r="M106"/>
      <c r="N106"/>
      <c r="O106"/>
    </row>
    <row r="107" spans="1:15" x14ac:dyDescent="0.35">
      <c r="A107" s="35" t="s">
        <v>30</v>
      </c>
      <c r="B107" s="33">
        <v>3</v>
      </c>
      <c r="C107" s="35" t="s">
        <v>373</v>
      </c>
      <c r="D107">
        <v>3</v>
      </c>
      <c r="E107" s="35" t="s">
        <v>23</v>
      </c>
      <c r="F107">
        <v>106</v>
      </c>
      <c r="G107">
        <v>21.2</v>
      </c>
      <c r="H107"/>
      <c r="I107"/>
      <c r="J107"/>
      <c r="K107"/>
      <c r="L107"/>
      <c r="M107"/>
      <c r="N107"/>
      <c r="O107"/>
    </row>
    <row r="108" spans="1:15" x14ac:dyDescent="0.35">
      <c r="A108" s="35" t="s">
        <v>30</v>
      </c>
      <c r="B108" s="33">
        <v>3</v>
      </c>
      <c r="C108" s="35" t="s">
        <v>373</v>
      </c>
      <c r="D108">
        <v>3</v>
      </c>
      <c r="E108" s="35" t="s">
        <v>103</v>
      </c>
      <c r="F108">
        <v>124</v>
      </c>
      <c r="G108">
        <v>39.4</v>
      </c>
      <c r="H108"/>
      <c r="I108"/>
      <c r="J108"/>
      <c r="K108"/>
      <c r="L108"/>
      <c r="M108"/>
      <c r="N108"/>
      <c r="O108"/>
    </row>
    <row r="109" spans="1:15" x14ac:dyDescent="0.35">
      <c r="A109" s="35" t="s">
        <v>30</v>
      </c>
      <c r="B109" s="33">
        <v>3</v>
      </c>
      <c r="C109" s="35" t="s">
        <v>373</v>
      </c>
      <c r="D109">
        <v>3</v>
      </c>
      <c r="E109" s="35" t="s">
        <v>23</v>
      </c>
      <c r="F109">
        <v>142</v>
      </c>
      <c r="G109">
        <v>51.1</v>
      </c>
      <c r="H109"/>
      <c r="I109"/>
      <c r="J109"/>
      <c r="K109"/>
      <c r="L109"/>
      <c r="M109"/>
      <c r="N109"/>
      <c r="O109"/>
    </row>
    <row r="110" spans="1:15" x14ac:dyDescent="0.35">
      <c r="A110" s="35" t="s">
        <v>30</v>
      </c>
      <c r="B110" s="33">
        <v>3</v>
      </c>
      <c r="C110" s="35" t="s">
        <v>364</v>
      </c>
      <c r="D110">
        <v>1</v>
      </c>
      <c r="E110" s="35" t="s">
        <v>31</v>
      </c>
      <c r="F110">
        <v>20</v>
      </c>
      <c r="G110">
        <v>0.1</v>
      </c>
      <c r="H110"/>
      <c r="I110"/>
      <c r="J110"/>
      <c r="K110"/>
      <c r="L110"/>
      <c r="M110"/>
      <c r="N110"/>
      <c r="O110"/>
    </row>
    <row r="111" spans="1:15" x14ac:dyDescent="0.35">
      <c r="A111" s="35" t="s">
        <v>30</v>
      </c>
      <c r="B111" s="33">
        <v>3</v>
      </c>
      <c r="C111" s="35" t="s">
        <v>364</v>
      </c>
      <c r="D111">
        <v>1</v>
      </c>
      <c r="E111" s="35" t="s">
        <v>71</v>
      </c>
      <c r="F111">
        <v>21</v>
      </c>
      <c r="G111">
        <v>0.1</v>
      </c>
      <c r="H111"/>
      <c r="I111" t="s">
        <v>1006</v>
      </c>
      <c r="J111"/>
      <c r="K111"/>
      <c r="L111"/>
      <c r="M111"/>
      <c r="N111"/>
      <c r="O111"/>
    </row>
    <row r="112" spans="1:15" x14ac:dyDescent="0.35">
      <c r="A112" s="35" t="s">
        <v>30</v>
      </c>
      <c r="B112" s="33">
        <v>3</v>
      </c>
      <c r="C112" s="35" t="s">
        <v>364</v>
      </c>
      <c r="D112">
        <v>1</v>
      </c>
      <c r="E112" s="35" t="s">
        <v>31</v>
      </c>
      <c r="F112">
        <v>22</v>
      </c>
      <c r="G112">
        <v>0.1</v>
      </c>
      <c r="H112"/>
      <c r="I112"/>
      <c r="J112"/>
      <c r="K112"/>
      <c r="L112"/>
      <c r="M112"/>
      <c r="N112"/>
      <c r="O112"/>
    </row>
    <row r="113" spans="1:15" x14ac:dyDescent="0.35">
      <c r="A113" s="35" t="s">
        <v>30</v>
      </c>
      <c r="B113" s="33">
        <v>3</v>
      </c>
      <c r="C113" s="35" t="s">
        <v>364</v>
      </c>
      <c r="D113">
        <v>1</v>
      </c>
      <c r="E113" s="35" t="s">
        <v>1000</v>
      </c>
      <c r="F113">
        <v>135</v>
      </c>
      <c r="G113">
        <v>77.400000000000006</v>
      </c>
      <c r="H113"/>
      <c r="I113"/>
      <c r="J113"/>
      <c r="K113"/>
      <c r="L113"/>
      <c r="M113"/>
      <c r="N113"/>
      <c r="O113"/>
    </row>
    <row r="114" spans="1:15" x14ac:dyDescent="0.35">
      <c r="A114" s="35" t="s">
        <v>30</v>
      </c>
      <c r="B114" s="33">
        <v>4</v>
      </c>
      <c r="C114" s="35" t="s">
        <v>365</v>
      </c>
      <c r="D114">
        <v>2</v>
      </c>
      <c r="E114" s="35" t="s">
        <v>272</v>
      </c>
      <c r="F114">
        <v>24</v>
      </c>
      <c r="G114">
        <v>0.4</v>
      </c>
      <c r="H114"/>
      <c r="I114"/>
      <c r="J114"/>
      <c r="K114"/>
      <c r="L114"/>
      <c r="M114"/>
      <c r="N114"/>
      <c r="O114"/>
    </row>
    <row r="115" spans="1:15" x14ac:dyDescent="0.35">
      <c r="A115" s="35" t="s">
        <v>30</v>
      </c>
      <c r="B115" s="33">
        <v>4</v>
      </c>
      <c r="C115" s="35" t="s">
        <v>365</v>
      </c>
      <c r="D115">
        <v>4</v>
      </c>
      <c r="E115" s="35" t="s">
        <v>272</v>
      </c>
      <c r="F115">
        <v>26</v>
      </c>
      <c r="G115">
        <v>0.6</v>
      </c>
      <c r="H115"/>
      <c r="I115"/>
      <c r="J115"/>
      <c r="K115"/>
      <c r="L115"/>
      <c r="M115"/>
      <c r="N115"/>
      <c r="O115"/>
    </row>
    <row r="116" spans="1:15" x14ac:dyDescent="0.35">
      <c r="A116" s="35" t="s">
        <v>30</v>
      </c>
      <c r="B116" s="33">
        <v>4</v>
      </c>
      <c r="C116" s="35" t="s">
        <v>365</v>
      </c>
      <c r="D116">
        <v>3</v>
      </c>
      <c r="E116" s="35" t="s">
        <v>272</v>
      </c>
      <c r="F116">
        <v>27</v>
      </c>
      <c r="G116">
        <v>0.6</v>
      </c>
      <c r="H116"/>
      <c r="I116"/>
      <c r="J116"/>
      <c r="K116"/>
      <c r="L116"/>
      <c r="M116"/>
      <c r="N116"/>
      <c r="O116"/>
    </row>
    <row r="117" spans="1:15" x14ac:dyDescent="0.35">
      <c r="A117" s="35" t="s">
        <v>30</v>
      </c>
      <c r="B117" s="33">
        <v>4</v>
      </c>
      <c r="C117" s="35" t="s">
        <v>365</v>
      </c>
      <c r="D117">
        <v>6</v>
      </c>
      <c r="E117" s="35" t="s">
        <v>272</v>
      </c>
      <c r="F117">
        <v>28</v>
      </c>
      <c r="G117">
        <v>0.4</v>
      </c>
      <c r="H117"/>
      <c r="I117"/>
      <c r="J117"/>
      <c r="K117"/>
      <c r="L117"/>
      <c r="M117"/>
      <c r="N117"/>
      <c r="O117"/>
    </row>
    <row r="118" spans="1:15" x14ac:dyDescent="0.35">
      <c r="A118" s="35" t="s">
        <v>30</v>
      </c>
      <c r="B118" s="33">
        <v>4</v>
      </c>
      <c r="C118" s="35" t="s">
        <v>365</v>
      </c>
      <c r="D118">
        <v>5</v>
      </c>
      <c r="E118" s="35" t="s">
        <v>272</v>
      </c>
      <c r="F118">
        <v>30</v>
      </c>
      <c r="G118">
        <v>0.7</v>
      </c>
      <c r="H118"/>
      <c r="I118"/>
      <c r="J118"/>
      <c r="K118"/>
      <c r="L118"/>
      <c r="M118"/>
      <c r="N118"/>
      <c r="O118"/>
    </row>
    <row r="119" spans="1:15" x14ac:dyDescent="0.35">
      <c r="A119" s="35" t="s">
        <v>30</v>
      </c>
      <c r="B119" s="33">
        <v>4</v>
      </c>
      <c r="C119" s="35" t="s">
        <v>365</v>
      </c>
      <c r="D119">
        <v>2</v>
      </c>
      <c r="E119" s="35" t="s">
        <v>272</v>
      </c>
      <c r="F119">
        <v>34</v>
      </c>
      <c r="G119">
        <v>0.9</v>
      </c>
      <c r="H119"/>
      <c r="I119"/>
      <c r="J119"/>
      <c r="K119"/>
      <c r="L119"/>
      <c r="M119"/>
      <c r="N119"/>
      <c r="O119"/>
    </row>
    <row r="120" spans="1:15" x14ac:dyDescent="0.35">
      <c r="A120" s="35" t="s">
        <v>30</v>
      </c>
      <c r="B120" s="33">
        <v>4</v>
      </c>
      <c r="C120" s="35" t="s">
        <v>365</v>
      </c>
      <c r="D120">
        <v>9</v>
      </c>
      <c r="E120" s="35" t="s">
        <v>272</v>
      </c>
      <c r="F120">
        <v>35</v>
      </c>
      <c r="G120">
        <v>1.1000000000000001</v>
      </c>
      <c r="H120"/>
      <c r="I120"/>
      <c r="J120"/>
      <c r="K120"/>
      <c r="L120"/>
      <c r="M120"/>
      <c r="N120"/>
      <c r="O120"/>
    </row>
    <row r="121" spans="1:15" x14ac:dyDescent="0.35">
      <c r="A121" s="35" t="s">
        <v>30</v>
      </c>
      <c r="B121" s="33">
        <v>4</v>
      </c>
      <c r="C121" s="35" t="s">
        <v>365</v>
      </c>
      <c r="D121">
        <v>3</v>
      </c>
      <c r="E121" s="35" t="s">
        <v>272</v>
      </c>
      <c r="F121">
        <v>36</v>
      </c>
      <c r="G121">
        <v>1.1000000000000001</v>
      </c>
      <c r="H121"/>
      <c r="I121"/>
      <c r="J121"/>
      <c r="K121"/>
      <c r="L121"/>
      <c r="M121"/>
      <c r="N121"/>
      <c r="O121"/>
    </row>
    <row r="122" spans="1:15" x14ac:dyDescent="0.35">
      <c r="A122" s="35" t="s">
        <v>30</v>
      </c>
      <c r="B122" s="33">
        <v>4</v>
      </c>
      <c r="C122" s="35" t="s">
        <v>365</v>
      </c>
      <c r="D122">
        <v>4</v>
      </c>
      <c r="E122" s="35" t="s">
        <v>272</v>
      </c>
      <c r="F122">
        <v>36</v>
      </c>
      <c r="G122">
        <v>1.2</v>
      </c>
      <c r="H122"/>
      <c r="I122"/>
      <c r="J122"/>
      <c r="K122"/>
      <c r="L122"/>
      <c r="M122"/>
      <c r="N122"/>
      <c r="O122"/>
    </row>
    <row r="123" spans="1:15" x14ac:dyDescent="0.35">
      <c r="A123" s="35" t="s">
        <v>30</v>
      </c>
      <c r="B123" s="33">
        <v>4</v>
      </c>
      <c r="C123" s="35" t="s">
        <v>365</v>
      </c>
      <c r="D123">
        <v>1</v>
      </c>
      <c r="E123" s="35" t="s">
        <v>218</v>
      </c>
      <c r="F123">
        <v>40</v>
      </c>
      <c r="G123">
        <v>1.2</v>
      </c>
      <c r="H123"/>
      <c r="I123"/>
      <c r="J123"/>
      <c r="K123"/>
      <c r="L123"/>
      <c r="M123"/>
      <c r="N123"/>
      <c r="O123"/>
    </row>
    <row r="124" spans="1:15" x14ac:dyDescent="0.35">
      <c r="A124" s="35" t="s">
        <v>30</v>
      </c>
      <c r="B124" s="33">
        <v>4</v>
      </c>
      <c r="C124" s="35" t="s">
        <v>365</v>
      </c>
      <c r="D124">
        <v>13</v>
      </c>
      <c r="E124" s="35" t="s">
        <v>272</v>
      </c>
      <c r="F124">
        <v>40</v>
      </c>
      <c r="G124">
        <v>1.6</v>
      </c>
      <c r="H124"/>
      <c r="I124"/>
      <c r="J124"/>
      <c r="K124"/>
      <c r="L124"/>
      <c r="M124"/>
      <c r="N124"/>
      <c r="O124"/>
    </row>
    <row r="125" spans="1:15" x14ac:dyDescent="0.35">
      <c r="A125" s="35" t="s">
        <v>30</v>
      </c>
      <c r="B125" s="33">
        <v>4</v>
      </c>
      <c r="C125" s="35" t="s">
        <v>365</v>
      </c>
      <c r="D125">
        <v>8</v>
      </c>
      <c r="E125" s="35" t="s">
        <v>272</v>
      </c>
      <c r="F125">
        <v>41</v>
      </c>
      <c r="G125">
        <v>1.8</v>
      </c>
      <c r="H125"/>
      <c r="I125"/>
      <c r="J125"/>
      <c r="K125"/>
      <c r="L125"/>
      <c r="M125"/>
      <c r="N125"/>
      <c r="O125"/>
    </row>
    <row r="126" spans="1:15" x14ac:dyDescent="0.35">
      <c r="A126" s="35" t="s">
        <v>30</v>
      </c>
      <c r="B126" s="33">
        <v>4</v>
      </c>
      <c r="C126" s="35" t="s">
        <v>365</v>
      </c>
      <c r="D126">
        <v>12</v>
      </c>
      <c r="E126" s="35" t="s">
        <v>272</v>
      </c>
      <c r="F126">
        <v>41</v>
      </c>
      <c r="G126">
        <v>2</v>
      </c>
      <c r="H126"/>
      <c r="I126"/>
      <c r="J126"/>
      <c r="K126"/>
      <c r="L126"/>
      <c r="M126"/>
      <c r="N126"/>
      <c r="O126"/>
    </row>
    <row r="127" spans="1:15" x14ac:dyDescent="0.35">
      <c r="A127" s="35" t="s">
        <v>30</v>
      </c>
      <c r="B127" s="33">
        <v>4</v>
      </c>
      <c r="C127" s="35" t="s">
        <v>365</v>
      </c>
      <c r="D127">
        <v>13</v>
      </c>
      <c r="E127" s="35" t="s">
        <v>272</v>
      </c>
      <c r="F127">
        <v>41</v>
      </c>
      <c r="G127">
        <v>1.7</v>
      </c>
      <c r="H127"/>
      <c r="I127"/>
      <c r="J127"/>
      <c r="K127"/>
      <c r="L127"/>
      <c r="M127"/>
      <c r="N127"/>
      <c r="O127"/>
    </row>
    <row r="128" spans="1:15" x14ac:dyDescent="0.35">
      <c r="A128" s="35" t="s">
        <v>30</v>
      </c>
      <c r="B128" s="33">
        <v>4</v>
      </c>
      <c r="C128" s="35" t="s">
        <v>365</v>
      </c>
      <c r="D128">
        <v>2</v>
      </c>
      <c r="E128" s="35" t="s">
        <v>272</v>
      </c>
      <c r="F128">
        <v>42</v>
      </c>
      <c r="G128">
        <v>1</v>
      </c>
      <c r="H128"/>
      <c r="I128"/>
      <c r="J128"/>
      <c r="K128"/>
      <c r="L128"/>
      <c r="M128"/>
      <c r="N128"/>
      <c r="O128"/>
    </row>
    <row r="129" spans="1:15" x14ac:dyDescent="0.35">
      <c r="A129" s="35" t="s">
        <v>30</v>
      </c>
      <c r="B129" s="33">
        <v>4</v>
      </c>
      <c r="C129" s="35" t="s">
        <v>365</v>
      </c>
      <c r="D129">
        <v>6</v>
      </c>
      <c r="E129" s="35" t="s">
        <v>272</v>
      </c>
      <c r="F129">
        <v>42</v>
      </c>
      <c r="G129">
        <v>2.1</v>
      </c>
      <c r="H129"/>
      <c r="I129"/>
      <c r="J129"/>
      <c r="K129"/>
      <c r="L129"/>
      <c r="M129"/>
      <c r="N129"/>
      <c r="O129"/>
    </row>
    <row r="130" spans="1:15" x14ac:dyDescent="0.35">
      <c r="A130" s="35" t="s">
        <v>30</v>
      </c>
      <c r="B130" s="33">
        <v>4</v>
      </c>
      <c r="C130" s="35" t="s">
        <v>365</v>
      </c>
      <c r="D130">
        <v>9</v>
      </c>
      <c r="E130" s="35" t="s">
        <v>272</v>
      </c>
      <c r="F130">
        <v>43</v>
      </c>
      <c r="G130">
        <v>1.5</v>
      </c>
      <c r="H130"/>
      <c r="I130"/>
      <c r="J130"/>
      <c r="K130"/>
      <c r="L130"/>
      <c r="M130"/>
      <c r="N130"/>
      <c r="O130"/>
    </row>
    <row r="131" spans="1:15" x14ac:dyDescent="0.35">
      <c r="A131" s="35" t="s">
        <v>30</v>
      </c>
      <c r="B131" s="33">
        <v>4</v>
      </c>
      <c r="C131" s="35" t="s">
        <v>365</v>
      </c>
      <c r="D131">
        <v>13</v>
      </c>
      <c r="E131" s="35" t="s">
        <v>272</v>
      </c>
      <c r="F131">
        <v>43</v>
      </c>
      <c r="G131">
        <v>1.9</v>
      </c>
      <c r="H131"/>
      <c r="I131"/>
      <c r="J131"/>
      <c r="K131"/>
      <c r="L131"/>
      <c r="M131"/>
      <c r="N131"/>
      <c r="O131"/>
    </row>
    <row r="132" spans="1:15" x14ac:dyDescent="0.35">
      <c r="A132" s="35" t="s">
        <v>30</v>
      </c>
      <c r="B132" s="33">
        <v>4</v>
      </c>
      <c r="C132" s="35" t="s">
        <v>365</v>
      </c>
      <c r="D132">
        <v>13</v>
      </c>
      <c r="E132" s="35" t="s">
        <v>272</v>
      </c>
      <c r="F132">
        <v>44</v>
      </c>
      <c r="G132">
        <v>1.8</v>
      </c>
      <c r="H132"/>
      <c r="I132"/>
      <c r="J132"/>
      <c r="K132"/>
      <c r="L132"/>
      <c r="M132"/>
      <c r="N132"/>
      <c r="O132"/>
    </row>
    <row r="133" spans="1:15" x14ac:dyDescent="0.35">
      <c r="A133" s="35" t="s">
        <v>30</v>
      </c>
      <c r="B133" s="33">
        <v>4</v>
      </c>
      <c r="C133" s="35" t="s">
        <v>365</v>
      </c>
      <c r="D133">
        <v>1</v>
      </c>
      <c r="E133" s="35" t="s">
        <v>272</v>
      </c>
      <c r="F133">
        <v>45</v>
      </c>
      <c r="G133">
        <v>1.4</v>
      </c>
      <c r="H133" t="s">
        <v>13</v>
      </c>
      <c r="I133"/>
      <c r="J133"/>
      <c r="K133"/>
      <c r="L133"/>
      <c r="M133"/>
      <c r="N133"/>
      <c r="O133"/>
    </row>
    <row r="134" spans="1:15" x14ac:dyDescent="0.35">
      <c r="A134" s="35" t="s">
        <v>30</v>
      </c>
      <c r="B134" s="33">
        <v>4</v>
      </c>
      <c r="C134" s="35" t="s">
        <v>365</v>
      </c>
      <c r="D134">
        <v>9</v>
      </c>
      <c r="E134" s="35" t="s">
        <v>272</v>
      </c>
      <c r="F134">
        <v>45</v>
      </c>
      <c r="G134">
        <v>2</v>
      </c>
      <c r="H134"/>
      <c r="I134"/>
      <c r="J134"/>
      <c r="K134"/>
      <c r="L134"/>
      <c r="M134"/>
      <c r="N134"/>
      <c r="O134"/>
    </row>
    <row r="135" spans="1:15" x14ac:dyDescent="0.35">
      <c r="A135" s="35" t="s">
        <v>30</v>
      </c>
      <c r="B135" s="33">
        <v>4</v>
      </c>
      <c r="C135" s="35" t="s">
        <v>365</v>
      </c>
      <c r="D135">
        <v>11</v>
      </c>
      <c r="E135" s="35" t="s">
        <v>272</v>
      </c>
      <c r="F135">
        <v>45</v>
      </c>
      <c r="G135">
        <v>1.6</v>
      </c>
      <c r="H135"/>
      <c r="I135"/>
      <c r="J135"/>
      <c r="K135"/>
      <c r="L135"/>
      <c r="M135"/>
      <c r="N135"/>
      <c r="O135"/>
    </row>
    <row r="136" spans="1:15" x14ac:dyDescent="0.35">
      <c r="A136" s="35" t="s">
        <v>30</v>
      </c>
      <c r="B136" s="33">
        <v>4</v>
      </c>
      <c r="C136" s="35" t="s">
        <v>365</v>
      </c>
      <c r="D136">
        <v>7</v>
      </c>
      <c r="E136" s="35" t="s">
        <v>272</v>
      </c>
      <c r="F136">
        <v>46</v>
      </c>
      <c r="G136">
        <v>2.2000000000000002</v>
      </c>
      <c r="H136"/>
      <c r="I136"/>
      <c r="J136"/>
      <c r="K136"/>
      <c r="L136"/>
      <c r="M136"/>
      <c r="N136"/>
      <c r="O136"/>
    </row>
    <row r="137" spans="1:15" x14ac:dyDescent="0.35">
      <c r="A137" s="35" t="s">
        <v>30</v>
      </c>
      <c r="B137" s="33">
        <v>4</v>
      </c>
      <c r="C137" s="35" t="s">
        <v>365</v>
      </c>
      <c r="D137">
        <v>13</v>
      </c>
      <c r="E137" s="35" t="s">
        <v>272</v>
      </c>
      <c r="F137">
        <v>46</v>
      </c>
      <c r="G137">
        <v>2.2000000000000002</v>
      </c>
      <c r="H137"/>
      <c r="I137"/>
      <c r="J137"/>
      <c r="K137"/>
      <c r="L137"/>
      <c r="M137"/>
      <c r="N137"/>
      <c r="O137"/>
    </row>
    <row r="138" spans="1:15" x14ac:dyDescent="0.35">
      <c r="A138" s="35" t="s">
        <v>30</v>
      </c>
      <c r="B138" s="33">
        <v>4</v>
      </c>
      <c r="C138" s="35" t="s">
        <v>365</v>
      </c>
      <c r="D138">
        <v>6</v>
      </c>
      <c r="E138" s="35" t="s">
        <v>272</v>
      </c>
      <c r="F138">
        <v>47</v>
      </c>
      <c r="G138">
        <v>1.2</v>
      </c>
      <c r="H138"/>
      <c r="I138"/>
      <c r="J138"/>
      <c r="K138"/>
      <c r="L138"/>
      <c r="M138"/>
      <c r="N138"/>
      <c r="O138"/>
    </row>
    <row r="139" spans="1:15" x14ac:dyDescent="0.35">
      <c r="A139" s="35" t="s">
        <v>30</v>
      </c>
      <c r="B139" s="33">
        <v>4</v>
      </c>
      <c r="C139" s="35" t="s">
        <v>365</v>
      </c>
      <c r="D139">
        <v>14</v>
      </c>
      <c r="E139" s="35" t="s">
        <v>272</v>
      </c>
      <c r="F139">
        <v>48</v>
      </c>
      <c r="G139">
        <v>2.4</v>
      </c>
      <c r="H139"/>
      <c r="I139"/>
      <c r="J139"/>
      <c r="K139"/>
      <c r="L139"/>
      <c r="M139"/>
      <c r="N139"/>
      <c r="O139"/>
    </row>
    <row r="140" spans="1:15" x14ac:dyDescent="0.35">
      <c r="A140" s="35" t="s">
        <v>30</v>
      </c>
      <c r="B140" s="33">
        <v>4</v>
      </c>
      <c r="C140" s="35" t="s">
        <v>365</v>
      </c>
      <c r="D140">
        <v>14</v>
      </c>
      <c r="E140" s="35" t="s">
        <v>272</v>
      </c>
      <c r="F140">
        <v>50</v>
      </c>
      <c r="G140">
        <v>3</v>
      </c>
      <c r="H140"/>
      <c r="I140"/>
      <c r="J140"/>
      <c r="K140"/>
      <c r="L140"/>
      <c r="M140"/>
      <c r="N140"/>
      <c r="O140"/>
    </row>
    <row r="141" spans="1:15" x14ac:dyDescent="0.35">
      <c r="A141" s="35" t="s">
        <v>30</v>
      </c>
      <c r="B141" s="33">
        <v>4</v>
      </c>
      <c r="C141" s="35" t="s">
        <v>365</v>
      </c>
      <c r="D141">
        <v>3</v>
      </c>
      <c r="E141" s="35" t="s">
        <v>272</v>
      </c>
      <c r="F141">
        <v>51</v>
      </c>
      <c r="G141">
        <v>3</v>
      </c>
      <c r="H141"/>
      <c r="I141"/>
      <c r="J141"/>
      <c r="K141"/>
      <c r="L141"/>
      <c r="M141"/>
      <c r="N141"/>
      <c r="O141"/>
    </row>
    <row r="142" spans="1:15" x14ac:dyDescent="0.35">
      <c r="A142" s="35" t="s">
        <v>30</v>
      </c>
      <c r="B142" s="33">
        <v>4</v>
      </c>
      <c r="C142" s="35" t="s">
        <v>365</v>
      </c>
      <c r="D142">
        <v>7</v>
      </c>
      <c r="E142" s="35" t="s">
        <v>272</v>
      </c>
      <c r="F142">
        <v>51</v>
      </c>
      <c r="G142">
        <v>2.5</v>
      </c>
      <c r="H142"/>
      <c r="I142"/>
      <c r="J142"/>
      <c r="K142"/>
      <c r="L142"/>
      <c r="M142"/>
      <c r="N142"/>
      <c r="O142"/>
    </row>
    <row r="143" spans="1:15" x14ac:dyDescent="0.35">
      <c r="A143" s="35" t="s">
        <v>30</v>
      </c>
      <c r="B143" s="33">
        <v>4</v>
      </c>
      <c r="C143" s="35" t="s">
        <v>365</v>
      </c>
      <c r="D143">
        <v>11</v>
      </c>
      <c r="E143" s="35" t="s">
        <v>272</v>
      </c>
      <c r="F143">
        <v>52</v>
      </c>
      <c r="G143">
        <v>3.4</v>
      </c>
      <c r="H143"/>
      <c r="I143"/>
      <c r="J143"/>
      <c r="K143"/>
      <c r="L143"/>
      <c r="M143"/>
      <c r="N143"/>
      <c r="O143"/>
    </row>
    <row r="144" spans="1:15" x14ac:dyDescent="0.35">
      <c r="A144" s="35" t="s">
        <v>30</v>
      </c>
      <c r="B144" s="33">
        <v>4</v>
      </c>
      <c r="C144" s="35" t="s">
        <v>365</v>
      </c>
      <c r="D144">
        <v>14</v>
      </c>
      <c r="E144" s="35" t="s">
        <v>272</v>
      </c>
      <c r="F144">
        <v>53</v>
      </c>
      <c r="G144">
        <v>3.6</v>
      </c>
      <c r="H144"/>
      <c r="I144"/>
      <c r="J144"/>
      <c r="K144"/>
      <c r="L144"/>
      <c r="M144"/>
      <c r="N144"/>
      <c r="O144"/>
    </row>
    <row r="145" spans="1:15" x14ac:dyDescent="0.35">
      <c r="A145" s="35" t="s">
        <v>30</v>
      </c>
      <c r="B145" s="33">
        <v>4</v>
      </c>
      <c r="C145" s="35" t="s">
        <v>365</v>
      </c>
      <c r="D145">
        <v>11</v>
      </c>
      <c r="E145" s="35" t="s">
        <v>272</v>
      </c>
      <c r="F145">
        <v>55</v>
      </c>
      <c r="G145">
        <v>3.7</v>
      </c>
      <c r="H145"/>
      <c r="I145"/>
      <c r="J145"/>
      <c r="K145"/>
      <c r="L145"/>
      <c r="M145"/>
      <c r="N145"/>
      <c r="O145"/>
    </row>
    <row r="146" spans="1:15" x14ac:dyDescent="0.35">
      <c r="A146" s="35" t="s">
        <v>30</v>
      </c>
      <c r="B146" s="33">
        <v>4</v>
      </c>
      <c r="C146" s="35" t="s">
        <v>365</v>
      </c>
      <c r="D146">
        <v>11</v>
      </c>
      <c r="E146" s="35" t="s">
        <v>272</v>
      </c>
      <c r="F146">
        <v>60</v>
      </c>
      <c r="G146">
        <v>5.4</v>
      </c>
      <c r="H146"/>
      <c r="I146"/>
      <c r="J146"/>
      <c r="K146"/>
      <c r="L146"/>
      <c r="M146"/>
      <c r="N146"/>
      <c r="O146"/>
    </row>
    <row r="147" spans="1:15" x14ac:dyDescent="0.35">
      <c r="A147" s="35" t="s">
        <v>30</v>
      </c>
      <c r="B147" s="33">
        <v>4</v>
      </c>
      <c r="C147" s="35" t="s">
        <v>365</v>
      </c>
      <c r="D147">
        <v>10</v>
      </c>
      <c r="E147" s="35" t="s">
        <v>272</v>
      </c>
      <c r="F147">
        <v>61</v>
      </c>
      <c r="G147">
        <v>4.3</v>
      </c>
      <c r="H147"/>
      <c r="I147"/>
      <c r="J147"/>
      <c r="K147"/>
      <c r="L147"/>
      <c r="M147"/>
      <c r="N147"/>
      <c r="O147"/>
    </row>
    <row r="148" spans="1:15" x14ac:dyDescent="0.35">
      <c r="A148" s="35" t="s">
        <v>30</v>
      </c>
      <c r="B148" s="33">
        <v>4</v>
      </c>
      <c r="C148" s="35" t="s">
        <v>365</v>
      </c>
      <c r="D148">
        <v>8</v>
      </c>
      <c r="E148" s="35" t="s">
        <v>272</v>
      </c>
      <c r="F148">
        <v>63</v>
      </c>
      <c r="G148">
        <v>5.4</v>
      </c>
      <c r="H148"/>
      <c r="I148"/>
      <c r="J148"/>
      <c r="K148"/>
      <c r="L148"/>
      <c r="M148"/>
      <c r="N148"/>
      <c r="O148"/>
    </row>
    <row r="149" spans="1:15" x14ac:dyDescent="0.35">
      <c r="A149" s="35" t="s">
        <v>30</v>
      </c>
      <c r="B149" s="33">
        <v>4</v>
      </c>
      <c r="C149" s="35" t="s">
        <v>365</v>
      </c>
      <c r="D149">
        <v>9</v>
      </c>
      <c r="E149" s="35" t="s">
        <v>272</v>
      </c>
      <c r="F149">
        <v>114</v>
      </c>
      <c r="G149">
        <v>32.4</v>
      </c>
      <c r="H149"/>
      <c r="I149"/>
      <c r="J149"/>
      <c r="K149"/>
      <c r="L149"/>
      <c r="M149"/>
      <c r="N149"/>
      <c r="O149"/>
    </row>
    <row r="150" spans="1:15" x14ac:dyDescent="0.35">
      <c r="A150" s="35" t="s">
        <v>30</v>
      </c>
      <c r="B150" s="33">
        <v>4</v>
      </c>
      <c r="C150" s="35" t="s">
        <v>365</v>
      </c>
      <c r="D150">
        <v>6</v>
      </c>
      <c r="E150" s="35" t="s">
        <v>23</v>
      </c>
      <c r="F150">
        <v>133</v>
      </c>
      <c r="G150">
        <v>33.5</v>
      </c>
      <c r="H150"/>
      <c r="I150"/>
      <c r="J150"/>
      <c r="K150"/>
      <c r="L150"/>
      <c r="M150"/>
      <c r="N150"/>
      <c r="O150"/>
    </row>
    <row r="151" spans="1:15" x14ac:dyDescent="0.35">
      <c r="A151" s="35" t="s">
        <v>30</v>
      </c>
      <c r="B151" s="33">
        <v>4</v>
      </c>
      <c r="C151" s="35" t="s">
        <v>365</v>
      </c>
      <c r="D151">
        <v>11</v>
      </c>
      <c r="E151" s="35" t="s">
        <v>117</v>
      </c>
      <c r="F151">
        <v>136</v>
      </c>
      <c r="G151">
        <v>37.200000000000003</v>
      </c>
      <c r="H151"/>
      <c r="I151"/>
      <c r="J151"/>
      <c r="K151"/>
      <c r="L151"/>
      <c r="M151"/>
      <c r="N151"/>
      <c r="O151"/>
    </row>
    <row r="152" spans="1:15" x14ac:dyDescent="0.35">
      <c r="A152" s="35" t="s">
        <v>30</v>
      </c>
      <c r="B152" s="33">
        <v>4</v>
      </c>
      <c r="C152" s="35" t="s">
        <v>365</v>
      </c>
      <c r="D152">
        <v>13</v>
      </c>
      <c r="E152" s="35" t="s">
        <v>272</v>
      </c>
      <c r="F152">
        <v>144</v>
      </c>
      <c r="G152">
        <v>59.1</v>
      </c>
      <c r="H152"/>
      <c r="I152"/>
      <c r="J152"/>
      <c r="K152"/>
      <c r="L152"/>
      <c r="M152"/>
      <c r="N152"/>
      <c r="O152"/>
    </row>
    <row r="153" spans="1:15" x14ac:dyDescent="0.35">
      <c r="A153" s="35" t="s">
        <v>30</v>
      </c>
      <c r="B153" s="33">
        <v>4</v>
      </c>
      <c r="C153" s="35" t="s">
        <v>365</v>
      </c>
      <c r="D153">
        <v>1</v>
      </c>
      <c r="E153" s="35" t="s">
        <v>23</v>
      </c>
      <c r="F153">
        <v>151</v>
      </c>
      <c r="G153">
        <v>49</v>
      </c>
      <c r="H153"/>
      <c r="I153"/>
      <c r="J153"/>
      <c r="K153"/>
      <c r="L153"/>
      <c r="M153"/>
      <c r="N153"/>
      <c r="O153"/>
    </row>
    <row r="154" spans="1:15" x14ac:dyDescent="0.35">
      <c r="A154" s="35" t="s">
        <v>30</v>
      </c>
      <c r="B154" s="33">
        <v>4</v>
      </c>
      <c r="C154" s="35" t="s">
        <v>365</v>
      </c>
      <c r="D154">
        <v>11</v>
      </c>
      <c r="E154" s="35" t="s">
        <v>256</v>
      </c>
      <c r="F154">
        <v>192</v>
      </c>
      <c r="G154">
        <v>61.5</v>
      </c>
      <c r="H154"/>
      <c r="I154"/>
      <c r="J154"/>
      <c r="K154"/>
      <c r="L154"/>
      <c r="M154"/>
      <c r="N154"/>
      <c r="O154"/>
    </row>
    <row r="155" spans="1:15" x14ac:dyDescent="0.35">
      <c r="A155" s="35" t="s">
        <v>30</v>
      </c>
      <c r="B155" s="33">
        <v>4</v>
      </c>
      <c r="C155" s="35" t="s">
        <v>373</v>
      </c>
      <c r="D155">
        <v>1</v>
      </c>
      <c r="E155" s="35" t="s">
        <v>1000</v>
      </c>
      <c r="F155">
        <v>95</v>
      </c>
      <c r="G155">
        <v>27.1</v>
      </c>
      <c r="H155" t="s">
        <v>13</v>
      </c>
      <c r="I155"/>
      <c r="J155"/>
      <c r="K155"/>
      <c r="L155"/>
      <c r="M155"/>
      <c r="N155"/>
      <c r="O155"/>
    </row>
    <row r="156" spans="1:15" x14ac:dyDescent="0.35">
      <c r="A156" s="35" t="s">
        <v>30</v>
      </c>
      <c r="B156" s="33">
        <v>4</v>
      </c>
      <c r="C156" s="35" t="s">
        <v>373</v>
      </c>
      <c r="D156">
        <v>3</v>
      </c>
      <c r="E156" s="35" t="s">
        <v>103</v>
      </c>
      <c r="F156">
        <v>110</v>
      </c>
      <c r="G156">
        <v>28.1</v>
      </c>
      <c r="H156"/>
      <c r="I156"/>
      <c r="J156"/>
      <c r="K156"/>
      <c r="L156"/>
      <c r="M156"/>
      <c r="N156"/>
      <c r="O156"/>
    </row>
    <row r="157" spans="1:15" x14ac:dyDescent="0.35">
      <c r="A157" s="35" t="s">
        <v>30</v>
      </c>
      <c r="B157" s="33">
        <v>4</v>
      </c>
      <c r="C157" s="35" t="s">
        <v>373</v>
      </c>
      <c r="D157">
        <v>2</v>
      </c>
      <c r="E157" s="35" t="s">
        <v>103</v>
      </c>
      <c r="F157">
        <v>114</v>
      </c>
      <c r="G157">
        <v>29.9</v>
      </c>
      <c r="H157"/>
      <c r="I157"/>
      <c r="J157"/>
      <c r="K157"/>
      <c r="L157"/>
      <c r="M157"/>
      <c r="N157"/>
      <c r="O157"/>
    </row>
    <row r="158" spans="1:15" x14ac:dyDescent="0.35">
      <c r="A158" s="35" t="s">
        <v>30</v>
      </c>
      <c r="B158" s="33">
        <v>4</v>
      </c>
      <c r="C158" s="35" t="s">
        <v>373</v>
      </c>
      <c r="D158">
        <v>3</v>
      </c>
      <c r="E158" s="35" t="s">
        <v>23</v>
      </c>
      <c r="F158">
        <v>130</v>
      </c>
      <c r="G158">
        <v>33.700000000000003</v>
      </c>
      <c r="H158"/>
      <c r="I158"/>
      <c r="J158"/>
      <c r="K158"/>
      <c r="L158"/>
      <c r="M158"/>
      <c r="N158"/>
      <c r="O158"/>
    </row>
    <row r="159" spans="1:15" x14ac:dyDescent="0.35">
      <c r="A159" s="35" t="s">
        <v>30</v>
      </c>
      <c r="B159" s="33">
        <v>4</v>
      </c>
      <c r="C159" s="35" t="s">
        <v>373</v>
      </c>
      <c r="D159">
        <v>1</v>
      </c>
      <c r="E159" s="35" t="s">
        <v>23</v>
      </c>
      <c r="F159">
        <v>157</v>
      </c>
      <c r="G159">
        <v>62.7</v>
      </c>
      <c r="H159"/>
      <c r="I159"/>
      <c r="J159"/>
      <c r="K159"/>
      <c r="L159"/>
      <c r="M159"/>
      <c r="N159"/>
      <c r="O159"/>
    </row>
    <row r="160" spans="1:15" x14ac:dyDescent="0.35">
      <c r="A160" s="35" t="s">
        <v>30</v>
      </c>
      <c r="B160" s="33">
        <v>4</v>
      </c>
      <c r="C160" s="35" t="s">
        <v>373</v>
      </c>
      <c r="D160">
        <v>2</v>
      </c>
      <c r="E160" s="35" t="s">
        <v>23</v>
      </c>
      <c r="F160">
        <v>162</v>
      </c>
      <c r="G160">
        <v>66.099999999999994</v>
      </c>
      <c r="H160"/>
      <c r="I160"/>
      <c r="J160"/>
      <c r="K160"/>
      <c r="L160"/>
      <c r="M160"/>
      <c r="N160"/>
      <c r="O160"/>
    </row>
    <row r="161" spans="1:15" x14ac:dyDescent="0.35">
      <c r="A161" s="35" t="s">
        <v>30</v>
      </c>
      <c r="B161" s="33">
        <v>4</v>
      </c>
      <c r="C161" s="35" t="s">
        <v>373</v>
      </c>
      <c r="D161">
        <v>1</v>
      </c>
      <c r="E161" s="35" t="s">
        <v>23</v>
      </c>
      <c r="F161">
        <v>249</v>
      </c>
      <c r="G161">
        <v>194.5</v>
      </c>
      <c r="H161"/>
      <c r="I161"/>
      <c r="J161"/>
      <c r="K161"/>
      <c r="L161"/>
      <c r="M161"/>
      <c r="N161"/>
      <c r="O161"/>
    </row>
    <row r="162" spans="1:15" x14ac:dyDescent="0.35">
      <c r="A162" s="35" t="s">
        <v>30</v>
      </c>
      <c r="B162" s="33">
        <v>5</v>
      </c>
      <c r="C162" s="35" t="s">
        <v>365</v>
      </c>
      <c r="D162">
        <v>1</v>
      </c>
      <c r="E162" s="35" t="s">
        <v>272</v>
      </c>
      <c r="F162">
        <v>46</v>
      </c>
      <c r="G162">
        <v>1.54</v>
      </c>
      <c r="H162"/>
      <c r="I162"/>
      <c r="J162"/>
      <c r="K162"/>
      <c r="L162"/>
      <c r="M162"/>
      <c r="N162"/>
      <c r="O162"/>
    </row>
    <row r="163" spans="1:15" x14ac:dyDescent="0.35">
      <c r="A163" s="35" t="s">
        <v>30</v>
      </c>
      <c r="B163" s="33">
        <v>5</v>
      </c>
      <c r="C163" s="35" t="s">
        <v>365</v>
      </c>
      <c r="D163">
        <v>1</v>
      </c>
      <c r="E163" s="35" t="s">
        <v>272</v>
      </c>
      <c r="F163">
        <v>47</v>
      </c>
      <c r="G163">
        <v>1.82</v>
      </c>
      <c r="H163"/>
      <c r="I163"/>
      <c r="J163"/>
      <c r="K163"/>
      <c r="L163"/>
      <c r="M163"/>
      <c r="N163"/>
      <c r="O163"/>
    </row>
    <row r="164" spans="1:15" x14ac:dyDescent="0.35">
      <c r="A164" s="35" t="s">
        <v>30</v>
      </c>
      <c r="B164" s="33">
        <v>5</v>
      </c>
      <c r="C164" s="35" t="s">
        <v>365</v>
      </c>
      <c r="D164">
        <v>1</v>
      </c>
      <c r="E164" s="35" t="s">
        <v>272</v>
      </c>
      <c r="F164">
        <v>34</v>
      </c>
      <c r="G164">
        <v>0.45</v>
      </c>
      <c r="H164"/>
      <c r="I164"/>
      <c r="J164"/>
      <c r="K164"/>
      <c r="L164"/>
      <c r="M164"/>
      <c r="N164"/>
      <c r="O164"/>
    </row>
    <row r="165" spans="1:15" x14ac:dyDescent="0.35">
      <c r="A165" s="35" t="s">
        <v>30</v>
      </c>
      <c r="B165" s="33">
        <v>5</v>
      </c>
      <c r="C165" s="35" t="s">
        <v>365</v>
      </c>
      <c r="D165">
        <v>1</v>
      </c>
      <c r="E165" s="35" t="s">
        <v>272</v>
      </c>
      <c r="F165">
        <v>69</v>
      </c>
      <c r="G165">
        <v>5.6</v>
      </c>
      <c r="H165"/>
      <c r="I165"/>
      <c r="J165"/>
      <c r="K165"/>
      <c r="L165"/>
      <c r="M165"/>
      <c r="N165"/>
      <c r="O165"/>
    </row>
    <row r="166" spans="1:15" x14ac:dyDescent="0.35">
      <c r="A166" s="35" t="s">
        <v>30</v>
      </c>
      <c r="B166" s="33">
        <v>5</v>
      </c>
      <c r="C166" s="35" t="s">
        <v>365</v>
      </c>
      <c r="D166">
        <v>1</v>
      </c>
      <c r="E166" s="35" t="s">
        <v>272</v>
      </c>
      <c r="F166">
        <v>48</v>
      </c>
      <c r="G166">
        <v>2.2000000000000002</v>
      </c>
      <c r="H166"/>
      <c r="I166"/>
      <c r="J166"/>
      <c r="K166"/>
      <c r="L166"/>
      <c r="M166"/>
      <c r="N166"/>
      <c r="O166"/>
    </row>
    <row r="167" spans="1:15" x14ac:dyDescent="0.35">
      <c r="A167" s="35" t="s">
        <v>30</v>
      </c>
      <c r="B167" s="33">
        <v>5</v>
      </c>
      <c r="C167" s="35" t="s">
        <v>365</v>
      </c>
      <c r="D167">
        <v>1</v>
      </c>
      <c r="E167" s="35" t="s">
        <v>272</v>
      </c>
      <c r="F167">
        <v>46</v>
      </c>
      <c r="G167">
        <v>2.06</v>
      </c>
      <c r="H167"/>
      <c r="I167"/>
      <c r="J167"/>
      <c r="K167"/>
      <c r="L167"/>
      <c r="M167"/>
      <c r="N167"/>
      <c r="O167"/>
    </row>
    <row r="168" spans="1:15" x14ac:dyDescent="0.35">
      <c r="A168" s="35" t="s">
        <v>30</v>
      </c>
      <c r="B168" s="33">
        <v>5</v>
      </c>
      <c r="C168" s="35" t="s">
        <v>365</v>
      </c>
      <c r="D168">
        <v>1</v>
      </c>
      <c r="E168" s="35" t="s">
        <v>272</v>
      </c>
      <c r="F168">
        <v>45</v>
      </c>
      <c r="G168">
        <v>1.9</v>
      </c>
      <c r="H168"/>
      <c r="I168"/>
      <c r="J168"/>
      <c r="K168"/>
      <c r="L168"/>
      <c r="M168"/>
      <c r="N168"/>
      <c r="O168"/>
    </row>
    <row r="169" spans="1:15" x14ac:dyDescent="0.35">
      <c r="A169" s="35" t="s">
        <v>30</v>
      </c>
      <c r="B169" s="33">
        <v>5</v>
      </c>
      <c r="C169" s="35" t="s">
        <v>365</v>
      </c>
      <c r="D169">
        <v>2</v>
      </c>
      <c r="E169" s="35" t="s">
        <v>272</v>
      </c>
      <c r="F169">
        <v>46</v>
      </c>
      <c r="G169">
        <v>1.77</v>
      </c>
      <c r="H169"/>
      <c r="I169"/>
      <c r="J169"/>
      <c r="K169"/>
      <c r="L169"/>
      <c r="M169"/>
      <c r="N169"/>
      <c r="O169"/>
    </row>
    <row r="170" spans="1:15" x14ac:dyDescent="0.35">
      <c r="A170" s="35" t="s">
        <v>30</v>
      </c>
      <c r="B170" s="33">
        <v>5</v>
      </c>
      <c r="C170" s="35" t="s">
        <v>365</v>
      </c>
      <c r="D170">
        <v>2</v>
      </c>
      <c r="E170" s="35" t="s">
        <v>272</v>
      </c>
      <c r="F170">
        <v>35</v>
      </c>
      <c r="G170">
        <v>0.87</v>
      </c>
      <c r="H170"/>
      <c r="I170"/>
      <c r="J170"/>
      <c r="K170"/>
      <c r="L170"/>
      <c r="M170"/>
      <c r="N170"/>
      <c r="O170"/>
    </row>
    <row r="171" spans="1:15" x14ac:dyDescent="0.35">
      <c r="A171" s="35" t="s">
        <v>30</v>
      </c>
      <c r="B171" s="33">
        <v>5</v>
      </c>
      <c r="C171" s="35" t="s">
        <v>365</v>
      </c>
      <c r="D171">
        <v>2</v>
      </c>
      <c r="E171" s="35" t="s">
        <v>272</v>
      </c>
      <c r="F171">
        <v>44</v>
      </c>
      <c r="G171">
        <v>1.64</v>
      </c>
      <c r="H171"/>
      <c r="I171"/>
      <c r="J171"/>
      <c r="K171"/>
      <c r="L171"/>
      <c r="M171"/>
      <c r="N171"/>
      <c r="O171"/>
    </row>
    <row r="172" spans="1:15" x14ac:dyDescent="0.35">
      <c r="A172" s="35" t="s">
        <v>30</v>
      </c>
      <c r="B172" s="33">
        <v>5</v>
      </c>
      <c r="C172" s="35" t="s">
        <v>365</v>
      </c>
      <c r="D172">
        <v>3</v>
      </c>
      <c r="E172" s="35" t="s">
        <v>272</v>
      </c>
      <c r="F172">
        <v>36</v>
      </c>
      <c r="G172">
        <v>0.98</v>
      </c>
      <c r="H172"/>
      <c r="I172"/>
      <c r="J172"/>
      <c r="K172"/>
      <c r="L172"/>
      <c r="M172"/>
      <c r="N172"/>
      <c r="O172"/>
    </row>
    <row r="173" spans="1:15" x14ac:dyDescent="0.35">
      <c r="A173" s="35" t="s">
        <v>30</v>
      </c>
      <c r="B173" s="33">
        <v>5</v>
      </c>
      <c r="C173" s="35" t="s">
        <v>365</v>
      </c>
      <c r="D173">
        <v>3</v>
      </c>
      <c r="E173" s="35" t="s">
        <v>272</v>
      </c>
      <c r="F173">
        <v>35</v>
      </c>
      <c r="G173">
        <v>74</v>
      </c>
      <c r="H173"/>
      <c r="I173"/>
      <c r="J173"/>
      <c r="K173"/>
      <c r="L173"/>
      <c r="M173"/>
      <c r="N173"/>
      <c r="O173"/>
    </row>
    <row r="174" spans="1:15" x14ac:dyDescent="0.35">
      <c r="A174" s="35" t="s">
        <v>30</v>
      </c>
      <c r="B174" s="33">
        <v>5</v>
      </c>
      <c r="C174" s="35" t="s">
        <v>365</v>
      </c>
      <c r="D174">
        <v>3</v>
      </c>
      <c r="E174" s="35" t="s">
        <v>272</v>
      </c>
      <c r="F174">
        <v>42</v>
      </c>
      <c r="G174">
        <v>1.3</v>
      </c>
      <c r="H174"/>
      <c r="I174"/>
      <c r="J174"/>
      <c r="K174"/>
      <c r="L174"/>
      <c r="M174"/>
      <c r="N174"/>
      <c r="O174"/>
    </row>
    <row r="175" spans="1:15" x14ac:dyDescent="0.35">
      <c r="A175" s="35" t="s">
        <v>30</v>
      </c>
      <c r="B175" s="33">
        <v>5</v>
      </c>
      <c r="C175" s="35" t="s">
        <v>365</v>
      </c>
      <c r="D175">
        <v>4</v>
      </c>
      <c r="E175" s="35" t="s">
        <v>256</v>
      </c>
      <c r="F175">
        <v>206</v>
      </c>
      <c r="G175">
        <v>87.9</v>
      </c>
      <c r="H175"/>
      <c r="I175"/>
      <c r="J175"/>
      <c r="K175"/>
      <c r="L175"/>
      <c r="M175"/>
      <c r="N175"/>
      <c r="O175"/>
    </row>
    <row r="176" spans="1:15" x14ac:dyDescent="0.35">
      <c r="A176" s="35" t="s">
        <v>30</v>
      </c>
      <c r="B176" s="33">
        <v>5</v>
      </c>
      <c r="C176" s="35" t="s">
        <v>365</v>
      </c>
      <c r="D176">
        <v>5</v>
      </c>
      <c r="E176" s="35" t="s">
        <v>102</v>
      </c>
      <c r="F176">
        <v>151</v>
      </c>
      <c r="G176">
        <v>59.4</v>
      </c>
      <c r="H176"/>
      <c r="I176"/>
      <c r="J176"/>
      <c r="K176"/>
      <c r="L176"/>
      <c r="M176"/>
      <c r="N176"/>
      <c r="O176"/>
    </row>
    <row r="177" spans="1:15" x14ac:dyDescent="0.35">
      <c r="A177" s="35" t="s">
        <v>30</v>
      </c>
      <c r="B177" s="33">
        <v>5</v>
      </c>
      <c r="C177" s="35" t="s">
        <v>365</v>
      </c>
      <c r="D177">
        <v>5</v>
      </c>
      <c r="E177" s="35" t="s">
        <v>272</v>
      </c>
      <c r="F177">
        <v>31</v>
      </c>
      <c r="G177">
        <v>0.61</v>
      </c>
      <c r="H177"/>
      <c r="I177"/>
      <c r="J177"/>
      <c r="K177"/>
      <c r="L177"/>
      <c r="M177"/>
      <c r="N177"/>
      <c r="O177"/>
    </row>
    <row r="178" spans="1:15" x14ac:dyDescent="0.35">
      <c r="A178" s="35" t="s">
        <v>30</v>
      </c>
      <c r="B178" s="33">
        <v>5</v>
      </c>
      <c r="C178" s="35" t="s">
        <v>365</v>
      </c>
      <c r="D178">
        <v>6</v>
      </c>
      <c r="E178" s="35" t="s">
        <v>256</v>
      </c>
      <c r="F178">
        <v>242</v>
      </c>
      <c r="G178">
        <v>135.1</v>
      </c>
      <c r="H178"/>
      <c r="I178"/>
      <c r="J178"/>
      <c r="K178"/>
      <c r="L178"/>
      <c r="M178"/>
      <c r="N178"/>
      <c r="O178"/>
    </row>
    <row r="179" spans="1:15" x14ac:dyDescent="0.35">
      <c r="A179" s="35" t="s">
        <v>30</v>
      </c>
      <c r="B179" s="33">
        <v>5</v>
      </c>
      <c r="C179" s="35" t="s">
        <v>365</v>
      </c>
      <c r="D179">
        <v>6</v>
      </c>
      <c r="E179" s="35" t="s">
        <v>272</v>
      </c>
      <c r="F179">
        <v>43</v>
      </c>
      <c r="G179">
        <v>1.51</v>
      </c>
      <c r="H179"/>
      <c r="I179"/>
      <c r="J179"/>
      <c r="K179"/>
      <c r="L179"/>
      <c r="M179"/>
      <c r="N179"/>
      <c r="O179"/>
    </row>
    <row r="180" spans="1:15" x14ac:dyDescent="0.35">
      <c r="A180" s="35" t="s">
        <v>30</v>
      </c>
      <c r="B180" s="33">
        <v>5</v>
      </c>
      <c r="C180" s="35" t="s">
        <v>373</v>
      </c>
      <c r="D180">
        <v>1</v>
      </c>
      <c r="E180" s="35" t="s">
        <v>256</v>
      </c>
      <c r="F180">
        <v>165</v>
      </c>
      <c r="G180">
        <v>36.4</v>
      </c>
      <c r="H180"/>
      <c r="I180"/>
      <c r="J180"/>
      <c r="K180"/>
      <c r="L180"/>
      <c r="M180"/>
      <c r="N180"/>
      <c r="O180"/>
    </row>
    <row r="181" spans="1:15" x14ac:dyDescent="0.35">
      <c r="A181" s="35" t="s">
        <v>30</v>
      </c>
      <c r="B181" s="33">
        <v>5</v>
      </c>
      <c r="C181" s="35" t="s">
        <v>373</v>
      </c>
      <c r="D181">
        <v>1</v>
      </c>
      <c r="E181" s="35" t="s">
        <v>256</v>
      </c>
      <c r="F181">
        <v>224</v>
      </c>
      <c r="G181">
        <v>118</v>
      </c>
      <c r="H181"/>
      <c r="I181"/>
      <c r="J181"/>
      <c r="K181"/>
      <c r="L181"/>
      <c r="M181"/>
      <c r="N181"/>
      <c r="O181"/>
    </row>
    <row r="182" spans="1:15" x14ac:dyDescent="0.35">
      <c r="A182" s="35" t="s">
        <v>30</v>
      </c>
      <c r="B182" s="33">
        <v>5</v>
      </c>
      <c r="C182" s="35" t="s">
        <v>373</v>
      </c>
      <c r="D182">
        <v>3</v>
      </c>
      <c r="E182" s="35" t="s">
        <v>23</v>
      </c>
      <c r="F182">
        <v>112</v>
      </c>
      <c r="G182">
        <v>22.8</v>
      </c>
      <c r="H182"/>
      <c r="I182"/>
      <c r="J182"/>
      <c r="K182"/>
      <c r="L182"/>
      <c r="M182"/>
      <c r="N182"/>
      <c r="O182"/>
    </row>
    <row r="183" spans="1:15" x14ac:dyDescent="0.35">
      <c r="A183" s="35" t="s">
        <v>30</v>
      </c>
      <c r="B183" s="33">
        <v>5</v>
      </c>
      <c r="C183" s="35" t="s">
        <v>373</v>
      </c>
      <c r="D183">
        <v>3</v>
      </c>
      <c r="E183" s="35" t="s">
        <v>23</v>
      </c>
      <c r="F183">
        <v>144</v>
      </c>
      <c r="G183">
        <v>50.1</v>
      </c>
      <c r="H183"/>
      <c r="I183"/>
      <c r="J183"/>
      <c r="K183"/>
      <c r="L183"/>
      <c r="M183"/>
      <c r="N183"/>
      <c r="O183"/>
    </row>
    <row r="184" spans="1:15" x14ac:dyDescent="0.35">
      <c r="A184" s="35" t="s">
        <v>30</v>
      </c>
      <c r="B184" s="33">
        <v>6</v>
      </c>
      <c r="C184" s="35" t="s">
        <v>365</v>
      </c>
      <c r="D184">
        <v>1</v>
      </c>
      <c r="E184" s="35" t="s">
        <v>271</v>
      </c>
      <c r="F184">
        <v>44</v>
      </c>
      <c r="G184">
        <v>1.6</v>
      </c>
      <c r="H184"/>
      <c r="I184"/>
      <c r="J184"/>
      <c r="K184"/>
      <c r="L184"/>
      <c r="M184"/>
      <c r="N184"/>
      <c r="O184"/>
    </row>
    <row r="185" spans="1:15" x14ac:dyDescent="0.35">
      <c r="A185" s="35" t="s">
        <v>30</v>
      </c>
      <c r="B185" s="33">
        <v>6</v>
      </c>
      <c r="C185" s="35" t="s">
        <v>365</v>
      </c>
      <c r="D185">
        <v>1</v>
      </c>
      <c r="E185" s="35" t="s">
        <v>271</v>
      </c>
      <c r="F185">
        <v>42</v>
      </c>
      <c r="G185">
        <v>1.3</v>
      </c>
      <c r="H185"/>
      <c r="I185"/>
      <c r="J185"/>
      <c r="K185"/>
      <c r="L185"/>
      <c r="M185"/>
      <c r="N185"/>
      <c r="O185"/>
    </row>
    <row r="186" spans="1:15" x14ac:dyDescent="0.35">
      <c r="A186" s="35" t="s">
        <v>30</v>
      </c>
      <c r="B186" s="33">
        <v>6</v>
      </c>
      <c r="C186" s="35" t="s">
        <v>365</v>
      </c>
      <c r="D186">
        <v>1</v>
      </c>
      <c r="E186" s="35" t="s">
        <v>271</v>
      </c>
      <c r="F186">
        <v>47</v>
      </c>
      <c r="G186">
        <v>2.2000000000000002</v>
      </c>
      <c r="H186"/>
      <c r="I186"/>
      <c r="J186"/>
      <c r="K186"/>
      <c r="L186"/>
      <c r="M186"/>
      <c r="N186"/>
      <c r="O186"/>
    </row>
    <row r="187" spans="1:15" x14ac:dyDescent="0.35">
      <c r="A187" s="35" t="s">
        <v>30</v>
      </c>
      <c r="B187" s="33">
        <v>6</v>
      </c>
      <c r="C187" s="35" t="s">
        <v>365</v>
      </c>
      <c r="D187">
        <v>1</v>
      </c>
      <c r="E187" s="35" t="s">
        <v>271</v>
      </c>
      <c r="F187">
        <v>46</v>
      </c>
      <c r="G187">
        <v>2.1</v>
      </c>
      <c r="H187"/>
      <c r="I187"/>
      <c r="J187"/>
      <c r="K187"/>
      <c r="L187"/>
      <c r="M187"/>
      <c r="N187"/>
      <c r="O187"/>
    </row>
    <row r="188" spans="1:15" x14ac:dyDescent="0.35">
      <c r="A188" s="35" t="s">
        <v>30</v>
      </c>
      <c r="B188" s="33">
        <v>6</v>
      </c>
      <c r="C188" s="35" t="s">
        <v>365</v>
      </c>
      <c r="D188">
        <v>1</v>
      </c>
      <c r="E188" s="35" t="s">
        <v>271</v>
      </c>
      <c r="F188">
        <v>34</v>
      </c>
      <c r="G188">
        <v>0.8</v>
      </c>
      <c r="H188"/>
      <c r="I188"/>
      <c r="J188"/>
      <c r="K188"/>
      <c r="L188"/>
      <c r="M188"/>
      <c r="N188"/>
      <c r="O188"/>
    </row>
    <row r="189" spans="1:15" x14ac:dyDescent="0.35">
      <c r="A189" s="35" t="s">
        <v>30</v>
      </c>
      <c r="B189" s="33">
        <v>6</v>
      </c>
      <c r="C189" s="35" t="s">
        <v>365</v>
      </c>
      <c r="D189">
        <v>1</v>
      </c>
      <c r="E189" s="35" t="s">
        <v>271</v>
      </c>
      <c r="F189">
        <v>45</v>
      </c>
      <c r="G189">
        <v>2.4</v>
      </c>
      <c r="H189"/>
      <c r="I189"/>
      <c r="J189"/>
      <c r="K189"/>
      <c r="L189"/>
      <c r="M189"/>
      <c r="N189"/>
      <c r="O189"/>
    </row>
    <row r="190" spans="1:15" x14ac:dyDescent="0.35">
      <c r="A190" s="35" t="s">
        <v>30</v>
      </c>
      <c r="B190" s="33">
        <v>6</v>
      </c>
      <c r="C190" s="35" t="s">
        <v>365</v>
      </c>
      <c r="D190">
        <v>1</v>
      </c>
      <c r="E190" s="35" t="s">
        <v>271</v>
      </c>
      <c r="F190">
        <v>35</v>
      </c>
      <c r="G190">
        <v>0.6</v>
      </c>
      <c r="H190"/>
      <c r="I190"/>
      <c r="J190"/>
      <c r="K190"/>
      <c r="L190"/>
      <c r="M190"/>
      <c r="N190"/>
      <c r="O190"/>
    </row>
    <row r="191" spans="1:15" x14ac:dyDescent="0.35">
      <c r="A191" s="35" t="s">
        <v>30</v>
      </c>
      <c r="B191" s="33">
        <v>6</v>
      </c>
      <c r="C191" s="35" t="s">
        <v>365</v>
      </c>
      <c r="D191">
        <v>1</v>
      </c>
      <c r="E191" s="35" t="s">
        <v>271</v>
      </c>
      <c r="F191">
        <v>29</v>
      </c>
      <c r="G191">
        <v>0.6</v>
      </c>
      <c r="H191"/>
      <c r="I191"/>
      <c r="J191"/>
      <c r="K191"/>
      <c r="L191"/>
      <c r="M191"/>
      <c r="N191"/>
      <c r="O191"/>
    </row>
    <row r="192" spans="1:15" x14ac:dyDescent="0.35">
      <c r="A192" s="35" t="s">
        <v>30</v>
      </c>
      <c r="B192" s="33">
        <v>6</v>
      </c>
      <c r="C192" s="35" t="s">
        <v>365</v>
      </c>
      <c r="D192">
        <v>2</v>
      </c>
      <c r="E192" s="35" t="s">
        <v>271</v>
      </c>
      <c r="F192">
        <v>29</v>
      </c>
      <c r="G192">
        <v>0.5</v>
      </c>
      <c r="H192"/>
      <c r="I192"/>
      <c r="J192"/>
      <c r="K192"/>
      <c r="L192"/>
      <c r="M192"/>
      <c r="N192"/>
      <c r="O192"/>
    </row>
    <row r="193" spans="1:15" x14ac:dyDescent="0.35">
      <c r="A193" s="35" t="s">
        <v>30</v>
      </c>
      <c r="B193" s="33">
        <v>6</v>
      </c>
      <c r="C193" s="35" t="s">
        <v>365</v>
      </c>
      <c r="D193">
        <v>2</v>
      </c>
      <c r="E193" s="35" t="s">
        <v>271</v>
      </c>
      <c r="F193">
        <v>28</v>
      </c>
      <c r="G193">
        <v>0.4</v>
      </c>
      <c r="H193"/>
      <c r="I193"/>
      <c r="J193"/>
      <c r="K193"/>
      <c r="L193"/>
      <c r="M193"/>
      <c r="N193"/>
      <c r="O193"/>
    </row>
    <row r="194" spans="1:15" x14ac:dyDescent="0.35">
      <c r="A194" s="35" t="s">
        <v>30</v>
      </c>
      <c r="B194" s="33">
        <v>6</v>
      </c>
      <c r="C194" s="35" t="s">
        <v>365</v>
      </c>
      <c r="D194">
        <v>2</v>
      </c>
      <c r="E194" s="35" t="s">
        <v>271</v>
      </c>
      <c r="F194">
        <v>35</v>
      </c>
      <c r="G194">
        <v>1</v>
      </c>
      <c r="H194"/>
      <c r="I194"/>
      <c r="J194"/>
      <c r="K194"/>
      <c r="L194"/>
      <c r="M194"/>
      <c r="N194"/>
      <c r="O194"/>
    </row>
    <row r="195" spans="1:15" x14ac:dyDescent="0.35">
      <c r="A195" s="35" t="s">
        <v>30</v>
      </c>
      <c r="B195" s="33">
        <v>6</v>
      </c>
      <c r="C195" s="35" t="s">
        <v>365</v>
      </c>
      <c r="D195">
        <v>2</v>
      </c>
      <c r="E195" s="35" t="s">
        <v>23</v>
      </c>
      <c r="F195">
        <v>162</v>
      </c>
      <c r="G195">
        <v>84.4</v>
      </c>
      <c r="H195"/>
      <c r="I195"/>
      <c r="J195"/>
      <c r="K195"/>
      <c r="L195"/>
      <c r="M195"/>
      <c r="N195"/>
      <c r="O195"/>
    </row>
    <row r="196" spans="1:15" x14ac:dyDescent="0.35">
      <c r="A196" s="35" t="s">
        <v>30</v>
      </c>
      <c r="B196" s="33">
        <v>6</v>
      </c>
      <c r="C196" s="35" t="s">
        <v>365</v>
      </c>
      <c r="D196">
        <v>3</v>
      </c>
      <c r="E196" s="35" t="s">
        <v>271</v>
      </c>
      <c r="F196">
        <v>25</v>
      </c>
      <c r="G196">
        <v>0.3</v>
      </c>
      <c r="H196"/>
      <c r="I196"/>
      <c r="J196"/>
      <c r="K196"/>
      <c r="L196"/>
      <c r="M196"/>
      <c r="N196"/>
      <c r="O196"/>
    </row>
    <row r="197" spans="1:15" x14ac:dyDescent="0.35">
      <c r="A197" s="35" t="s">
        <v>30</v>
      </c>
      <c r="B197" s="33">
        <v>6</v>
      </c>
      <c r="C197" s="35" t="s">
        <v>365</v>
      </c>
      <c r="D197">
        <v>3</v>
      </c>
      <c r="E197" s="35" t="s">
        <v>271</v>
      </c>
      <c r="F197">
        <v>24</v>
      </c>
      <c r="G197">
        <v>0.2</v>
      </c>
      <c r="H197"/>
      <c r="I197"/>
      <c r="J197"/>
      <c r="K197"/>
      <c r="L197"/>
      <c r="M197"/>
      <c r="N197"/>
      <c r="O197"/>
    </row>
    <row r="198" spans="1:15" x14ac:dyDescent="0.35">
      <c r="A198" s="35" t="s">
        <v>30</v>
      </c>
      <c r="B198" s="33">
        <v>6</v>
      </c>
      <c r="C198" s="35" t="s">
        <v>365</v>
      </c>
      <c r="D198">
        <v>3</v>
      </c>
      <c r="E198" s="35" t="s">
        <v>271</v>
      </c>
      <c r="F198">
        <v>37</v>
      </c>
      <c r="G198">
        <v>1.4</v>
      </c>
      <c r="H198"/>
      <c r="I198"/>
      <c r="J198"/>
      <c r="K198"/>
      <c r="L198"/>
      <c r="M198"/>
      <c r="N198"/>
      <c r="O198"/>
    </row>
    <row r="199" spans="1:15" x14ac:dyDescent="0.35">
      <c r="A199" s="35" t="s">
        <v>30</v>
      </c>
      <c r="B199" s="33">
        <v>6</v>
      </c>
      <c r="C199" s="35" t="s">
        <v>365</v>
      </c>
      <c r="D199">
        <v>3</v>
      </c>
      <c r="E199" s="35" t="s">
        <v>271</v>
      </c>
      <c r="F199">
        <v>38</v>
      </c>
      <c r="G199">
        <v>1.2</v>
      </c>
      <c r="H199"/>
      <c r="I199"/>
      <c r="J199"/>
      <c r="K199"/>
      <c r="L199"/>
      <c r="M199"/>
      <c r="N199"/>
      <c r="O199"/>
    </row>
    <row r="200" spans="1:15" x14ac:dyDescent="0.35">
      <c r="A200" s="35" t="s">
        <v>30</v>
      </c>
      <c r="B200" s="33">
        <v>6</v>
      </c>
      <c r="C200" s="35" t="s">
        <v>365</v>
      </c>
      <c r="D200">
        <v>3</v>
      </c>
      <c r="E200" s="35" t="s">
        <v>271</v>
      </c>
      <c r="F200">
        <v>39</v>
      </c>
      <c r="G200">
        <v>1.3</v>
      </c>
      <c r="H200"/>
      <c r="I200"/>
      <c r="J200"/>
      <c r="K200"/>
      <c r="L200"/>
      <c r="M200"/>
      <c r="N200"/>
      <c r="O200"/>
    </row>
    <row r="201" spans="1:15" x14ac:dyDescent="0.35">
      <c r="A201" s="35" t="s">
        <v>30</v>
      </c>
      <c r="B201" s="33">
        <v>6</v>
      </c>
      <c r="C201" s="35" t="s">
        <v>365</v>
      </c>
      <c r="D201">
        <v>3</v>
      </c>
      <c r="E201" s="35" t="s">
        <v>271</v>
      </c>
      <c r="F201">
        <v>42</v>
      </c>
      <c r="G201">
        <v>1.7</v>
      </c>
      <c r="H201"/>
      <c r="I201"/>
      <c r="J201"/>
      <c r="K201"/>
      <c r="L201"/>
      <c r="M201"/>
      <c r="N201"/>
      <c r="O201"/>
    </row>
    <row r="202" spans="1:15" x14ac:dyDescent="0.35">
      <c r="A202" s="35" t="s">
        <v>30</v>
      </c>
      <c r="B202" s="33">
        <v>6</v>
      </c>
      <c r="C202" s="35" t="s">
        <v>365</v>
      </c>
      <c r="D202">
        <v>3</v>
      </c>
      <c r="E202" s="35" t="s">
        <v>271</v>
      </c>
      <c r="F202">
        <v>40</v>
      </c>
      <c r="G202">
        <v>1.4</v>
      </c>
      <c r="H202"/>
      <c r="I202"/>
      <c r="J202"/>
      <c r="K202"/>
      <c r="L202"/>
      <c r="M202"/>
      <c r="N202"/>
      <c r="O202"/>
    </row>
    <row r="203" spans="1:15" x14ac:dyDescent="0.35">
      <c r="A203" s="35" t="s">
        <v>30</v>
      </c>
      <c r="B203" s="33">
        <v>6</v>
      </c>
      <c r="C203" s="35" t="s">
        <v>365</v>
      </c>
      <c r="D203">
        <v>4</v>
      </c>
      <c r="E203" s="35" t="s">
        <v>271</v>
      </c>
      <c r="F203">
        <v>39</v>
      </c>
      <c r="G203">
        <v>1.2</v>
      </c>
      <c r="H203"/>
      <c r="I203"/>
      <c r="J203"/>
      <c r="K203"/>
      <c r="L203"/>
      <c r="M203"/>
      <c r="N203"/>
      <c r="O203"/>
    </row>
    <row r="204" spans="1:15" x14ac:dyDescent="0.35">
      <c r="A204" s="35" t="s">
        <v>30</v>
      </c>
      <c r="B204" s="33">
        <v>6</v>
      </c>
      <c r="C204" s="35" t="s">
        <v>365</v>
      </c>
      <c r="D204">
        <v>4</v>
      </c>
      <c r="E204" s="35" t="s">
        <v>271</v>
      </c>
      <c r="F204">
        <v>48</v>
      </c>
      <c r="G204">
        <v>2.6</v>
      </c>
      <c r="H204"/>
      <c r="I204"/>
      <c r="J204"/>
      <c r="K204"/>
      <c r="L204"/>
      <c r="M204"/>
      <c r="N204"/>
      <c r="O204"/>
    </row>
    <row r="205" spans="1:15" x14ac:dyDescent="0.35">
      <c r="A205" s="35" t="s">
        <v>30</v>
      </c>
      <c r="B205" s="33">
        <v>6</v>
      </c>
      <c r="C205" s="35" t="s">
        <v>365</v>
      </c>
      <c r="D205">
        <v>4</v>
      </c>
      <c r="E205" s="35" t="s">
        <v>271</v>
      </c>
      <c r="F205">
        <v>51</v>
      </c>
      <c r="G205">
        <v>2.9</v>
      </c>
      <c r="H205"/>
      <c r="I205"/>
      <c r="J205"/>
      <c r="K205"/>
      <c r="L205"/>
      <c r="M205"/>
      <c r="N205"/>
      <c r="O205"/>
    </row>
    <row r="206" spans="1:15" x14ac:dyDescent="0.35">
      <c r="A206" s="35" t="s">
        <v>30</v>
      </c>
      <c r="B206" s="33">
        <v>6</v>
      </c>
      <c r="C206" s="35" t="s">
        <v>365</v>
      </c>
      <c r="D206">
        <v>4</v>
      </c>
      <c r="E206" s="35" t="s">
        <v>271</v>
      </c>
      <c r="F206">
        <v>53</v>
      </c>
      <c r="G206">
        <v>3.1</v>
      </c>
      <c r="H206"/>
      <c r="I206"/>
      <c r="J206"/>
      <c r="K206"/>
      <c r="L206"/>
      <c r="M206"/>
      <c r="N206"/>
      <c r="O206"/>
    </row>
    <row r="207" spans="1:15" x14ac:dyDescent="0.35">
      <c r="A207" s="35" t="s">
        <v>30</v>
      </c>
      <c r="B207" s="33">
        <v>6</v>
      </c>
      <c r="C207" s="35" t="s">
        <v>365</v>
      </c>
      <c r="D207">
        <v>4</v>
      </c>
      <c r="E207" s="35" t="s">
        <v>271</v>
      </c>
      <c r="F207">
        <v>47</v>
      </c>
      <c r="G207">
        <v>2</v>
      </c>
      <c r="H207"/>
      <c r="I207"/>
      <c r="J207"/>
      <c r="K207"/>
      <c r="L207"/>
      <c r="M207"/>
      <c r="N207"/>
      <c r="O207"/>
    </row>
    <row r="208" spans="1:15" x14ac:dyDescent="0.35">
      <c r="A208" s="35" t="s">
        <v>30</v>
      </c>
      <c r="B208" s="33">
        <v>6</v>
      </c>
      <c r="C208" s="35" t="s">
        <v>365</v>
      </c>
      <c r="D208">
        <v>4</v>
      </c>
      <c r="E208" s="35" t="s">
        <v>271</v>
      </c>
      <c r="F208">
        <v>36</v>
      </c>
      <c r="G208">
        <v>1</v>
      </c>
      <c r="H208"/>
      <c r="I208"/>
      <c r="J208"/>
      <c r="K208"/>
      <c r="L208"/>
      <c r="M208"/>
      <c r="N208"/>
      <c r="O208"/>
    </row>
    <row r="209" spans="1:15" x14ac:dyDescent="0.35">
      <c r="A209" s="35" t="s">
        <v>30</v>
      </c>
      <c r="B209" s="33">
        <v>6</v>
      </c>
      <c r="C209" s="35" t="s">
        <v>365</v>
      </c>
      <c r="D209">
        <v>5</v>
      </c>
      <c r="E209" s="35" t="s">
        <v>271</v>
      </c>
      <c r="F209">
        <v>37</v>
      </c>
      <c r="G209">
        <v>0.9</v>
      </c>
      <c r="H209"/>
      <c r="I209"/>
      <c r="J209"/>
      <c r="K209"/>
      <c r="L209"/>
      <c r="M209"/>
      <c r="N209"/>
      <c r="O209"/>
    </row>
    <row r="210" spans="1:15" x14ac:dyDescent="0.35">
      <c r="A210" s="35" t="s">
        <v>30</v>
      </c>
      <c r="B210" s="33">
        <v>6</v>
      </c>
      <c r="C210" s="35" t="s">
        <v>365</v>
      </c>
      <c r="D210">
        <v>5</v>
      </c>
      <c r="E210" s="35" t="s">
        <v>271</v>
      </c>
      <c r="F210">
        <v>35</v>
      </c>
      <c r="G210">
        <v>0.8</v>
      </c>
      <c r="H210"/>
      <c r="I210"/>
      <c r="J210"/>
      <c r="K210"/>
      <c r="L210"/>
      <c r="M210"/>
      <c r="N210"/>
      <c r="O210"/>
    </row>
    <row r="211" spans="1:15" x14ac:dyDescent="0.35">
      <c r="A211" s="35" t="s">
        <v>30</v>
      </c>
      <c r="B211" s="33">
        <v>6</v>
      </c>
      <c r="C211" s="35" t="s">
        <v>365</v>
      </c>
      <c r="D211">
        <v>5</v>
      </c>
      <c r="E211" s="35" t="s">
        <v>271</v>
      </c>
      <c r="F211">
        <v>36</v>
      </c>
      <c r="G211">
        <v>0.8</v>
      </c>
      <c r="H211"/>
      <c r="I211"/>
      <c r="J211"/>
      <c r="K211"/>
      <c r="L211"/>
      <c r="M211"/>
      <c r="N211"/>
      <c r="O211"/>
    </row>
    <row r="212" spans="1:15" x14ac:dyDescent="0.35">
      <c r="A212" s="35" t="s">
        <v>30</v>
      </c>
      <c r="B212" s="33">
        <v>6</v>
      </c>
      <c r="C212" s="35" t="s">
        <v>365</v>
      </c>
      <c r="D212">
        <v>6</v>
      </c>
      <c r="E212" s="35" t="s">
        <v>271</v>
      </c>
      <c r="F212">
        <v>38</v>
      </c>
      <c r="G212">
        <v>1.1000000000000001</v>
      </c>
      <c r="H212"/>
      <c r="I212"/>
      <c r="J212"/>
      <c r="K212"/>
      <c r="L212"/>
      <c r="M212"/>
      <c r="N212"/>
      <c r="O212"/>
    </row>
    <row r="213" spans="1:15" x14ac:dyDescent="0.35">
      <c r="A213" s="35" t="s">
        <v>30</v>
      </c>
      <c r="B213" s="33">
        <v>6</v>
      </c>
      <c r="C213" s="35" t="s">
        <v>365</v>
      </c>
      <c r="D213">
        <v>6</v>
      </c>
      <c r="E213" s="35" t="s">
        <v>271</v>
      </c>
      <c r="F213">
        <v>26</v>
      </c>
      <c r="G213">
        <v>0.7</v>
      </c>
      <c r="H213"/>
      <c r="I213"/>
      <c r="J213"/>
      <c r="K213"/>
      <c r="L213"/>
      <c r="M213"/>
      <c r="N213"/>
      <c r="O213"/>
    </row>
    <row r="214" spans="1:15" x14ac:dyDescent="0.35">
      <c r="A214" s="35" t="s">
        <v>30</v>
      </c>
      <c r="B214" s="33">
        <v>6</v>
      </c>
      <c r="C214" s="35" t="s">
        <v>365</v>
      </c>
      <c r="D214">
        <v>7</v>
      </c>
      <c r="E214" s="35" t="s">
        <v>271</v>
      </c>
      <c r="F214">
        <v>45</v>
      </c>
      <c r="G214">
        <v>2.6</v>
      </c>
      <c r="H214"/>
      <c r="I214"/>
      <c r="J214"/>
      <c r="K214"/>
      <c r="L214"/>
      <c r="M214"/>
      <c r="N214"/>
      <c r="O214"/>
    </row>
    <row r="215" spans="1:15" x14ac:dyDescent="0.35">
      <c r="A215" s="35" t="s">
        <v>30</v>
      </c>
      <c r="B215" s="33">
        <v>6</v>
      </c>
      <c r="C215" s="35" t="s">
        <v>365</v>
      </c>
      <c r="D215">
        <v>8</v>
      </c>
      <c r="E215" s="35" t="s">
        <v>271</v>
      </c>
      <c r="F215">
        <v>44</v>
      </c>
      <c r="G215">
        <v>2.5</v>
      </c>
      <c r="H215"/>
      <c r="I215"/>
      <c r="J215"/>
      <c r="K215"/>
      <c r="L215"/>
      <c r="M215"/>
      <c r="N215"/>
      <c r="O215"/>
    </row>
    <row r="216" spans="1:15" x14ac:dyDescent="0.35">
      <c r="A216" s="35" t="s">
        <v>30</v>
      </c>
      <c r="B216" s="33">
        <v>6</v>
      </c>
      <c r="C216" s="35" t="s">
        <v>365</v>
      </c>
      <c r="D216">
        <v>8</v>
      </c>
      <c r="E216" s="35" t="s">
        <v>271</v>
      </c>
      <c r="F216">
        <v>41</v>
      </c>
      <c r="G216">
        <v>1.9</v>
      </c>
      <c r="H216"/>
      <c r="I216"/>
      <c r="J216"/>
      <c r="K216"/>
      <c r="L216"/>
      <c r="M216"/>
      <c r="N216"/>
      <c r="O216"/>
    </row>
    <row r="217" spans="1:15" x14ac:dyDescent="0.35">
      <c r="A217" s="35" t="s">
        <v>30</v>
      </c>
      <c r="B217" s="33">
        <v>6</v>
      </c>
      <c r="C217" s="35" t="s">
        <v>365</v>
      </c>
      <c r="D217">
        <v>9</v>
      </c>
      <c r="E217" s="35" t="s">
        <v>271</v>
      </c>
      <c r="F217">
        <v>25</v>
      </c>
      <c r="G217">
        <v>0.7</v>
      </c>
      <c r="H217"/>
      <c r="I217"/>
      <c r="J217"/>
      <c r="K217"/>
      <c r="L217"/>
      <c r="M217"/>
      <c r="N217"/>
      <c r="O217"/>
    </row>
    <row r="218" spans="1:15" x14ac:dyDescent="0.35">
      <c r="A218" s="35" t="s">
        <v>30</v>
      </c>
      <c r="B218" s="33">
        <v>6</v>
      </c>
      <c r="C218" s="35" t="s">
        <v>365</v>
      </c>
      <c r="D218">
        <v>9</v>
      </c>
      <c r="E218" s="35" t="s">
        <v>271</v>
      </c>
      <c r="F218">
        <v>22</v>
      </c>
      <c r="G218">
        <v>0.6</v>
      </c>
      <c r="H218"/>
      <c r="I218"/>
      <c r="J218"/>
      <c r="K218"/>
      <c r="L218"/>
      <c r="M218"/>
      <c r="N218"/>
      <c r="O218"/>
    </row>
    <row r="219" spans="1:15" x14ac:dyDescent="0.35">
      <c r="A219" s="35" t="s">
        <v>30</v>
      </c>
      <c r="B219" s="33">
        <v>6</v>
      </c>
      <c r="C219" s="35" t="s">
        <v>365</v>
      </c>
      <c r="D219">
        <v>9</v>
      </c>
      <c r="E219" s="35" t="s">
        <v>217</v>
      </c>
      <c r="F219">
        <v>57</v>
      </c>
      <c r="G219">
        <v>3.4</v>
      </c>
      <c r="H219"/>
      <c r="I219"/>
      <c r="J219"/>
      <c r="K219"/>
      <c r="L219"/>
      <c r="M219"/>
      <c r="N219"/>
      <c r="O219"/>
    </row>
    <row r="220" spans="1:15" x14ac:dyDescent="0.35">
      <c r="A220" s="35" t="s">
        <v>30</v>
      </c>
      <c r="B220" s="33">
        <v>6</v>
      </c>
      <c r="C220" s="35" t="s">
        <v>365</v>
      </c>
      <c r="D220">
        <v>10</v>
      </c>
      <c r="E220" s="35" t="s">
        <v>271</v>
      </c>
      <c r="F220">
        <v>40</v>
      </c>
      <c r="G220">
        <v>1.5</v>
      </c>
      <c r="H220"/>
      <c r="I220"/>
      <c r="J220"/>
      <c r="K220"/>
      <c r="L220"/>
      <c r="M220"/>
      <c r="N220"/>
      <c r="O220"/>
    </row>
    <row r="221" spans="1:15" x14ac:dyDescent="0.35">
      <c r="A221" s="35" t="s">
        <v>30</v>
      </c>
      <c r="B221" s="33">
        <v>6</v>
      </c>
      <c r="C221" s="35" t="s">
        <v>365</v>
      </c>
      <c r="D221">
        <v>11</v>
      </c>
      <c r="E221" s="35" t="s">
        <v>271</v>
      </c>
      <c r="F221">
        <v>20</v>
      </c>
      <c r="G221">
        <v>0.2</v>
      </c>
      <c r="H221"/>
      <c r="I221"/>
      <c r="J221"/>
      <c r="K221"/>
      <c r="L221"/>
      <c r="M221"/>
      <c r="N221"/>
      <c r="O221"/>
    </row>
    <row r="222" spans="1:15" x14ac:dyDescent="0.35">
      <c r="A222" s="35" t="s">
        <v>30</v>
      </c>
      <c r="B222" s="33">
        <v>6</v>
      </c>
      <c r="C222" s="35" t="s">
        <v>365</v>
      </c>
      <c r="D222">
        <v>12</v>
      </c>
      <c r="E222" s="35" t="s">
        <v>271</v>
      </c>
      <c r="F222">
        <v>41</v>
      </c>
      <c r="G222">
        <v>1.9</v>
      </c>
      <c r="H222"/>
      <c r="I222"/>
      <c r="J222"/>
      <c r="K222"/>
      <c r="L222"/>
      <c r="M222"/>
      <c r="N222"/>
      <c r="O222"/>
    </row>
    <row r="223" spans="1:15" x14ac:dyDescent="0.35">
      <c r="A223" s="35" t="s">
        <v>30</v>
      </c>
      <c r="B223" s="33">
        <v>6</v>
      </c>
      <c r="C223" s="35" t="s">
        <v>365</v>
      </c>
      <c r="D223">
        <v>12</v>
      </c>
      <c r="E223" s="35" t="s">
        <v>271</v>
      </c>
      <c r="F223">
        <v>40</v>
      </c>
      <c r="G223">
        <v>1.7</v>
      </c>
      <c r="H223"/>
      <c r="I223"/>
      <c r="J223"/>
      <c r="K223"/>
      <c r="L223"/>
      <c r="M223"/>
      <c r="N223"/>
      <c r="O223"/>
    </row>
    <row r="224" spans="1:15" x14ac:dyDescent="0.35">
      <c r="A224" s="35" t="s">
        <v>30</v>
      </c>
      <c r="B224" s="33">
        <v>6</v>
      </c>
      <c r="C224" s="35" t="s">
        <v>365</v>
      </c>
      <c r="D224">
        <v>13</v>
      </c>
      <c r="E224" s="35" t="s">
        <v>271</v>
      </c>
      <c r="F224">
        <v>35</v>
      </c>
      <c r="G224">
        <v>1.2</v>
      </c>
      <c r="H224"/>
      <c r="I224"/>
      <c r="J224"/>
      <c r="K224"/>
      <c r="L224"/>
      <c r="M224"/>
      <c r="N224"/>
      <c r="O224"/>
    </row>
    <row r="225" spans="1:15" x14ac:dyDescent="0.35">
      <c r="A225" s="35" t="s">
        <v>30</v>
      </c>
      <c r="B225" s="33">
        <v>6</v>
      </c>
      <c r="C225" s="35" t="s">
        <v>365</v>
      </c>
      <c r="D225">
        <v>13</v>
      </c>
      <c r="E225" s="35" t="s">
        <v>271</v>
      </c>
      <c r="F225">
        <v>41</v>
      </c>
      <c r="G225">
        <v>1.5</v>
      </c>
      <c r="H225"/>
      <c r="I225"/>
      <c r="J225"/>
      <c r="K225"/>
      <c r="L225"/>
      <c r="M225"/>
      <c r="N225"/>
      <c r="O225"/>
    </row>
    <row r="226" spans="1:15" x14ac:dyDescent="0.35">
      <c r="A226" s="35" t="s">
        <v>30</v>
      </c>
      <c r="B226" s="33">
        <v>6</v>
      </c>
      <c r="C226" s="35" t="s">
        <v>365</v>
      </c>
      <c r="D226">
        <v>14</v>
      </c>
      <c r="E226" s="35" t="s">
        <v>271</v>
      </c>
      <c r="F226">
        <v>40</v>
      </c>
      <c r="G226">
        <v>1.4</v>
      </c>
      <c r="H226"/>
      <c r="I226"/>
      <c r="J226"/>
      <c r="K226"/>
      <c r="L226"/>
      <c r="M226"/>
      <c r="N226"/>
      <c r="O226"/>
    </row>
    <row r="227" spans="1:15" x14ac:dyDescent="0.35">
      <c r="A227" s="35" t="s">
        <v>30</v>
      </c>
      <c r="B227" s="33">
        <v>6</v>
      </c>
      <c r="C227" s="35" t="s">
        <v>365</v>
      </c>
      <c r="D227">
        <v>14</v>
      </c>
      <c r="E227" s="35" t="s">
        <v>23</v>
      </c>
      <c r="F227">
        <v>117</v>
      </c>
      <c r="G227">
        <v>25.8</v>
      </c>
      <c r="H227"/>
      <c r="I227"/>
      <c r="J227"/>
      <c r="K227"/>
      <c r="L227"/>
      <c r="M227"/>
      <c r="N227"/>
      <c r="O227"/>
    </row>
    <row r="228" spans="1:15" x14ac:dyDescent="0.35">
      <c r="A228" s="35" t="s">
        <v>30</v>
      </c>
      <c r="B228" s="33">
        <v>6</v>
      </c>
      <c r="C228" s="35" t="s">
        <v>365</v>
      </c>
      <c r="D228">
        <v>15</v>
      </c>
      <c r="E228" s="35" t="s">
        <v>214</v>
      </c>
      <c r="F228">
        <v>65</v>
      </c>
      <c r="G228">
        <v>4.9000000000000004</v>
      </c>
      <c r="H228"/>
      <c r="I228"/>
      <c r="J228"/>
      <c r="K228"/>
      <c r="L228"/>
      <c r="M228"/>
      <c r="N228"/>
      <c r="O228"/>
    </row>
    <row r="229" spans="1:15" x14ac:dyDescent="0.35">
      <c r="A229" s="35" t="s">
        <v>30</v>
      </c>
      <c r="B229" s="33">
        <v>6</v>
      </c>
      <c r="C229" s="35" t="s">
        <v>373</v>
      </c>
      <c r="D229">
        <v>2</v>
      </c>
      <c r="E229" s="35" t="s">
        <v>103</v>
      </c>
      <c r="F229">
        <v>158</v>
      </c>
      <c r="G229">
        <v>59.3</v>
      </c>
      <c r="H229"/>
      <c r="I229"/>
      <c r="J229"/>
      <c r="K229"/>
      <c r="L229"/>
      <c r="M229"/>
      <c r="N229"/>
      <c r="O229"/>
    </row>
    <row r="230" spans="1:15" x14ac:dyDescent="0.35">
      <c r="A230" s="35" t="s">
        <v>30</v>
      </c>
      <c r="B230" s="33">
        <v>6</v>
      </c>
      <c r="C230" s="35" t="s">
        <v>373</v>
      </c>
      <c r="D230">
        <v>1</v>
      </c>
      <c r="E230" s="35" t="s">
        <v>215</v>
      </c>
      <c r="F230">
        <v>73</v>
      </c>
      <c r="G230">
        <v>7.4</v>
      </c>
      <c r="H230"/>
      <c r="I230"/>
      <c r="J230"/>
      <c r="K230"/>
      <c r="L230"/>
      <c r="M230"/>
      <c r="N230"/>
      <c r="O230"/>
    </row>
    <row r="231" spans="1:15" x14ac:dyDescent="0.35">
      <c r="A231" s="35" t="s">
        <v>30</v>
      </c>
      <c r="B231" s="33">
        <v>6</v>
      </c>
      <c r="C231" s="35" t="s">
        <v>373</v>
      </c>
      <c r="D231">
        <v>3</v>
      </c>
      <c r="E231" s="35" t="s">
        <v>271</v>
      </c>
      <c r="F231">
        <v>27</v>
      </c>
      <c r="G231">
        <v>0.4</v>
      </c>
      <c r="H231"/>
      <c r="I231"/>
      <c r="J231"/>
      <c r="K231"/>
      <c r="L231"/>
      <c r="M231"/>
      <c r="N231"/>
      <c r="O231"/>
    </row>
    <row r="232" spans="1:15" x14ac:dyDescent="0.35">
      <c r="A232" s="35" t="s">
        <v>30</v>
      </c>
      <c r="B232" s="33">
        <v>6</v>
      </c>
      <c r="C232" s="35" t="s">
        <v>373</v>
      </c>
      <c r="D232">
        <v>3</v>
      </c>
      <c r="E232" s="35" t="s">
        <v>147</v>
      </c>
      <c r="F232">
        <v>301</v>
      </c>
      <c r="G232">
        <v>920</v>
      </c>
      <c r="H232"/>
      <c r="I232"/>
      <c r="J232"/>
      <c r="K232"/>
      <c r="L232"/>
      <c r="M232"/>
      <c r="N232"/>
      <c r="O232"/>
    </row>
    <row r="233" spans="1:15" x14ac:dyDescent="0.35">
      <c r="A233" s="35" t="s">
        <v>30</v>
      </c>
      <c r="B233" s="33">
        <v>6</v>
      </c>
      <c r="C233" s="35" t="s">
        <v>373</v>
      </c>
      <c r="D233">
        <v>3</v>
      </c>
      <c r="E233" s="35" t="s">
        <v>23</v>
      </c>
      <c r="F233">
        <v>207</v>
      </c>
      <c r="G233">
        <v>178.3</v>
      </c>
      <c r="H233"/>
      <c r="I233"/>
      <c r="J233"/>
      <c r="K233"/>
      <c r="L233"/>
      <c r="M233"/>
      <c r="N233"/>
      <c r="O233"/>
    </row>
    <row r="234" spans="1:15" x14ac:dyDescent="0.35">
      <c r="A234" s="35" t="s">
        <v>30</v>
      </c>
      <c r="B234" s="33">
        <v>6</v>
      </c>
      <c r="C234" s="35" t="s">
        <v>373</v>
      </c>
      <c r="D234">
        <v>3</v>
      </c>
      <c r="E234" s="35" t="s">
        <v>98</v>
      </c>
      <c r="F234">
        <v>181</v>
      </c>
      <c r="G234">
        <v>127.8</v>
      </c>
      <c r="H234"/>
      <c r="I234"/>
      <c r="J234"/>
      <c r="K234"/>
      <c r="L234"/>
      <c r="M234"/>
      <c r="N234"/>
      <c r="O234"/>
    </row>
    <row r="235" spans="1:15" x14ac:dyDescent="0.35">
      <c r="A235" s="35" t="s">
        <v>30</v>
      </c>
      <c r="B235" s="33">
        <v>6</v>
      </c>
      <c r="C235" s="35" t="s">
        <v>373</v>
      </c>
      <c r="D235">
        <v>3</v>
      </c>
      <c r="E235" s="35" t="s">
        <v>23</v>
      </c>
      <c r="F235">
        <v>264</v>
      </c>
      <c r="G235">
        <v>428.9</v>
      </c>
      <c r="H235"/>
      <c r="I235"/>
      <c r="J235"/>
      <c r="K235"/>
      <c r="L235"/>
      <c r="M235"/>
      <c r="N235"/>
      <c r="O235"/>
    </row>
    <row r="236" spans="1:15" x14ac:dyDescent="0.35">
      <c r="A236" s="35" t="s">
        <v>30</v>
      </c>
      <c r="B236" s="33">
        <v>6</v>
      </c>
      <c r="C236" s="35" t="s">
        <v>373</v>
      </c>
      <c r="D236">
        <v>3</v>
      </c>
      <c r="E236" s="35" t="s">
        <v>23</v>
      </c>
      <c r="F236">
        <v>109</v>
      </c>
      <c r="G236">
        <v>19.5</v>
      </c>
      <c r="H236"/>
      <c r="I236"/>
      <c r="J236"/>
      <c r="K236"/>
      <c r="L236"/>
      <c r="M236"/>
      <c r="N236"/>
      <c r="O236"/>
    </row>
    <row r="237" spans="1:15" x14ac:dyDescent="0.35">
      <c r="A237" s="35" t="s">
        <v>51</v>
      </c>
      <c r="B237" s="33">
        <v>1</v>
      </c>
      <c r="C237" s="35" t="s">
        <v>373</v>
      </c>
      <c r="D237">
        <v>3</v>
      </c>
      <c r="E237" s="35" t="s">
        <v>103</v>
      </c>
      <c r="F237">
        <v>77</v>
      </c>
      <c r="G237">
        <v>8.91</v>
      </c>
      <c r="H237"/>
      <c r="I237" t="s">
        <v>293</v>
      </c>
      <c r="J237"/>
      <c r="K237"/>
      <c r="L237"/>
      <c r="M237"/>
      <c r="N237"/>
      <c r="O237"/>
    </row>
    <row r="238" spans="1:15" x14ac:dyDescent="0.35">
      <c r="A238" s="35" t="s">
        <v>51</v>
      </c>
      <c r="B238" s="33">
        <v>1</v>
      </c>
      <c r="C238" s="35" t="s">
        <v>373</v>
      </c>
      <c r="D238">
        <v>3</v>
      </c>
      <c r="E238" s="35" t="s">
        <v>256</v>
      </c>
      <c r="F238">
        <v>147</v>
      </c>
      <c r="G238">
        <v>31.82</v>
      </c>
      <c r="H238"/>
      <c r="I238" t="s">
        <v>293</v>
      </c>
      <c r="J238"/>
      <c r="K238"/>
      <c r="L238"/>
      <c r="M238"/>
      <c r="N238"/>
      <c r="O238"/>
    </row>
    <row r="239" spans="1:15" x14ac:dyDescent="0.35">
      <c r="A239" s="35" t="s">
        <v>51</v>
      </c>
      <c r="B239" s="33">
        <v>1</v>
      </c>
      <c r="C239" s="35" t="s">
        <v>373</v>
      </c>
      <c r="D239">
        <v>2</v>
      </c>
      <c r="E239" s="35" t="s">
        <v>256</v>
      </c>
      <c r="F239">
        <v>128</v>
      </c>
      <c r="G239">
        <v>21.22</v>
      </c>
      <c r="H239"/>
      <c r="I239"/>
      <c r="J239"/>
      <c r="K239"/>
      <c r="L239"/>
      <c r="M239"/>
      <c r="N239"/>
      <c r="O239"/>
    </row>
    <row r="240" spans="1:15" x14ac:dyDescent="0.35">
      <c r="A240" s="35" t="s">
        <v>51</v>
      </c>
      <c r="B240" s="33">
        <v>1</v>
      </c>
      <c r="C240" s="35" t="s">
        <v>373</v>
      </c>
      <c r="D240">
        <v>1</v>
      </c>
      <c r="E240" s="35" t="s">
        <v>256</v>
      </c>
      <c r="F240">
        <v>156</v>
      </c>
      <c r="G240">
        <v>37.630000000000003</v>
      </c>
      <c r="H240"/>
      <c r="I240"/>
      <c r="J240"/>
      <c r="K240"/>
      <c r="L240"/>
      <c r="M240"/>
      <c r="N240"/>
      <c r="O240"/>
    </row>
    <row r="241" spans="1:15" x14ac:dyDescent="0.35">
      <c r="A241" s="35" t="s">
        <v>51</v>
      </c>
      <c r="B241" s="33">
        <v>1</v>
      </c>
      <c r="C241" s="35" t="s">
        <v>373</v>
      </c>
      <c r="D241">
        <v>1</v>
      </c>
      <c r="E241" s="35" t="s">
        <v>256</v>
      </c>
      <c r="F241">
        <v>131</v>
      </c>
      <c r="G241">
        <v>26.8</v>
      </c>
      <c r="H241"/>
      <c r="I241"/>
      <c r="J241"/>
      <c r="K241"/>
      <c r="L241"/>
      <c r="M241"/>
      <c r="N241"/>
      <c r="O241"/>
    </row>
    <row r="242" spans="1:15" x14ac:dyDescent="0.35">
      <c r="A242" s="35" t="s">
        <v>51</v>
      </c>
      <c r="B242" s="33">
        <v>1</v>
      </c>
      <c r="C242" s="35" t="s">
        <v>373</v>
      </c>
      <c r="D242">
        <v>1</v>
      </c>
      <c r="E242" s="35" t="s">
        <v>256</v>
      </c>
      <c r="F242">
        <v>159</v>
      </c>
      <c r="G242">
        <v>42.73</v>
      </c>
      <c r="H242"/>
      <c r="I242"/>
      <c r="J242"/>
      <c r="K242"/>
      <c r="L242"/>
      <c r="M242"/>
      <c r="N242"/>
      <c r="O242"/>
    </row>
    <row r="243" spans="1:15" x14ac:dyDescent="0.35">
      <c r="A243" s="35" t="s">
        <v>51</v>
      </c>
      <c r="B243" s="33">
        <v>1</v>
      </c>
      <c r="C243" s="35" t="s">
        <v>373</v>
      </c>
      <c r="D243">
        <v>1</v>
      </c>
      <c r="E243" s="35" t="s">
        <v>256</v>
      </c>
      <c r="F243">
        <v>70</v>
      </c>
      <c r="G243">
        <v>3.03</v>
      </c>
      <c r="H243"/>
      <c r="I243"/>
      <c r="J243"/>
      <c r="K243"/>
      <c r="L243"/>
      <c r="M243"/>
      <c r="N243"/>
      <c r="O243"/>
    </row>
    <row r="244" spans="1:15" x14ac:dyDescent="0.35">
      <c r="A244" s="35" t="s">
        <v>51</v>
      </c>
      <c r="B244" s="33">
        <v>1</v>
      </c>
      <c r="C244" s="35" t="s">
        <v>373</v>
      </c>
      <c r="D244">
        <v>1</v>
      </c>
      <c r="E244" s="35" t="s">
        <v>256</v>
      </c>
      <c r="F244">
        <v>130</v>
      </c>
      <c r="G244">
        <v>22.17</v>
      </c>
      <c r="H244"/>
      <c r="I244"/>
      <c r="J244"/>
      <c r="K244"/>
      <c r="L244"/>
      <c r="M244"/>
      <c r="N244"/>
      <c r="O244"/>
    </row>
    <row r="245" spans="1:15" x14ac:dyDescent="0.35">
      <c r="A245" s="35" t="s">
        <v>51</v>
      </c>
      <c r="B245" s="33">
        <v>1</v>
      </c>
      <c r="C245" s="35" t="s">
        <v>373</v>
      </c>
      <c r="D245">
        <v>1</v>
      </c>
      <c r="E245" s="35" t="s">
        <v>256</v>
      </c>
      <c r="F245">
        <v>120</v>
      </c>
      <c r="G245">
        <v>19.350000000000001</v>
      </c>
      <c r="H245"/>
      <c r="I245"/>
      <c r="J245"/>
      <c r="K245"/>
      <c r="L245"/>
      <c r="M245"/>
      <c r="N245"/>
      <c r="O245"/>
    </row>
    <row r="246" spans="1:15" x14ac:dyDescent="0.35">
      <c r="A246" s="35" t="s">
        <v>51</v>
      </c>
      <c r="B246" s="33">
        <v>1</v>
      </c>
      <c r="C246" s="35" t="s">
        <v>373</v>
      </c>
      <c r="D246">
        <v>1</v>
      </c>
      <c r="E246" s="35" t="s">
        <v>256</v>
      </c>
      <c r="F246">
        <v>112</v>
      </c>
      <c r="G246">
        <v>14.66</v>
      </c>
      <c r="H246"/>
      <c r="I246"/>
      <c r="J246"/>
      <c r="K246"/>
      <c r="L246"/>
      <c r="M246"/>
      <c r="N246"/>
      <c r="O246"/>
    </row>
    <row r="247" spans="1:15" x14ac:dyDescent="0.35">
      <c r="A247" s="35" t="s">
        <v>51</v>
      </c>
      <c r="B247" s="33">
        <v>1</v>
      </c>
      <c r="C247" s="35" t="s">
        <v>373</v>
      </c>
      <c r="D247">
        <v>1</v>
      </c>
      <c r="E247" s="35" t="s">
        <v>256</v>
      </c>
      <c r="F247">
        <v>176</v>
      </c>
      <c r="G247">
        <v>58.22</v>
      </c>
      <c r="H247"/>
      <c r="I247"/>
      <c r="J247"/>
      <c r="K247"/>
      <c r="L247"/>
      <c r="M247"/>
      <c r="N247"/>
      <c r="O247"/>
    </row>
    <row r="248" spans="1:15" x14ac:dyDescent="0.35">
      <c r="A248" s="35" t="s">
        <v>51</v>
      </c>
      <c r="B248" s="33">
        <v>1</v>
      </c>
      <c r="C248" s="35" t="s">
        <v>373</v>
      </c>
      <c r="D248">
        <v>1</v>
      </c>
      <c r="E248" s="35" t="s">
        <v>256</v>
      </c>
      <c r="F248">
        <v>93</v>
      </c>
      <c r="G248">
        <v>6.9</v>
      </c>
      <c r="H248"/>
      <c r="I248"/>
      <c r="J248"/>
      <c r="K248"/>
      <c r="L248"/>
      <c r="M248"/>
      <c r="N248"/>
      <c r="O248"/>
    </row>
    <row r="249" spans="1:15" x14ac:dyDescent="0.35">
      <c r="A249" s="35" t="s">
        <v>51</v>
      </c>
      <c r="B249" s="33">
        <v>1</v>
      </c>
      <c r="C249" s="35" t="s">
        <v>373</v>
      </c>
      <c r="D249">
        <v>1</v>
      </c>
      <c r="E249" s="35" t="s">
        <v>256</v>
      </c>
      <c r="F249">
        <v>108</v>
      </c>
      <c r="G249">
        <v>12.71</v>
      </c>
      <c r="H249"/>
      <c r="I249"/>
      <c r="J249"/>
      <c r="K249"/>
      <c r="L249"/>
      <c r="M249"/>
      <c r="N249"/>
      <c r="O249"/>
    </row>
    <row r="250" spans="1:15" x14ac:dyDescent="0.35">
      <c r="A250" s="35" t="s">
        <v>51</v>
      </c>
      <c r="B250" s="33">
        <v>1</v>
      </c>
      <c r="C250" s="35" t="s">
        <v>373</v>
      </c>
      <c r="D250">
        <v>1</v>
      </c>
      <c r="E250" s="35" t="s">
        <v>256</v>
      </c>
      <c r="F250">
        <v>109</v>
      </c>
      <c r="G250">
        <v>12.8</v>
      </c>
      <c r="H250"/>
      <c r="I250"/>
      <c r="J250"/>
      <c r="K250"/>
      <c r="L250"/>
      <c r="M250"/>
      <c r="N250"/>
      <c r="O250"/>
    </row>
    <row r="251" spans="1:15" x14ac:dyDescent="0.35">
      <c r="A251" s="35" t="s">
        <v>51</v>
      </c>
      <c r="B251" s="33">
        <v>1</v>
      </c>
      <c r="C251" s="35" t="s">
        <v>373</v>
      </c>
      <c r="D251">
        <v>1</v>
      </c>
      <c r="E251" s="35" t="s">
        <v>256</v>
      </c>
      <c r="F251">
        <v>115</v>
      </c>
      <c r="G251">
        <v>13.61</v>
      </c>
      <c r="H251"/>
      <c r="I251"/>
      <c r="J251"/>
      <c r="K251"/>
      <c r="L251"/>
      <c r="M251"/>
      <c r="N251"/>
      <c r="O251"/>
    </row>
    <row r="252" spans="1:15" x14ac:dyDescent="0.35">
      <c r="A252" s="35" t="s">
        <v>51</v>
      </c>
      <c r="B252" s="33">
        <v>1</v>
      </c>
      <c r="C252" s="35" t="s">
        <v>373</v>
      </c>
      <c r="D252">
        <v>1</v>
      </c>
      <c r="E252" s="35" t="s">
        <v>256</v>
      </c>
      <c r="F252">
        <v>155</v>
      </c>
      <c r="G252">
        <v>40.14</v>
      </c>
      <c r="H252"/>
      <c r="I252"/>
      <c r="J252"/>
      <c r="K252"/>
      <c r="L252"/>
      <c r="M252"/>
      <c r="N252"/>
      <c r="O252"/>
    </row>
    <row r="253" spans="1:15" x14ac:dyDescent="0.35">
      <c r="A253" s="35" t="s">
        <v>51</v>
      </c>
      <c r="B253" s="33">
        <v>1</v>
      </c>
      <c r="C253" s="35" t="s">
        <v>373</v>
      </c>
      <c r="D253">
        <v>1</v>
      </c>
      <c r="E253" s="35" t="s">
        <v>256</v>
      </c>
      <c r="F253">
        <v>192</v>
      </c>
      <c r="G253">
        <v>75.88</v>
      </c>
      <c r="H253"/>
      <c r="I253"/>
      <c r="J253"/>
      <c r="K253"/>
      <c r="L253"/>
      <c r="M253"/>
      <c r="N253"/>
      <c r="O253"/>
    </row>
    <row r="254" spans="1:15" x14ac:dyDescent="0.35">
      <c r="A254" s="35" t="s">
        <v>51</v>
      </c>
      <c r="B254" s="33">
        <v>1</v>
      </c>
      <c r="C254" s="35" t="s">
        <v>373</v>
      </c>
      <c r="D254">
        <v>1</v>
      </c>
      <c r="E254" s="35" t="s">
        <v>256</v>
      </c>
      <c r="F254">
        <v>133</v>
      </c>
      <c r="G254">
        <v>26.22</v>
      </c>
      <c r="H254"/>
      <c r="I254"/>
      <c r="J254"/>
      <c r="K254"/>
      <c r="L254"/>
      <c r="M254"/>
      <c r="N254"/>
      <c r="O254"/>
    </row>
    <row r="255" spans="1:15" x14ac:dyDescent="0.35">
      <c r="A255" s="35" t="s">
        <v>51</v>
      </c>
      <c r="B255" s="33">
        <v>1</v>
      </c>
      <c r="C255" s="35" t="s">
        <v>373</v>
      </c>
      <c r="D255">
        <v>1</v>
      </c>
      <c r="E255" s="35" t="s">
        <v>256</v>
      </c>
      <c r="F255">
        <v>119</v>
      </c>
      <c r="G255">
        <v>16.84</v>
      </c>
      <c r="H255"/>
      <c r="I255"/>
      <c r="J255"/>
      <c r="K255"/>
      <c r="L255"/>
      <c r="M255"/>
      <c r="N255"/>
      <c r="O255"/>
    </row>
    <row r="256" spans="1:15" x14ac:dyDescent="0.35">
      <c r="A256" s="35" t="s">
        <v>51</v>
      </c>
      <c r="B256" s="33">
        <v>1</v>
      </c>
      <c r="C256" s="35" t="s">
        <v>373</v>
      </c>
      <c r="D256">
        <v>1</v>
      </c>
      <c r="E256" s="35" t="s">
        <v>256</v>
      </c>
      <c r="F256">
        <v>156</v>
      </c>
      <c r="G256">
        <v>42.06</v>
      </c>
      <c r="H256"/>
      <c r="I256"/>
      <c r="J256"/>
      <c r="K256"/>
      <c r="L256"/>
      <c r="M256"/>
      <c r="N256"/>
      <c r="O256"/>
    </row>
    <row r="257" spans="1:15" x14ac:dyDescent="0.35">
      <c r="A257" s="35" t="s">
        <v>51</v>
      </c>
      <c r="B257" s="33">
        <v>1</v>
      </c>
      <c r="C257" s="35" t="s">
        <v>373</v>
      </c>
      <c r="D257">
        <v>1</v>
      </c>
      <c r="E257" s="35" t="s">
        <v>218</v>
      </c>
      <c r="F257">
        <v>146</v>
      </c>
      <c r="G257">
        <v>66.58</v>
      </c>
      <c r="H257"/>
      <c r="I257" t="s">
        <v>995</v>
      </c>
      <c r="J257"/>
      <c r="K257"/>
      <c r="L257"/>
      <c r="M257"/>
      <c r="N257"/>
      <c r="O257"/>
    </row>
    <row r="258" spans="1:15" x14ac:dyDescent="0.35">
      <c r="A258" s="35" t="s">
        <v>51</v>
      </c>
      <c r="B258" s="33">
        <v>1</v>
      </c>
      <c r="C258" s="35" t="s">
        <v>364</v>
      </c>
      <c r="D258">
        <v>0</v>
      </c>
      <c r="E258" s="35" t="s">
        <v>23</v>
      </c>
      <c r="F258">
        <v>152</v>
      </c>
      <c r="G258">
        <v>55.75</v>
      </c>
      <c r="H258"/>
      <c r="I258"/>
      <c r="J258"/>
      <c r="K258"/>
      <c r="L258"/>
      <c r="M258"/>
      <c r="N258"/>
      <c r="O258"/>
    </row>
    <row r="259" spans="1:15" x14ac:dyDescent="0.35">
      <c r="A259" s="35" t="s">
        <v>51</v>
      </c>
      <c r="B259" s="33">
        <v>1</v>
      </c>
      <c r="C259" s="35" t="s">
        <v>364</v>
      </c>
      <c r="D259">
        <v>0</v>
      </c>
      <c r="E259" s="35" t="s">
        <v>23</v>
      </c>
      <c r="F259">
        <v>82</v>
      </c>
      <c r="G259">
        <v>9.06</v>
      </c>
      <c r="H259"/>
      <c r="I259"/>
      <c r="J259"/>
      <c r="K259"/>
      <c r="L259"/>
      <c r="M259"/>
      <c r="N259"/>
      <c r="O259"/>
    </row>
    <row r="260" spans="1:15" x14ac:dyDescent="0.35">
      <c r="A260" s="35" t="s">
        <v>51</v>
      </c>
      <c r="B260" s="33">
        <v>1</v>
      </c>
      <c r="C260" s="35" t="s">
        <v>364</v>
      </c>
      <c r="D260">
        <v>0</v>
      </c>
      <c r="E260" s="35" t="s">
        <v>23</v>
      </c>
      <c r="F260">
        <v>194</v>
      </c>
      <c r="G260">
        <v>75.75</v>
      </c>
      <c r="H260"/>
      <c r="I260" t="s">
        <v>293</v>
      </c>
      <c r="J260"/>
      <c r="K260"/>
      <c r="L260"/>
      <c r="M260"/>
      <c r="N260"/>
      <c r="O260"/>
    </row>
    <row r="261" spans="1:15" x14ac:dyDescent="0.35">
      <c r="A261" s="35" t="s">
        <v>51</v>
      </c>
      <c r="B261" s="33">
        <v>1</v>
      </c>
      <c r="C261" s="35" t="s">
        <v>364</v>
      </c>
      <c r="D261">
        <v>0</v>
      </c>
      <c r="E261" s="35" t="s">
        <v>23</v>
      </c>
      <c r="F261">
        <v>121</v>
      </c>
      <c r="G261">
        <v>19.170000000000002</v>
      </c>
      <c r="H261"/>
      <c r="I261"/>
      <c r="J261"/>
      <c r="K261"/>
      <c r="L261"/>
      <c r="M261"/>
      <c r="N261"/>
      <c r="O261"/>
    </row>
    <row r="262" spans="1:15" x14ac:dyDescent="0.35">
      <c r="A262" s="35" t="s">
        <v>51</v>
      </c>
      <c r="B262" s="33">
        <v>1</v>
      </c>
      <c r="C262" s="35" t="s">
        <v>364</v>
      </c>
      <c r="D262">
        <v>0</v>
      </c>
      <c r="E262" s="35" t="s">
        <v>23</v>
      </c>
      <c r="F262">
        <v>203</v>
      </c>
      <c r="G262">
        <v>94.09</v>
      </c>
      <c r="H262"/>
      <c r="I262"/>
      <c r="J262"/>
      <c r="K262"/>
      <c r="L262"/>
      <c r="M262"/>
      <c r="N262"/>
      <c r="O262"/>
    </row>
    <row r="263" spans="1:15" x14ac:dyDescent="0.35">
      <c r="A263" s="35" t="s">
        <v>51</v>
      </c>
      <c r="B263" s="33">
        <v>1</v>
      </c>
      <c r="C263" s="35" t="s">
        <v>364</v>
      </c>
      <c r="D263">
        <v>0</v>
      </c>
      <c r="E263" s="35" t="s">
        <v>23</v>
      </c>
      <c r="F263">
        <v>132</v>
      </c>
      <c r="G263">
        <v>24.66</v>
      </c>
      <c r="H263"/>
      <c r="I263"/>
      <c r="J263"/>
      <c r="K263"/>
      <c r="L263"/>
      <c r="M263"/>
      <c r="N263"/>
      <c r="O263"/>
    </row>
    <row r="264" spans="1:15" x14ac:dyDescent="0.35">
      <c r="A264" s="35" t="s">
        <v>51</v>
      </c>
      <c r="B264" s="33">
        <v>1</v>
      </c>
      <c r="C264" s="35" t="s">
        <v>364</v>
      </c>
      <c r="D264">
        <v>0</v>
      </c>
      <c r="E264" s="35" t="s">
        <v>23</v>
      </c>
      <c r="F264">
        <v>103</v>
      </c>
      <c r="G264">
        <v>10.6</v>
      </c>
      <c r="H264"/>
      <c r="I264"/>
      <c r="J264"/>
      <c r="K264"/>
      <c r="L264"/>
      <c r="M264"/>
      <c r="N264"/>
      <c r="O264"/>
    </row>
    <row r="265" spans="1:15" x14ac:dyDescent="0.35">
      <c r="A265" s="35" t="s">
        <v>51</v>
      </c>
      <c r="B265" s="33">
        <v>1</v>
      </c>
      <c r="C265" s="35" t="s">
        <v>364</v>
      </c>
      <c r="D265">
        <v>0</v>
      </c>
      <c r="E265" s="35" t="s">
        <v>23</v>
      </c>
      <c r="F265">
        <v>131</v>
      </c>
      <c r="G265">
        <v>24.23</v>
      </c>
      <c r="H265"/>
      <c r="I265"/>
      <c r="J265"/>
      <c r="K265"/>
      <c r="L265"/>
      <c r="M265"/>
      <c r="N265"/>
      <c r="O265"/>
    </row>
    <row r="266" spans="1:15" x14ac:dyDescent="0.35">
      <c r="A266" s="35" t="s">
        <v>51</v>
      </c>
      <c r="B266" s="33">
        <v>1</v>
      </c>
      <c r="C266" s="35" t="s">
        <v>364</v>
      </c>
      <c r="D266">
        <v>0</v>
      </c>
      <c r="E266" s="35" t="s">
        <v>23</v>
      </c>
      <c r="F266">
        <v>96</v>
      </c>
      <c r="G266">
        <v>8.8000000000000007</v>
      </c>
      <c r="H266"/>
      <c r="I266"/>
      <c r="J266"/>
      <c r="K266"/>
      <c r="L266"/>
      <c r="M266"/>
      <c r="N266"/>
      <c r="O266"/>
    </row>
    <row r="267" spans="1:15" x14ac:dyDescent="0.35">
      <c r="A267" s="35" t="s">
        <v>51</v>
      </c>
      <c r="B267" s="33">
        <v>1</v>
      </c>
      <c r="C267" s="35" t="s">
        <v>364</v>
      </c>
      <c r="D267">
        <v>0</v>
      </c>
      <c r="E267" s="35" t="s">
        <v>23</v>
      </c>
      <c r="F267">
        <v>144</v>
      </c>
      <c r="G267">
        <v>32</v>
      </c>
      <c r="H267"/>
      <c r="I267"/>
      <c r="J267"/>
      <c r="K267"/>
      <c r="L267"/>
      <c r="M267"/>
      <c r="N267"/>
      <c r="O267"/>
    </row>
    <row r="268" spans="1:15" x14ac:dyDescent="0.35">
      <c r="A268" s="35" t="s">
        <v>51</v>
      </c>
      <c r="B268" s="33">
        <v>1</v>
      </c>
      <c r="C268" s="35" t="s">
        <v>364</v>
      </c>
      <c r="D268">
        <v>0</v>
      </c>
      <c r="E268" s="35" t="s">
        <v>23</v>
      </c>
      <c r="F268">
        <v>167</v>
      </c>
      <c r="G268">
        <v>57.7</v>
      </c>
      <c r="H268"/>
      <c r="I268"/>
      <c r="J268"/>
      <c r="K268"/>
      <c r="L268"/>
      <c r="M268"/>
      <c r="N268"/>
      <c r="O268"/>
    </row>
    <row r="269" spans="1:15" x14ac:dyDescent="0.35">
      <c r="A269" s="35" t="s">
        <v>51</v>
      </c>
      <c r="B269" s="33">
        <v>1</v>
      </c>
      <c r="C269" s="35" t="s">
        <v>364</v>
      </c>
      <c r="D269">
        <v>0</v>
      </c>
      <c r="E269" s="35" t="s">
        <v>23</v>
      </c>
      <c r="F269">
        <v>198</v>
      </c>
      <c r="G269">
        <v>91.7</v>
      </c>
      <c r="H269"/>
      <c r="I269"/>
      <c r="J269"/>
      <c r="K269"/>
      <c r="L269"/>
      <c r="M269"/>
      <c r="N269"/>
      <c r="O269"/>
    </row>
    <row r="270" spans="1:15" x14ac:dyDescent="0.35">
      <c r="A270" s="35" t="s">
        <v>51</v>
      </c>
      <c r="B270" s="33">
        <v>1</v>
      </c>
      <c r="C270" s="35" t="s">
        <v>364</v>
      </c>
      <c r="D270">
        <v>0</v>
      </c>
      <c r="E270" s="35" t="s">
        <v>23</v>
      </c>
      <c r="F270">
        <v>189</v>
      </c>
      <c r="G270">
        <v>72.400000000000006</v>
      </c>
      <c r="H270"/>
      <c r="I270"/>
      <c r="J270"/>
      <c r="K270"/>
      <c r="L270"/>
      <c r="M270"/>
      <c r="N270"/>
      <c r="O270"/>
    </row>
    <row r="271" spans="1:15" x14ac:dyDescent="0.35">
      <c r="A271" s="35" t="s">
        <v>51</v>
      </c>
      <c r="B271" s="33">
        <v>1</v>
      </c>
      <c r="C271" s="35" t="s">
        <v>364</v>
      </c>
      <c r="D271">
        <v>0</v>
      </c>
      <c r="E271" s="35" t="s">
        <v>23</v>
      </c>
      <c r="F271">
        <v>139</v>
      </c>
      <c r="G271">
        <v>28.9</v>
      </c>
      <c r="H271"/>
      <c r="I271"/>
      <c r="J271"/>
      <c r="K271"/>
      <c r="L271"/>
      <c r="M271"/>
      <c r="N271"/>
      <c r="O271"/>
    </row>
    <row r="272" spans="1:15" x14ac:dyDescent="0.35">
      <c r="A272" s="35" t="s">
        <v>51</v>
      </c>
      <c r="B272" s="33">
        <v>1</v>
      </c>
      <c r="C272" s="35" t="s">
        <v>364</v>
      </c>
      <c r="D272">
        <v>0</v>
      </c>
      <c r="E272" s="35" t="s">
        <v>23</v>
      </c>
      <c r="F272">
        <v>142</v>
      </c>
      <c r="G272">
        <v>31.5</v>
      </c>
      <c r="H272"/>
      <c r="I272"/>
      <c r="J272"/>
      <c r="K272"/>
      <c r="L272"/>
      <c r="M272"/>
      <c r="N272"/>
      <c r="O272"/>
    </row>
    <row r="273" spans="1:15" x14ac:dyDescent="0.35">
      <c r="A273" s="35" t="s">
        <v>51</v>
      </c>
      <c r="B273" s="33">
        <v>1</v>
      </c>
      <c r="C273" s="35" t="s">
        <v>364</v>
      </c>
      <c r="D273">
        <v>0</v>
      </c>
      <c r="E273" s="35" t="s">
        <v>23</v>
      </c>
      <c r="F273">
        <v>142</v>
      </c>
      <c r="G273">
        <v>34.299999999999997</v>
      </c>
      <c r="H273"/>
      <c r="I273"/>
      <c r="J273"/>
      <c r="K273"/>
      <c r="L273"/>
      <c r="M273"/>
      <c r="N273"/>
      <c r="O273"/>
    </row>
    <row r="274" spans="1:15" x14ac:dyDescent="0.35">
      <c r="A274" s="35" t="s">
        <v>51</v>
      </c>
      <c r="B274" s="33">
        <v>1</v>
      </c>
      <c r="C274" s="35" t="s">
        <v>364</v>
      </c>
      <c r="D274">
        <v>0</v>
      </c>
      <c r="E274" s="35" t="s">
        <v>23</v>
      </c>
      <c r="F274">
        <v>116</v>
      </c>
      <c r="G274">
        <v>16.5</v>
      </c>
      <c r="H274"/>
      <c r="I274"/>
      <c r="J274"/>
      <c r="K274"/>
      <c r="L274"/>
      <c r="M274"/>
      <c r="N274"/>
      <c r="O274"/>
    </row>
    <row r="275" spans="1:15" x14ac:dyDescent="0.35">
      <c r="A275" s="35" t="s">
        <v>51</v>
      </c>
      <c r="B275" s="33">
        <v>1</v>
      </c>
      <c r="C275" s="35" t="s">
        <v>364</v>
      </c>
      <c r="D275">
        <v>0</v>
      </c>
      <c r="E275" s="35" t="s">
        <v>23</v>
      </c>
      <c r="F275">
        <v>145</v>
      </c>
      <c r="G275">
        <v>29.68</v>
      </c>
      <c r="H275"/>
      <c r="I275"/>
      <c r="J275"/>
      <c r="K275"/>
      <c r="L275"/>
      <c r="M275"/>
      <c r="N275"/>
      <c r="O275"/>
    </row>
    <row r="276" spans="1:15" x14ac:dyDescent="0.35">
      <c r="A276" s="35" t="s">
        <v>51</v>
      </c>
      <c r="B276" s="33">
        <v>1</v>
      </c>
      <c r="C276" s="35" t="s">
        <v>364</v>
      </c>
      <c r="D276">
        <v>0</v>
      </c>
      <c r="E276" s="35" t="s">
        <v>23</v>
      </c>
      <c r="F276">
        <v>118</v>
      </c>
      <c r="G276">
        <v>17.899999999999999</v>
      </c>
      <c r="H276"/>
      <c r="I276"/>
      <c r="J276"/>
      <c r="K276"/>
      <c r="L276"/>
      <c r="M276"/>
      <c r="N276"/>
      <c r="O276"/>
    </row>
    <row r="277" spans="1:15" x14ac:dyDescent="0.35">
      <c r="A277" s="35" t="s">
        <v>51</v>
      </c>
      <c r="B277" s="33">
        <v>1</v>
      </c>
      <c r="C277" s="35" t="s">
        <v>364</v>
      </c>
      <c r="D277">
        <v>0</v>
      </c>
      <c r="E277" s="35" t="s">
        <v>42</v>
      </c>
      <c r="F277">
        <v>134</v>
      </c>
      <c r="G277">
        <v>7.51</v>
      </c>
      <c r="H277"/>
      <c r="I277" t="s">
        <v>293</v>
      </c>
      <c r="J277"/>
      <c r="K277"/>
      <c r="L277"/>
      <c r="M277"/>
      <c r="N277"/>
      <c r="O277"/>
    </row>
    <row r="278" spans="1:15" x14ac:dyDescent="0.35">
      <c r="A278" s="35" t="s">
        <v>51</v>
      </c>
      <c r="B278" s="33">
        <v>1</v>
      </c>
      <c r="C278" s="35" t="s">
        <v>364</v>
      </c>
      <c r="D278">
        <v>0</v>
      </c>
      <c r="E278" s="35" t="s">
        <v>1225</v>
      </c>
      <c r="F278">
        <v>58</v>
      </c>
      <c r="G278">
        <v>5.6079999999999997</v>
      </c>
      <c r="H278"/>
      <c r="I278" t="s">
        <v>293</v>
      </c>
      <c r="J278"/>
      <c r="K278"/>
      <c r="L278"/>
      <c r="M278"/>
      <c r="N278"/>
      <c r="O278"/>
    </row>
    <row r="279" spans="1:15" x14ac:dyDescent="0.35">
      <c r="A279" s="35" t="s">
        <v>51</v>
      </c>
      <c r="B279" s="33">
        <v>1</v>
      </c>
      <c r="C279" s="35" t="s">
        <v>364</v>
      </c>
      <c r="D279">
        <v>0</v>
      </c>
      <c r="E279" s="35" t="s">
        <v>103</v>
      </c>
      <c r="F279">
        <v>86</v>
      </c>
      <c r="G279">
        <v>11.8</v>
      </c>
      <c r="H279"/>
      <c r="I279" t="s">
        <v>293</v>
      </c>
      <c r="J279"/>
      <c r="K279"/>
      <c r="L279"/>
      <c r="M279"/>
      <c r="N279"/>
      <c r="O279"/>
    </row>
    <row r="280" spans="1:15" x14ac:dyDescent="0.35">
      <c r="A280" s="35" t="s">
        <v>51</v>
      </c>
      <c r="B280" s="33">
        <v>1</v>
      </c>
      <c r="C280" s="35" t="s">
        <v>364</v>
      </c>
      <c r="D280">
        <v>0</v>
      </c>
      <c r="E280" s="35" t="s">
        <v>103</v>
      </c>
      <c r="F280">
        <v>105</v>
      </c>
      <c r="G280">
        <v>23.4</v>
      </c>
      <c r="H280"/>
      <c r="I280" t="s">
        <v>995</v>
      </c>
      <c r="J280"/>
      <c r="K280"/>
      <c r="L280"/>
      <c r="M280"/>
      <c r="N280"/>
      <c r="O280"/>
    </row>
    <row r="281" spans="1:15" x14ac:dyDescent="0.35">
      <c r="A281" s="35" t="s">
        <v>51</v>
      </c>
      <c r="B281" s="33">
        <v>1</v>
      </c>
      <c r="C281" s="35" t="s">
        <v>364</v>
      </c>
      <c r="D281">
        <v>0</v>
      </c>
      <c r="E281" s="35" t="s">
        <v>218</v>
      </c>
      <c r="F281">
        <v>128</v>
      </c>
      <c r="G281">
        <v>38.5</v>
      </c>
      <c r="H281"/>
      <c r="I281" t="s">
        <v>293</v>
      </c>
      <c r="J281"/>
      <c r="K281"/>
      <c r="L281"/>
      <c r="M281"/>
      <c r="N281"/>
      <c r="O281"/>
    </row>
    <row r="282" spans="1:15" x14ac:dyDescent="0.35">
      <c r="A282" s="35" t="s">
        <v>51</v>
      </c>
      <c r="B282" s="33">
        <v>1</v>
      </c>
      <c r="C282" s="35" t="s">
        <v>364</v>
      </c>
      <c r="D282">
        <v>0</v>
      </c>
      <c r="E282" s="35" t="s">
        <v>71</v>
      </c>
      <c r="F282">
        <v>42</v>
      </c>
      <c r="G282">
        <v>0.81200000000000006</v>
      </c>
      <c r="H282"/>
      <c r="I282"/>
      <c r="J282"/>
      <c r="K282"/>
      <c r="L282"/>
      <c r="M282"/>
      <c r="N282"/>
      <c r="O282"/>
    </row>
    <row r="283" spans="1:15" x14ac:dyDescent="0.35">
      <c r="A283" s="35" t="s">
        <v>51</v>
      </c>
      <c r="B283" s="33">
        <v>1</v>
      </c>
      <c r="C283" s="35" t="s">
        <v>364</v>
      </c>
      <c r="D283">
        <v>0</v>
      </c>
      <c r="E283" s="35" t="s">
        <v>71</v>
      </c>
      <c r="F283">
        <v>43</v>
      </c>
      <c r="G283">
        <v>0.876</v>
      </c>
      <c r="H283"/>
      <c r="I283"/>
      <c r="J283"/>
      <c r="K283"/>
      <c r="L283"/>
      <c r="M283"/>
      <c r="N283"/>
      <c r="O283"/>
    </row>
    <row r="284" spans="1:15" x14ac:dyDescent="0.35">
      <c r="A284" s="35" t="s">
        <v>51</v>
      </c>
      <c r="B284" s="33">
        <v>1</v>
      </c>
      <c r="C284" s="35" t="s">
        <v>364</v>
      </c>
      <c r="D284">
        <v>0</v>
      </c>
      <c r="E284" s="35" t="s">
        <v>71</v>
      </c>
      <c r="F284">
        <v>42</v>
      </c>
      <c r="G284">
        <v>0.76</v>
      </c>
      <c r="H284"/>
      <c r="I284"/>
      <c r="J284"/>
      <c r="K284"/>
      <c r="L284"/>
      <c r="M284"/>
      <c r="N284"/>
      <c r="O284"/>
    </row>
    <row r="285" spans="1:15" x14ac:dyDescent="0.35">
      <c r="A285" s="35" t="s">
        <v>51</v>
      </c>
      <c r="B285" s="33">
        <v>1</v>
      </c>
      <c r="C285" s="35" t="s">
        <v>364</v>
      </c>
      <c r="D285">
        <v>0</v>
      </c>
      <c r="E285" s="35" t="s">
        <v>60</v>
      </c>
      <c r="F285">
        <v>125</v>
      </c>
      <c r="G285">
        <v>25.5</v>
      </c>
      <c r="H285"/>
      <c r="I285" t="s">
        <v>1207</v>
      </c>
      <c r="J285"/>
      <c r="K285"/>
      <c r="L285"/>
      <c r="M285"/>
      <c r="N285"/>
      <c r="O285"/>
    </row>
    <row r="286" spans="1:15" x14ac:dyDescent="0.35">
      <c r="A286" s="35" t="s">
        <v>51</v>
      </c>
      <c r="B286" s="33">
        <v>2</v>
      </c>
      <c r="C286" s="35" t="s">
        <v>365</v>
      </c>
      <c r="D286">
        <v>1</v>
      </c>
      <c r="E286" s="35" t="s">
        <v>55</v>
      </c>
      <c r="F286">
        <v>54</v>
      </c>
      <c r="G286">
        <v>7</v>
      </c>
      <c r="H286"/>
      <c r="I286"/>
      <c r="J286"/>
      <c r="K286"/>
      <c r="L286"/>
      <c r="M286"/>
      <c r="N286"/>
      <c r="O286"/>
    </row>
    <row r="287" spans="1:15" x14ac:dyDescent="0.35">
      <c r="A287" s="35" t="s">
        <v>51</v>
      </c>
      <c r="B287" s="33">
        <v>2</v>
      </c>
      <c r="C287" s="35" t="s">
        <v>365</v>
      </c>
      <c r="D287">
        <v>2</v>
      </c>
      <c r="E287" s="35" t="s">
        <v>1147</v>
      </c>
      <c r="F287">
        <v>135</v>
      </c>
      <c r="G287">
        <v>24</v>
      </c>
      <c r="H287"/>
      <c r="I287" t="s">
        <v>1146</v>
      </c>
      <c r="J287"/>
      <c r="K287"/>
      <c r="L287"/>
      <c r="M287"/>
      <c r="N287"/>
      <c r="O287"/>
    </row>
    <row r="288" spans="1:15" x14ac:dyDescent="0.35">
      <c r="A288" s="35" t="s">
        <v>51</v>
      </c>
      <c r="B288" s="33">
        <v>2</v>
      </c>
      <c r="C288" s="35" t="s">
        <v>373</v>
      </c>
      <c r="D288">
        <v>2</v>
      </c>
      <c r="E288" s="35" t="s">
        <v>68</v>
      </c>
      <c r="F288">
        <v>36</v>
      </c>
      <c r="G288">
        <v>0.4</v>
      </c>
      <c r="H288"/>
      <c r="I288" t="s">
        <v>1011</v>
      </c>
      <c r="J288"/>
      <c r="K288"/>
      <c r="L288"/>
      <c r="M288"/>
      <c r="N288"/>
      <c r="O288"/>
    </row>
    <row r="289" spans="1:15" x14ac:dyDescent="0.35">
      <c r="A289" s="35" t="s">
        <v>51</v>
      </c>
      <c r="B289" s="33">
        <v>2</v>
      </c>
      <c r="C289" s="35" t="s">
        <v>373</v>
      </c>
      <c r="D289">
        <v>2</v>
      </c>
      <c r="E289" s="35" t="s">
        <v>68</v>
      </c>
      <c r="F289">
        <v>41</v>
      </c>
      <c r="G289">
        <v>0.6</v>
      </c>
      <c r="H289"/>
      <c r="I289"/>
      <c r="J289"/>
      <c r="K289"/>
      <c r="L289"/>
      <c r="M289"/>
      <c r="N289"/>
      <c r="O289"/>
    </row>
    <row r="290" spans="1:15" x14ac:dyDescent="0.35">
      <c r="A290" s="35" t="s">
        <v>51</v>
      </c>
      <c r="B290" s="33">
        <v>2</v>
      </c>
      <c r="C290" s="35" t="s">
        <v>373</v>
      </c>
      <c r="D290">
        <v>2</v>
      </c>
      <c r="E290" s="35" t="s">
        <v>68</v>
      </c>
      <c r="F290">
        <v>42</v>
      </c>
      <c r="G290">
        <v>0.7</v>
      </c>
      <c r="H290"/>
      <c r="I290"/>
      <c r="J290"/>
      <c r="K290"/>
      <c r="L290"/>
      <c r="M290"/>
      <c r="N290"/>
      <c r="O290"/>
    </row>
    <row r="291" spans="1:15" x14ac:dyDescent="0.35">
      <c r="A291" s="35" t="s">
        <v>51</v>
      </c>
      <c r="B291" s="33">
        <v>2</v>
      </c>
      <c r="C291" s="35" t="s">
        <v>373</v>
      </c>
      <c r="D291">
        <v>2</v>
      </c>
      <c r="E291" s="35" t="s">
        <v>68</v>
      </c>
      <c r="F291">
        <v>45</v>
      </c>
      <c r="G291">
        <v>0.8</v>
      </c>
      <c r="H291"/>
      <c r="I291"/>
      <c r="J291"/>
      <c r="K291"/>
      <c r="L291"/>
      <c r="M291"/>
      <c r="N291"/>
      <c r="O291"/>
    </row>
    <row r="292" spans="1:15" x14ac:dyDescent="0.35">
      <c r="A292" s="35" t="s">
        <v>51</v>
      </c>
      <c r="B292" s="33">
        <v>2</v>
      </c>
      <c r="C292" s="35" t="s">
        <v>373</v>
      </c>
      <c r="D292">
        <v>1</v>
      </c>
      <c r="E292" s="35" t="s">
        <v>256</v>
      </c>
      <c r="F292">
        <v>93</v>
      </c>
      <c r="G292">
        <v>6.6</v>
      </c>
      <c r="H292"/>
      <c r="I292"/>
      <c r="J292"/>
      <c r="K292"/>
      <c r="L292"/>
      <c r="M292"/>
      <c r="N292"/>
      <c r="O292"/>
    </row>
    <row r="293" spans="1:15" x14ac:dyDescent="0.35">
      <c r="A293" s="35" t="s">
        <v>51</v>
      </c>
      <c r="B293" s="33">
        <v>2</v>
      </c>
      <c r="C293" s="35" t="s">
        <v>373</v>
      </c>
      <c r="D293">
        <v>1</v>
      </c>
      <c r="E293" s="35" t="s">
        <v>256</v>
      </c>
      <c r="F293">
        <v>95</v>
      </c>
      <c r="G293">
        <v>6.7</v>
      </c>
      <c r="H293"/>
      <c r="I293"/>
      <c r="J293"/>
      <c r="K293"/>
      <c r="L293"/>
      <c r="M293"/>
      <c r="N293"/>
      <c r="O293"/>
    </row>
    <row r="294" spans="1:15" x14ac:dyDescent="0.35">
      <c r="A294" s="35" t="s">
        <v>51</v>
      </c>
      <c r="B294" s="33">
        <v>2</v>
      </c>
      <c r="C294" s="35" t="s">
        <v>373</v>
      </c>
      <c r="D294">
        <v>3</v>
      </c>
      <c r="E294" s="35" t="s">
        <v>31</v>
      </c>
      <c r="F294">
        <v>84</v>
      </c>
      <c r="G294">
        <v>13.9</v>
      </c>
      <c r="H294"/>
      <c r="I294"/>
      <c r="J294"/>
      <c r="K294"/>
      <c r="L294"/>
      <c r="M294"/>
      <c r="N294"/>
      <c r="O294"/>
    </row>
    <row r="295" spans="1:15" x14ac:dyDescent="0.35">
      <c r="A295" s="35" t="s">
        <v>51</v>
      </c>
      <c r="B295" s="33">
        <v>2</v>
      </c>
      <c r="C295" s="35" t="s">
        <v>373</v>
      </c>
      <c r="D295">
        <v>1</v>
      </c>
      <c r="E295" s="35" t="s">
        <v>23</v>
      </c>
      <c r="F295">
        <v>105</v>
      </c>
      <c r="G295">
        <v>19.5</v>
      </c>
      <c r="H295"/>
      <c r="I295"/>
      <c r="J295"/>
      <c r="K295"/>
      <c r="L295"/>
      <c r="M295"/>
      <c r="N295"/>
      <c r="O295"/>
    </row>
    <row r="296" spans="1:15" x14ac:dyDescent="0.35">
      <c r="A296" s="35" t="s">
        <v>51</v>
      </c>
      <c r="B296" s="33">
        <v>2</v>
      </c>
      <c r="C296" s="35" t="s">
        <v>373</v>
      </c>
      <c r="D296">
        <v>2</v>
      </c>
      <c r="E296" s="35" t="s">
        <v>6</v>
      </c>
      <c r="F296">
        <v>135</v>
      </c>
      <c r="G296">
        <v>55.9</v>
      </c>
      <c r="H296"/>
      <c r="I296"/>
      <c r="J296"/>
      <c r="K296"/>
      <c r="L296"/>
      <c r="M296"/>
      <c r="N296"/>
      <c r="O296"/>
    </row>
    <row r="297" spans="1:15" x14ac:dyDescent="0.35">
      <c r="A297" s="35" t="s">
        <v>51</v>
      </c>
      <c r="B297" s="33">
        <v>2</v>
      </c>
      <c r="C297" s="35" t="s">
        <v>364</v>
      </c>
      <c r="D297">
        <v>1</v>
      </c>
      <c r="E297" s="35" t="s">
        <v>68</v>
      </c>
      <c r="F297">
        <v>9</v>
      </c>
      <c r="G297">
        <v>2.6785714285714284E-2</v>
      </c>
      <c r="H297"/>
      <c r="I297"/>
      <c r="J297"/>
      <c r="K297"/>
      <c r="L297"/>
      <c r="M297"/>
      <c r="N297"/>
      <c r="O297"/>
    </row>
    <row r="298" spans="1:15" x14ac:dyDescent="0.35">
      <c r="A298" s="35" t="s">
        <v>51</v>
      </c>
      <c r="B298" s="33">
        <v>2</v>
      </c>
      <c r="C298" s="35" t="s">
        <v>364</v>
      </c>
      <c r="D298">
        <v>1</v>
      </c>
      <c r="E298" s="35" t="s">
        <v>68</v>
      </c>
      <c r="F298">
        <v>11</v>
      </c>
      <c r="G298">
        <v>3.2738095238095233E-2</v>
      </c>
      <c r="H298"/>
      <c r="I298"/>
      <c r="J298"/>
      <c r="K298"/>
      <c r="L298"/>
      <c r="M298"/>
      <c r="N298"/>
      <c r="O298"/>
    </row>
    <row r="299" spans="1:15" x14ac:dyDescent="0.35">
      <c r="A299" s="35" t="s">
        <v>51</v>
      </c>
      <c r="B299" s="33">
        <v>2</v>
      </c>
      <c r="C299" s="35" t="s">
        <v>364</v>
      </c>
      <c r="D299">
        <v>1</v>
      </c>
      <c r="E299" s="35" t="s">
        <v>68</v>
      </c>
      <c r="F299">
        <v>14</v>
      </c>
      <c r="G299">
        <v>4.1666666666666664E-2</v>
      </c>
      <c r="H299"/>
      <c r="I299"/>
      <c r="J299"/>
      <c r="K299"/>
      <c r="L299"/>
      <c r="M299"/>
      <c r="N299"/>
      <c r="O299"/>
    </row>
    <row r="300" spans="1:15" x14ac:dyDescent="0.35">
      <c r="A300" s="35" t="s">
        <v>51</v>
      </c>
      <c r="B300" s="33">
        <v>2</v>
      </c>
      <c r="C300" s="35" t="s">
        <v>364</v>
      </c>
      <c r="D300">
        <v>1</v>
      </c>
      <c r="E300" s="35" t="s">
        <v>68</v>
      </c>
      <c r="F300">
        <v>15</v>
      </c>
      <c r="G300">
        <v>4.4642857142857137E-2</v>
      </c>
      <c r="H300"/>
      <c r="I300"/>
      <c r="J300"/>
      <c r="K300"/>
      <c r="L300"/>
      <c r="M300"/>
      <c r="N300"/>
      <c r="O300"/>
    </row>
    <row r="301" spans="1:15" x14ac:dyDescent="0.35">
      <c r="A301" s="35" t="s">
        <v>51</v>
      </c>
      <c r="B301" s="33">
        <v>2</v>
      </c>
      <c r="C301" s="35" t="s">
        <v>364</v>
      </c>
      <c r="D301">
        <v>1</v>
      </c>
      <c r="E301" s="35" t="s">
        <v>68</v>
      </c>
      <c r="F301">
        <v>16</v>
      </c>
      <c r="G301">
        <v>4.7619047619047616E-2</v>
      </c>
      <c r="H301"/>
      <c r="I301"/>
      <c r="J301"/>
      <c r="K301"/>
      <c r="L301"/>
      <c r="M301"/>
      <c r="N301"/>
      <c r="O301"/>
    </row>
    <row r="302" spans="1:15" x14ac:dyDescent="0.35">
      <c r="A302" s="35" t="s">
        <v>51</v>
      </c>
      <c r="B302" s="33">
        <v>2</v>
      </c>
      <c r="C302" s="35" t="s">
        <v>364</v>
      </c>
      <c r="D302">
        <v>1</v>
      </c>
      <c r="E302" s="35" t="s">
        <v>68</v>
      </c>
      <c r="F302">
        <v>16</v>
      </c>
      <c r="G302">
        <v>4.7619047619047616E-2</v>
      </c>
      <c r="H302"/>
      <c r="I302"/>
      <c r="J302"/>
      <c r="K302"/>
      <c r="L302"/>
      <c r="M302"/>
      <c r="N302"/>
      <c r="O302"/>
    </row>
    <row r="303" spans="1:15" x14ac:dyDescent="0.35">
      <c r="A303" s="35" t="s">
        <v>51</v>
      </c>
      <c r="B303" s="33">
        <v>2</v>
      </c>
      <c r="C303" s="35" t="s">
        <v>364</v>
      </c>
      <c r="D303">
        <v>1</v>
      </c>
      <c r="E303" s="35" t="s">
        <v>68</v>
      </c>
      <c r="F303">
        <v>17</v>
      </c>
      <c r="G303">
        <v>5.0595238095238096E-2</v>
      </c>
      <c r="H303"/>
      <c r="I303"/>
      <c r="J303"/>
      <c r="K303"/>
      <c r="L303"/>
      <c r="M303"/>
      <c r="N303"/>
      <c r="O303"/>
    </row>
    <row r="304" spans="1:15" x14ac:dyDescent="0.35">
      <c r="A304" s="35" t="s">
        <v>51</v>
      </c>
      <c r="B304" s="33">
        <v>2</v>
      </c>
      <c r="C304" s="35" t="s">
        <v>364</v>
      </c>
      <c r="D304">
        <v>1</v>
      </c>
      <c r="E304" s="35" t="s">
        <v>68</v>
      </c>
      <c r="F304">
        <v>17</v>
      </c>
      <c r="G304">
        <v>5.0595238095238096E-2</v>
      </c>
      <c r="H304"/>
      <c r="I304"/>
      <c r="J304"/>
      <c r="K304"/>
      <c r="L304"/>
      <c r="M304"/>
      <c r="N304"/>
      <c r="O304"/>
    </row>
    <row r="305" spans="1:15" x14ac:dyDescent="0.35">
      <c r="A305" s="35" t="s">
        <v>51</v>
      </c>
      <c r="B305" s="33">
        <v>2</v>
      </c>
      <c r="C305" s="35" t="s">
        <v>364</v>
      </c>
      <c r="D305">
        <v>1</v>
      </c>
      <c r="E305" s="35" t="s">
        <v>68</v>
      </c>
      <c r="F305">
        <v>18</v>
      </c>
      <c r="G305">
        <v>5.3571428571428568E-2</v>
      </c>
      <c r="H305"/>
      <c r="I305"/>
      <c r="J305"/>
      <c r="K305"/>
      <c r="L305"/>
      <c r="M305"/>
      <c r="N305"/>
      <c r="O305"/>
    </row>
    <row r="306" spans="1:15" x14ac:dyDescent="0.35">
      <c r="A306" s="35" t="s">
        <v>51</v>
      </c>
      <c r="B306" s="33">
        <v>2</v>
      </c>
      <c r="C306" s="35" t="s">
        <v>364</v>
      </c>
      <c r="D306">
        <v>1</v>
      </c>
      <c r="E306" s="35" t="s">
        <v>68</v>
      </c>
      <c r="F306">
        <v>18</v>
      </c>
      <c r="G306">
        <v>5.3571428571428568E-2</v>
      </c>
      <c r="H306"/>
      <c r="I306"/>
      <c r="J306"/>
      <c r="K306"/>
      <c r="L306"/>
      <c r="M306"/>
      <c r="N306"/>
      <c r="O306"/>
    </row>
    <row r="307" spans="1:15" x14ac:dyDescent="0.35">
      <c r="A307" s="35" t="s">
        <v>51</v>
      </c>
      <c r="B307" s="33">
        <v>2</v>
      </c>
      <c r="C307" s="35" t="s">
        <v>364</v>
      </c>
      <c r="D307">
        <v>1</v>
      </c>
      <c r="E307" s="35" t="s">
        <v>68</v>
      </c>
      <c r="F307">
        <v>18</v>
      </c>
      <c r="G307">
        <v>5.3571428571428568E-2</v>
      </c>
      <c r="H307"/>
      <c r="I307"/>
      <c r="J307"/>
      <c r="K307"/>
      <c r="L307"/>
      <c r="M307"/>
      <c r="N307"/>
      <c r="O307"/>
    </row>
    <row r="308" spans="1:15" x14ac:dyDescent="0.35">
      <c r="A308" s="35" t="s">
        <v>51</v>
      </c>
      <c r="B308" s="33">
        <v>2</v>
      </c>
      <c r="C308" s="35" t="s">
        <v>364</v>
      </c>
      <c r="D308">
        <v>2</v>
      </c>
      <c r="E308" s="35" t="s">
        <v>60</v>
      </c>
      <c r="F308">
        <v>18</v>
      </c>
      <c r="G308">
        <v>5.3571428571428568E-2</v>
      </c>
      <c r="H308"/>
      <c r="I308"/>
      <c r="J308"/>
      <c r="K308"/>
      <c r="L308"/>
      <c r="M308"/>
      <c r="N308"/>
      <c r="O308"/>
    </row>
    <row r="309" spans="1:15" x14ac:dyDescent="0.35">
      <c r="A309" s="35" t="s">
        <v>51</v>
      </c>
      <c r="B309" s="33">
        <v>2</v>
      </c>
      <c r="C309" s="35" t="s">
        <v>364</v>
      </c>
      <c r="D309">
        <v>1</v>
      </c>
      <c r="E309" s="35" t="s">
        <v>68</v>
      </c>
      <c r="F309">
        <v>19</v>
      </c>
      <c r="G309">
        <v>5.6547619047619041E-2</v>
      </c>
      <c r="H309"/>
      <c r="I309"/>
      <c r="J309"/>
      <c r="K309"/>
      <c r="L309"/>
      <c r="M309"/>
      <c r="N309"/>
      <c r="O309"/>
    </row>
    <row r="310" spans="1:15" x14ac:dyDescent="0.35">
      <c r="A310" s="35" t="s">
        <v>51</v>
      </c>
      <c r="B310" s="33">
        <v>2</v>
      </c>
      <c r="C310" s="35" t="s">
        <v>364</v>
      </c>
      <c r="D310">
        <v>1</v>
      </c>
      <c r="E310" s="35" t="s">
        <v>68</v>
      </c>
      <c r="F310">
        <v>19</v>
      </c>
      <c r="G310">
        <v>5.6547619047619041E-2</v>
      </c>
      <c r="H310"/>
      <c r="I310"/>
      <c r="J310"/>
      <c r="K310"/>
      <c r="L310"/>
      <c r="M310"/>
      <c r="N310"/>
      <c r="O310"/>
    </row>
    <row r="311" spans="1:15" x14ac:dyDescent="0.35">
      <c r="A311" s="35" t="s">
        <v>51</v>
      </c>
      <c r="B311" s="33">
        <v>2</v>
      </c>
      <c r="C311" s="35" t="s">
        <v>364</v>
      </c>
      <c r="D311">
        <v>1</v>
      </c>
      <c r="E311" s="35" t="s">
        <v>68</v>
      </c>
      <c r="F311">
        <v>20</v>
      </c>
      <c r="G311">
        <v>5.9523809523809521E-2</v>
      </c>
      <c r="H311"/>
      <c r="I311"/>
      <c r="J311"/>
      <c r="K311"/>
      <c r="L311"/>
      <c r="M311"/>
      <c r="N311"/>
      <c r="O311"/>
    </row>
    <row r="312" spans="1:15" x14ac:dyDescent="0.35">
      <c r="A312" s="35" t="s">
        <v>51</v>
      </c>
      <c r="B312" s="33">
        <v>2</v>
      </c>
      <c r="C312" s="35" t="s">
        <v>364</v>
      </c>
      <c r="D312">
        <v>1</v>
      </c>
      <c r="E312" s="35" t="s">
        <v>68</v>
      </c>
      <c r="F312">
        <v>20</v>
      </c>
      <c r="G312">
        <v>5.9523809523809521E-2</v>
      </c>
      <c r="H312"/>
      <c r="I312"/>
      <c r="J312"/>
      <c r="K312"/>
      <c r="L312"/>
      <c r="M312"/>
      <c r="N312"/>
      <c r="O312"/>
    </row>
    <row r="313" spans="1:15" x14ac:dyDescent="0.35">
      <c r="A313" s="35" t="s">
        <v>51</v>
      </c>
      <c r="B313" s="33">
        <v>2</v>
      </c>
      <c r="C313" s="35" t="s">
        <v>364</v>
      </c>
      <c r="D313">
        <v>1</v>
      </c>
      <c r="E313" s="35" t="s">
        <v>68</v>
      </c>
      <c r="F313">
        <v>20</v>
      </c>
      <c r="G313">
        <v>5.9523809523809521E-2</v>
      </c>
      <c r="H313"/>
      <c r="I313"/>
      <c r="J313"/>
      <c r="K313"/>
      <c r="L313"/>
      <c r="M313"/>
      <c r="N313"/>
      <c r="O313"/>
    </row>
    <row r="314" spans="1:15" x14ac:dyDescent="0.35">
      <c r="A314" s="35" t="s">
        <v>51</v>
      </c>
      <c r="B314" s="33">
        <v>2</v>
      </c>
      <c r="C314" s="35" t="s">
        <v>364</v>
      </c>
      <c r="D314">
        <v>1</v>
      </c>
      <c r="E314" s="35" t="s">
        <v>68</v>
      </c>
      <c r="F314">
        <v>20</v>
      </c>
      <c r="G314">
        <v>5.9523809523809521E-2</v>
      </c>
      <c r="H314"/>
      <c r="I314"/>
      <c r="J314"/>
      <c r="K314"/>
      <c r="L314"/>
      <c r="M314"/>
      <c r="N314"/>
      <c r="O314"/>
    </row>
    <row r="315" spans="1:15" x14ac:dyDescent="0.35">
      <c r="A315" s="35" t="s">
        <v>51</v>
      </c>
      <c r="B315" s="33">
        <v>2</v>
      </c>
      <c r="C315" s="35" t="s">
        <v>364</v>
      </c>
      <c r="D315">
        <v>1</v>
      </c>
      <c r="E315" s="35" t="s">
        <v>68</v>
      </c>
      <c r="F315">
        <v>20</v>
      </c>
      <c r="G315">
        <v>5.9523809523809521E-2</v>
      </c>
      <c r="H315"/>
      <c r="I315"/>
      <c r="J315"/>
      <c r="K315"/>
      <c r="L315"/>
      <c r="M315"/>
      <c r="N315"/>
      <c r="O315"/>
    </row>
    <row r="316" spans="1:15" x14ac:dyDescent="0.35">
      <c r="A316" s="35" t="s">
        <v>51</v>
      </c>
      <c r="B316" s="33">
        <v>2</v>
      </c>
      <c r="C316" s="35" t="s">
        <v>364</v>
      </c>
      <c r="D316">
        <v>1</v>
      </c>
      <c r="E316" s="35" t="s">
        <v>68</v>
      </c>
      <c r="F316">
        <v>20</v>
      </c>
      <c r="G316">
        <v>5.9523809523809521E-2</v>
      </c>
      <c r="H316"/>
      <c r="I316"/>
      <c r="J316"/>
      <c r="K316"/>
      <c r="L316"/>
      <c r="M316"/>
      <c r="N316"/>
      <c r="O316"/>
    </row>
    <row r="317" spans="1:15" x14ac:dyDescent="0.35">
      <c r="A317" s="35" t="s">
        <v>51</v>
      </c>
      <c r="B317" s="33">
        <v>2</v>
      </c>
      <c r="C317" s="35" t="s">
        <v>364</v>
      </c>
      <c r="D317">
        <v>1</v>
      </c>
      <c r="E317" s="35" t="s">
        <v>68</v>
      </c>
      <c r="F317">
        <v>20</v>
      </c>
      <c r="G317">
        <v>5.9523809523809521E-2</v>
      </c>
      <c r="H317"/>
      <c r="I317"/>
      <c r="J317"/>
      <c r="K317"/>
      <c r="L317"/>
      <c r="M317"/>
      <c r="N317"/>
      <c r="O317"/>
    </row>
    <row r="318" spans="1:15" x14ac:dyDescent="0.35">
      <c r="A318" s="35" t="s">
        <v>51</v>
      </c>
      <c r="B318" s="33">
        <v>2</v>
      </c>
      <c r="C318" s="35" t="s">
        <v>364</v>
      </c>
      <c r="D318">
        <v>2</v>
      </c>
      <c r="E318" s="35" t="s">
        <v>60</v>
      </c>
      <c r="F318">
        <v>20</v>
      </c>
      <c r="G318">
        <v>5.9523809523809521E-2</v>
      </c>
      <c r="H318"/>
      <c r="I318"/>
      <c r="J318"/>
      <c r="K318"/>
      <c r="L318"/>
      <c r="M318"/>
      <c r="N318"/>
      <c r="O318"/>
    </row>
    <row r="319" spans="1:15" x14ac:dyDescent="0.35">
      <c r="A319" s="35" t="s">
        <v>51</v>
      </c>
      <c r="B319" s="33">
        <v>2</v>
      </c>
      <c r="C319" s="35" t="s">
        <v>364</v>
      </c>
      <c r="D319">
        <v>1</v>
      </c>
      <c r="E319" s="35" t="s">
        <v>68</v>
      </c>
      <c r="F319">
        <v>21</v>
      </c>
      <c r="G319">
        <v>6.25E-2</v>
      </c>
      <c r="H319"/>
      <c r="I319" t="s">
        <v>1013</v>
      </c>
      <c r="J319"/>
      <c r="K319"/>
      <c r="L319"/>
      <c r="M319"/>
      <c r="N319"/>
      <c r="O319"/>
    </row>
    <row r="320" spans="1:15" x14ac:dyDescent="0.35">
      <c r="A320" s="35" t="s">
        <v>51</v>
      </c>
      <c r="B320" s="33">
        <v>2</v>
      </c>
      <c r="C320" s="35" t="s">
        <v>364</v>
      </c>
      <c r="D320">
        <v>1</v>
      </c>
      <c r="E320" s="35" t="s">
        <v>68</v>
      </c>
      <c r="F320">
        <v>21</v>
      </c>
      <c r="G320">
        <v>6.25E-2</v>
      </c>
      <c r="H320"/>
      <c r="I320"/>
      <c r="J320"/>
      <c r="K320"/>
      <c r="L320"/>
      <c r="M320"/>
      <c r="N320"/>
      <c r="O320"/>
    </row>
    <row r="321" spans="1:15" x14ac:dyDescent="0.35">
      <c r="A321" s="35" t="s">
        <v>51</v>
      </c>
      <c r="B321" s="33">
        <v>2</v>
      </c>
      <c r="C321" s="35" t="s">
        <v>364</v>
      </c>
      <c r="D321">
        <v>1</v>
      </c>
      <c r="E321" s="35" t="s">
        <v>68</v>
      </c>
      <c r="F321">
        <v>21</v>
      </c>
      <c r="G321">
        <v>6.25E-2</v>
      </c>
      <c r="H321"/>
      <c r="I321"/>
      <c r="J321"/>
      <c r="K321"/>
      <c r="L321"/>
      <c r="M321"/>
      <c r="N321"/>
      <c r="O321"/>
    </row>
    <row r="322" spans="1:15" x14ac:dyDescent="0.35">
      <c r="A322" s="35" t="s">
        <v>51</v>
      </c>
      <c r="B322" s="33">
        <v>2</v>
      </c>
      <c r="C322" s="35" t="s">
        <v>364</v>
      </c>
      <c r="D322">
        <v>1</v>
      </c>
      <c r="E322" s="35" t="s">
        <v>68</v>
      </c>
      <c r="F322">
        <v>21</v>
      </c>
      <c r="G322">
        <v>6.25E-2</v>
      </c>
      <c r="H322"/>
      <c r="I322"/>
      <c r="J322"/>
      <c r="K322"/>
      <c r="L322"/>
      <c r="M322"/>
      <c r="N322"/>
      <c r="O322"/>
    </row>
    <row r="323" spans="1:15" x14ac:dyDescent="0.35">
      <c r="A323" s="35" t="s">
        <v>51</v>
      </c>
      <c r="B323" s="33">
        <v>2</v>
      </c>
      <c r="C323" s="35" t="s">
        <v>364</v>
      </c>
      <c r="D323">
        <v>1</v>
      </c>
      <c r="E323" s="35" t="s">
        <v>68</v>
      </c>
      <c r="F323">
        <v>21</v>
      </c>
      <c r="G323">
        <v>6.25E-2</v>
      </c>
      <c r="H323"/>
      <c r="I323"/>
      <c r="J323"/>
      <c r="K323"/>
      <c r="L323"/>
      <c r="M323"/>
      <c r="N323"/>
      <c r="O323"/>
    </row>
    <row r="324" spans="1:15" x14ac:dyDescent="0.35">
      <c r="A324" s="35" t="s">
        <v>51</v>
      </c>
      <c r="B324" s="33">
        <v>2</v>
      </c>
      <c r="C324" s="35" t="s">
        <v>364</v>
      </c>
      <c r="D324">
        <v>1</v>
      </c>
      <c r="E324" s="35" t="s">
        <v>68</v>
      </c>
      <c r="F324">
        <v>21</v>
      </c>
      <c r="G324">
        <v>6.25E-2</v>
      </c>
      <c r="H324"/>
      <c r="I324"/>
      <c r="J324"/>
      <c r="K324"/>
      <c r="L324"/>
      <c r="M324"/>
      <c r="N324"/>
      <c r="O324"/>
    </row>
    <row r="325" spans="1:15" x14ac:dyDescent="0.35">
      <c r="A325" s="35" t="s">
        <v>51</v>
      </c>
      <c r="B325" s="33">
        <v>2</v>
      </c>
      <c r="C325" s="35" t="s">
        <v>364</v>
      </c>
      <c r="D325">
        <v>1</v>
      </c>
      <c r="E325" s="35" t="s">
        <v>68</v>
      </c>
      <c r="F325">
        <v>21</v>
      </c>
      <c r="G325">
        <v>6.25E-2</v>
      </c>
      <c r="H325"/>
      <c r="I325"/>
      <c r="J325"/>
      <c r="K325"/>
      <c r="L325"/>
      <c r="M325"/>
      <c r="N325"/>
      <c r="O325"/>
    </row>
    <row r="326" spans="1:15" x14ac:dyDescent="0.35">
      <c r="A326" s="35" t="s">
        <v>51</v>
      </c>
      <c r="B326" s="33">
        <v>2</v>
      </c>
      <c r="C326" s="35" t="s">
        <v>364</v>
      </c>
      <c r="D326">
        <v>1</v>
      </c>
      <c r="E326" s="35" t="s">
        <v>68</v>
      </c>
      <c r="F326">
        <v>21</v>
      </c>
      <c r="G326">
        <v>6.25E-2</v>
      </c>
      <c r="H326"/>
      <c r="I326"/>
      <c r="J326"/>
      <c r="K326"/>
      <c r="L326"/>
      <c r="M326"/>
      <c r="N326"/>
      <c r="O326"/>
    </row>
    <row r="327" spans="1:15" x14ac:dyDescent="0.35">
      <c r="A327" s="35" t="s">
        <v>51</v>
      </c>
      <c r="B327" s="33">
        <v>2</v>
      </c>
      <c r="C327" s="35" t="s">
        <v>364</v>
      </c>
      <c r="D327">
        <v>1</v>
      </c>
      <c r="E327" s="35" t="s">
        <v>68</v>
      </c>
      <c r="F327">
        <v>21</v>
      </c>
      <c r="G327">
        <v>6.25E-2</v>
      </c>
      <c r="H327"/>
      <c r="I327"/>
      <c r="J327"/>
      <c r="K327"/>
      <c r="L327"/>
      <c r="M327"/>
      <c r="N327"/>
      <c r="O327"/>
    </row>
    <row r="328" spans="1:15" x14ac:dyDescent="0.35">
      <c r="A328" s="35" t="s">
        <v>51</v>
      </c>
      <c r="B328" s="33">
        <v>2</v>
      </c>
      <c r="C328" s="35" t="s">
        <v>364</v>
      </c>
      <c r="D328">
        <v>1</v>
      </c>
      <c r="E328" s="35" t="s">
        <v>68</v>
      </c>
      <c r="F328">
        <v>21</v>
      </c>
      <c r="G328">
        <v>6.25E-2</v>
      </c>
      <c r="H328"/>
      <c r="I328"/>
      <c r="J328"/>
      <c r="K328"/>
      <c r="L328"/>
      <c r="M328"/>
      <c r="N328"/>
      <c r="O328"/>
    </row>
    <row r="329" spans="1:15" x14ac:dyDescent="0.35">
      <c r="A329" s="35" t="s">
        <v>51</v>
      </c>
      <c r="B329" s="33">
        <v>2</v>
      </c>
      <c r="C329" s="35" t="s">
        <v>364</v>
      </c>
      <c r="D329">
        <v>2</v>
      </c>
      <c r="E329" s="35" t="s">
        <v>60</v>
      </c>
      <c r="F329">
        <v>21</v>
      </c>
      <c r="G329">
        <v>6.25E-2</v>
      </c>
      <c r="H329"/>
      <c r="I329"/>
      <c r="J329"/>
      <c r="K329"/>
      <c r="L329"/>
      <c r="M329"/>
      <c r="N329"/>
      <c r="O329"/>
    </row>
    <row r="330" spans="1:15" x14ac:dyDescent="0.35">
      <c r="A330" s="35" t="s">
        <v>51</v>
      </c>
      <c r="B330" s="33">
        <v>2</v>
      </c>
      <c r="C330" s="35" t="s">
        <v>364</v>
      </c>
      <c r="D330">
        <v>2</v>
      </c>
      <c r="E330" s="35" t="s">
        <v>15</v>
      </c>
      <c r="F330">
        <v>21</v>
      </c>
      <c r="G330">
        <v>0.1</v>
      </c>
      <c r="H330"/>
      <c r="I330"/>
      <c r="J330"/>
      <c r="K330"/>
      <c r="L330"/>
      <c r="M330"/>
      <c r="N330"/>
      <c r="O330"/>
    </row>
    <row r="331" spans="1:15" x14ac:dyDescent="0.35">
      <c r="A331" s="35" t="s">
        <v>51</v>
      </c>
      <c r="B331" s="33">
        <v>2</v>
      </c>
      <c r="C331" s="35" t="s">
        <v>364</v>
      </c>
      <c r="D331">
        <v>1</v>
      </c>
      <c r="E331" s="35" t="s">
        <v>68</v>
      </c>
      <c r="F331">
        <v>22</v>
      </c>
      <c r="G331">
        <v>0.1</v>
      </c>
      <c r="H331"/>
      <c r="I331"/>
      <c r="J331"/>
      <c r="K331"/>
      <c r="L331"/>
      <c r="M331"/>
      <c r="N331"/>
      <c r="O331"/>
    </row>
    <row r="332" spans="1:15" x14ac:dyDescent="0.35">
      <c r="A332" s="35" t="s">
        <v>51</v>
      </c>
      <c r="B332" s="33">
        <v>2</v>
      </c>
      <c r="C332" s="35" t="s">
        <v>364</v>
      </c>
      <c r="D332">
        <v>1</v>
      </c>
      <c r="E332" s="35" t="s">
        <v>68</v>
      </c>
      <c r="F332">
        <v>23</v>
      </c>
      <c r="G332">
        <v>0.1</v>
      </c>
      <c r="H332"/>
      <c r="I332"/>
      <c r="J332"/>
      <c r="K332"/>
      <c r="L332"/>
      <c r="M332"/>
      <c r="N332"/>
      <c r="O332"/>
    </row>
    <row r="333" spans="1:15" x14ac:dyDescent="0.35">
      <c r="A333" s="35" t="s">
        <v>51</v>
      </c>
      <c r="B333" s="33">
        <v>2</v>
      </c>
      <c r="C333" s="35" t="s">
        <v>364</v>
      </c>
      <c r="D333">
        <v>1</v>
      </c>
      <c r="E333" s="35" t="s">
        <v>68</v>
      </c>
      <c r="F333">
        <v>23</v>
      </c>
      <c r="G333">
        <v>0.1</v>
      </c>
      <c r="H333"/>
      <c r="I333"/>
      <c r="J333"/>
      <c r="K333"/>
      <c r="L333"/>
      <c r="M333"/>
      <c r="N333"/>
      <c r="O333"/>
    </row>
    <row r="334" spans="1:15" x14ac:dyDescent="0.35">
      <c r="A334" s="35" t="s">
        <v>51</v>
      </c>
      <c r="B334" s="33">
        <v>2</v>
      </c>
      <c r="C334" s="35" t="s">
        <v>364</v>
      </c>
      <c r="D334">
        <v>2</v>
      </c>
      <c r="E334" s="35" t="s">
        <v>60</v>
      </c>
      <c r="F334">
        <v>23</v>
      </c>
      <c r="G334">
        <v>0.1</v>
      </c>
      <c r="H334"/>
      <c r="I334"/>
      <c r="J334"/>
      <c r="K334"/>
      <c r="L334"/>
      <c r="M334"/>
      <c r="N334"/>
      <c r="O334"/>
    </row>
    <row r="335" spans="1:15" x14ac:dyDescent="0.35">
      <c r="A335" s="35" t="s">
        <v>51</v>
      </c>
      <c r="B335" s="33">
        <v>2</v>
      </c>
      <c r="C335" s="35" t="s">
        <v>364</v>
      </c>
      <c r="D335">
        <v>2</v>
      </c>
      <c r="E335" s="35" t="s">
        <v>60</v>
      </c>
      <c r="F335">
        <v>24</v>
      </c>
      <c r="G335">
        <v>0.1</v>
      </c>
      <c r="H335"/>
      <c r="I335"/>
      <c r="J335"/>
      <c r="K335"/>
      <c r="L335"/>
      <c r="M335"/>
      <c r="N335"/>
      <c r="O335"/>
    </row>
    <row r="336" spans="1:15" x14ac:dyDescent="0.35">
      <c r="A336" s="35" t="s">
        <v>51</v>
      </c>
      <c r="B336" s="33">
        <v>2</v>
      </c>
      <c r="C336" s="35" t="s">
        <v>364</v>
      </c>
      <c r="D336">
        <v>1</v>
      </c>
      <c r="E336" s="35" t="s">
        <v>68</v>
      </c>
      <c r="F336">
        <v>26</v>
      </c>
      <c r="G336">
        <v>0.1</v>
      </c>
      <c r="H336"/>
      <c r="I336"/>
      <c r="J336"/>
      <c r="K336"/>
      <c r="L336"/>
      <c r="M336"/>
      <c r="N336"/>
      <c r="O336"/>
    </row>
    <row r="337" spans="1:15" x14ac:dyDescent="0.35">
      <c r="A337" s="35" t="s">
        <v>51</v>
      </c>
      <c r="B337" s="33">
        <v>2</v>
      </c>
      <c r="C337" s="35" t="s">
        <v>364</v>
      </c>
      <c r="D337">
        <v>2</v>
      </c>
      <c r="E337" s="35" t="s">
        <v>60</v>
      </c>
      <c r="F337">
        <v>32</v>
      </c>
      <c r="G337">
        <v>0.1</v>
      </c>
      <c r="H337"/>
      <c r="I337"/>
      <c r="J337"/>
      <c r="K337"/>
      <c r="L337"/>
      <c r="M337"/>
      <c r="N337"/>
      <c r="O337"/>
    </row>
    <row r="338" spans="1:15" x14ac:dyDescent="0.35">
      <c r="A338" s="35" t="s">
        <v>51</v>
      </c>
      <c r="B338" s="33">
        <v>2</v>
      </c>
      <c r="C338" s="35" t="s">
        <v>364</v>
      </c>
      <c r="D338">
        <v>2</v>
      </c>
      <c r="E338" s="35" t="s">
        <v>15</v>
      </c>
      <c r="F338">
        <v>23</v>
      </c>
      <c r="G338">
        <v>0.2</v>
      </c>
      <c r="H338"/>
      <c r="I338"/>
      <c r="J338"/>
      <c r="K338"/>
      <c r="L338"/>
      <c r="M338"/>
      <c r="N338"/>
      <c r="O338"/>
    </row>
    <row r="339" spans="1:15" x14ac:dyDescent="0.35">
      <c r="A339" s="35" t="s">
        <v>51</v>
      </c>
      <c r="B339" s="33">
        <v>2</v>
      </c>
      <c r="C339" s="35" t="s">
        <v>364</v>
      </c>
      <c r="D339">
        <v>2</v>
      </c>
      <c r="E339" s="35" t="s">
        <v>15</v>
      </c>
      <c r="F339">
        <v>23</v>
      </c>
      <c r="G339">
        <v>0.2</v>
      </c>
      <c r="H339"/>
      <c r="I339"/>
      <c r="J339"/>
      <c r="K339"/>
      <c r="L339"/>
      <c r="M339"/>
      <c r="N339"/>
      <c r="O339"/>
    </row>
    <row r="340" spans="1:15" x14ac:dyDescent="0.35">
      <c r="A340" s="35" t="s">
        <v>51</v>
      </c>
      <c r="B340" s="33">
        <v>2</v>
      </c>
      <c r="C340" s="35" t="s">
        <v>364</v>
      </c>
      <c r="D340">
        <v>2</v>
      </c>
      <c r="E340" s="35" t="s">
        <v>15</v>
      </c>
      <c r="F340">
        <v>24</v>
      </c>
      <c r="G340">
        <v>0.2</v>
      </c>
      <c r="H340"/>
      <c r="I340"/>
      <c r="J340"/>
      <c r="K340"/>
      <c r="L340"/>
      <c r="M340"/>
      <c r="N340"/>
      <c r="O340"/>
    </row>
    <row r="341" spans="1:15" x14ac:dyDescent="0.35">
      <c r="A341" s="35" t="s">
        <v>51</v>
      </c>
      <c r="B341" s="33">
        <v>2</v>
      </c>
      <c r="C341" s="35" t="s">
        <v>364</v>
      </c>
      <c r="D341">
        <v>2</v>
      </c>
      <c r="E341" s="35" t="s">
        <v>15</v>
      </c>
      <c r="F341">
        <v>24</v>
      </c>
      <c r="G341">
        <v>0.2</v>
      </c>
      <c r="H341"/>
      <c r="I341"/>
      <c r="J341"/>
      <c r="K341"/>
      <c r="L341"/>
      <c r="M341"/>
      <c r="N341"/>
      <c r="O341"/>
    </row>
    <row r="342" spans="1:15" x14ac:dyDescent="0.35">
      <c r="A342" s="35" t="s">
        <v>51</v>
      </c>
      <c r="B342" s="33">
        <v>2</v>
      </c>
      <c r="C342" s="35" t="s">
        <v>364</v>
      </c>
      <c r="D342">
        <v>2</v>
      </c>
      <c r="E342" s="35" t="s">
        <v>15</v>
      </c>
      <c r="F342">
        <v>24</v>
      </c>
      <c r="G342">
        <v>0.2</v>
      </c>
      <c r="H342"/>
      <c r="I342"/>
      <c r="J342"/>
      <c r="K342"/>
      <c r="L342"/>
      <c r="M342"/>
      <c r="N342"/>
      <c r="O342"/>
    </row>
    <row r="343" spans="1:15" x14ac:dyDescent="0.35">
      <c r="A343" s="35" t="s">
        <v>51</v>
      </c>
      <c r="B343" s="33">
        <v>2</v>
      </c>
      <c r="C343" s="35" t="s">
        <v>364</v>
      </c>
      <c r="D343">
        <v>2</v>
      </c>
      <c r="E343" s="35" t="s">
        <v>15</v>
      </c>
      <c r="F343">
        <v>24</v>
      </c>
      <c r="G343">
        <v>0.2</v>
      </c>
      <c r="H343"/>
      <c r="I343"/>
      <c r="J343"/>
      <c r="K343"/>
      <c r="L343"/>
      <c r="M343"/>
      <c r="N343"/>
      <c r="O343"/>
    </row>
    <row r="344" spans="1:15" x14ac:dyDescent="0.35">
      <c r="A344" s="35" t="s">
        <v>51</v>
      </c>
      <c r="B344" s="33">
        <v>2</v>
      </c>
      <c r="C344" s="35" t="s">
        <v>364</v>
      </c>
      <c r="D344">
        <v>2</v>
      </c>
      <c r="E344" s="35" t="s">
        <v>15</v>
      </c>
      <c r="F344">
        <v>24</v>
      </c>
      <c r="G344">
        <v>0.2</v>
      </c>
      <c r="H344"/>
      <c r="I344"/>
      <c r="J344"/>
      <c r="K344"/>
      <c r="L344"/>
      <c r="M344"/>
      <c r="N344"/>
      <c r="O344"/>
    </row>
    <row r="345" spans="1:15" x14ac:dyDescent="0.35">
      <c r="A345" s="35" t="s">
        <v>51</v>
      </c>
      <c r="B345" s="33">
        <v>2</v>
      </c>
      <c r="C345" s="35" t="s">
        <v>364</v>
      </c>
      <c r="D345">
        <v>2</v>
      </c>
      <c r="E345" s="35" t="s">
        <v>15</v>
      </c>
      <c r="F345">
        <v>25</v>
      </c>
      <c r="G345">
        <v>0.2</v>
      </c>
      <c r="H345"/>
      <c r="I345"/>
      <c r="J345"/>
      <c r="K345"/>
      <c r="L345"/>
      <c r="M345"/>
      <c r="N345"/>
      <c r="O345"/>
    </row>
    <row r="346" spans="1:15" x14ac:dyDescent="0.35">
      <c r="A346" s="35" t="s">
        <v>51</v>
      </c>
      <c r="B346" s="33">
        <v>2</v>
      </c>
      <c r="C346" s="35" t="s">
        <v>364</v>
      </c>
      <c r="D346">
        <v>2</v>
      </c>
      <c r="E346" s="35" t="s">
        <v>15</v>
      </c>
      <c r="F346">
        <v>25</v>
      </c>
      <c r="G346">
        <v>0.2</v>
      </c>
      <c r="H346"/>
      <c r="I346"/>
      <c r="J346"/>
      <c r="K346"/>
      <c r="L346"/>
      <c r="M346"/>
      <c r="N346"/>
      <c r="O346"/>
    </row>
    <row r="347" spans="1:15" x14ac:dyDescent="0.35">
      <c r="A347" s="35" t="s">
        <v>51</v>
      </c>
      <c r="B347" s="33">
        <v>2</v>
      </c>
      <c r="C347" s="35" t="s">
        <v>364</v>
      </c>
      <c r="D347">
        <v>2</v>
      </c>
      <c r="E347" s="35" t="s">
        <v>15</v>
      </c>
      <c r="F347">
        <v>25</v>
      </c>
      <c r="G347">
        <v>0.2</v>
      </c>
      <c r="H347"/>
      <c r="I347"/>
      <c r="J347"/>
      <c r="K347"/>
      <c r="L347"/>
      <c r="M347"/>
      <c r="N347"/>
      <c r="O347"/>
    </row>
    <row r="348" spans="1:15" x14ac:dyDescent="0.35">
      <c r="A348" s="35" t="s">
        <v>51</v>
      </c>
      <c r="B348" s="33">
        <v>2</v>
      </c>
      <c r="C348" s="35" t="s">
        <v>364</v>
      </c>
      <c r="D348">
        <v>2</v>
      </c>
      <c r="E348" s="35" t="s">
        <v>60</v>
      </c>
      <c r="F348">
        <v>27</v>
      </c>
      <c r="G348">
        <v>0.2</v>
      </c>
      <c r="H348"/>
      <c r="I348"/>
      <c r="J348"/>
      <c r="K348"/>
      <c r="L348"/>
      <c r="M348"/>
      <c r="N348"/>
      <c r="O348"/>
    </row>
    <row r="349" spans="1:15" x14ac:dyDescent="0.35">
      <c r="A349" s="35" t="s">
        <v>51</v>
      </c>
      <c r="B349" s="33">
        <v>2</v>
      </c>
      <c r="C349" s="35" t="s">
        <v>364</v>
      </c>
      <c r="D349">
        <v>2</v>
      </c>
      <c r="E349" s="35" t="s">
        <v>60</v>
      </c>
      <c r="F349">
        <v>28</v>
      </c>
      <c r="G349">
        <v>0.2</v>
      </c>
      <c r="H349"/>
      <c r="I349"/>
      <c r="J349"/>
      <c r="K349"/>
      <c r="L349"/>
      <c r="M349"/>
      <c r="N349"/>
      <c r="O349"/>
    </row>
    <row r="350" spans="1:15" x14ac:dyDescent="0.35">
      <c r="A350" s="35" t="s">
        <v>51</v>
      </c>
      <c r="B350" s="33">
        <v>2</v>
      </c>
      <c r="C350" s="35" t="s">
        <v>364</v>
      </c>
      <c r="D350">
        <v>2</v>
      </c>
      <c r="E350" s="35" t="s">
        <v>60</v>
      </c>
      <c r="F350">
        <v>28</v>
      </c>
      <c r="G350">
        <v>0.2</v>
      </c>
      <c r="H350"/>
      <c r="I350"/>
      <c r="J350"/>
      <c r="K350"/>
      <c r="L350"/>
      <c r="M350"/>
      <c r="N350"/>
      <c r="O350"/>
    </row>
    <row r="351" spans="1:15" x14ac:dyDescent="0.35">
      <c r="A351" s="35" t="s">
        <v>51</v>
      </c>
      <c r="B351" s="33">
        <v>2</v>
      </c>
      <c r="C351" s="35" t="s">
        <v>364</v>
      </c>
      <c r="D351">
        <v>2</v>
      </c>
      <c r="E351" s="35" t="s">
        <v>60</v>
      </c>
      <c r="F351">
        <v>29</v>
      </c>
      <c r="G351">
        <v>0.2</v>
      </c>
      <c r="H351"/>
      <c r="I351"/>
      <c r="J351"/>
      <c r="K351"/>
      <c r="L351"/>
      <c r="M351"/>
      <c r="N351"/>
      <c r="O351"/>
    </row>
    <row r="352" spans="1:15" x14ac:dyDescent="0.35">
      <c r="A352" s="35" t="s">
        <v>51</v>
      </c>
      <c r="B352" s="33">
        <v>2</v>
      </c>
      <c r="C352" s="35" t="s">
        <v>364</v>
      </c>
      <c r="D352">
        <v>2</v>
      </c>
      <c r="E352" s="35" t="s">
        <v>60</v>
      </c>
      <c r="F352">
        <v>29</v>
      </c>
      <c r="G352">
        <v>0.2</v>
      </c>
      <c r="H352"/>
      <c r="I352"/>
      <c r="J352"/>
      <c r="K352"/>
      <c r="L352"/>
      <c r="M352"/>
      <c r="N352"/>
      <c r="O352"/>
    </row>
    <row r="353" spans="1:15" x14ac:dyDescent="0.35">
      <c r="A353" s="35" t="s">
        <v>51</v>
      </c>
      <c r="B353" s="33">
        <v>2</v>
      </c>
      <c r="C353" s="35" t="s">
        <v>364</v>
      </c>
      <c r="D353">
        <v>2</v>
      </c>
      <c r="E353" s="35" t="s">
        <v>60</v>
      </c>
      <c r="F353">
        <v>29</v>
      </c>
      <c r="G353">
        <v>0.2</v>
      </c>
      <c r="H353"/>
      <c r="I353"/>
      <c r="J353"/>
      <c r="K353"/>
      <c r="L353"/>
      <c r="M353"/>
      <c r="N353"/>
      <c r="O353"/>
    </row>
    <row r="354" spans="1:15" x14ac:dyDescent="0.35">
      <c r="A354" s="35" t="s">
        <v>51</v>
      </c>
      <c r="B354" s="33">
        <v>2</v>
      </c>
      <c r="C354" s="35" t="s">
        <v>364</v>
      </c>
      <c r="D354">
        <v>2</v>
      </c>
      <c r="E354" s="35" t="s">
        <v>60</v>
      </c>
      <c r="F354">
        <v>30</v>
      </c>
      <c r="G354">
        <v>0.2</v>
      </c>
      <c r="H354"/>
      <c r="I354"/>
      <c r="J354"/>
      <c r="K354"/>
      <c r="L354"/>
      <c r="M354"/>
      <c r="N354"/>
      <c r="O354"/>
    </row>
    <row r="355" spans="1:15" x14ac:dyDescent="0.35">
      <c r="A355" s="35" t="s">
        <v>51</v>
      </c>
      <c r="B355" s="33">
        <v>2</v>
      </c>
      <c r="C355" s="35" t="s">
        <v>364</v>
      </c>
      <c r="D355">
        <v>2</v>
      </c>
      <c r="E355" s="35" t="s">
        <v>60</v>
      </c>
      <c r="F355">
        <v>30</v>
      </c>
      <c r="G355">
        <v>0.2</v>
      </c>
      <c r="H355"/>
      <c r="I355"/>
      <c r="J355"/>
      <c r="K355"/>
      <c r="L355"/>
      <c r="M355"/>
      <c r="N355"/>
      <c r="O355"/>
    </row>
    <row r="356" spans="1:15" x14ac:dyDescent="0.35">
      <c r="A356" s="35" t="s">
        <v>51</v>
      </c>
      <c r="B356" s="33">
        <v>2</v>
      </c>
      <c r="C356" s="35" t="s">
        <v>364</v>
      </c>
      <c r="D356">
        <v>2</v>
      </c>
      <c r="E356" s="35" t="s">
        <v>60</v>
      </c>
      <c r="F356">
        <v>30</v>
      </c>
      <c r="G356">
        <v>0.2</v>
      </c>
      <c r="H356"/>
      <c r="I356"/>
      <c r="J356"/>
      <c r="K356"/>
      <c r="L356"/>
      <c r="M356"/>
      <c r="N356"/>
      <c r="O356"/>
    </row>
    <row r="357" spans="1:15" x14ac:dyDescent="0.35">
      <c r="A357" s="35" t="s">
        <v>51</v>
      </c>
      <c r="B357" s="33">
        <v>2</v>
      </c>
      <c r="C357" s="35" t="s">
        <v>364</v>
      </c>
      <c r="D357">
        <v>2</v>
      </c>
      <c r="E357" s="35" t="s">
        <v>60</v>
      </c>
      <c r="F357">
        <v>30</v>
      </c>
      <c r="G357">
        <v>0.2</v>
      </c>
      <c r="H357"/>
      <c r="I357"/>
      <c r="J357"/>
      <c r="K357"/>
      <c r="L357"/>
      <c r="M357"/>
      <c r="N357"/>
      <c r="O357"/>
    </row>
    <row r="358" spans="1:15" x14ac:dyDescent="0.35">
      <c r="A358" s="35" t="s">
        <v>51</v>
      </c>
      <c r="B358" s="33">
        <v>2</v>
      </c>
      <c r="C358" s="35" t="s">
        <v>364</v>
      </c>
      <c r="D358">
        <v>2</v>
      </c>
      <c r="E358" s="35" t="s">
        <v>60</v>
      </c>
      <c r="F358">
        <v>30</v>
      </c>
      <c r="G358">
        <v>0.2</v>
      </c>
      <c r="H358"/>
      <c r="I358"/>
      <c r="J358"/>
      <c r="K358"/>
      <c r="L358"/>
      <c r="M358"/>
      <c r="N358"/>
      <c r="O358"/>
    </row>
    <row r="359" spans="1:15" x14ac:dyDescent="0.35">
      <c r="A359" s="35" t="s">
        <v>51</v>
      </c>
      <c r="B359" s="33">
        <v>2</v>
      </c>
      <c r="C359" s="35" t="s">
        <v>364</v>
      </c>
      <c r="D359">
        <v>2</v>
      </c>
      <c r="E359" s="35" t="s">
        <v>60</v>
      </c>
      <c r="F359">
        <v>30</v>
      </c>
      <c r="G359">
        <v>0.2</v>
      </c>
      <c r="H359"/>
      <c r="I359"/>
      <c r="J359"/>
      <c r="K359"/>
      <c r="L359"/>
      <c r="M359"/>
      <c r="N359"/>
      <c r="O359"/>
    </row>
    <row r="360" spans="1:15" x14ac:dyDescent="0.35">
      <c r="A360" s="35" t="s">
        <v>51</v>
      </c>
      <c r="B360" s="33">
        <v>2</v>
      </c>
      <c r="C360" s="35" t="s">
        <v>364</v>
      </c>
      <c r="D360">
        <v>2</v>
      </c>
      <c r="E360" s="35" t="s">
        <v>60</v>
      </c>
      <c r="F360">
        <v>31</v>
      </c>
      <c r="G360">
        <v>0.2</v>
      </c>
      <c r="H360"/>
      <c r="I360"/>
      <c r="J360"/>
      <c r="K360"/>
      <c r="L360"/>
      <c r="M360"/>
      <c r="N360"/>
      <c r="O360"/>
    </row>
    <row r="361" spans="1:15" x14ac:dyDescent="0.35">
      <c r="A361" s="35" t="s">
        <v>51</v>
      </c>
      <c r="B361" s="33">
        <v>2</v>
      </c>
      <c r="C361" s="35" t="s">
        <v>364</v>
      </c>
      <c r="D361">
        <v>2</v>
      </c>
      <c r="E361" s="35" t="s">
        <v>60</v>
      </c>
      <c r="F361">
        <v>32</v>
      </c>
      <c r="G361">
        <v>0.2</v>
      </c>
      <c r="H361"/>
      <c r="I361"/>
      <c r="J361"/>
      <c r="K361"/>
      <c r="L361"/>
      <c r="M361"/>
      <c r="N361"/>
      <c r="O361"/>
    </row>
    <row r="362" spans="1:15" x14ac:dyDescent="0.35">
      <c r="A362" s="35" t="s">
        <v>51</v>
      </c>
      <c r="B362" s="33">
        <v>2</v>
      </c>
      <c r="C362" s="35" t="s">
        <v>364</v>
      </c>
      <c r="D362">
        <v>2</v>
      </c>
      <c r="E362" s="35" t="s">
        <v>60</v>
      </c>
      <c r="F362">
        <v>33</v>
      </c>
      <c r="G362">
        <v>0.2</v>
      </c>
      <c r="H362"/>
      <c r="I362"/>
      <c r="J362"/>
      <c r="K362"/>
      <c r="L362"/>
      <c r="M362"/>
      <c r="N362"/>
      <c r="O362"/>
    </row>
    <row r="363" spans="1:15" x14ac:dyDescent="0.35">
      <c r="A363" s="35" t="s">
        <v>51</v>
      </c>
      <c r="B363" s="33">
        <v>2</v>
      </c>
      <c r="C363" s="35" t="s">
        <v>364</v>
      </c>
      <c r="D363">
        <v>2</v>
      </c>
      <c r="E363" s="35" t="s">
        <v>15</v>
      </c>
      <c r="F363">
        <v>22</v>
      </c>
      <c r="G363">
        <v>0.3</v>
      </c>
      <c r="H363"/>
      <c r="I363"/>
      <c r="J363"/>
      <c r="K363"/>
      <c r="L363"/>
      <c r="M363"/>
      <c r="N363"/>
      <c r="O363"/>
    </row>
    <row r="364" spans="1:15" x14ac:dyDescent="0.35">
      <c r="A364" s="35" t="s">
        <v>51</v>
      </c>
      <c r="B364" s="33">
        <v>2</v>
      </c>
      <c r="C364" s="35" t="s">
        <v>364</v>
      </c>
      <c r="D364">
        <v>2</v>
      </c>
      <c r="E364" s="35" t="s">
        <v>15</v>
      </c>
      <c r="F364">
        <v>23</v>
      </c>
      <c r="G364">
        <v>0.3</v>
      </c>
      <c r="H364"/>
      <c r="I364"/>
      <c r="J364"/>
      <c r="K364"/>
      <c r="L364"/>
      <c r="M364"/>
      <c r="N364"/>
      <c r="O364"/>
    </row>
    <row r="365" spans="1:15" x14ac:dyDescent="0.35">
      <c r="A365" s="35" t="s">
        <v>51</v>
      </c>
      <c r="B365" s="33">
        <v>2</v>
      </c>
      <c r="C365" s="35" t="s">
        <v>364</v>
      </c>
      <c r="D365">
        <v>2</v>
      </c>
      <c r="E365" s="35" t="s">
        <v>15</v>
      </c>
      <c r="F365">
        <v>24</v>
      </c>
      <c r="G365">
        <v>0.3</v>
      </c>
      <c r="H365"/>
      <c r="I365"/>
      <c r="J365"/>
      <c r="K365"/>
      <c r="L365"/>
      <c r="M365"/>
      <c r="N365"/>
      <c r="O365"/>
    </row>
    <row r="366" spans="1:15" x14ac:dyDescent="0.35">
      <c r="A366" s="35" t="s">
        <v>51</v>
      </c>
      <c r="B366" s="33">
        <v>2</v>
      </c>
      <c r="C366" s="35" t="s">
        <v>364</v>
      </c>
      <c r="D366">
        <v>2</v>
      </c>
      <c r="E366" s="35" t="s">
        <v>15</v>
      </c>
      <c r="F366">
        <v>24</v>
      </c>
      <c r="G366">
        <v>0.3</v>
      </c>
      <c r="H366"/>
      <c r="I366"/>
      <c r="J366"/>
      <c r="K366"/>
      <c r="L366"/>
      <c r="M366"/>
      <c r="N366"/>
      <c r="O366"/>
    </row>
    <row r="367" spans="1:15" x14ac:dyDescent="0.35">
      <c r="A367" s="35" t="s">
        <v>51</v>
      </c>
      <c r="B367" s="33">
        <v>2</v>
      </c>
      <c r="C367" s="35" t="s">
        <v>364</v>
      </c>
      <c r="D367">
        <v>2</v>
      </c>
      <c r="E367" s="35" t="s">
        <v>15</v>
      </c>
      <c r="F367">
        <v>25</v>
      </c>
      <c r="G367">
        <v>0.3</v>
      </c>
      <c r="H367"/>
      <c r="I367"/>
      <c r="J367"/>
      <c r="K367"/>
      <c r="L367"/>
      <c r="M367"/>
      <c r="N367"/>
      <c r="O367"/>
    </row>
    <row r="368" spans="1:15" x14ac:dyDescent="0.35">
      <c r="A368" s="35" t="s">
        <v>51</v>
      </c>
      <c r="B368" s="33">
        <v>2</v>
      </c>
      <c r="C368" s="35" t="s">
        <v>364</v>
      </c>
      <c r="D368">
        <v>2</v>
      </c>
      <c r="E368" s="35" t="s">
        <v>15</v>
      </c>
      <c r="F368">
        <v>25</v>
      </c>
      <c r="G368">
        <v>0.3</v>
      </c>
      <c r="H368"/>
      <c r="I368"/>
      <c r="J368"/>
      <c r="K368"/>
      <c r="L368"/>
      <c r="M368"/>
      <c r="N368"/>
      <c r="O368"/>
    </row>
    <row r="369" spans="1:15" x14ac:dyDescent="0.35">
      <c r="A369" s="35" t="s">
        <v>51</v>
      </c>
      <c r="B369" s="33">
        <v>2</v>
      </c>
      <c r="C369" s="35" t="s">
        <v>364</v>
      </c>
      <c r="D369">
        <v>2</v>
      </c>
      <c r="E369" s="35" t="s">
        <v>15</v>
      </c>
      <c r="F369">
        <v>25</v>
      </c>
      <c r="G369">
        <v>0.3</v>
      </c>
      <c r="H369"/>
      <c r="I369"/>
      <c r="J369"/>
      <c r="K369"/>
      <c r="L369"/>
      <c r="M369"/>
      <c r="N369"/>
      <c r="O369"/>
    </row>
    <row r="370" spans="1:15" x14ac:dyDescent="0.35">
      <c r="A370" s="35" t="s">
        <v>51</v>
      </c>
      <c r="B370" s="33">
        <v>2</v>
      </c>
      <c r="C370" s="35" t="s">
        <v>364</v>
      </c>
      <c r="D370">
        <v>2</v>
      </c>
      <c r="E370" s="35" t="s">
        <v>15</v>
      </c>
      <c r="F370">
        <v>25</v>
      </c>
      <c r="G370">
        <v>0.3</v>
      </c>
      <c r="H370"/>
      <c r="I370"/>
      <c r="J370"/>
      <c r="K370"/>
      <c r="L370"/>
      <c r="M370"/>
      <c r="N370"/>
      <c r="O370"/>
    </row>
    <row r="371" spans="1:15" x14ac:dyDescent="0.35">
      <c r="A371" s="35" t="s">
        <v>51</v>
      </c>
      <c r="B371" s="33">
        <v>2</v>
      </c>
      <c r="C371" s="35" t="s">
        <v>364</v>
      </c>
      <c r="D371">
        <v>2</v>
      </c>
      <c r="E371" s="35" t="s">
        <v>15</v>
      </c>
      <c r="F371">
        <v>25</v>
      </c>
      <c r="G371">
        <v>0.3</v>
      </c>
      <c r="H371"/>
      <c r="I371"/>
      <c r="J371"/>
      <c r="K371"/>
      <c r="L371"/>
      <c r="M371"/>
      <c r="N371"/>
      <c r="O371"/>
    </row>
    <row r="372" spans="1:15" x14ac:dyDescent="0.35">
      <c r="A372" s="35" t="s">
        <v>51</v>
      </c>
      <c r="B372" s="33">
        <v>2</v>
      </c>
      <c r="C372" s="35" t="s">
        <v>364</v>
      </c>
      <c r="D372">
        <v>2</v>
      </c>
      <c r="E372" s="35" t="s">
        <v>15</v>
      </c>
      <c r="F372">
        <v>25</v>
      </c>
      <c r="G372">
        <v>0.3</v>
      </c>
      <c r="H372"/>
      <c r="I372"/>
      <c r="J372"/>
      <c r="K372"/>
      <c r="L372"/>
      <c r="M372"/>
      <c r="N372"/>
      <c r="O372"/>
    </row>
    <row r="373" spans="1:15" x14ac:dyDescent="0.35">
      <c r="A373" s="35" t="s">
        <v>51</v>
      </c>
      <c r="B373" s="33">
        <v>2</v>
      </c>
      <c r="C373" s="35" t="s">
        <v>364</v>
      </c>
      <c r="D373">
        <v>2</v>
      </c>
      <c r="E373" s="35" t="s">
        <v>15</v>
      </c>
      <c r="F373">
        <v>25</v>
      </c>
      <c r="G373">
        <v>0.3</v>
      </c>
      <c r="H373"/>
      <c r="I373"/>
      <c r="J373"/>
      <c r="K373"/>
      <c r="L373"/>
      <c r="M373"/>
      <c r="N373"/>
      <c r="O373"/>
    </row>
    <row r="374" spans="1:15" x14ac:dyDescent="0.35">
      <c r="A374" s="35" t="s">
        <v>51</v>
      </c>
      <c r="B374" s="33">
        <v>2</v>
      </c>
      <c r="C374" s="35" t="s">
        <v>364</v>
      </c>
      <c r="D374">
        <v>2</v>
      </c>
      <c r="E374" s="35" t="s">
        <v>15</v>
      </c>
      <c r="F374">
        <v>26</v>
      </c>
      <c r="G374">
        <v>0.3</v>
      </c>
      <c r="H374"/>
      <c r="I374"/>
      <c r="J374"/>
      <c r="K374"/>
      <c r="L374"/>
      <c r="M374"/>
      <c r="N374"/>
      <c r="O374"/>
    </row>
    <row r="375" spans="1:15" x14ac:dyDescent="0.35">
      <c r="A375" s="35" t="s">
        <v>51</v>
      </c>
      <c r="B375" s="33">
        <v>2</v>
      </c>
      <c r="C375" s="35" t="s">
        <v>364</v>
      </c>
      <c r="D375">
        <v>2</v>
      </c>
      <c r="E375" s="35" t="s">
        <v>15</v>
      </c>
      <c r="F375">
        <v>26</v>
      </c>
      <c r="G375">
        <v>0.3</v>
      </c>
      <c r="H375"/>
      <c r="I375"/>
      <c r="J375"/>
      <c r="K375"/>
      <c r="L375"/>
      <c r="M375"/>
      <c r="N375"/>
      <c r="O375"/>
    </row>
    <row r="376" spans="1:15" x14ac:dyDescent="0.35">
      <c r="A376" s="35" t="s">
        <v>51</v>
      </c>
      <c r="B376" s="33">
        <v>2</v>
      </c>
      <c r="C376" s="35" t="s">
        <v>364</v>
      </c>
      <c r="D376">
        <v>2</v>
      </c>
      <c r="E376" s="35" t="s">
        <v>15</v>
      </c>
      <c r="F376">
        <v>26</v>
      </c>
      <c r="G376">
        <v>0.3</v>
      </c>
      <c r="H376"/>
      <c r="I376"/>
      <c r="J376"/>
      <c r="K376"/>
      <c r="L376"/>
      <c r="M376"/>
      <c r="N376"/>
      <c r="O376"/>
    </row>
    <row r="377" spans="1:15" x14ac:dyDescent="0.35">
      <c r="A377" s="35" t="s">
        <v>51</v>
      </c>
      <c r="B377" s="33">
        <v>2</v>
      </c>
      <c r="C377" s="35" t="s">
        <v>364</v>
      </c>
      <c r="D377">
        <v>2</v>
      </c>
      <c r="E377" s="35" t="s">
        <v>15</v>
      </c>
      <c r="F377">
        <v>26</v>
      </c>
      <c r="G377">
        <v>0.3</v>
      </c>
      <c r="H377"/>
      <c r="I377"/>
      <c r="J377"/>
      <c r="K377"/>
      <c r="L377"/>
      <c r="M377"/>
      <c r="N377"/>
      <c r="O377"/>
    </row>
    <row r="378" spans="1:15" x14ac:dyDescent="0.35">
      <c r="A378" s="35" t="s">
        <v>51</v>
      </c>
      <c r="B378" s="33">
        <v>2</v>
      </c>
      <c r="C378" s="35" t="s">
        <v>364</v>
      </c>
      <c r="D378">
        <v>2</v>
      </c>
      <c r="E378" s="35" t="s">
        <v>60</v>
      </c>
      <c r="F378">
        <v>28</v>
      </c>
      <c r="G378">
        <v>0.3</v>
      </c>
      <c r="H378"/>
      <c r="I378"/>
      <c r="J378"/>
      <c r="K378"/>
      <c r="L378"/>
      <c r="M378"/>
      <c r="N378"/>
      <c r="O378"/>
    </row>
    <row r="379" spans="1:15" x14ac:dyDescent="0.35">
      <c r="A379" s="35" t="s">
        <v>51</v>
      </c>
      <c r="B379" s="33">
        <v>2</v>
      </c>
      <c r="C379" s="35" t="s">
        <v>364</v>
      </c>
      <c r="D379">
        <v>2</v>
      </c>
      <c r="E379" s="35" t="s">
        <v>60</v>
      </c>
      <c r="F379">
        <v>30</v>
      </c>
      <c r="G379">
        <v>0.3</v>
      </c>
      <c r="H379"/>
      <c r="I379"/>
      <c r="J379"/>
      <c r="K379"/>
      <c r="L379"/>
      <c r="M379"/>
      <c r="N379"/>
      <c r="O379"/>
    </row>
    <row r="380" spans="1:15" x14ac:dyDescent="0.35">
      <c r="A380" s="35" t="s">
        <v>51</v>
      </c>
      <c r="B380" s="33">
        <v>2</v>
      </c>
      <c r="C380" s="35" t="s">
        <v>364</v>
      </c>
      <c r="D380">
        <v>2</v>
      </c>
      <c r="E380" s="35" t="s">
        <v>60</v>
      </c>
      <c r="F380">
        <v>30</v>
      </c>
      <c r="G380">
        <v>0.3</v>
      </c>
      <c r="H380"/>
      <c r="I380"/>
      <c r="J380"/>
      <c r="K380"/>
      <c r="L380"/>
      <c r="M380"/>
      <c r="N380"/>
      <c r="O380"/>
    </row>
    <row r="381" spans="1:15" x14ac:dyDescent="0.35">
      <c r="A381" s="35" t="s">
        <v>51</v>
      </c>
      <c r="B381" s="33">
        <v>2</v>
      </c>
      <c r="C381" s="35" t="s">
        <v>364</v>
      </c>
      <c r="D381">
        <v>2</v>
      </c>
      <c r="E381" s="35" t="s">
        <v>60</v>
      </c>
      <c r="F381">
        <v>32</v>
      </c>
      <c r="G381">
        <v>0.3</v>
      </c>
      <c r="H381"/>
      <c r="I381" t="s">
        <v>1002</v>
      </c>
      <c r="J381"/>
      <c r="K381"/>
      <c r="L381"/>
      <c r="M381"/>
      <c r="N381"/>
      <c r="O381"/>
    </row>
    <row r="382" spans="1:15" x14ac:dyDescent="0.35">
      <c r="A382" s="35" t="s">
        <v>51</v>
      </c>
      <c r="B382" s="33">
        <v>2</v>
      </c>
      <c r="C382" s="35" t="s">
        <v>364</v>
      </c>
      <c r="D382">
        <v>2</v>
      </c>
      <c r="E382" s="35" t="s">
        <v>60</v>
      </c>
      <c r="F382">
        <v>32</v>
      </c>
      <c r="G382">
        <v>0.3</v>
      </c>
      <c r="H382"/>
      <c r="I382"/>
      <c r="J382"/>
      <c r="K382"/>
      <c r="L382"/>
      <c r="M382"/>
      <c r="N382"/>
      <c r="O382"/>
    </row>
    <row r="383" spans="1:15" x14ac:dyDescent="0.35">
      <c r="A383" s="35" t="s">
        <v>51</v>
      </c>
      <c r="B383" s="33">
        <v>2</v>
      </c>
      <c r="C383" s="35" t="s">
        <v>364</v>
      </c>
      <c r="D383">
        <v>2</v>
      </c>
      <c r="E383" s="35" t="s">
        <v>60</v>
      </c>
      <c r="F383">
        <v>33</v>
      </c>
      <c r="G383">
        <v>0.3</v>
      </c>
      <c r="H383"/>
      <c r="I383"/>
      <c r="J383"/>
      <c r="K383"/>
      <c r="L383"/>
      <c r="M383"/>
      <c r="N383"/>
      <c r="O383"/>
    </row>
    <row r="384" spans="1:15" x14ac:dyDescent="0.35">
      <c r="A384" s="35" t="s">
        <v>51</v>
      </c>
      <c r="B384" s="33">
        <v>2</v>
      </c>
      <c r="C384" s="35" t="s">
        <v>364</v>
      </c>
      <c r="D384">
        <v>2</v>
      </c>
      <c r="E384" s="35" t="s">
        <v>60</v>
      </c>
      <c r="F384">
        <v>33</v>
      </c>
      <c r="G384">
        <v>0.3</v>
      </c>
      <c r="H384"/>
      <c r="I384"/>
      <c r="J384"/>
      <c r="K384"/>
      <c r="L384"/>
      <c r="M384"/>
      <c r="N384"/>
      <c r="O384"/>
    </row>
    <row r="385" spans="1:15" x14ac:dyDescent="0.35">
      <c r="A385" s="35" t="s">
        <v>51</v>
      </c>
      <c r="B385" s="33">
        <v>2</v>
      </c>
      <c r="C385" s="35" t="s">
        <v>364</v>
      </c>
      <c r="D385">
        <v>2</v>
      </c>
      <c r="E385" s="35" t="s">
        <v>60</v>
      </c>
      <c r="F385">
        <v>33</v>
      </c>
      <c r="G385">
        <v>0.3</v>
      </c>
      <c r="H385"/>
      <c r="I385"/>
      <c r="J385"/>
      <c r="K385"/>
      <c r="L385"/>
      <c r="M385"/>
      <c r="N385"/>
      <c r="O385"/>
    </row>
    <row r="386" spans="1:15" x14ac:dyDescent="0.35">
      <c r="A386" s="35" t="s">
        <v>51</v>
      </c>
      <c r="B386" s="33">
        <v>2</v>
      </c>
      <c r="C386" s="35" t="s">
        <v>364</v>
      </c>
      <c r="D386">
        <v>2</v>
      </c>
      <c r="E386" s="35" t="s">
        <v>60</v>
      </c>
      <c r="F386">
        <v>34</v>
      </c>
      <c r="G386">
        <v>0.3</v>
      </c>
      <c r="H386"/>
      <c r="I386"/>
      <c r="J386"/>
      <c r="K386"/>
      <c r="L386"/>
      <c r="M386"/>
      <c r="N386"/>
      <c r="O386"/>
    </row>
    <row r="387" spans="1:15" x14ac:dyDescent="0.35">
      <c r="A387" s="35" t="s">
        <v>51</v>
      </c>
      <c r="B387" s="33">
        <v>2</v>
      </c>
      <c r="C387" s="35" t="s">
        <v>364</v>
      </c>
      <c r="D387">
        <v>2</v>
      </c>
      <c r="E387" s="35" t="s">
        <v>60</v>
      </c>
      <c r="F387">
        <v>34</v>
      </c>
      <c r="G387">
        <v>0.3</v>
      </c>
      <c r="H387"/>
      <c r="I387"/>
      <c r="J387"/>
      <c r="K387"/>
      <c r="L387"/>
      <c r="M387"/>
      <c r="N387"/>
      <c r="O387"/>
    </row>
    <row r="388" spans="1:15" x14ac:dyDescent="0.35">
      <c r="A388" s="35" t="s">
        <v>51</v>
      </c>
      <c r="B388" s="33">
        <v>2</v>
      </c>
      <c r="C388" s="35" t="s">
        <v>364</v>
      </c>
      <c r="D388">
        <v>2</v>
      </c>
      <c r="E388" s="35" t="s">
        <v>60</v>
      </c>
      <c r="F388">
        <v>34</v>
      </c>
      <c r="G388">
        <v>0.3</v>
      </c>
      <c r="H388"/>
      <c r="I388"/>
      <c r="J388"/>
      <c r="K388"/>
      <c r="L388"/>
      <c r="M388"/>
      <c r="N388"/>
      <c r="O388"/>
    </row>
    <row r="389" spans="1:15" x14ac:dyDescent="0.35">
      <c r="A389" s="35" t="s">
        <v>51</v>
      </c>
      <c r="B389" s="33">
        <v>2</v>
      </c>
      <c r="C389" s="35" t="s">
        <v>364</v>
      </c>
      <c r="D389">
        <v>2</v>
      </c>
      <c r="E389" s="35" t="s">
        <v>15</v>
      </c>
      <c r="F389">
        <v>27</v>
      </c>
      <c r="G389">
        <v>0.4</v>
      </c>
      <c r="H389"/>
      <c r="I389"/>
      <c r="J389"/>
      <c r="K389"/>
      <c r="L389"/>
      <c r="M389"/>
      <c r="N389"/>
      <c r="O389"/>
    </row>
    <row r="390" spans="1:15" x14ac:dyDescent="0.35">
      <c r="A390" s="35" t="s">
        <v>51</v>
      </c>
      <c r="B390" s="33">
        <v>2</v>
      </c>
      <c r="C390" s="35" t="s">
        <v>364</v>
      </c>
      <c r="D390">
        <v>2</v>
      </c>
      <c r="E390" s="35" t="s">
        <v>15</v>
      </c>
      <c r="F390">
        <v>27</v>
      </c>
      <c r="G390">
        <v>0.4</v>
      </c>
      <c r="H390"/>
      <c r="I390"/>
      <c r="J390"/>
      <c r="K390"/>
      <c r="L390"/>
      <c r="M390"/>
      <c r="N390"/>
      <c r="O390"/>
    </row>
    <row r="391" spans="1:15" x14ac:dyDescent="0.35">
      <c r="A391" s="35" t="s">
        <v>51</v>
      </c>
      <c r="B391" s="33">
        <v>2</v>
      </c>
      <c r="C391" s="35" t="s">
        <v>364</v>
      </c>
      <c r="D391">
        <v>2</v>
      </c>
      <c r="E391" s="35" t="s">
        <v>15</v>
      </c>
      <c r="F391">
        <v>28</v>
      </c>
      <c r="G391">
        <v>0.4</v>
      </c>
      <c r="H391"/>
      <c r="I391"/>
      <c r="J391"/>
      <c r="K391"/>
      <c r="L391"/>
      <c r="M391"/>
      <c r="N391"/>
      <c r="O391"/>
    </row>
    <row r="392" spans="1:15" x14ac:dyDescent="0.35">
      <c r="A392" s="35" t="s">
        <v>51</v>
      </c>
      <c r="B392" s="33">
        <v>2</v>
      </c>
      <c r="C392" s="35" t="s">
        <v>364</v>
      </c>
      <c r="D392">
        <v>2</v>
      </c>
      <c r="E392" s="35" t="s">
        <v>60</v>
      </c>
      <c r="F392">
        <v>33</v>
      </c>
      <c r="G392">
        <v>0.4</v>
      </c>
      <c r="H392"/>
      <c r="I392"/>
      <c r="J392"/>
      <c r="K392"/>
      <c r="L392"/>
      <c r="M392"/>
      <c r="N392"/>
      <c r="O392"/>
    </row>
    <row r="393" spans="1:15" x14ac:dyDescent="0.35">
      <c r="A393" s="35" t="s">
        <v>51</v>
      </c>
      <c r="B393" s="33">
        <v>2</v>
      </c>
      <c r="C393" s="35" t="s">
        <v>364</v>
      </c>
      <c r="D393">
        <v>2</v>
      </c>
      <c r="E393" s="35" t="s">
        <v>60</v>
      </c>
      <c r="F393">
        <v>35</v>
      </c>
      <c r="G393">
        <v>0.4</v>
      </c>
      <c r="H393"/>
      <c r="I393"/>
      <c r="J393"/>
      <c r="K393"/>
      <c r="L393"/>
      <c r="M393"/>
      <c r="N393"/>
      <c r="O393"/>
    </row>
    <row r="394" spans="1:15" x14ac:dyDescent="0.35">
      <c r="A394" s="35" t="s">
        <v>51</v>
      </c>
      <c r="B394" s="33">
        <v>2</v>
      </c>
      <c r="C394" s="35" t="s">
        <v>364</v>
      </c>
      <c r="D394">
        <v>1</v>
      </c>
      <c r="E394" s="35" t="s">
        <v>68</v>
      </c>
      <c r="F394">
        <v>36</v>
      </c>
      <c r="G394">
        <v>0.4</v>
      </c>
      <c r="H394"/>
      <c r="I394" t="s">
        <v>1011</v>
      </c>
      <c r="J394"/>
      <c r="K394"/>
      <c r="L394"/>
      <c r="M394"/>
      <c r="N394"/>
      <c r="O394"/>
    </row>
    <row r="395" spans="1:15" x14ac:dyDescent="0.35">
      <c r="A395" s="35" t="s">
        <v>51</v>
      </c>
      <c r="B395" s="33">
        <v>2</v>
      </c>
      <c r="C395" s="35" t="s">
        <v>364</v>
      </c>
      <c r="D395">
        <v>2</v>
      </c>
      <c r="E395" s="35" t="s">
        <v>15</v>
      </c>
      <c r="F395">
        <v>28</v>
      </c>
      <c r="G395">
        <v>0.5</v>
      </c>
      <c r="H395"/>
      <c r="I395"/>
      <c r="J395"/>
      <c r="K395"/>
      <c r="L395"/>
      <c r="M395"/>
      <c r="N395"/>
      <c r="O395"/>
    </row>
    <row r="396" spans="1:15" x14ac:dyDescent="0.35">
      <c r="A396" s="35" t="s">
        <v>51</v>
      </c>
      <c r="B396" s="33">
        <v>2</v>
      </c>
      <c r="C396" s="35" t="s">
        <v>364</v>
      </c>
      <c r="D396">
        <v>1</v>
      </c>
      <c r="E396" s="35" t="s">
        <v>23</v>
      </c>
      <c r="F396">
        <v>92</v>
      </c>
      <c r="G396">
        <v>12.6</v>
      </c>
      <c r="H396"/>
      <c r="I396"/>
      <c r="J396"/>
      <c r="K396"/>
      <c r="L396"/>
      <c r="M396"/>
      <c r="N396"/>
      <c r="O396"/>
    </row>
    <row r="397" spans="1:15" x14ac:dyDescent="0.35">
      <c r="A397" s="35" t="s">
        <v>51</v>
      </c>
      <c r="B397" s="33">
        <v>3</v>
      </c>
      <c r="C397" s="35" t="s">
        <v>365</v>
      </c>
      <c r="D397">
        <v>9</v>
      </c>
      <c r="E397" s="35" t="s">
        <v>55</v>
      </c>
      <c r="F397">
        <v>46</v>
      </c>
      <c r="G397">
        <v>4.5</v>
      </c>
      <c r="H397"/>
      <c r="I397"/>
      <c r="J397"/>
      <c r="K397"/>
      <c r="L397"/>
      <c r="M397"/>
      <c r="N397"/>
      <c r="O397"/>
    </row>
    <row r="398" spans="1:15" x14ac:dyDescent="0.35">
      <c r="A398" s="35" t="s">
        <v>51</v>
      </c>
      <c r="B398" s="33">
        <v>3</v>
      </c>
      <c r="C398" s="35" t="s">
        <v>365</v>
      </c>
      <c r="D398">
        <v>6</v>
      </c>
      <c r="E398" s="35" t="s">
        <v>31</v>
      </c>
      <c r="F398">
        <v>77</v>
      </c>
      <c r="G398">
        <v>10.5</v>
      </c>
      <c r="H398"/>
      <c r="I398"/>
      <c r="J398"/>
      <c r="K398"/>
      <c r="L398"/>
      <c r="M398"/>
      <c r="N398"/>
      <c r="O398"/>
    </row>
    <row r="399" spans="1:15" x14ac:dyDescent="0.35">
      <c r="A399" s="35" t="s">
        <v>51</v>
      </c>
      <c r="B399" s="33">
        <v>3</v>
      </c>
      <c r="C399" s="35" t="s">
        <v>365</v>
      </c>
      <c r="D399">
        <v>7</v>
      </c>
      <c r="E399" s="35" t="s">
        <v>271</v>
      </c>
      <c r="F399">
        <v>95</v>
      </c>
      <c r="G399">
        <v>19.8</v>
      </c>
      <c r="H399"/>
      <c r="I399"/>
      <c r="J399"/>
      <c r="K399"/>
      <c r="L399"/>
      <c r="M399"/>
      <c r="N399"/>
      <c r="O399"/>
    </row>
    <row r="400" spans="1:15" x14ac:dyDescent="0.35">
      <c r="A400" s="35" t="s">
        <v>51</v>
      </c>
      <c r="B400" s="33">
        <v>3</v>
      </c>
      <c r="C400" s="35" t="s">
        <v>365</v>
      </c>
      <c r="D400">
        <v>2</v>
      </c>
      <c r="E400" s="35" t="s">
        <v>71</v>
      </c>
      <c r="F400">
        <v>101</v>
      </c>
      <c r="G400">
        <v>11.4</v>
      </c>
      <c r="H400"/>
      <c r="I400"/>
      <c r="J400"/>
      <c r="K400"/>
      <c r="L400"/>
      <c r="M400"/>
      <c r="N400"/>
      <c r="O400"/>
    </row>
    <row r="401" spans="1:15" x14ac:dyDescent="0.35">
      <c r="A401" s="35" t="s">
        <v>51</v>
      </c>
      <c r="B401" s="33">
        <v>3</v>
      </c>
      <c r="C401" s="35" t="s">
        <v>365</v>
      </c>
      <c r="D401">
        <v>1</v>
      </c>
      <c r="E401" s="35" t="s">
        <v>71</v>
      </c>
      <c r="F401">
        <v>102</v>
      </c>
      <c r="G401">
        <v>12</v>
      </c>
      <c r="H401"/>
      <c r="I401"/>
      <c r="J401"/>
      <c r="K401"/>
      <c r="L401"/>
      <c r="M401"/>
      <c r="N401"/>
      <c r="O401"/>
    </row>
    <row r="402" spans="1:15" x14ac:dyDescent="0.35">
      <c r="A402" s="35" t="s">
        <v>51</v>
      </c>
      <c r="B402" s="33">
        <v>3</v>
      </c>
      <c r="C402" s="35" t="s">
        <v>365</v>
      </c>
      <c r="D402">
        <v>5</v>
      </c>
      <c r="E402" s="35" t="s">
        <v>71</v>
      </c>
      <c r="F402">
        <v>104</v>
      </c>
      <c r="G402">
        <v>13</v>
      </c>
      <c r="H402"/>
      <c r="I402"/>
      <c r="J402"/>
      <c r="K402"/>
      <c r="L402"/>
      <c r="M402"/>
      <c r="N402"/>
      <c r="O402"/>
    </row>
    <row r="403" spans="1:15" x14ac:dyDescent="0.35">
      <c r="A403" s="35" t="s">
        <v>51</v>
      </c>
      <c r="B403" s="33">
        <v>3</v>
      </c>
      <c r="C403" s="35" t="s">
        <v>365</v>
      </c>
      <c r="D403">
        <v>1</v>
      </c>
      <c r="E403" s="35" t="s">
        <v>71</v>
      </c>
      <c r="F403">
        <v>105</v>
      </c>
      <c r="G403">
        <v>13.4</v>
      </c>
      <c r="H403"/>
      <c r="I403" t="s">
        <v>1012</v>
      </c>
      <c r="J403"/>
      <c r="K403"/>
      <c r="L403"/>
      <c r="M403"/>
      <c r="N403"/>
      <c r="O403"/>
    </row>
    <row r="404" spans="1:15" x14ac:dyDescent="0.35">
      <c r="A404" s="35" t="s">
        <v>51</v>
      </c>
      <c r="B404" s="33">
        <v>3</v>
      </c>
      <c r="C404" s="35" t="s">
        <v>365</v>
      </c>
      <c r="D404">
        <v>2</v>
      </c>
      <c r="E404" s="35" t="s">
        <v>71</v>
      </c>
      <c r="F404">
        <v>106</v>
      </c>
      <c r="G404">
        <v>12.8</v>
      </c>
      <c r="H404"/>
      <c r="I404"/>
      <c r="J404"/>
      <c r="K404"/>
      <c r="L404"/>
      <c r="M404"/>
      <c r="N404"/>
      <c r="O404"/>
    </row>
    <row r="405" spans="1:15" x14ac:dyDescent="0.35">
      <c r="A405" s="35" t="s">
        <v>51</v>
      </c>
      <c r="B405" s="33">
        <v>3</v>
      </c>
      <c r="C405" s="35" t="s">
        <v>365</v>
      </c>
      <c r="D405">
        <v>4</v>
      </c>
      <c r="E405" s="35" t="s">
        <v>71</v>
      </c>
      <c r="F405">
        <v>108</v>
      </c>
      <c r="G405">
        <v>14.3</v>
      </c>
      <c r="H405"/>
      <c r="I405"/>
      <c r="J405"/>
      <c r="K405"/>
      <c r="L405"/>
      <c r="M405"/>
      <c r="N405"/>
      <c r="O405"/>
    </row>
    <row r="406" spans="1:15" x14ac:dyDescent="0.35">
      <c r="A406" s="35" t="s">
        <v>51</v>
      </c>
      <c r="B406" s="33">
        <v>3</v>
      </c>
      <c r="C406" s="35" t="s">
        <v>365</v>
      </c>
      <c r="D406">
        <v>3</v>
      </c>
      <c r="E406" s="35" t="s">
        <v>71</v>
      </c>
      <c r="F406">
        <v>109</v>
      </c>
      <c r="G406">
        <v>16.600000000000001</v>
      </c>
      <c r="H406"/>
      <c r="I406"/>
      <c r="J406"/>
      <c r="K406"/>
      <c r="L406"/>
      <c r="M406"/>
      <c r="N406"/>
      <c r="O406"/>
    </row>
    <row r="407" spans="1:15" x14ac:dyDescent="0.35">
      <c r="A407" s="35" t="s">
        <v>51</v>
      </c>
      <c r="B407" s="33">
        <v>3</v>
      </c>
      <c r="C407" s="35" t="s">
        <v>365</v>
      </c>
      <c r="D407">
        <v>7</v>
      </c>
      <c r="E407" s="35" t="s">
        <v>28</v>
      </c>
      <c r="F407">
        <v>120</v>
      </c>
      <c r="G407">
        <v>25.4</v>
      </c>
      <c r="H407"/>
      <c r="I407"/>
      <c r="J407"/>
      <c r="K407"/>
      <c r="L407"/>
      <c r="M407"/>
      <c r="N407"/>
      <c r="O407"/>
    </row>
    <row r="408" spans="1:15" x14ac:dyDescent="0.35">
      <c r="A408" s="35" t="s">
        <v>51</v>
      </c>
      <c r="B408" s="33">
        <v>3</v>
      </c>
      <c r="C408" s="35" t="s">
        <v>365</v>
      </c>
      <c r="D408">
        <v>8</v>
      </c>
      <c r="E408" s="35" t="s">
        <v>256</v>
      </c>
      <c r="F408">
        <v>184</v>
      </c>
      <c r="G408">
        <v>62.7</v>
      </c>
      <c r="H408"/>
      <c r="I408"/>
      <c r="J408"/>
      <c r="K408"/>
      <c r="L408"/>
      <c r="M408"/>
      <c r="N408"/>
      <c r="O408"/>
    </row>
    <row r="409" spans="1:15" x14ac:dyDescent="0.35">
      <c r="A409" s="35" t="s">
        <v>51</v>
      </c>
      <c r="B409" s="33">
        <v>3</v>
      </c>
      <c r="C409" s="35" t="s">
        <v>373</v>
      </c>
      <c r="D409">
        <v>2</v>
      </c>
      <c r="E409" s="35" t="s">
        <v>200</v>
      </c>
      <c r="F409">
        <v>53</v>
      </c>
      <c r="G409">
        <v>2.4</v>
      </c>
      <c r="H409"/>
      <c r="I409"/>
      <c r="J409"/>
      <c r="K409"/>
      <c r="L409"/>
      <c r="M409"/>
      <c r="N409"/>
      <c r="O409"/>
    </row>
    <row r="410" spans="1:15" x14ac:dyDescent="0.35">
      <c r="A410" s="35" t="s">
        <v>51</v>
      </c>
      <c r="B410" s="33">
        <v>3</v>
      </c>
      <c r="C410" s="35" t="s">
        <v>373</v>
      </c>
      <c r="D410">
        <v>1</v>
      </c>
      <c r="E410" s="35" t="s">
        <v>31</v>
      </c>
      <c r="F410">
        <v>82</v>
      </c>
      <c r="G410">
        <v>13.8</v>
      </c>
      <c r="H410"/>
      <c r="I410"/>
      <c r="J410"/>
      <c r="K410"/>
      <c r="L410"/>
      <c r="M410"/>
      <c r="N410"/>
      <c r="O410"/>
    </row>
    <row r="411" spans="1:15" x14ac:dyDescent="0.35">
      <c r="A411" s="35" t="s">
        <v>51</v>
      </c>
      <c r="B411" s="33">
        <v>3</v>
      </c>
      <c r="C411" s="35" t="s">
        <v>373</v>
      </c>
      <c r="D411">
        <v>3</v>
      </c>
      <c r="E411" s="35" t="s">
        <v>103</v>
      </c>
      <c r="F411">
        <v>85</v>
      </c>
      <c r="G411">
        <v>15.3</v>
      </c>
      <c r="H411"/>
      <c r="I411"/>
      <c r="J411"/>
      <c r="K411"/>
      <c r="L411"/>
      <c r="M411"/>
      <c r="N411"/>
      <c r="O411"/>
    </row>
    <row r="412" spans="1:15" x14ac:dyDescent="0.35">
      <c r="A412" s="35" t="s">
        <v>51</v>
      </c>
      <c r="B412" s="33">
        <v>3</v>
      </c>
      <c r="C412" s="35" t="s">
        <v>373</v>
      </c>
      <c r="D412">
        <v>2</v>
      </c>
      <c r="E412" s="35" t="s">
        <v>23</v>
      </c>
      <c r="F412">
        <v>101</v>
      </c>
      <c r="G412">
        <v>15.9</v>
      </c>
      <c r="H412"/>
      <c r="I412"/>
      <c r="J412"/>
      <c r="K412"/>
      <c r="L412"/>
      <c r="M412"/>
      <c r="N412"/>
      <c r="O412"/>
    </row>
    <row r="413" spans="1:15" x14ac:dyDescent="0.35">
      <c r="A413" s="35" t="s">
        <v>51</v>
      </c>
      <c r="B413" s="33">
        <v>3</v>
      </c>
      <c r="C413" s="35" t="s">
        <v>373</v>
      </c>
      <c r="D413">
        <v>2</v>
      </c>
      <c r="E413" s="35" t="s">
        <v>256</v>
      </c>
      <c r="F413">
        <v>103</v>
      </c>
      <c r="G413">
        <v>10.199999999999999</v>
      </c>
      <c r="H413"/>
      <c r="I413"/>
      <c r="J413"/>
      <c r="K413"/>
      <c r="L413"/>
      <c r="M413"/>
      <c r="N413"/>
      <c r="O413"/>
    </row>
    <row r="414" spans="1:15" x14ac:dyDescent="0.35">
      <c r="A414" s="35" t="s">
        <v>51</v>
      </c>
      <c r="B414" s="33">
        <v>3</v>
      </c>
      <c r="C414" s="35" t="s">
        <v>373</v>
      </c>
      <c r="D414">
        <v>2</v>
      </c>
      <c r="E414" s="35" t="s">
        <v>23</v>
      </c>
      <c r="F414">
        <v>105</v>
      </c>
      <c r="G414">
        <v>19.3</v>
      </c>
      <c r="H414"/>
      <c r="I414"/>
      <c r="J414"/>
      <c r="K414"/>
      <c r="L414"/>
      <c r="M414"/>
      <c r="N414"/>
      <c r="O414"/>
    </row>
    <row r="415" spans="1:15" x14ac:dyDescent="0.35">
      <c r="A415" s="35" t="s">
        <v>51</v>
      </c>
      <c r="B415" s="33">
        <v>3</v>
      </c>
      <c r="C415" s="35" t="s">
        <v>373</v>
      </c>
      <c r="D415">
        <v>1</v>
      </c>
      <c r="E415" s="35" t="s">
        <v>31</v>
      </c>
      <c r="F415">
        <v>107</v>
      </c>
      <c r="G415">
        <v>26.9</v>
      </c>
      <c r="H415"/>
      <c r="I415"/>
      <c r="J415"/>
      <c r="K415"/>
      <c r="L415"/>
      <c r="M415"/>
      <c r="N415"/>
      <c r="O415"/>
    </row>
    <row r="416" spans="1:15" x14ac:dyDescent="0.35">
      <c r="A416" s="35" t="s">
        <v>51</v>
      </c>
      <c r="B416" s="33">
        <v>3</v>
      </c>
      <c r="C416" s="35" t="s">
        <v>373</v>
      </c>
      <c r="D416">
        <v>2</v>
      </c>
      <c r="E416" s="35" t="s">
        <v>23</v>
      </c>
      <c r="F416">
        <v>107</v>
      </c>
      <c r="G416">
        <v>22.4</v>
      </c>
      <c r="H416"/>
      <c r="I416"/>
      <c r="J416"/>
      <c r="K416"/>
      <c r="L416"/>
      <c r="M416"/>
      <c r="N416"/>
      <c r="O416"/>
    </row>
    <row r="417" spans="1:15" x14ac:dyDescent="0.35">
      <c r="A417" s="35" t="s">
        <v>51</v>
      </c>
      <c r="B417" s="33">
        <v>3</v>
      </c>
      <c r="C417" s="35" t="s">
        <v>373</v>
      </c>
      <c r="D417">
        <v>1</v>
      </c>
      <c r="E417" s="35" t="s">
        <v>23</v>
      </c>
      <c r="F417">
        <v>108</v>
      </c>
      <c r="G417">
        <v>22.8</v>
      </c>
      <c r="H417"/>
      <c r="I417"/>
      <c r="J417"/>
      <c r="K417"/>
      <c r="L417"/>
      <c r="M417"/>
      <c r="N417"/>
      <c r="O417"/>
    </row>
    <row r="418" spans="1:15" x14ac:dyDescent="0.35">
      <c r="A418" s="35" t="s">
        <v>51</v>
      </c>
      <c r="B418" s="33">
        <v>3</v>
      </c>
      <c r="C418" s="35" t="s">
        <v>373</v>
      </c>
      <c r="D418">
        <v>2</v>
      </c>
      <c r="E418" s="35" t="s">
        <v>68</v>
      </c>
      <c r="F418">
        <v>111</v>
      </c>
      <c r="G418">
        <v>16.600000000000001</v>
      </c>
      <c r="H418"/>
      <c r="I418"/>
      <c r="J418"/>
      <c r="K418"/>
      <c r="L418"/>
      <c r="M418"/>
      <c r="N418"/>
      <c r="O418"/>
    </row>
    <row r="419" spans="1:15" x14ac:dyDescent="0.35">
      <c r="A419" s="35" t="s">
        <v>51</v>
      </c>
      <c r="B419" s="33">
        <v>3</v>
      </c>
      <c r="C419" s="35" t="s">
        <v>373</v>
      </c>
      <c r="D419">
        <v>1</v>
      </c>
      <c r="E419" s="35" t="s">
        <v>23</v>
      </c>
      <c r="F419">
        <v>112</v>
      </c>
      <c r="G419">
        <v>21.4</v>
      </c>
      <c r="H419"/>
      <c r="I419"/>
      <c r="J419"/>
      <c r="K419"/>
      <c r="L419"/>
      <c r="M419"/>
      <c r="N419"/>
      <c r="O419"/>
    </row>
    <row r="420" spans="1:15" x14ac:dyDescent="0.35">
      <c r="A420" s="35" t="s">
        <v>51</v>
      </c>
      <c r="B420" s="33">
        <v>3</v>
      </c>
      <c r="C420" s="35" t="s">
        <v>373</v>
      </c>
      <c r="D420">
        <v>1</v>
      </c>
      <c r="E420" s="35" t="s">
        <v>103</v>
      </c>
      <c r="F420">
        <v>116</v>
      </c>
      <c r="G420">
        <v>29.1</v>
      </c>
      <c r="H420"/>
      <c r="I420"/>
      <c r="J420"/>
      <c r="K420"/>
      <c r="L420"/>
      <c r="M420"/>
      <c r="N420"/>
      <c r="O420"/>
    </row>
    <row r="421" spans="1:15" x14ac:dyDescent="0.35">
      <c r="A421" s="35" t="s">
        <v>51</v>
      </c>
      <c r="B421" s="33">
        <v>3</v>
      </c>
      <c r="C421" s="35" t="s">
        <v>373</v>
      </c>
      <c r="D421">
        <v>1</v>
      </c>
      <c r="E421" s="35" t="s">
        <v>23</v>
      </c>
      <c r="F421">
        <v>122</v>
      </c>
      <c r="G421">
        <v>27.7</v>
      </c>
      <c r="H421"/>
      <c r="I421"/>
      <c r="J421"/>
      <c r="K421"/>
      <c r="L421"/>
      <c r="M421"/>
      <c r="N421"/>
      <c r="O421"/>
    </row>
    <row r="422" spans="1:15" x14ac:dyDescent="0.35">
      <c r="A422" s="35" t="s">
        <v>51</v>
      </c>
      <c r="B422" s="33">
        <v>3</v>
      </c>
      <c r="C422" s="35" t="s">
        <v>373</v>
      </c>
      <c r="D422">
        <v>3</v>
      </c>
      <c r="E422" s="35" t="s">
        <v>256</v>
      </c>
      <c r="F422">
        <v>132</v>
      </c>
      <c r="G422">
        <v>23.1</v>
      </c>
      <c r="H422"/>
      <c r="I422"/>
      <c r="J422"/>
      <c r="K422"/>
      <c r="L422"/>
      <c r="M422"/>
      <c r="N422"/>
      <c r="O422"/>
    </row>
    <row r="423" spans="1:15" x14ac:dyDescent="0.35">
      <c r="A423" s="35" t="s">
        <v>51</v>
      </c>
      <c r="B423" s="33">
        <v>3</v>
      </c>
      <c r="C423" s="35" t="s">
        <v>373</v>
      </c>
      <c r="D423">
        <v>2</v>
      </c>
      <c r="E423" s="35" t="s">
        <v>23</v>
      </c>
      <c r="F423">
        <v>134</v>
      </c>
      <c r="G423">
        <v>37.5</v>
      </c>
      <c r="H423"/>
      <c r="I423"/>
      <c r="J423"/>
      <c r="K423"/>
      <c r="L423"/>
      <c r="M423"/>
      <c r="N423"/>
      <c r="O423"/>
    </row>
    <row r="424" spans="1:15" x14ac:dyDescent="0.35">
      <c r="A424" s="35" t="s">
        <v>51</v>
      </c>
      <c r="B424" s="33">
        <v>3</v>
      </c>
      <c r="C424" s="35" t="s">
        <v>373</v>
      </c>
      <c r="D424">
        <v>2</v>
      </c>
      <c r="E424" s="35" t="s">
        <v>256</v>
      </c>
      <c r="F424">
        <v>138</v>
      </c>
      <c r="G424">
        <v>22.4</v>
      </c>
      <c r="H424"/>
      <c r="I424"/>
      <c r="J424"/>
      <c r="K424"/>
      <c r="L424"/>
      <c r="M424"/>
      <c r="N424"/>
      <c r="O424"/>
    </row>
    <row r="425" spans="1:15" x14ac:dyDescent="0.35">
      <c r="A425" s="35" t="s">
        <v>51</v>
      </c>
      <c r="B425" s="33">
        <v>3</v>
      </c>
      <c r="C425" s="35" t="s">
        <v>373</v>
      </c>
      <c r="D425">
        <v>1</v>
      </c>
      <c r="E425" s="35" t="s">
        <v>256</v>
      </c>
      <c r="F425">
        <v>151</v>
      </c>
      <c r="G425">
        <v>30.9</v>
      </c>
      <c r="H425"/>
      <c r="I425"/>
      <c r="J425"/>
      <c r="K425"/>
      <c r="L425"/>
      <c r="M425"/>
      <c r="N425"/>
      <c r="O425"/>
    </row>
    <row r="426" spans="1:15" x14ac:dyDescent="0.35">
      <c r="A426" s="35" t="s">
        <v>51</v>
      </c>
      <c r="B426" s="33">
        <v>3</v>
      </c>
      <c r="C426" s="35" t="s">
        <v>373</v>
      </c>
      <c r="D426">
        <v>2</v>
      </c>
      <c r="E426" s="35" t="s">
        <v>6</v>
      </c>
      <c r="F426">
        <v>151</v>
      </c>
      <c r="G426">
        <v>80.8</v>
      </c>
      <c r="H426"/>
      <c r="I426"/>
      <c r="J426"/>
      <c r="K426"/>
      <c r="L426"/>
      <c r="M426"/>
      <c r="N426"/>
      <c r="O426"/>
    </row>
    <row r="427" spans="1:15" x14ac:dyDescent="0.35">
      <c r="A427" s="35" t="s">
        <v>51</v>
      </c>
      <c r="B427" s="33">
        <v>3</v>
      </c>
      <c r="C427" s="35" t="s">
        <v>373</v>
      </c>
      <c r="D427">
        <v>2</v>
      </c>
      <c r="E427" s="35" t="s">
        <v>23</v>
      </c>
      <c r="F427">
        <v>152</v>
      </c>
      <c r="G427">
        <v>54.8</v>
      </c>
      <c r="H427"/>
      <c r="I427"/>
      <c r="J427"/>
      <c r="K427"/>
      <c r="L427"/>
      <c r="M427"/>
      <c r="N427"/>
      <c r="O427"/>
    </row>
    <row r="428" spans="1:15" x14ac:dyDescent="0.35">
      <c r="A428" s="35" t="s">
        <v>51</v>
      </c>
      <c r="B428" s="33">
        <v>3</v>
      </c>
      <c r="C428" s="35" t="s">
        <v>373</v>
      </c>
      <c r="D428">
        <v>2</v>
      </c>
      <c r="E428" s="35" t="s">
        <v>23</v>
      </c>
      <c r="F428">
        <v>155</v>
      </c>
      <c r="G428">
        <v>58.7</v>
      </c>
      <c r="H428"/>
      <c r="I428"/>
      <c r="J428"/>
      <c r="K428"/>
      <c r="L428"/>
      <c r="M428"/>
      <c r="N428"/>
      <c r="O428"/>
    </row>
    <row r="429" spans="1:15" x14ac:dyDescent="0.35">
      <c r="A429" s="35" t="s">
        <v>51</v>
      </c>
      <c r="B429" s="33">
        <v>3</v>
      </c>
      <c r="C429" s="35" t="s">
        <v>373</v>
      </c>
      <c r="D429">
        <v>2</v>
      </c>
      <c r="E429" s="35" t="s">
        <v>256</v>
      </c>
      <c r="F429">
        <v>160</v>
      </c>
      <c r="G429">
        <v>37.200000000000003</v>
      </c>
      <c r="H429"/>
      <c r="I429"/>
      <c r="J429"/>
      <c r="K429"/>
      <c r="L429"/>
      <c r="M429"/>
      <c r="N429"/>
      <c r="O429"/>
    </row>
    <row r="430" spans="1:15" x14ac:dyDescent="0.35">
      <c r="A430" s="35" t="s">
        <v>51</v>
      </c>
      <c r="B430" s="33">
        <v>3</v>
      </c>
      <c r="C430" s="35" t="s">
        <v>373</v>
      </c>
      <c r="D430">
        <v>2</v>
      </c>
      <c r="E430" s="35" t="s">
        <v>256</v>
      </c>
      <c r="F430">
        <v>160</v>
      </c>
      <c r="G430">
        <v>33.6</v>
      </c>
      <c r="H430"/>
      <c r="I430"/>
      <c r="J430"/>
      <c r="K430"/>
      <c r="L430"/>
      <c r="M430"/>
      <c r="N430"/>
      <c r="O430"/>
    </row>
    <row r="431" spans="1:15" x14ac:dyDescent="0.35">
      <c r="A431" s="35" t="s">
        <v>51</v>
      </c>
      <c r="B431" s="33">
        <v>3</v>
      </c>
      <c r="C431" s="35" t="s">
        <v>373</v>
      </c>
      <c r="D431">
        <v>2</v>
      </c>
      <c r="E431" s="35" t="s">
        <v>23</v>
      </c>
      <c r="F431">
        <v>166</v>
      </c>
      <c r="G431">
        <v>72</v>
      </c>
      <c r="H431"/>
      <c r="I431"/>
      <c r="J431"/>
      <c r="K431"/>
      <c r="L431"/>
      <c r="M431"/>
      <c r="N431"/>
      <c r="O431"/>
    </row>
    <row r="432" spans="1:15" x14ac:dyDescent="0.35">
      <c r="A432" s="35" t="s">
        <v>51</v>
      </c>
      <c r="B432" s="33">
        <v>3</v>
      </c>
      <c r="C432" s="35" t="s">
        <v>373</v>
      </c>
      <c r="D432">
        <v>3</v>
      </c>
      <c r="E432" s="35" t="s">
        <v>156</v>
      </c>
      <c r="F432">
        <v>175</v>
      </c>
      <c r="G432">
        <v>202</v>
      </c>
      <c r="H432"/>
      <c r="I432"/>
      <c r="J432"/>
      <c r="K432"/>
      <c r="L432"/>
      <c r="M432"/>
      <c r="N432"/>
      <c r="O432"/>
    </row>
    <row r="433" spans="1:15" x14ac:dyDescent="0.35">
      <c r="A433" s="35" t="s">
        <v>51</v>
      </c>
      <c r="B433" s="33">
        <v>3</v>
      </c>
      <c r="C433" s="35" t="s">
        <v>373</v>
      </c>
      <c r="D433">
        <v>3</v>
      </c>
      <c r="E433" s="35" t="s">
        <v>23</v>
      </c>
      <c r="F433">
        <v>232</v>
      </c>
      <c r="G433">
        <v>203.6</v>
      </c>
      <c r="H433"/>
      <c r="I433"/>
      <c r="J433"/>
      <c r="K433"/>
      <c r="L433"/>
      <c r="M433"/>
      <c r="N433"/>
      <c r="O433"/>
    </row>
    <row r="434" spans="1:15" x14ac:dyDescent="0.35">
      <c r="A434" s="35" t="s">
        <v>51</v>
      </c>
      <c r="B434" s="33">
        <v>3</v>
      </c>
      <c r="C434" s="35" t="s">
        <v>364</v>
      </c>
      <c r="D434">
        <v>2</v>
      </c>
      <c r="E434" s="35" t="s">
        <v>15</v>
      </c>
      <c r="F434">
        <v>20</v>
      </c>
      <c r="G434">
        <v>0.2</v>
      </c>
      <c r="H434"/>
      <c r="I434"/>
      <c r="J434"/>
      <c r="K434"/>
      <c r="L434"/>
      <c r="M434"/>
      <c r="N434"/>
      <c r="O434"/>
    </row>
    <row r="435" spans="1:15" x14ac:dyDescent="0.35">
      <c r="A435" s="35" t="s">
        <v>51</v>
      </c>
      <c r="B435" s="33">
        <v>3</v>
      </c>
      <c r="C435" s="35" t="s">
        <v>364</v>
      </c>
      <c r="D435">
        <v>2</v>
      </c>
      <c r="E435" s="35" t="s">
        <v>15</v>
      </c>
      <c r="F435">
        <v>21</v>
      </c>
      <c r="G435">
        <v>0.2</v>
      </c>
      <c r="H435"/>
      <c r="I435"/>
      <c r="J435"/>
      <c r="K435"/>
      <c r="L435"/>
      <c r="M435"/>
      <c r="N435"/>
      <c r="O435"/>
    </row>
    <row r="436" spans="1:15" x14ac:dyDescent="0.35">
      <c r="A436" s="35" t="s">
        <v>51</v>
      </c>
      <c r="B436" s="33">
        <v>3</v>
      </c>
      <c r="C436" s="35" t="s">
        <v>364</v>
      </c>
      <c r="D436">
        <v>2</v>
      </c>
      <c r="E436" s="35" t="s">
        <v>15</v>
      </c>
      <c r="F436">
        <v>22</v>
      </c>
      <c r="G436">
        <v>0.2</v>
      </c>
      <c r="H436"/>
      <c r="I436"/>
      <c r="J436"/>
      <c r="K436"/>
      <c r="L436"/>
      <c r="M436"/>
      <c r="N436"/>
      <c r="O436"/>
    </row>
    <row r="437" spans="1:15" x14ac:dyDescent="0.35">
      <c r="A437" s="35" t="s">
        <v>51</v>
      </c>
      <c r="B437" s="33">
        <v>3</v>
      </c>
      <c r="C437" s="35" t="s">
        <v>364</v>
      </c>
      <c r="D437">
        <v>2</v>
      </c>
      <c r="E437" s="35" t="s">
        <v>15</v>
      </c>
      <c r="F437">
        <v>22</v>
      </c>
      <c r="G437">
        <v>0.2</v>
      </c>
      <c r="H437"/>
      <c r="I437"/>
      <c r="J437"/>
      <c r="K437"/>
      <c r="L437"/>
      <c r="M437"/>
      <c r="N437"/>
      <c r="O437"/>
    </row>
    <row r="438" spans="1:15" x14ac:dyDescent="0.35">
      <c r="A438" s="35" t="s">
        <v>51</v>
      </c>
      <c r="B438" s="33">
        <v>3</v>
      </c>
      <c r="C438" s="35" t="s">
        <v>364</v>
      </c>
      <c r="D438">
        <v>2</v>
      </c>
      <c r="E438" s="35" t="s">
        <v>15</v>
      </c>
      <c r="F438">
        <v>22</v>
      </c>
      <c r="G438">
        <v>0.2</v>
      </c>
      <c r="H438"/>
      <c r="I438"/>
      <c r="J438"/>
      <c r="K438"/>
      <c r="L438"/>
      <c r="M438"/>
      <c r="N438"/>
      <c r="O438"/>
    </row>
    <row r="439" spans="1:15" x14ac:dyDescent="0.35">
      <c r="A439" s="35" t="s">
        <v>51</v>
      </c>
      <c r="B439" s="33">
        <v>3</v>
      </c>
      <c r="C439" s="35" t="s">
        <v>364</v>
      </c>
      <c r="D439">
        <v>2</v>
      </c>
      <c r="E439" s="35" t="s">
        <v>15</v>
      </c>
      <c r="F439">
        <v>23</v>
      </c>
      <c r="G439">
        <v>0.2</v>
      </c>
      <c r="H439"/>
      <c r="I439"/>
      <c r="J439"/>
      <c r="K439"/>
      <c r="L439"/>
      <c r="M439"/>
      <c r="N439"/>
      <c r="O439"/>
    </row>
    <row r="440" spans="1:15" x14ac:dyDescent="0.35">
      <c r="A440" s="35" t="s">
        <v>51</v>
      </c>
      <c r="B440" s="33">
        <v>3</v>
      </c>
      <c r="C440" s="35" t="s">
        <v>364</v>
      </c>
      <c r="D440">
        <v>2</v>
      </c>
      <c r="E440" s="35" t="s">
        <v>15</v>
      </c>
      <c r="F440">
        <v>25</v>
      </c>
      <c r="G440">
        <v>0.3</v>
      </c>
      <c r="H440"/>
      <c r="I440"/>
      <c r="J440"/>
      <c r="K440"/>
      <c r="L440"/>
      <c r="M440"/>
      <c r="N440"/>
      <c r="O440"/>
    </row>
    <row r="441" spans="1:15" x14ac:dyDescent="0.35">
      <c r="A441" s="35" t="s">
        <v>51</v>
      </c>
      <c r="B441" s="33">
        <v>3</v>
      </c>
      <c r="C441" s="35" t="s">
        <v>364</v>
      </c>
      <c r="D441">
        <v>1</v>
      </c>
      <c r="E441" s="35" t="s">
        <v>15</v>
      </c>
      <c r="F441">
        <v>45</v>
      </c>
      <c r="G441">
        <v>1.6</v>
      </c>
      <c r="H441"/>
      <c r="I441"/>
      <c r="J441"/>
      <c r="K441"/>
      <c r="L441"/>
      <c r="M441"/>
      <c r="N441"/>
      <c r="O441"/>
    </row>
    <row r="442" spans="1:15" x14ac:dyDescent="0.35">
      <c r="A442" s="35" t="s">
        <v>51</v>
      </c>
      <c r="B442" s="33">
        <v>3</v>
      </c>
      <c r="C442" s="35" t="s">
        <v>364</v>
      </c>
      <c r="D442">
        <v>1</v>
      </c>
      <c r="E442" s="35" t="s">
        <v>55</v>
      </c>
      <c r="F442">
        <v>62</v>
      </c>
      <c r="G442">
        <v>8.9</v>
      </c>
      <c r="H442"/>
      <c r="I442"/>
      <c r="J442"/>
      <c r="K442"/>
      <c r="L442"/>
      <c r="M442"/>
      <c r="N442"/>
      <c r="O442"/>
    </row>
    <row r="443" spans="1:15" x14ac:dyDescent="0.35">
      <c r="A443" s="35" t="s">
        <v>51</v>
      </c>
      <c r="B443" s="33">
        <v>3</v>
      </c>
      <c r="C443" s="35" t="s">
        <v>364</v>
      </c>
      <c r="D443">
        <v>2</v>
      </c>
      <c r="E443" s="35" t="s">
        <v>77</v>
      </c>
      <c r="F443">
        <v>96</v>
      </c>
      <c r="G443">
        <v>10.8</v>
      </c>
      <c r="H443"/>
      <c r="I443"/>
      <c r="J443"/>
      <c r="K443"/>
      <c r="L443"/>
      <c r="M443"/>
      <c r="N443"/>
      <c r="O443"/>
    </row>
    <row r="444" spans="1:15" x14ac:dyDescent="0.35">
      <c r="A444" s="35" t="s">
        <v>51</v>
      </c>
      <c r="B444" s="33">
        <v>3</v>
      </c>
      <c r="C444" s="35" t="s">
        <v>364</v>
      </c>
      <c r="D444">
        <v>1</v>
      </c>
      <c r="E444" s="35" t="s">
        <v>71</v>
      </c>
      <c r="F444">
        <v>102</v>
      </c>
      <c r="G444">
        <v>11.2</v>
      </c>
      <c r="H444"/>
      <c r="I444" t="s">
        <v>1012</v>
      </c>
      <c r="J444"/>
      <c r="K444"/>
      <c r="L444"/>
      <c r="M444"/>
      <c r="N444"/>
      <c r="O444"/>
    </row>
    <row r="445" spans="1:15" x14ac:dyDescent="0.35">
      <c r="A445" s="35" t="s">
        <v>51</v>
      </c>
      <c r="B445" s="33">
        <v>3</v>
      </c>
      <c r="C445" s="35" t="s">
        <v>364</v>
      </c>
      <c r="D445">
        <v>1</v>
      </c>
      <c r="E445" s="35" t="s">
        <v>68</v>
      </c>
      <c r="F445">
        <v>102</v>
      </c>
      <c r="G445">
        <v>12.7</v>
      </c>
      <c r="H445"/>
      <c r="I445"/>
      <c r="J445"/>
      <c r="K445"/>
      <c r="L445"/>
      <c r="M445"/>
      <c r="N445"/>
      <c r="O445"/>
    </row>
    <row r="446" spans="1:15" x14ac:dyDescent="0.35">
      <c r="A446" s="35" t="s">
        <v>51</v>
      </c>
      <c r="B446" s="33">
        <v>3</v>
      </c>
      <c r="C446" s="35" t="s">
        <v>364</v>
      </c>
      <c r="D446">
        <v>2</v>
      </c>
      <c r="E446" s="35" t="s">
        <v>71</v>
      </c>
      <c r="F446">
        <v>102</v>
      </c>
      <c r="G446">
        <v>11</v>
      </c>
      <c r="H446"/>
      <c r="I446"/>
      <c r="J446"/>
      <c r="K446"/>
      <c r="L446"/>
      <c r="M446"/>
      <c r="N446"/>
      <c r="O446"/>
    </row>
    <row r="447" spans="1:15" x14ac:dyDescent="0.35">
      <c r="A447" s="35" t="s">
        <v>51</v>
      </c>
      <c r="B447" s="33">
        <v>3</v>
      </c>
      <c r="C447" s="35" t="s">
        <v>364</v>
      </c>
      <c r="D447">
        <v>1</v>
      </c>
      <c r="E447" s="35" t="s">
        <v>68</v>
      </c>
      <c r="F447">
        <v>104</v>
      </c>
      <c r="G447">
        <v>11.9</v>
      </c>
      <c r="H447"/>
      <c r="I447"/>
      <c r="J447"/>
      <c r="K447"/>
      <c r="L447"/>
      <c r="M447"/>
      <c r="N447"/>
      <c r="O447"/>
    </row>
    <row r="448" spans="1:15" x14ac:dyDescent="0.35">
      <c r="A448" s="35" t="s">
        <v>51</v>
      </c>
      <c r="B448" s="33">
        <v>3</v>
      </c>
      <c r="C448" s="35" t="s">
        <v>364</v>
      </c>
      <c r="D448">
        <v>1</v>
      </c>
      <c r="E448" s="35" t="s">
        <v>28</v>
      </c>
      <c r="F448">
        <v>105</v>
      </c>
      <c r="G448">
        <v>15.8</v>
      </c>
      <c r="H448"/>
      <c r="I448"/>
      <c r="J448"/>
      <c r="K448"/>
      <c r="L448"/>
      <c r="M448"/>
      <c r="N448"/>
      <c r="O448"/>
    </row>
    <row r="449" spans="1:15" x14ac:dyDescent="0.35">
      <c r="A449" s="35" t="s">
        <v>51</v>
      </c>
      <c r="B449" s="33">
        <v>3</v>
      </c>
      <c r="C449" s="35" t="s">
        <v>364</v>
      </c>
      <c r="D449">
        <v>1</v>
      </c>
      <c r="E449" s="35" t="s">
        <v>68</v>
      </c>
      <c r="F449">
        <v>105</v>
      </c>
      <c r="G449">
        <v>12.4</v>
      </c>
      <c r="H449"/>
      <c r="I449" t="s">
        <v>1011</v>
      </c>
      <c r="J449"/>
      <c r="K449"/>
      <c r="L449"/>
      <c r="M449"/>
      <c r="N449"/>
      <c r="O449"/>
    </row>
    <row r="450" spans="1:15" x14ac:dyDescent="0.35">
      <c r="A450" s="35" t="s">
        <v>51</v>
      </c>
      <c r="B450" s="33">
        <v>3</v>
      </c>
      <c r="C450" s="35" t="s">
        <v>364</v>
      </c>
      <c r="D450">
        <v>2</v>
      </c>
      <c r="E450" s="35" t="s">
        <v>71</v>
      </c>
      <c r="F450">
        <v>105</v>
      </c>
      <c r="G450">
        <v>12.4</v>
      </c>
      <c r="H450"/>
      <c r="I450"/>
      <c r="J450"/>
      <c r="K450"/>
      <c r="L450"/>
      <c r="M450"/>
      <c r="N450"/>
      <c r="O450"/>
    </row>
    <row r="451" spans="1:15" x14ac:dyDescent="0.35">
      <c r="A451" s="35" t="s">
        <v>51</v>
      </c>
      <c r="B451" s="33">
        <v>3</v>
      </c>
      <c r="C451" s="35" t="s">
        <v>364</v>
      </c>
      <c r="D451">
        <v>2</v>
      </c>
      <c r="E451" s="35" t="s">
        <v>77</v>
      </c>
      <c r="F451">
        <v>105</v>
      </c>
      <c r="G451">
        <v>12</v>
      </c>
      <c r="H451"/>
      <c r="I451"/>
      <c r="J451"/>
      <c r="K451"/>
      <c r="L451"/>
      <c r="M451"/>
      <c r="N451"/>
      <c r="O451"/>
    </row>
    <row r="452" spans="1:15" x14ac:dyDescent="0.35">
      <c r="A452" s="35" t="s">
        <v>51</v>
      </c>
      <c r="B452" s="33">
        <v>3</v>
      </c>
      <c r="C452" s="35" t="s">
        <v>364</v>
      </c>
      <c r="D452">
        <v>2</v>
      </c>
      <c r="E452" s="35" t="s">
        <v>68</v>
      </c>
      <c r="F452">
        <v>106</v>
      </c>
      <c r="G452">
        <v>13.4</v>
      </c>
      <c r="H452"/>
      <c r="I452"/>
      <c r="J452"/>
      <c r="K452"/>
      <c r="L452"/>
      <c r="M452"/>
      <c r="N452"/>
      <c r="O452"/>
    </row>
    <row r="453" spans="1:15" x14ac:dyDescent="0.35">
      <c r="A453" s="35" t="s">
        <v>51</v>
      </c>
      <c r="B453" s="33">
        <v>3</v>
      </c>
      <c r="C453" s="35" t="s">
        <v>364</v>
      </c>
      <c r="D453">
        <v>2</v>
      </c>
      <c r="E453" s="35" t="s">
        <v>77</v>
      </c>
      <c r="F453">
        <v>106</v>
      </c>
      <c r="G453">
        <v>13.9</v>
      </c>
      <c r="H453"/>
      <c r="I453"/>
      <c r="J453"/>
      <c r="K453"/>
      <c r="L453"/>
      <c r="M453"/>
      <c r="N453"/>
      <c r="O453"/>
    </row>
    <row r="454" spans="1:15" x14ac:dyDescent="0.35">
      <c r="A454" s="35" t="s">
        <v>51</v>
      </c>
      <c r="B454" s="33">
        <v>3</v>
      </c>
      <c r="C454" s="35" t="s">
        <v>364</v>
      </c>
      <c r="D454">
        <v>2</v>
      </c>
      <c r="E454" s="35" t="s">
        <v>23</v>
      </c>
      <c r="F454">
        <v>106</v>
      </c>
      <c r="G454">
        <v>19.2</v>
      </c>
      <c r="H454"/>
      <c r="I454"/>
      <c r="J454"/>
      <c r="K454"/>
      <c r="L454"/>
      <c r="M454"/>
      <c r="N454"/>
      <c r="O454"/>
    </row>
    <row r="455" spans="1:15" x14ac:dyDescent="0.35">
      <c r="A455" s="35" t="s">
        <v>51</v>
      </c>
      <c r="B455" s="33">
        <v>3</v>
      </c>
      <c r="C455" s="35" t="s">
        <v>364</v>
      </c>
      <c r="D455">
        <v>2</v>
      </c>
      <c r="E455" s="35" t="s">
        <v>31</v>
      </c>
      <c r="F455">
        <v>107</v>
      </c>
      <c r="G455">
        <v>29.4</v>
      </c>
      <c r="H455"/>
      <c r="I455"/>
      <c r="J455"/>
      <c r="K455"/>
      <c r="L455"/>
      <c r="M455"/>
      <c r="N455"/>
      <c r="O455"/>
    </row>
    <row r="456" spans="1:15" x14ac:dyDescent="0.35">
      <c r="A456" s="35" t="s">
        <v>51</v>
      </c>
      <c r="B456" s="33">
        <v>3</v>
      </c>
      <c r="C456" s="35" t="s">
        <v>364</v>
      </c>
      <c r="D456">
        <v>1</v>
      </c>
      <c r="E456" s="35" t="s">
        <v>271</v>
      </c>
      <c r="F456">
        <v>108</v>
      </c>
      <c r="G456">
        <v>24.2</v>
      </c>
      <c r="H456"/>
      <c r="I456"/>
      <c r="J456"/>
      <c r="K456"/>
      <c r="L456"/>
      <c r="M456"/>
      <c r="N456"/>
      <c r="O456"/>
    </row>
    <row r="457" spans="1:15" x14ac:dyDescent="0.35">
      <c r="A457" s="35" t="s">
        <v>51</v>
      </c>
      <c r="B457" s="33">
        <v>3</v>
      </c>
      <c r="C457" s="35" t="s">
        <v>364</v>
      </c>
      <c r="D457">
        <v>2</v>
      </c>
      <c r="E457" s="35" t="s">
        <v>71</v>
      </c>
      <c r="F457">
        <v>110</v>
      </c>
      <c r="G457">
        <v>15</v>
      </c>
      <c r="H457"/>
      <c r="I457"/>
      <c r="J457"/>
      <c r="K457"/>
      <c r="L457"/>
      <c r="M457"/>
      <c r="N457"/>
      <c r="O457"/>
    </row>
    <row r="458" spans="1:15" x14ac:dyDescent="0.35">
      <c r="A458" s="35" t="s">
        <v>51</v>
      </c>
      <c r="B458" s="33">
        <v>3</v>
      </c>
      <c r="C458" s="35" t="s">
        <v>364</v>
      </c>
      <c r="D458">
        <v>2</v>
      </c>
      <c r="E458" s="35" t="s">
        <v>271</v>
      </c>
      <c r="F458">
        <v>110</v>
      </c>
      <c r="G458">
        <v>21.4</v>
      </c>
      <c r="H458"/>
      <c r="I458"/>
      <c r="J458"/>
      <c r="K458"/>
      <c r="L458"/>
      <c r="M458"/>
      <c r="N458"/>
      <c r="O458"/>
    </row>
    <row r="459" spans="1:15" x14ac:dyDescent="0.35">
      <c r="A459" s="35" t="s">
        <v>51</v>
      </c>
      <c r="B459" s="33">
        <v>3</v>
      </c>
      <c r="C459" s="35" t="s">
        <v>364</v>
      </c>
      <c r="D459">
        <v>2</v>
      </c>
      <c r="E459" s="35" t="s">
        <v>71</v>
      </c>
      <c r="F459">
        <v>111</v>
      </c>
      <c r="G459">
        <v>14.8</v>
      </c>
      <c r="H459"/>
      <c r="I459"/>
      <c r="J459"/>
      <c r="K459"/>
      <c r="L459"/>
      <c r="M459"/>
      <c r="N459"/>
      <c r="O459"/>
    </row>
    <row r="460" spans="1:15" x14ac:dyDescent="0.35">
      <c r="A460" s="35" t="s">
        <v>51</v>
      </c>
      <c r="B460" s="33">
        <v>3</v>
      </c>
      <c r="C460" s="35" t="s">
        <v>364</v>
      </c>
      <c r="D460">
        <v>2</v>
      </c>
      <c r="E460" s="35" t="s">
        <v>271</v>
      </c>
      <c r="F460">
        <v>113</v>
      </c>
      <c r="G460">
        <v>28.4</v>
      </c>
      <c r="H460"/>
      <c r="I460"/>
      <c r="J460"/>
      <c r="K460"/>
      <c r="L460"/>
      <c r="M460"/>
      <c r="N460"/>
      <c r="O460"/>
    </row>
    <row r="461" spans="1:15" x14ac:dyDescent="0.35">
      <c r="A461" s="35" t="s">
        <v>51</v>
      </c>
      <c r="B461" s="33">
        <v>3</v>
      </c>
      <c r="C461" s="35" t="s">
        <v>364</v>
      </c>
      <c r="D461">
        <v>2</v>
      </c>
      <c r="E461" s="35" t="s">
        <v>23</v>
      </c>
      <c r="F461">
        <v>152</v>
      </c>
      <c r="G461">
        <v>46.5</v>
      </c>
      <c r="H461"/>
      <c r="I461"/>
      <c r="J461"/>
      <c r="K461"/>
      <c r="L461"/>
      <c r="M461"/>
      <c r="N461"/>
      <c r="O461"/>
    </row>
    <row r="462" spans="1:15" x14ac:dyDescent="0.35">
      <c r="A462" s="35" t="s">
        <v>51</v>
      </c>
      <c r="B462" s="33">
        <v>3</v>
      </c>
      <c r="C462" s="35" t="s">
        <v>364</v>
      </c>
      <c r="D462">
        <v>1</v>
      </c>
      <c r="E462" s="35" t="s">
        <v>256</v>
      </c>
      <c r="F462">
        <v>177</v>
      </c>
      <c r="G462">
        <v>63.6</v>
      </c>
      <c r="H462"/>
      <c r="I462"/>
      <c r="J462"/>
      <c r="K462"/>
      <c r="L462"/>
      <c r="M462"/>
      <c r="N462"/>
      <c r="O462"/>
    </row>
    <row r="463" spans="1:15" x14ac:dyDescent="0.35">
      <c r="A463" s="35" t="s">
        <v>51</v>
      </c>
      <c r="B463" s="33">
        <v>3</v>
      </c>
      <c r="C463" s="35" t="s">
        <v>364</v>
      </c>
      <c r="D463">
        <v>2</v>
      </c>
      <c r="E463" s="35" t="s">
        <v>46</v>
      </c>
      <c r="F463">
        <v>185</v>
      </c>
      <c r="G463">
        <v>2.6</v>
      </c>
      <c r="H463"/>
      <c r="I463"/>
      <c r="J463"/>
      <c r="K463"/>
      <c r="L463"/>
      <c r="M463"/>
      <c r="N463"/>
      <c r="O463"/>
    </row>
    <row r="464" spans="1:15" x14ac:dyDescent="0.35">
      <c r="A464" s="35" t="s">
        <v>51</v>
      </c>
      <c r="B464" s="33">
        <v>4</v>
      </c>
      <c r="C464" s="35" t="s">
        <v>365</v>
      </c>
      <c r="D464">
        <v>1</v>
      </c>
      <c r="E464" s="35" t="s">
        <v>23</v>
      </c>
      <c r="F464">
        <v>128</v>
      </c>
      <c r="G464">
        <v>31.7</v>
      </c>
      <c r="H464"/>
      <c r="I464"/>
      <c r="J464"/>
      <c r="K464"/>
      <c r="L464"/>
      <c r="M464"/>
      <c r="N464"/>
      <c r="O464"/>
    </row>
    <row r="465" spans="1:15" x14ac:dyDescent="0.35">
      <c r="A465" s="35" t="s">
        <v>51</v>
      </c>
      <c r="B465" s="33">
        <v>4</v>
      </c>
      <c r="C465" s="35" t="s">
        <v>365</v>
      </c>
      <c r="D465">
        <v>2</v>
      </c>
      <c r="E465" s="35" t="s">
        <v>405</v>
      </c>
      <c r="F465">
        <v>57</v>
      </c>
      <c r="G465">
        <v>8.1</v>
      </c>
      <c r="H465"/>
      <c r="I465" t="s">
        <v>1089</v>
      </c>
      <c r="J465"/>
      <c r="K465"/>
      <c r="L465"/>
      <c r="M465"/>
      <c r="N465"/>
      <c r="O465"/>
    </row>
    <row r="466" spans="1:15" x14ac:dyDescent="0.35">
      <c r="A466" s="35" t="s">
        <v>51</v>
      </c>
      <c r="B466" s="33">
        <v>4</v>
      </c>
      <c r="C466" s="35" t="s">
        <v>365</v>
      </c>
      <c r="D466">
        <v>3</v>
      </c>
      <c r="E466" s="35" t="s">
        <v>23</v>
      </c>
      <c r="F466">
        <v>126</v>
      </c>
      <c r="G466">
        <v>27.5</v>
      </c>
      <c r="H466"/>
      <c r="I466"/>
      <c r="J466"/>
      <c r="K466"/>
      <c r="L466"/>
      <c r="M466"/>
      <c r="N466"/>
      <c r="O466"/>
    </row>
    <row r="467" spans="1:15" x14ac:dyDescent="0.35">
      <c r="A467" s="35" t="s">
        <v>51</v>
      </c>
      <c r="B467" s="33">
        <v>4</v>
      </c>
      <c r="C467" s="35" t="s">
        <v>365</v>
      </c>
      <c r="D467">
        <v>4</v>
      </c>
      <c r="E467" s="35" t="s">
        <v>23</v>
      </c>
      <c r="F467">
        <v>128</v>
      </c>
      <c r="G467">
        <v>29.3</v>
      </c>
      <c r="H467"/>
      <c r="I467"/>
      <c r="J467"/>
      <c r="K467"/>
      <c r="L467"/>
      <c r="M467"/>
      <c r="N467"/>
      <c r="O467"/>
    </row>
    <row r="468" spans="1:15" x14ac:dyDescent="0.35">
      <c r="A468" s="35" t="s">
        <v>51</v>
      </c>
      <c r="B468" s="33">
        <v>4</v>
      </c>
      <c r="C468" s="35" t="s">
        <v>365</v>
      </c>
      <c r="D468">
        <v>5</v>
      </c>
      <c r="E468" s="35" t="s">
        <v>256</v>
      </c>
      <c r="F468">
        <v>101</v>
      </c>
      <c r="G468">
        <v>8.1999999999999993</v>
      </c>
      <c r="H468"/>
      <c r="I468"/>
      <c r="J468"/>
      <c r="K468"/>
      <c r="L468"/>
      <c r="M468"/>
      <c r="N468"/>
      <c r="O468"/>
    </row>
    <row r="469" spans="1:15" x14ac:dyDescent="0.35">
      <c r="A469" s="35" t="s">
        <v>51</v>
      </c>
      <c r="B469" s="33">
        <v>4</v>
      </c>
      <c r="C469" s="35" t="s">
        <v>365</v>
      </c>
      <c r="D469">
        <v>6</v>
      </c>
      <c r="E469" s="35" t="s">
        <v>256</v>
      </c>
      <c r="F469">
        <v>118</v>
      </c>
      <c r="G469">
        <v>14.9</v>
      </c>
      <c r="H469"/>
      <c r="I469"/>
      <c r="J469"/>
      <c r="K469"/>
      <c r="L469"/>
      <c r="M469"/>
      <c r="N469"/>
      <c r="O469"/>
    </row>
    <row r="470" spans="1:15" x14ac:dyDescent="0.35">
      <c r="A470" s="35" t="s">
        <v>51</v>
      </c>
      <c r="B470" s="33">
        <v>4</v>
      </c>
      <c r="C470" s="35" t="s">
        <v>373</v>
      </c>
      <c r="D470">
        <v>1</v>
      </c>
      <c r="E470" s="35" t="s">
        <v>102</v>
      </c>
      <c r="F470">
        <v>125</v>
      </c>
      <c r="G470">
        <v>40.1</v>
      </c>
      <c r="H470"/>
      <c r="I470"/>
      <c r="J470"/>
      <c r="K470"/>
      <c r="L470"/>
      <c r="M470"/>
      <c r="N470"/>
      <c r="O470"/>
    </row>
    <row r="471" spans="1:15" x14ac:dyDescent="0.35">
      <c r="A471" s="35" t="s">
        <v>51</v>
      </c>
      <c r="B471" s="33">
        <v>4</v>
      </c>
      <c r="C471" s="35" t="s">
        <v>373</v>
      </c>
      <c r="D471">
        <v>1</v>
      </c>
      <c r="E471" s="35" t="s">
        <v>23</v>
      </c>
      <c r="F471">
        <v>121</v>
      </c>
      <c r="G471">
        <v>28</v>
      </c>
      <c r="H471"/>
      <c r="I471"/>
      <c r="J471"/>
      <c r="K471"/>
      <c r="L471"/>
      <c r="M471"/>
      <c r="N471"/>
      <c r="O471"/>
    </row>
    <row r="472" spans="1:15" x14ac:dyDescent="0.35">
      <c r="A472" s="35" t="s">
        <v>51</v>
      </c>
      <c r="B472" s="33">
        <v>4</v>
      </c>
      <c r="C472" s="35" t="s">
        <v>373</v>
      </c>
      <c r="D472">
        <v>1</v>
      </c>
      <c r="E472" s="35" t="s">
        <v>256</v>
      </c>
      <c r="F472">
        <v>126</v>
      </c>
      <c r="G472">
        <v>21.5</v>
      </c>
      <c r="H472"/>
      <c r="I472"/>
      <c r="J472"/>
      <c r="K472"/>
      <c r="L472"/>
      <c r="M472"/>
      <c r="N472"/>
      <c r="O472"/>
    </row>
    <row r="473" spans="1:15" x14ac:dyDescent="0.35">
      <c r="A473" s="35" t="s">
        <v>51</v>
      </c>
      <c r="B473" s="33">
        <v>4</v>
      </c>
      <c r="C473" s="35" t="s">
        <v>373</v>
      </c>
      <c r="D473">
        <v>1</v>
      </c>
      <c r="E473" s="35" t="s">
        <v>256</v>
      </c>
      <c r="F473">
        <v>155</v>
      </c>
      <c r="G473">
        <v>36.9</v>
      </c>
      <c r="H473"/>
      <c r="I473"/>
      <c r="J473"/>
      <c r="K473"/>
      <c r="L473"/>
      <c r="M473"/>
      <c r="N473"/>
      <c r="O473"/>
    </row>
    <row r="474" spans="1:15" x14ac:dyDescent="0.35">
      <c r="A474" s="35" t="s">
        <v>51</v>
      </c>
      <c r="B474" s="33">
        <v>4</v>
      </c>
      <c r="C474" s="35" t="s">
        <v>373</v>
      </c>
      <c r="D474">
        <v>1</v>
      </c>
      <c r="E474" s="35" t="s">
        <v>23</v>
      </c>
      <c r="F474">
        <v>125</v>
      </c>
      <c r="G474">
        <v>30.1</v>
      </c>
      <c r="H474"/>
      <c r="I474"/>
      <c r="J474"/>
      <c r="K474"/>
      <c r="L474"/>
      <c r="M474"/>
      <c r="N474"/>
      <c r="O474"/>
    </row>
    <row r="475" spans="1:15" x14ac:dyDescent="0.35">
      <c r="A475" s="35" t="s">
        <v>51</v>
      </c>
      <c r="B475" s="33">
        <v>4</v>
      </c>
      <c r="C475" s="35" t="s">
        <v>373</v>
      </c>
      <c r="D475">
        <v>1</v>
      </c>
      <c r="E475" s="35" t="s">
        <v>256</v>
      </c>
      <c r="F475">
        <v>132</v>
      </c>
      <c r="G475">
        <v>23.2</v>
      </c>
      <c r="H475"/>
      <c r="I475"/>
      <c r="J475"/>
      <c r="K475"/>
      <c r="L475"/>
      <c r="M475"/>
      <c r="N475"/>
      <c r="O475"/>
    </row>
    <row r="476" spans="1:15" x14ac:dyDescent="0.35">
      <c r="A476" s="35" t="s">
        <v>51</v>
      </c>
      <c r="B476" s="33">
        <v>4</v>
      </c>
      <c r="C476" s="35" t="s">
        <v>373</v>
      </c>
      <c r="D476">
        <v>1</v>
      </c>
      <c r="E476" s="35" t="s">
        <v>23</v>
      </c>
      <c r="F476">
        <v>127</v>
      </c>
      <c r="G476">
        <v>29.5</v>
      </c>
      <c r="H476"/>
      <c r="I476"/>
      <c r="J476"/>
      <c r="K476"/>
      <c r="L476"/>
      <c r="M476"/>
      <c r="N476"/>
      <c r="O476"/>
    </row>
    <row r="477" spans="1:15" x14ac:dyDescent="0.35">
      <c r="A477" s="35" t="s">
        <v>51</v>
      </c>
      <c r="B477" s="33">
        <v>4</v>
      </c>
      <c r="C477" s="35" t="s">
        <v>373</v>
      </c>
      <c r="D477">
        <v>1</v>
      </c>
      <c r="E477" s="35" t="s">
        <v>256</v>
      </c>
      <c r="F477">
        <v>136</v>
      </c>
      <c r="G477">
        <v>23.9</v>
      </c>
      <c r="H477"/>
      <c r="I477"/>
      <c r="J477"/>
      <c r="K477"/>
      <c r="L477"/>
      <c r="M477"/>
      <c r="N477"/>
      <c r="O477"/>
    </row>
    <row r="478" spans="1:15" x14ac:dyDescent="0.35">
      <c r="A478" s="35" t="s">
        <v>51</v>
      </c>
      <c r="B478" s="33">
        <v>4</v>
      </c>
      <c r="C478" s="35" t="s">
        <v>373</v>
      </c>
      <c r="D478">
        <v>1</v>
      </c>
      <c r="E478" s="35" t="s">
        <v>256</v>
      </c>
      <c r="F478">
        <v>156</v>
      </c>
      <c r="G478">
        <v>37.299999999999997</v>
      </c>
      <c r="H478"/>
      <c r="I478"/>
      <c r="J478"/>
      <c r="K478"/>
      <c r="L478"/>
      <c r="M478"/>
      <c r="N478"/>
      <c r="O478"/>
    </row>
    <row r="479" spans="1:15" x14ac:dyDescent="0.35">
      <c r="A479" s="35" t="s">
        <v>51</v>
      </c>
      <c r="B479" s="33">
        <v>4</v>
      </c>
      <c r="C479" s="35" t="s">
        <v>373</v>
      </c>
      <c r="D479">
        <v>1</v>
      </c>
      <c r="E479" s="35" t="s">
        <v>256</v>
      </c>
      <c r="F479">
        <v>115</v>
      </c>
      <c r="G479">
        <v>15.6</v>
      </c>
      <c r="H479"/>
      <c r="I479"/>
      <c r="J479"/>
      <c r="K479"/>
      <c r="L479"/>
      <c r="M479"/>
      <c r="N479"/>
      <c r="O479"/>
    </row>
    <row r="480" spans="1:15" x14ac:dyDescent="0.35">
      <c r="A480" s="35" t="s">
        <v>51</v>
      </c>
      <c r="B480" s="33">
        <v>4</v>
      </c>
      <c r="C480" s="35" t="s">
        <v>373</v>
      </c>
      <c r="D480">
        <v>1</v>
      </c>
      <c r="E480" s="35" t="s">
        <v>256</v>
      </c>
      <c r="F480">
        <v>146</v>
      </c>
      <c r="G480">
        <v>30.3</v>
      </c>
      <c r="H480"/>
      <c r="I480"/>
      <c r="J480"/>
      <c r="K480"/>
      <c r="L480"/>
      <c r="M480"/>
      <c r="N480"/>
      <c r="O480"/>
    </row>
    <row r="481" spans="1:15" x14ac:dyDescent="0.35">
      <c r="A481" s="35" t="s">
        <v>51</v>
      </c>
      <c r="B481" s="33">
        <v>4</v>
      </c>
      <c r="C481" s="35" t="s">
        <v>373</v>
      </c>
      <c r="D481">
        <v>1</v>
      </c>
      <c r="E481" s="35" t="s">
        <v>256</v>
      </c>
      <c r="F481">
        <v>132</v>
      </c>
      <c r="G481">
        <v>21.3</v>
      </c>
      <c r="H481"/>
      <c r="I481"/>
      <c r="J481"/>
      <c r="K481"/>
      <c r="L481"/>
      <c r="M481"/>
      <c r="N481"/>
      <c r="O481"/>
    </row>
    <row r="482" spans="1:15" x14ac:dyDescent="0.35">
      <c r="A482" s="35" t="s">
        <v>51</v>
      </c>
      <c r="B482" s="33">
        <v>4</v>
      </c>
      <c r="C482" s="35" t="s">
        <v>373</v>
      </c>
      <c r="D482">
        <v>1</v>
      </c>
      <c r="E482" s="35" t="s">
        <v>23</v>
      </c>
      <c r="F482">
        <v>133</v>
      </c>
      <c r="G482">
        <v>28.1</v>
      </c>
      <c r="H482"/>
      <c r="I482"/>
      <c r="J482"/>
      <c r="K482"/>
      <c r="L482"/>
      <c r="M482"/>
      <c r="N482"/>
      <c r="O482"/>
    </row>
    <row r="483" spans="1:15" x14ac:dyDescent="0.35">
      <c r="A483" s="35" t="s">
        <v>51</v>
      </c>
      <c r="B483" s="33">
        <v>4</v>
      </c>
      <c r="C483" s="35" t="s">
        <v>373</v>
      </c>
      <c r="D483">
        <v>1</v>
      </c>
      <c r="E483" s="35" t="s">
        <v>256</v>
      </c>
      <c r="F483">
        <v>117</v>
      </c>
      <c r="G483">
        <v>17.399999999999999</v>
      </c>
      <c r="H483"/>
      <c r="I483"/>
      <c r="J483"/>
      <c r="K483"/>
      <c r="L483"/>
      <c r="M483"/>
      <c r="N483"/>
      <c r="O483"/>
    </row>
    <row r="484" spans="1:15" x14ac:dyDescent="0.35">
      <c r="A484" s="35" t="s">
        <v>51</v>
      </c>
      <c r="B484" s="33">
        <v>4</v>
      </c>
      <c r="C484" s="35" t="s">
        <v>373</v>
      </c>
      <c r="D484">
        <v>1</v>
      </c>
      <c r="E484" s="35" t="s">
        <v>256</v>
      </c>
      <c r="F484">
        <v>120</v>
      </c>
      <c r="G484">
        <v>15.4</v>
      </c>
      <c r="H484"/>
      <c r="I484"/>
      <c r="J484"/>
      <c r="K484"/>
      <c r="L484"/>
      <c r="M484"/>
      <c r="N484"/>
      <c r="O484"/>
    </row>
    <row r="485" spans="1:15" x14ac:dyDescent="0.35">
      <c r="A485" s="35" t="s">
        <v>51</v>
      </c>
      <c r="B485" s="33">
        <v>4</v>
      </c>
      <c r="C485" s="35" t="s">
        <v>373</v>
      </c>
      <c r="D485">
        <v>1</v>
      </c>
      <c r="E485" s="35" t="s">
        <v>23</v>
      </c>
      <c r="F485">
        <v>106</v>
      </c>
      <c r="G485">
        <v>18.899999999999999</v>
      </c>
      <c r="H485"/>
      <c r="I485"/>
      <c r="J485"/>
      <c r="K485"/>
      <c r="L485"/>
      <c r="M485"/>
      <c r="N485"/>
      <c r="O485"/>
    </row>
    <row r="486" spans="1:15" x14ac:dyDescent="0.35">
      <c r="A486" s="35" t="s">
        <v>51</v>
      </c>
      <c r="B486" s="33">
        <v>4</v>
      </c>
      <c r="C486" s="35" t="s">
        <v>373</v>
      </c>
      <c r="D486">
        <v>1</v>
      </c>
      <c r="E486" s="35" t="s">
        <v>23</v>
      </c>
      <c r="F486">
        <v>124</v>
      </c>
      <c r="G486">
        <v>27.8</v>
      </c>
      <c r="H486"/>
      <c r="I486"/>
      <c r="J486"/>
      <c r="K486"/>
      <c r="L486"/>
      <c r="M486"/>
      <c r="N486"/>
      <c r="O486"/>
    </row>
    <row r="487" spans="1:15" x14ac:dyDescent="0.35">
      <c r="A487" s="35" t="s">
        <v>51</v>
      </c>
      <c r="B487" s="33">
        <v>4</v>
      </c>
      <c r="C487" s="35" t="s">
        <v>373</v>
      </c>
      <c r="D487">
        <v>1</v>
      </c>
      <c r="E487" s="35" t="s">
        <v>256</v>
      </c>
      <c r="F487">
        <v>133</v>
      </c>
      <c r="G487">
        <v>24.1</v>
      </c>
      <c r="H487"/>
      <c r="I487"/>
      <c r="J487"/>
      <c r="K487"/>
      <c r="L487"/>
      <c r="M487"/>
      <c r="N487"/>
      <c r="O487"/>
    </row>
    <row r="488" spans="1:15" x14ac:dyDescent="0.35">
      <c r="A488" s="35" t="s">
        <v>51</v>
      </c>
      <c r="B488" s="33">
        <v>4</v>
      </c>
      <c r="C488" s="35" t="s">
        <v>373</v>
      </c>
      <c r="D488">
        <v>1</v>
      </c>
      <c r="E488" s="35" t="s">
        <v>23</v>
      </c>
      <c r="F488">
        <v>119</v>
      </c>
      <c r="G488">
        <v>25.9</v>
      </c>
      <c r="H488"/>
      <c r="I488"/>
      <c r="J488"/>
      <c r="K488"/>
      <c r="L488"/>
      <c r="M488"/>
      <c r="N488"/>
      <c r="O488"/>
    </row>
    <row r="489" spans="1:15" x14ac:dyDescent="0.35">
      <c r="A489" s="35" t="s">
        <v>51</v>
      </c>
      <c r="B489" s="33">
        <v>4</v>
      </c>
      <c r="C489" s="35" t="s">
        <v>373</v>
      </c>
      <c r="D489">
        <v>1</v>
      </c>
      <c r="E489" s="35" t="s">
        <v>23</v>
      </c>
      <c r="F489">
        <v>116</v>
      </c>
      <c r="G489">
        <v>23.9</v>
      </c>
      <c r="H489"/>
      <c r="I489"/>
      <c r="J489"/>
      <c r="K489"/>
      <c r="L489"/>
      <c r="M489"/>
      <c r="N489"/>
      <c r="O489"/>
    </row>
    <row r="490" spans="1:15" x14ac:dyDescent="0.35">
      <c r="A490" s="35" t="s">
        <v>51</v>
      </c>
      <c r="B490" s="33">
        <v>4</v>
      </c>
      <c r="C490" s="35" t="s">
        <v>373</v>
      </c>
      <c r="D490">
        <v>1</v>
      </c>
      <c r="E490" s="35" t="s">
        <v>256</v>
      </c>
      <c r="F490">
        <v>126</v>
      </c>
      <c r="G490">
        <v>23.9</v>
      </c>
      <c r="H490"/>
      <c r="I490"/>
      <c r="J490"/>
      <c r="K490"/>
      <c r="L490"/>
      <c r="M490"/>
      <c r="N490"/>
      <c r="O490"/>
    </row>
    <row r="491" spans="1:15" x14ac:dyDescent="0.35">
      <c r="A491" s="35" t="s">
        <v>51</v>
      </c>
      <c r="B491" s="33">
        <v>4</v>
      </c>
      <c r="C491" s="35" t="s">
        <v>373</v>
      </c>
      <c r="D491">
        <v>1</v>
      </c>
      <c r="E491" s="35" t="s">
        <v>23</v>
      </c>
      <c r="F491">
        <v>115</v>
      </c>
      <c r="G491">
        <v>22.1</v>
      </c>
      <c r="H491"/>
      <c r="I491"/>
      <c r="J491"/>
      <c r="K491"/>
      <c r="L491"/>
      <c r="M491"/>
      <c r="N491"/>
      <c r="O491"/>
    </row>
    <row r="492" spans="1:15" x14ac:dyDescent="0.35">
      <c r="A492" s="35" t="s">
        <v>51</v>
      </c>
      <c r="B492" s="33">
        <v>4</v>
      </c>
      <c r="C492" s="35" t="s">
        <v>373</v>
      </c>
      <c r="D492">
        <v>1</v>
      </c>
      <c r="E492" s="35" t="s">
        <v>256</v>
      </c>
      <c r="F492">
        <v>135</v>
      </c>
      <c r="G492">
        <v>26.2</v>
      </c>
      <c r="H492"/>
      <c r="I492"/>
      <c r="J492"/>
      <c r="K492"/>
      <c r="L492"/>
      <c r="M492"/>
      <c r="N492"/>
      <c r="O492"/>
    </row>
    <row r="493" spans="1:15" x14ac:dyDescent="0.35">
      <c r="A493" s="35" t="s">
        <v>51</v>
      </c>
      <c r="B493" s="33">
        <v>4</v>
      </c>
      <c r="C493" s="35" t="s">
        <v>373</v>
      </c>
      <c r="D493">
        <v>2</v>
      </c>
      <c r="E493" s="35" t="s">
        <v>256</v>
      </c>
      <c r="F493">
        <v>116</v>
      </c>
      <c r="G493">
        <v>17.100000000000001</v>
      </c>
      <c r="H493"/>
      <c r="I493"/>
      <c r="J493"/>
      <c r="K493"/>
      <c r="L493"/>
      <c r="M493"/>
      <c r="N493"/>
      <c r="O493"/>
    </row>
    <row r="494" spans="1:15" x14ac:dyDescent="0.35">
      <c r="A494" s="35" t="s">
        <v>51</v>
      </c>
      <c r="B494" s="33">
        <v>4</v>
      </c>
      <c r="C494" s="35" t="s">
        <v>373</v>
      </c>
      <c r="D494">
        <v>3</v>
      </c>
      <c r="E494" s="35" t="s">
        <v>256</v>
      </c>
      <c r="F494">
        <v>132</v>
      </c>
      <c r="G494">
        <v>22.9</v>
      </c>
      <c r="H494"/>
      <c r="I494"/>
      <c r="J494"/>
      <c r="K494"/>
      <c r="L494"/>
      <c r="M494"/>
      <c r="N494"/>
      <c r="O494"/>
    </row>
    <row r="495" spans="1:15" x14ac:dyDescent="0.35">
      <c r="A495" s="35" t="s">
        <v>51</v>
      </c>
      <c r="B495" s="33">
        <v>4</v>
      </c>
      <c r="C495" s="35" t="s">
        <v>373</v>
      </c>
      <c r="D495">
        <v>3</v>
      </c>
      <c r="E495" s="35" t="s">
        <v>256</v>
      </c>
      <c r="F495">
        <v>144</v>
      </c>
      <c r="G495">
        <v>34.200000000000003</v>
      </c>
      <c r="H495"/>
      <c r="I495"/>
      <c r="J495"/>
      <c r="K495"/>
      <c r="L495"/>
      <c r="M495"/>
      <c r="N495"/>
      <c r="O495"/>
    </row>
    <row r="496" spans="1:15" x14ac:dyDescent="0.35">
      <c r="A496" s="35" t="s">
        <v>51</v>
      </c>
      <c r="B496" s="33">
        <v>4</v>
      </c>
      <c r="C496" s="35" t="s">
        <v>373</v>
      </c>
      <c r="D496">
        <v>3</v>
      </c>
      <c r="E496" s="35" t="s">
        <v>256</v>
      </c>
      <c r="F496">
        <v>108</v>
      </c>
      <c r="G496">
        <v>11.4</v>
      </c>
      <c r="H496"/>
      <c r="I496"/>
      <c r="J496"/>
      <c r="K496"/>
      <c r="L496"/>
      <c r="M496"/>
      <c r="N496"/>
      <c r="O496"/>
    </row>
    <row r="497" spans="1:15" x14ac:dyDescent="0.35">
      <c r="A497" s="35" t="s">
        <v>51</v>
      </c>
      <c r="B497" s="33">
        <v>4</v>
      </c>
      <c r="C497" s="35" t="s">
        <v>373</v>
      </c>
      <c r="D497">
        <v>3</v>
      </c>
      <c r="E497" s="35" t="s">
        <v>256</v>
      </c>
      <c r="F497">
        <v>101</v>
      </c>
      <c r="G497">
        <v>7.9</v>
      </c>
      <c r="H497"/>
      <c r="I497"/>
      <c r="J497"/>
      <c r="K497"/>
      <c r="L497"/>
      <c r="M497"/>
      <c r="N497"/>
      <c r="O497"/>
    </row>
    <row r="498" spans="1:15" x14ac:dyDescent="0.35">
      <c r="A498" s="35" t="s">
        <v>51</v>
      </c>
      <c r="B498" s="33">
        <v>4</v>
      </c>
      <c r="C498" s="35" t="s">
        <v>364</v>
      </c>
      <c r="D498">
        <v>1</v>
      </c>
      <c r="E498" s="35" t="s">
        <v>68</v>
      </c>
      <c r="F498">
        <v>103</v>
      </c>
      <c r="G498">
        <v>12.5</v>
      </c>
      <c r="H498"/>
      <c r="I498" t="s">
        <v>1011</v>
      </c>
      <c r="J498"/>
      <c r="K498"/>
      <c r="L498"/>
      <c r="M498"/>
      <c r="N498"/>
      <c r="O498"/>
    </row>
    <row r="499" spans="1:15" x14ac:dyDescent="0.35">
      <c r="A499" s="35" t="s">
        <v>51</v>
      </c>
      <c r="B499" s="33">
        <v>4</v>
      </c>
      <c r="C499" s="35" t="s">
        <v>364</v>
      </c>
      <c r="D499">
        <v>1</v>
      </c>
      <c r="E499" s="35" t="s">
        <v>68</v>
      </c>
      <c r="F499">
        <v>105</v>
      </c>
      <c r="G499">
        <v>13.1</v>
      </c>
      <c r="H499"/>
      <c r="I499" t="s">
        <v>1011</v>
      </c>
      <c r="J499"/>
      <c r="K499"/>
      <c r="L499"/>
      <c r="M499"/>
      <c r="N499"/>
      <c r="O499"/>
    </row>
    <row r="500" spans="1:15" x14ac:dyDescent="0.35">
      <c r="A500" s="35" t="s">
        <v>51</v>
      </c>
      <c r="B500" s="33">
        <v>4</v>
      </c>
      <c r="C500" s="35" t="s">
        <v>364</v>
      </c>
      <c r="D500">
        <v>1</v>
      </c>
      <c r="E500" s="35" t="s">
        <v>68</v>
      </c>
      <c r="F500">
        <v>110</v>
      </c>
      <c r="G500">
        <v>13.9</v>
      </c>
      <c r="H500"/>
      <c r="I500" t="s">
        <v>1011</v>
      </c>
      <c r="J500"/>
      <c r="K500"/>
      <c r="L500"/>
      <c r="M500"/>
      <c r="N500"/>
      <c r="O500"/>
    </row>
    <row r="501" spans="1:15" x14ac:dyDescent="0.35">
      <c r="A501" s="35" t="s">
        <v>51</v>
      </c>
      <c r="B501" s="33">
        <v>4</v>
      </c>
      <c r="C501" s="35" t="s">
        <v>364</v>
      </c>
      <c r="D501">
        <v>1</v>
      </c>
      <c r="E501" s="35" t="s">
        <v>15</v>
      </c>
      <c r="F501">
        <v>30</v>
      </c>
      <c r="G501">
        <v>1.6</v>
      </c>
      <c r="H501"/>
      <c r="I501"/>
      <c r="J501"/>
      <c r="K501"/>
      <c r="L501"/>
      <c r="M501"/>
      <c r="N501"/>
      <c r="O501"/>
    </row>
    <row r="502" spans="1:15" x14ac:dyDescent="0.35">
      <c r="A502" s="35" t="s">
        <v>51</v>
      </c>
      <c r="B502" s="33">
        <v>4</v>
      </c>
      <c r="C502" s="35" t="s">
        <v>364</v>
      </c>
      <c r="D502">
        <v>1</v>
      </c>
      <c r="E502" s="35" t="s">
        <v>31</v>
      </c>
      <c r="F502">
        <v>25</v>
      </c>
      <c r="G502">
        <v>0.2</v>
      </c>
      <c r="H502"/>
      <c r="I502"/>
      <c r="J502"/>
      <c r="K502"/>
      <c r="L502"/>
      <c r="M502"/>
      <c r="N502"/>
      <c r="O502"/>
    </row>
    <row r="503" spans="1:15" x14ac:dyDescent="0.35">
      <c r="A503" s="35" t="s">
        <v>51</v>
      </c>
      <c r="B503" s="33">
        <v>4</v>
      </c>
      <c r="C503" s="35" t="s">
        <v>364</v>
      </c>
      <c r="D503">
        <v>1</v>
      </c>
      <c r="E503" s="35" t="s">
        <v>68</v>
      </c>
      <c r="F503">
        <v>116</v>
      </c>
      <c r="G503">
        <v>16.8</v>
      </c>
      <c r="H503"/>
      <c r="I503" t="s">
        <v>1011</v>
      </c>
      <c r="J503"/>
      <c r="K503"/>
      <c r="L503"/>
      <c r="M503"/>
      <c r="N503"/>
      <c r="O503"/>
    </row>
    <row r="504" spans="1:15" x14ac:dyDescent="0.35">
      <c r="A504" s="35" t="s">
        <v>51</v>
      </c>
      <c r="B504" s="33">
        <v>4</v>
      </c>
      <c r="C504" s="35" t="s">
        <v>364</v>
      </c>
      <c r="D504">
        <v>1</v>
      </c>
      <c r="E504" s="35" t="s">
        <v>271</v>
      </c>
      <c r="F504">
        <v>107</v>
      </c>
      <c r="G504">
        <v>23.8</v>
      </c>
      <c r="H504"/>
      <c r="I504"/>
      <c r="J504"/>
      <c r="K504"/>
      <c r="L504"/>
      <c r="M504"/>
      <c r="N504"/>
      <c r="O504"/>
    </row>
    <row r="505" spans="1:15" x14ac:dyDescent="0.35">
      <c r="A505" s="35" t="s">
        <v>51</v>
      </c>
      <c r="B505" s="33">
        <v>4</v>
      </c>
      <c r="C505" s="35" t="s">
        <v>364</v>
      </c>
      <c r="D505">
        <v>1</v>
      </c>
      <c r="E505" s="35" t="s">
        <v>31</v>
      </c>
      <c r="F505">
        <v>26</v>
      </c>
      <c r="G505">
        <v>0.4</v>
      </c>
      <c r="H505"/>
      <c r="I505"/>
      <c r="J505"/>
      <c r="K505"/>
      <c r="L505"/>
      <c r="M505"/>
      <c r="N505"/>
      <c r="O505"/>
    </row>
    <row r="506" spans="1:15" x14ac:dyDescent="0.35">
      <c r="A506" s="35" t="s">
        <v>51</v>
      </c>
      <c r="B506" s="33">
        <v>4</v>
      </c>
      <c r="C506" s="35" t="s">
        <v>364</v>
      </c>
      <c r="D506">
        <v>1</v>
      </c>
      <c r="E506" s="35" t="s">
        <v>68</v>
      </c>
      <c r="F506">
        <v>107</v>
      </c>
      <c r="G506">
        <v>14.7</v>
      </c>
      <c r="H506"/>
      <c r="I506" t="s">
        <v>1011</v>
      </c>
      <c r="J506"/>
      <c r="K506"/>
      <c r="L506"/>
      <c r="M506"/>
      <c r="N506"/>
      <c r="O506"/>
    </row>
    <row r="507" spans="1:15" x14ac:dyDescent="0.35">
      <c r="A507" s="35" t="s">
        <v>51</v>
      </c>
      <c r="B507" s="33">
        <v>4</v>
      </c>
      <c r="C507" s="35" t="s">
        <v>364</v>
      </c>
      <c r="D507">
        <v>1</v>
      </c>
      <c r="E507" s="35" t="s">
        <v>77</v>
      </c>
      <c r="F507">
        <v>109</v>
      </c>
      <c r="G507">
        <v>15.4</v>
      </c>
      <c r="H507"/>
      <c r="I507"/>
      <c r="J507"/>
      <c r="K507"/>
      <c r="L507"/>
      <c r="M507"/>
      <c r="N507"/>
      <c r="O507"/>
    </row>
    <row r="508" spans="1:15" x14ac:dyDescent="0.35">
      <c r="A508" s="35" t="s">
        <v>51</v>
      </c>
      <c r="B508" s="33">
        <v>4</v>
      </c>
      <c r="C508" s="35" t="s">
        <v>364</v>
      </c>
      <c r="D508">
        <v>1</v>
      </c>
      <c r="E508" s="35" t="s">
        <v>271</v>
      </c>
      <c r="F508">
        <v>111</v>
      </c>
      <c r="G508">
        <v>27.5</v>
      </c>
      <c r="H508"/>
      <c r="I508"/>
      <c r="J508"/>
      <c r="K508"/>
      <c r="L508"/>
      <c r="M508"/>
      <c r="N508"/>
      <c r="O508"/>
    </row>
    <row r="509" spans="1:15" x14ac:dyDescent="0.35">
      <c r="A509" s="35" t="s">
        <v>51</v>
      </c>
      <c r="B509" s="33">
        <v>4</v>
      </c>
      <c r="C509" s="35" t="s">
        <v>364</v>
      </c>
      <c r="D509">
        <v>1</v>
      </c>
      <c r="E509" s="35" t="s">
        <v>23</v>
      </c>
      <c r="F509">
        <v>128</v>
      </c>
      <c r="G509">
        <v>30.1</v>
      </c>
      <c r="H509"/>
      <c r="I509"/>
      <c r="J509"/>
      <c r="K509"/>
      <c r="L509"/>
      <c r="M509"/>
      <c r="N509"/>
      <c r="O509"/>
    </row>
    <row r="510" spans="1:15" x14ac:dyDescent="0.35">
      <c r="A510" s="35" t="s">
        <v>51</v>
      </c>
      <c r="B510" s="33">
        <v>4</v>
      </c>
      <c r="C510" s="35" t="s">
        <v>364</v>
      </c>
      <c r="D510">
        <v>1</v>
      </c>
      <c r="E510" s="35" t="s">
        <v>68</v>
      </c>
      <c r="F510">
        <v>107</v>
      </c>
      <c r="G510">
        <v>13.2</v>
      </c>
      <c r="H510"/>
      <c r="I510" t="s">
        <v>1011</v>
      </c>
      <c r="J510"/>
      <c r="K510"/>
      <c r="L510"/>
      <c r="M510"/>
      <c r="N510"/>
      <c r="O510"/>
    </row>
    <row r="511" spans="1:15" x14ac:dyDescent="0.35">
      <c r="A511" s="35" t="s">
        <v>51</v>
      </c>
      <c r="B511" s="33">
        <v>4</v>
      </c>
      <c r="C511" s="35" t="s">
        <v>364</v>
      </c>
      <c r="D511">
        <v>1</v>
      </c>
      <c r="E511" s="35" t="s">
        <v>68</v>
      </c>
      <c r="F511">
        <v>111</v>
      </c>
      <c r="G511">
        <v>14.4</v>
      </c>
      <c r="H511"/>
      <c r="I511" t="s">
        <v>1011</v>
      </c>
      <c r="J511"/>
      <c r="K511"/>
      <c r="L511"/>
      <c r="M511"/>
      <c r="N511"/>
      <c r="O511"/>
    </row>
    <row r="512" spans="1:15" x14ac:dyDescent="0.35">
      <c r="A512" s="35" t="s">
        <v>51</v>
      </c>
      <c r="B512" s="33">
        <v>4</v>
      </c>
      <c r="C512" s="35" t="s">
        <v>364</v>
      </c>
      <c r="D512">
        <v>1</v>
      </c>
      <c r="E512" s="35" t="s">
        <v>271</v>
      </c>
      <c r="F512">
        <v>112</v>
      </c>
      <c r="G512">
        <v>28.6</v>
      </c>
      <c r="H512"/>
      <c r="I512"/>
      <c r="J512"/>
      <c r="K512"/>
      <c r="L512"/>
      <c r="M512"/>
      <c r="N512"/>
      <c r="O512"/>
    </row>
    <row r="513" spans="1:15" x14ac:dyDescent="0.35">
      <c r="A513" s="35" t="s">
        <v>51</v>
      </c>
      <c r="B513" s="33">
        <v>4</v>
      </c>
      <c r="C513" s="35" t="s">
        <v>364</v>
      </c>
      <c r="D513">
        <v>1</v>
      </c>
      <c r="E513" s="35" t="s">
        <v>68</v>
      </c>
      <c r="F513">
        <v>117</v>
      </c>
      <c r="G513">
        <v>17.2</v>
      </c>
      <c r="H513"/>
      <c r="I513" t="s">
        <v>1011</v>
      </c>
      <c r="J513"/>
      <c r="K513"/>
      <c r="L513"/>
      <c r="M513"/>
      <c r="N513"/>
      <c r="O513"/>
    </row>
    <row r="514" spans="1:15" x14ac:dyDescent="0.35">
      <c r="A514" s="35" t="s">
        <v>51</v>
      </c>
      <c r="B514" s="33">
        <v>4</v>
      </c>
      <c r="C514" s="35" t="s">
        <v>364</v>
      </c>
      <c r="D514">
        <v>1</v>
      </c>
      <c r="E514" s="35" t="s">
        <v>256</v>
      </c>
      <c r="F514">
        <v>108</v>
      </c>
      <c r="G514">
        <v>9.8000000000000007</v>
      </c>
      <c r="H514"/>
      <c r="I514"/>
      <c r="J514"/>
      <c r="K514"/>
      <c r="L514"/>
      <c r="M514"/>
      <c r="N514"/>
      <c r="O514"/>
    </row>
    <row r="515" spans="1:15" x14ac:dyDescent="0.35">
      <c r="A515" s="35" t="s">
        <v>51</v>
      </c>
      <c r="B515" s="33">
        <v>4</v>
      </c>
      <c r="C515" s="35" t="s">
        <v>364</v>
      </c>
      <c r="D515">
        <v>1</v>
      </c>
      <c r="E515" s="35" t="s">
        <v>68</v>
      </c>
      <c r="F515">
        <v>107</v>
      </c>
      <c r="G515">
        <v>11.9</v>
      </c>
      <c r="H515"/>
      <c r="I515" t="s">
        <v>1011</v>
      </c>
      <c r="J515"/>
      <c r="K515"/>
      <c r="L515"/>
      <c r="M515"/>
      <c r="N515"/>
      <c r="O515"/>
    </row>
    <row r="516" spans="1:15" x14ac:dyDescent="0.35">
      <c r="A516" s="35" t="s">
        <v>51</v>
      </c>
      <c r="B516" s="33">
        <v>4</v>
      </c>
      <c r="C516" s="35" t="s">
        <v>364</v>
      </c>
      <c r="D516">
        <v>1</v>
      </c>
      <c r="E516" s="35" t="s">
        <v>68</v>
      </c>
      <c r="F516">
        <v>112</v>
      </c>
      <c r="G516">
        <v>14.7</v>
      </c>
      <c r="H516"/>
      <c r="I516" t="s">
        <v>1011</v>
      </c>
      <c r="J516"/>
      <c r="K516"/>
      <c r="L516"/>
      <c r="M516"/>
      <c r="N516"/>
      <c r="O516"/>
    </row>
    <row r="517" spans="1:15" x14ac:dyDescent="0.35">
      <c r="A517" s="35" t="s">
        <v>51</v>
      </c>
      <c r="B517" s="33">
        <v>4</v>
      </c>
      <c r="C517" s="35" t="s">
        <v>364</v>
      </c>
      <c r="D517">
        <v>1</v>
      </c>
      <c r="E517" s="35" t="s">
        <v>68</v>
      </c>
      <c r="F517">
        <v>102</v>
      </c>
      <c r="G517">
        <v>12.4</v>
      </c>
      <c r="H517"/>
      <c r="I517" t="s">
        <v>1011</v>
      </c>
      <c r="J517"/>
      <c r="K517"/>
      <c r="L517"/>
      <c r="M517"/>
      <c r="N517"/>
      <c r="O517"/>
    </row>
    <row r="518" spans="1:15" x14ac:dyDescent="0.35">
      <c r="A518" s="35" t="s">
        <v>51</v>
      </c>
      <c r="B518" s="33">
        <v>4</v>
      </c>
      <c r="C518" s="35" t="s">
        <v>364</v>
      </c>
      <c r="D518">
        <v>1</v>
      </c>
      <c r="E518" s="35" t="s">
        <v>68</v>
      </c>
      <c r="F518">
        <v>106</v>
      </c>
      <c r="G518">
        <v>12.6</v>
      </c>
      <c r="H518"/>
      <c r="I518" t="s">
        <v>1011</v>
      </c>
      <c r="J518"/>
      <c r="K518"/>
      <c r="L518"/>
      <c r="M518"/>
      <c r="N518"/>
      <c r="O518"/>
    </row>
    <row r="519" spans="1:15" x14ac:dyDescent="0.35">
      <c r="A519" s="35" t="s">
        <v>51</v>
      </c>
      <c r="B519" s="33">
        <v>4</v>
      </c>
      <c r="C519" s="35" t="s">
        <v>364</v>
      </c>
      <c r="D519">
        <v>1</v>
      </c>
      <c r="E519" s="35" t="s">
        <v>23</v>
      </c>
      <c r="F519">
        <v>126</v>
      </c>
      <c r="G519">
        <v>30.2</v>
      </c>
      <c r="H519"/>
      <c r="I519"/>
      <c r="J519"/>
      <c r="K519"/>
      <c r="L519"/>
      <c r="M519"/>
      <c r="N519"/>
      <c r="O519"/>
    </row>
    <row r="520" spans="1:15" x14ac:dyDescent="0.35">
      <c r="A520" s="35" t="s">
        <v>51</v>
      </c>
      <c r="B520" s="33">
        <v>4</v>
      </c>
      <c r="C520" s="35" t="s">
        <v>364</v>
      </c>
      <c r="D520">
        <v>1</v>
      </c>
      <c r="E520" s="35" t="s">
        <v>77</v>
      </c>
      <c r="F520">
        <v>107</v>
      </c>
      <c r="G520">
        <v>14.2</v>
      </c>
      <c r="H520"/>
      <c r="I520"/>
      <c r="J520"/>
      <c r="K520"/>
      <c r="L520"/>
      <c r="M520"/>
      <c r="N520"/>
      <c r="O520"/>
    </row>
    <row r="521" spans="1:15" x14ac:dyDescent="0.35">
      <c r="A521" s="35" t="s">
        <v>51</v>
      </c>
      <c r="B521" s="33">
        <v>4</v>
      </c>
      <c r="C521" s="35" t="s">
        <v>364</v>
      </c>
      <c r="D521">
        <v>1</v>
      </c>
      <c r="E521" s="35" t="s">
        <v>68</v>
      </c>
      <c r="F521">
        <v>108</v>
      </c>
      <c r="G521">
        <v>13.6</v>
      </c>
      <c r="H521"/>
      <c r="I521" t="s">
        <v>1011</v>
      </c>
      <c r="J521"/>
      <c r="K521"/>
      <c r="L521"/>
      <c r="M521"/>
      <c r="N521"/>
      <c r="O521"/>
    </row>
    <row r="522" spans="1:15" x14ac:dyDescent="0.35">
      <c r="A522" s="35" t="s">
        <v>51</v>
      </c>
      <c r="B522" s="33">
        <v>4</v>
      </c>
      <c r="C522" s="35" t="s">
        <v>364</v>
      </c>
      <c r="D522">
        <v>1</v>
      </c>
      <c r="E522" s="35" t="s">
        <v>68</v>
      </c>
      <c r="F522">
        <v>112</v>
      </c>
      <c r="G522">
        <v>14.6</v>
      </c>
      <c r="H522"/>
      <c r="I522" t="s">
        <v>1011</v>
      </c>
      <c r="J522"/>
      <c r="K522"/>
      <c r="L522"/>
      <c r="M522"/>
      <c r="N522"/>
      <c r="O522"/>
    </row>
    <row r="523" spans="1:15" x14ac:dyDescent="0.35">
      <c r="A523" s="35" t="s">
        <v>51</v>
      </c>
      <c r="B523" s="33">
        <v>4</v>
      </c>
      <c r="C523" s="35" t="s">
        <v>364</v>
      </c>
      <c r="D523">
        <v>1</v>
      </c>
      <c r="E523" s="35" t="s">
        <v>256</v>
      </c>
      <c r="F523">
        <v>134</v>
      </c>
      <c r="G523">
        <v>24.6</v>
      </c>
      <c r="H523"/>
      <c r="I523"/>
      <c r="J523"/>
      <c r="K523"/>
      <c r="L523"/>
      <c r="M523"/>
      <c r="N523"/>
      <c r="O523"/>
    </row>
    <row r="524" spans="1:15" x14ac:dyDescent="0.35">
      <c r="A524" s="35" t="s">
        <v>51</v>
      </c>
      <c r="B524" s="33">
        <v>4</v>
      </c>
      <c r="C524" s="35" t="s">
        <v>364</v>
      </c>
      <c r="D524">
        <v>1</v>
      </c>
      <c r="E524" s="35" t="s">
        <v>23</v>
      </c>
      <c r="F524">
        <v>79</v>
      </c>
      <c r="G524">
        <v>6.6</v>
      </c>
      <c r="H524"/>
      <c r="I524"/>
      <c r="J524"/>
      <c r="K524"/>
      <c r="L524"/>
      <c r="M524"/>
      <c r="N524"/>
      <c r="O524"/>
    </row>
    <row r="525" spans="1:15" x14ac:dyDescent="0.35">
      <c r="A525" s="35" t="s">
        <v>51</v>
      </c>
      <c r="B525" s="33">
        <v>4</v>
      </c>
      <c r="C525" s="35" t="s">
        <v>364</v>
      </c>
      <c r="D525">
        <v>1</v>
      </c>
      <c r="E525" s="35" t="s">
        <v>23</v>
      </c>
      <c r="F525">
        <v>150</v>
      </c>
      <c r="G525">
        <v>47.8</v>
      </c>
      <c r="H525"/>
      <c r="I525"/>
      <c r="J525"/>
      <c r="K525"/>
      <c r="L525"/>
      <c r="M525"/>
      <c r="N525"/>
      <c r="O525"/>
    </row>
    <row r="526" spans="1:15" x14ac:dyDescent="0.35">
      <c r="A526" s="35" t="s">
        <v>51</v>
      </c>
      <c r="B526" s="33">
        <v>4</v>
      </c>
      <c r="C526" s="35" t="s">
        <v>364</v>
      </c>
      <c r="D526">
        <v>1</v>
      </c>
      <c r="E526" s="35" t="s">
        <v>23</v>
      </c>
      <c r="F526">
        <v>152</v>
      </c>
      <c r="G526">
        <v>57.9</v>
      </c>
      <c r="H526"/>
      <c r="I526"/>
      <c r="J526"/>
      <c r="K526"/>
      <c r="L526"/>
      <c r="M526"/>
      <c r="N526"/>
      <c r="O526"/>
    </row>
    <row r="527" spans="1:15" x14ac:dyDescent="0.35">
      <c r="A527" s="35" t="s">
        <v>51</v>
      </c>
      <c r="B527" s="33">
        <v>4</v>
      </c>
      <c r="C527" s="35" t="s">
        <v>364</v>
      </c>
      <c r="D527">
        <v>1</v>
      </c>
      <c r="E527" s="35" t="s">
        <v>256</v>
      </c>
      <c r="F527">
        <v>214</v>
      </c>
      <c r="G527">
        <v>100.4</v>
      </c>
      <c r="H527"/>
      <c r="I527"/>
      <c r="J527"/>
      <c r="K527"/>
      <c r="L527"/>
      <c r="M527"/>
      <c r="N527"/>
      <c r="O527"/>
    </row>
    <row r="528" spans="1:15" x14ac:dyDescent="0.35">
      <c r="A528" s="35" t="s">
        <v>51</v>
      </c>
      <c r="B528" s="33">
        <v>4</v>
      </c>
      <c r="C528" s="35" t="s">
        <v>364</v>
      </c>
      <c r="D528">
        <v>1</v>
      </c>
      <c r="E528" s="35" t="s">
        <v>71</v>
      </c>
      <c r="F528">
        <v>85</v>
      </c>
      <c r="G528">
        <v>6.7</v>
      </c>
      <c r="H528"/>
      <c r="I528" t="s">
        <v>1012</v>
      </c>
      <c r="J528"/>
      <c r="K528"/>
      <c r="L528"/>
      <c r="M528"/>
      <c r="N528"/>
      <c r="O528"/>
    </row>
    <row r="529" spans="1:15" x14ac:dyDescent="0.35">
      <c r="A529" s="35" t="s">
        <v>51</v>
      </c>
      <c r="B529" s="33">
        <v>4</v>
      </c>
      <c r="C529" s="35" t="s">
        <v>364</v>
      </c>
      <c r="D529">
        <v>1</v>
      </c>
      <c r="E529" s="35" t="s">
        <v>68</v>
      </c>
      <c r="F529">
        <v>107</v>
      </c>
      <c r="G529">
        <v>12.9</v>
      </c>
      <c r="H529"/>
      <c r="I529" t="s">
        <v>1011</v>
      </c>
      <c r="J529"/>
      <c r="K529"/>
      <c r="L529"/>
      <c r="M529"/>
      <c r="N529"/>
      <c r="O529"/>
    </row>
    <row r="530" spans="1:15" x14ac:dyDescent="0.35">
      <c r="A530" s="35" t="s">
        <v>51</v>
      </c>
      <c r="B530" s="33">
        <v>4</v>
      </c>
      <c r="C530" s="35" t="s">
        <v>364</v>
      </c>
      <c r="D530">
        <v>1</v>
      </c>
      <c r="E530" s="35" t="s">
        <v>256</v>
      </c>
      <c r="F530">
        <v>180</v>
      </c>
      <c r="G530">
        <v>53.3</v>
      </c>
      <c r="H530"/>
      <c r="I530"/>
      <c r="J530"/>
      <c r="K530"/>
      <c r="L530"/>
      <c r="M530"/>
      <c r="N530"/>
      <c r="O530"/>
    </row>
    <row r="531" spans="1:15" x14ac:dyDescent="0.35">
      <c r="A531" s="35" t="s">
        <v>51</v>
      </c>
      <c r="B531" s="33">
        <v>4</v>
      </c>
      <c r="C531" s="35" t="s">
        <v>364</v>
      </c>
      <c r="D531">
        <v>1</v>
      </c>
      <c r="E531" s="35" t="s">
        <v>271</v>
      </c>
      <c r="F531">
        <v>92</v>
      </c>
      <c r="G531">
        <v>18.2</v>
      </c>
      <c r="H531"/>
      <c r="I531"/>
      <c r="J531"/>
      <c r="K531"/>
      <c r="L531"/>
      <c r="M531"/>
      <c r="N531"/>
      <c r="O531"/>
    </row>
    <row r="532" spans="1:15" x14ac:dyDescent="0.35">
      <c r="A532" s="35" t="s">
        <v>51</v>
      </c>
      <c r="B532" s="33">
        <v>4</v>
      </c>
      <c r="C532" s="35" t="s">
        <v>364</v>
      </c>
      <c r="D532">
        <v>1</v>
      </c>
      <c r="E532" s="35" t="s">
        <v>68</v>
      </c>
      <c r="F532">
        <v>120</v>
      </c>
      <c r="G532">
        <v>18.600000000000001</v>
      </c>
      <c r="H532"/>
      <c r="I532" t="s">
        <v>1011</v>
      </c>
      <c r="J532"/>
      <c r="K532"/>
      <c r="L532"/>
      <c r="M532"/>
      <c r="N532"/>
      <c r="O532"/>
    </row>
    <row r="533" spans="1:15" x14ac:dyDescent="0.35">
      <c r="A533" s="35" t="s">
        <v>51</v>
      </c>
      <c r="B533" s="33">
        <v>4</v>
      </c>
      <c r="C533" s="35" t="s">
        <v>364</v>
      </c>
      <c r="D533">
        <v>1</v>
      </c>
      <c r="E533" s="35" t="s">
        <v>23</v>
      </c>
      <c r="F533">
        <v>126</v>
      </c>
      <c r="G533">
        <v>30.2</v>
      </c>
      <c r="H533"/>
      <c r="I533"/>
      <c r="J533"/>
      <c r="K533"/>
      <c r="L533"/>
      <c r="M533"/>
      <c r="N533"/>
      <c r="O533"/>
    </row>
    <row r="534" spans="1:15" x14ac:dyDescent="0.35">
      <c r="A534" s="35" t="s">
        <v>51</v>
      </c>
      <c r="B534" s="33">
        <v>4</v>
      </c>
      <c r="C534" s="35" t="s">
        <v>364</v>
      </c>
      <c r="D534">
        <v>1</v>
      </c>
      <c r="E534" s="35" t="s">
        <v>256</v>
      </c>
      <c r="F534">
        <v>214</v>
      </c>
      <c r="G534">
        <v>86.7</v>
      </c>
      <c r="H534"/>
      <c r="I534"/>
      <c r="J534"/>
      <c r="K534"/>
      <c r="L534"/>
      <c r="M534"/>
      <c r="N534"/>
      <c r="O534"/>
    </row>
    <row r="535" spans="1:15" x14ac:dyDescent="0.35">
      <c r="A535" s="35" t="s">
        <v>51</v>
      </c>
      <c r="B535" s="33">
        <v>4</v>
      </c>
      <c r="C535" s="35" t="s">
        <v>364</v>
      </c>
      <c r="D535">
        <v>1</v>
      </c>
      <c r="E535" s="35" t="s">
        <v>31</v>
      </c>
      <c r="F535">
        <v>20</v>
      </c>
      <c r="G535">
        <v>0.2</v>
      </c>
      <c r="H535"/>
      <c r="I535"/>
      <c r="J535"/>
      <c r="K535"/>
      <c r="L535"/>
      <c r="M535"/>
      <c r="N535"/>
      <c r="O535"/>
    </row>
    <row r="536" spans="1:15" x14ac:dyDescent="0.35">
      <c r="A536" s="35" t="s">
        <v>51</v>
      </c>
      <c r="B536" s="33">
        <v>5</v>
      </c>
      <c r="C536" s="35" t="s">
        <v>365</v>
      </c>
      <c r="D536">
        <v>1</v>
      </c>
      <c r="E536" s="35" t="s">
        <v>256</v>
      </c>
      <c r="F536">
        <v>181</v>
      </c>
      <c r="G536">
        <v>59.4</v>
      </c>
      <c r="H536"/>
      <c r="I536"/>
      <c r="J536"/>
      <c r="K536"/>
      <c r="L536"/>
      <c r="M536"/>
      <c r="N536"/>
      <c r="O536"/>
    </row>
    <row r="537" spans="1:15" x14ac:dyDescent="0.35">
      <c r="A537" s="35" t="s">
        <v>51</v>
      </c>
      <c r="B537" s="33">
        <v>5</v>
      </c>
      <c r="C537" s="35" t="s">
        <v>365</v>
      </c>
      <c r="D537">
        <v>1</v>
      </c>
      <c r="E537" s="35" t="s">
        <v>23</v>
      </c>
      <c r="F537">
        <v>122</v>
      </c>
      <c r="G537">
        <v>27.6</v>
      </c>
      <c r="H537"/>
      <c r="I537"/>
      <c r="J537"/>
      <c r="K537"/>
      <c r="L537"/>
      <c r="M537"/>
      <c r="N537"/>
      <c r="O537"/>
    </row>
    <row r="538" spans="1:15" x14ac:dyDescent="0.35">
      <c r="A538" s="35" t="s">
        <v>51</v>
      </c>
      <c r="B538" s="33">
        <v>5</v>
      </c>
      <c r="C538" s="35" t="s">
        <v>365</v>
      </c>
      <c r="D538">
        <v>2</v>
      </c>
      <c r="E538" s="35" t="s">
        <v>77</v>
      </c>
      <c r="F538">
        <v>103</v>
      </c>
      <c r="G538">
        <v>14.8</v>
      </c>
      <c r="H538"/>
      <c r="I538"/>
      <c r="J538"/>
      <c r="K538"/>
      <c r="L538"/>
      <c r="M538"/>
      <c r="N538"/>
      <c r="O538"/>
    </row>
    <row r="539" spans="1:15" x14ac:dyDescent="0.35">
      <c r="A539" s="35" t="s">
        <v>51</v>
      </c>
      <c r="B539" s="33">
        <v>5</v>
      </c>
      <c r="C539" s="35" t="s">
        <v>365</v>
      </c>
      <c r="D539">
        <v>2</v>
      </c>
      <c r="E539" s="35" t="s">
        <v>77</v>
      </c>
      <c r="F539">
        <v>112</v>
      </c>
      <c r="G539">
        <v>16.899999999999999</v>
      </c>
      <c r="H539"/>
      <c r="I539"/>
      <c r="J539"/>
      <c r="K539"/>
      <c r="L539"/>
      <c r="M539"/>
      <c r="N539"/>
      <c r="O539"/>
    </row>
    <row r="540" spans="1:15" x14ac:dyDescent="0.35">
      <c r="A540" s="35" t="s">
        <v>51</v>
      </c>
      <c r="B540" s="33">
        <v>5</v>
      </c>
      <c r="C540" s="35" t="s">
        <v>365</v>
      </c>
      <c r="D540">
        <v>3</v>
      </c>
      <c r="E540" s="35" t="s">
        <v>405</v>
      </c>
      <c r="F540">
        <v>86</v>
      </c>
      <c r="G540">
        <v>22.3</v>
      </c>
      <c r="H540"/>
      <c r="I540"/>
      <c r="J540"/>
      <c r="K540"/>
      <c r="L540"/>
      <c r="M540"/>
      <c r="N540"/>
      <c r="O540"/>
    </row>
    <row r="541" spans="1:15" x14ac:dyDescent="0.35">
      <c r="A541" s="35" t="s">
        <v>51</v>
      </c>
      <c r="B541" s="33">
        <v>5</v>
      </c>
      <c r="C541" s="35" t="s">
        <v>365</v>
      </c>
      <c r="D541">
        <v>4</v>
      </c>
      <c r="E541" s="35" t="s">
        <v>36</v>
      </c>
      <c r="F541">
        <v>135</v>
      </c>
      <c r="G541">
        <v>28.6</v>
      </c>
      <c r="H541"/>
      <c r="I541"/>
      <c r="J541"/>
      <c r="K541"/>
      <c r="L541"/>
      <c r="M541"/>
      <c r="N541"/>
      <c r="O541"/>
    </row>
    <row r="542" spans="1:15" x14ac:dyDescent="0.35">
      <c r="A542" s="35" t="s">
        <v>51</v>
      </c>
      <c r="B542" s="33">
        <v>5</v>
      </c>
      <c r="C542" s="35" t="s">
        <v>365</v>
      </c>
      <c r="D542">
        <v>5</v>
      </c>
      <c r="E542" s="35" t="s">
        <v>217</v>
      </c>
      <c r="F542">
        <v>142</v>
      </c>
      <c r="G542">
        <v>62.4</v>
      </c>
      <c r="H542"/>
      <c r="I542"/>
      <c r="J542"/>
      <c r="K542"/>
      <c r="L542"/>
      <c r="M542"/>
      <c r="N542"/>
      <c r="O542"/>
    </row>
    <row r="543" spans="1:15" x14ac:dyDescent="0.35">
      <c r="A543" s="35" t="s">
        <v>51</v>
      </c>
      <c r="B543" s="33">
        <v>5</v>
      </c>
      <c r="C543" s="35" t="s">
        <v>365</v>
      </c>
      <c r="D543">
        <v>6</v>
      </c>
      <c r="E543" s="35" t="s">
        <v>23</v>
      </c>
      <c r="F543">
        <v>122</v>
      </c>
      <c r="G543">
        <v>25.2</v>
      </c>
      <c r="H543"/>
      <c r="I543"/>
      <c r="J543"/>
      <c r="K543"/>
      <c r="L543"/>
      <c r="M543"/>
      <c r="N543"/>
      <c r="O543"/>
    </row>
    <row r="544" spans="1:15" x14ac:dyDescent="0.35">
      <c r="A544" s="35" t="s">
        <v>51</v>
      </c>
      <c r="B544" s="33">
        <v>5</v>
      </c>
      <c r="C544" s="35" t="s">
        <v>365</v>
      </c>
      <c r="D544">
        <v>7</v>
      </c>
      <c r="E544" s="35" t="s">
        <v>454</v>
      </c>
      <c r="F544">
        <v>156</v>
      </c>
      <c r="G544">
        <v>86.2</v>
      </c>
      <c r="H544"/>
      <c r="I544"/>
      <c r="J544"/>
      <c r="K544"/>
      <c r="L544"/>
      <c r="M544"/>
      <c r="N544"/>
      <c r="O544"/>
    </row>
    <row r="545" spans="1:15" x14ac:dyDescent="0.35">
      <c r="A545" s="35" t="s">
        <v>51</v>
      </c>
      <c r="B545" s="33">
        <v>5</v>
      </c>
      <c r="C545" s="35" t="s">
        <v>365</v>
      </c>
      <c r="D545">
        <v>8</v>
      </c>
      <c r="E545" s="35" t="s">
        <v>256</v>
      </c>
      <c r="F545">
        <v>176</v>
      </c>
      <c r="G545">
        <v>67.099999999999994</v>
      </c>
      <c r="H545"/>
      <c r="I545"/>
      <c r="J545"/>
      <c r="K545"/>
      <c r="L545"/>
      <c r="M545"/>
      <c r="N545"/>
      <c r="O545"/>
    </row>
    <row r="546" spans="1:15" x14ac:dyDescent="0.35">
      <c r="A546" s="35" t="s">
        <v>51</v>
      </c>
      <c r="B546" s="33">
        <v>5</v>
      </c>
      <c r="C546" s="35" t="s">
        <v>365</v>
      </c>
      <c r="D546">
        <v>9</v>
      </c>
      <c r="E546" s="35" t="s">
        <v>23</v>
      </c>
      <c r="F546">
        <v>121</v>
      </c>
      <c r="G546">
        <v>27.9</v>
      </c>
      <c r="H546"/>
      <c r="I546"/>
      <c r="J546"/>
      <c r="K546"/>
      <c r="L546"/>
      <c r="M546"/>
      <c r="N546"/>
      <c r="O546"/>
    </row>
    <row r="547" spans="1:15" x14ac:dyDescent="0.35">
      <c r="A547" s="35" t="s">
        <v>51</v>
      </c>
      <c r="B547" s="33">
        <v>5</v>
      </c>
      <c r="C547" s="35" t="s">
        <v>365</v>
      </c>
      <c r="D547">
        <v>10</v>
      </c>
      <c r="E547" s="35" t="s">
        <v>23</v>
      </c>
      <c r="F547">
        <v>127</v>
      </c>
      <c r="G547">
        <v>24.9</v>
      </c>
      <c r="H547"/>
      <c r="I547"/>
      <c r="J547"/>
      <c r="K547"/>
      <c r="L547"/>
      <c r="M547"/>
      <c r="N547"/>
      <c r="O547"/>
    </row>
    <row r="548" spans="1:15" x14ac:dyDescent="0.35">
      <c r="A548" s="35" t="s">
        <v>51</v>
      </c>
      <c r="B548" s="33">
        <v>5</v>
      </c>
      <c r="C548" s="35" t="s">
        <v>373</v>
      </c>
      <c r="D548">
        <v>1</v>
      </c>
      <c r="E548" s="35" t="s">
        <v>156</v>
      </c>
      <c r="F548">
        <v>172</v>
      </c>
      <c r="G548">
        <v>195</v>
      </c>
      <c r="H548"/>
      <c r="I548"/>
      <c r="J548"/>
      <c r="K548"/>
      <c r="L548"/>
      <c r="M548"/>
      <c r="N548"/>
      <c r="O548"/>
    </row>
    <row r="549" spans="1:15" x14ac:dyDescent="0.35">
      <c r="A549" s="35" t="s">
        <v>51</v>
      </c>
      <c r="B549" s="33">
        <v>5</v>
      </c>
      <c r="C549" s="35" t="s">
        <v>373</v>
      </c>
      <c r="D549">
        <v>1</v>
      </c>
      <c r="E549" s="35" t="s">
        <v>23</v>
      </c>
      <c r="F549">
        <v>162</v>
      </c>
      <c r="G549">
        <v>71.8</v>
      </c>
      <c r="H549"/>
      <c r="I549"/>
      <c r="J549"/>
      <c r="K549"/>
      <c r="L549"/>
      <c r="M549"/>
      <c r="N549"/>
      <c r="O549"/>
    </row>
    <row r="550" spans="1:15" x14ac:dyDescent="0.35">
      <c r="A550" s="35" t="s">
        <v>51</v>
      </c>
      <c r="B550" s="33">
        <v>5</v>
      </c>
      <c r="C550" s="35" t="s">
        <v>373</v>
      </c>
      <c r="D550">
        <v>1</v>
      </c>
      <c r="E550" s="35" t="s">
        <v>256</v>
      </c>
      <c r="F550">
        <v>81</v>
      </c>
      <c r="G550">
        <v>5.3</v>
      </c>
      <c r="H550"/>
      <c r="I550"/>
      <c r="J550"/>
      <c r="K550"/>
      <c r="L550"/>
      <c r="M550"/>
      <c r="N550"/>
      <c r="O550"/>
    </row>
    <row r="551" spans="1:15" x14ac:dyDescent="0.35">
      <c r="A551" s="35" t="s">
        <v>51</v>
      </c>
      <c r="B551" s="33">
        <v>5</v>
      </c>
      <c r="C551" s="35" t="s">
        <v>373</v>
      </c>
      <c r="D551">
        <v>1</v>
      </c>
      <c r="E551" s="35" t="s">
        <v>23</v>
      </c>
      <c r="F551">
        <v>182</v>
      </c>
      <c r="G551">
        <v>94.5</v>
      </c>
      <c r="H551"/>
      <c r="I551"/>
      <c r="J551"/>
      <c r="K551"/>
      <c r="L551"/>
      <c r="M551"/>
      <c r="N551"/>
      <c r="O551"/>
    </row>
    <row r="552" spans="1:15" x14ac:dyDescent="0.35">
      <c r="A552" s="35" t="s">
        <v>51</v>
      </c>
      <c r="B552" s="33">
        <v>5</v>
      </c>
      <c r="C552" s="35" t="s">
        <v>373</v>
      </c>
      <c r="D552">
        <v>1</v>
      </c>
      <c r="E552" s="35" t="s">
        <v>256</v>
      </c>
      <c r="F552">
        <v>111</v>
      </c>
      <c r="G552">
        <v>11.3</v>
      </c>
      <c r="H552"/>
      <c r="I552"/>
      <c r="J552"/>
      <c r="K552"/>
      <c r="L552"/>
      <c r="M552"/>
      <c r="N552"/>
      <c r="O552"/>
    </row>
    <row r="553" spans="1:15" x14ac:dyDescent="0.35">
      <c r="A553" s="35" t="s">
        <v>51</v>
      </c>
      <c r="B553" s="33">
        <v>5</v>
      </c>
      <c r="C553" s="35" t="s">
        <v>373</v>
      </c>
      <c r="D553">
        <v>1</v>
      </c>
      <c r="E553" s="35" t="s">
        <v>256</v>
      </c>
      <c r="F553">
        <v>121</v>
      </c>
      <c r="G553">
        <v>26.7</v>
      </c>
      <c r="H553"/>
      <c r="I553"/>
      <c r="J553"/>
      <c r="K553"/>
      <c r="L553"/>
      <c r="M553"/>
      <c r="N553"/>
      <c r="O553"/>
    </row>
    <row r="554" spans="1:15" x14ac:dyDescent="0.35">
      <c r="A554" s="35" t="s">
        <v>51</v>
      </c>
      <c r="B554" s="33">
        <v>5</v>
      </c>
      <c r="C554" s="35" t="s">
        <v>373</v>
      </c>
      <c r="D554">
        <v>2</v>
      </c>
      <c r="E554" s="35" t="s">
        <v>44</v>
      </c>
      <c r="F554">
        <v>151</v>
      </c>
      <c r="G554">
        <v>75.3</v>
      </c>
      <c r="H554"/>
      <c r="I554"/>
      <c r="J554"/>
      <c r="K554"/>
      <c r="L554"/>
      <c r="M554"/>
      <c r="N554"/>
      <c r="O554"/>
    </row>
    <row r="555" spans="1:15" x14ac:dyDescent="0.35">
      <c r="A555" s="35" t="s">
        <v>51</v>
      </c>
      <c r="B555" s="33">
        <v>5</v>
      </c>
      <c r="C555" s="35" t="s">
        <v>373</v>
      </c>
      <c r="D555">
        <v>2</v>
      </c>
      <c r="E555" s="35" t="s">
        <v>87</v>
      </c>
      <c r="F555">
        <v>82</v>
      </c>
      <c r="G555">
        <v>10.9</v>
      </c>
      <c r="H555"/>
      <c r="I555"/>
      <c r="J555"/>
      <c r="K555"/>
      <c r="L555"/>
      <c r="M555"/>
      <c r="N555"/>
      <c r="O555"/>
    </row>
    <row r="556" spans="1:15" x14ac:dyDescent="0.35">
      <c r="A556" s="35" t="s">
        <v>51</v>
      </c>
      <c r="B556" s="33">
        <v>5</v>
      </c>
      <c r="C556" s="35" t="s">
        <v>373</v>
      </c>
      <c r="D556">
        <v>2</v>
      </c>
      <c r="E556" s="35" t="s">
        <v>256</v>
      </c>
      <c r="F556">
        <v>135</v>
      </c>
      <c r="G556">
        <v>27.8</v>
      </c>
      <c r="H556"/>
      <c r="I556"/>
      <c r="J556"/>
      <c r="K556"/>
      <c r="L556"/>
      <c r="M556"/>
      <c r="N556"/>
      <c r="O556"/>
    </row>
    <row r="557" spans="1:15" x14ac:dyDescent="0.35">
      <c r="A557" s="35" t="s">
        <v>51</v>
      </c>
      <c r="B557" s="33">
        <v>5</v>
      </c>
      <c r="C557" s="35" t="s">
        <v>373</v>
      </c>
      <c r="D557">
        <v>2</v>
      </c>
      <c r="E557" s="35" t="s">
        <v>256</v>
      </c>
      <c r="F557">
        <v>123</v>
      </c>
      <c r="G557">
        <v>16</v>
      </c>
      <c r="H557"/>
      <c r="I557"/>
      <c r="J557"/>
      <c r="K557"/>
      <c r="L557"/>
      <c r="M557"/>
      <c r="N557"/>
      <c r="O557"/>
    </row>
    <row r="558" spans="1:15" x14ac:dyDescent="0.35">
      <c r="A558" s="35" t="s">
        <v>51</v>
      </c>
      <c r="B558" s="33">
        <v>5</v>
      </c>
      <c r="C558" s="35" t="s">
        <v>373</v>
      </c>
      <c r="D558">
        <v>2</v>
      </c>
      <c r="E558" s="35" t="s">
        <v>102</v>
      </c>
      <c r="F558">
        <v>130</v>
      </c>
      <c r="G558">
        <v>39.4</v>
      </c>
      <c r="H558"/>
      <c r="I558"/>
      <c r="J558"/>
      <c r="K558"/>
      <c r="L558"/>
      <c r="M558"/>
      <c r="N558"/>
      <c r="O558"/>
    </row>
    <row r="559" spans="1:15" x14ac:dyDescent="0.35">
      <c r="A559" s="35" t="s">
        <v>51</v>
      </c>
      <c r="B559" s="33">
        <v>5</v>
      </c>
      <c r="C559" s="35" t="s">
        <v>373</v>
      </c>
      <c r="D559">
        <v>3</v>
      </c>
      <c r="E559" s="35" t="s">
        <v>23</v>
      </c>
      <c r="F559">
        <v>172</v>
      </c>
      <c r="G559">
        <v>77.5</v>
      </c>
      <c r="H559"/>
      <c r="I559"/>
      <c r="J559"/>
      <c r="K559"/>
      <c r="L559"/>
      <c r="M559"/>
      <c r="N559"/>
      <c r="O559"/>
    </row>
    <row r="560" spans="1:15" x14ac:dyDescent="0.35">
      <c r="A560" s="35" t="s">
        <v>51</v>
      </c>
      <c r="B560" s="33">
        <v>5</v>
      </c>
      <c r="C560" s="35" t="s">
        <v>373</v>
      </c>
      <c r="D560">
        <v>3</v>
      </c>
      <c r="E560" s="35" t="s">
        <v>256</v>
      </c>
      <c r="F560">
        <v>114</v>
      </c>
      <c r="G560">
        <v>12.6</v>
      </c>
      <c r="H560"/>
      <c r="I560"/>
      <c r="J560"/>
      <c r="K560"/>
      <c r="L560"/>
      <c r="M560"/>
      <c r="N560"/>
      <c r="O560"/>
    </row>
    <row r="561" spans="1:15" x14ac:dyDescent="0.35">
      <c r="A561" s="35" t="s">
        <v>51</v>
      </c>
      <c r="B561" s="33">
        <v>5</v>
      </c>
      <c r="C561" s="35" t="s">
        <v>373</v>
      </c>
      <c r="D561">
        <v>3</v>
      </c>
      <c r="E561" s="35" t="s">
        <v>256</v>
      </c>
      <c r="F561">
        <v>112</v>
      </c>
      <c r="G561">
        <v>12.9</v>
      </c>
      <c r="H561"/>
      <c r="I561"/>
      <c r="J561"/>
      <c r="K561"/>
      <c r="L561"/>
      <c r="M561"/>
      <c r="N561"/>
      <c r="O561"/>
    </row>
    <row r="562" spans="1:15" x14ac:dyDescent="0.35">
      <c r="A562" s="35" t="s">
        <v>51</v>
      </c>
      <c r="B562" s="33">
        <v>5</v>
      </c>
      <c r="C562" s="35" t="s">
        <v>373</v>
      </c>
      <c r="D562">
        <v>3</v>
      </c>
      <c r="E562" s="35" t="s">
        <v>256</v>
      </c>
      <c r="F562">
        <v>125</v>
      </c>
      <c r="G562">
        <v>19.600000000000001</v>
      </c>
      <c r="H562"/>
      <c r="I562"/>
      <c r="J562"/>
      <c r="K562"/>
      <c r="L562"/>
      <c r="M562"/>
      <c r="N562"/>
      <c r="O562"/>
    </row>
    <row r="563" spans="1:15" x14ac:dyDescent="0.35">
      <c r="A563" s="35" t="s">
        <v>51</v>
      </c>
      <c r="B563" s="33">
        <v>5</v>
      </c>
      <c r="C563" s="35" t="s">
        <v>373</v>
      </c>
      <c r="D563">
        <v>3</v>
      </c>
      <c r="E563" s="35" t="s">
        <v>256</v>
      </c>
      <c r="F563">
        <v>80</v>
      </c>
      <c r="G563">
        <v>4.7</v>
      </c>
      <c r="H563"/>
      <c r="I563"/>
      <c r="J563"/>
      <c r="K563"/>
      <c r="L563"/>
      <c r="M563"/>
      <c r="N563"/>
      <c r="O563"/>
    </row>
    <row r="564" spans="1:15" x14ac:dyDescent="0.35">
      <c r="A564" s="35" t="s">
        <v>51</v>
      </c>
      <c r="B564" s="33">
        <v>5</v>
      </c>
      <c r="C564" s="35" t="s">
        <v>373</v>
      </c>
      <c r="D564">
        <v>3</v>
      </c>
      <c r="E564" s="35" t="s">
        <v>23</v>
      </c>
      <c r="F564">
        <v>202</v>
      </c>
      <c r="G564">
        <v>111</v>
      </c>
      <c r="H564"/>
      <c r="I564"/>
      <c r="J564"/>
      <c r="K564"/>
      <c r="L564"/>
      <c r="M564"/>
      <c r="N564"/>
      <c r="O564"/>
    </row>
    <row r="565" spans="1:15" x14ac:dyDescent="0.35">
      <c r="A565" s="35" t="s">
        <v>51</v>
      </c>
      <c r="B565" s="33">
        <v>5</v>
      </c>
      <c r="C565" s="35" t="s">
        <v>364</v>
      </c>
      <c r="D565">
        <v>1</v>
      </c>
      <c r="E565" s="35" t="s">
        <v>23</v>
      </c>
      <c r="F565">
        <v>142</v>
      </c>
      <c r="G565">
        <v>39.6</v>
      </c>
      <c r="H565"/>
      <c r="I565"/>
      <c r="J565"/>
      <c r="K565"/>
      <c r="L565"/>
      <c r="M565"/>
      <c r="N565"/>
      <c r="O565"/>
    </row>
    <row r="566" spans="1:15" x14ac:dyDescent="0.35">
      <c r="A566" s="35" t="s">
        <v>51</v>
      </c>
      <c r="B566" s="33">
        <v>5</v>
      </c>
      <c r="C566" s="35" t="s">
        <v>364</v>
      </c>
      <c r="D566">
        <v>1</v>
      </c>
      <c r="E566" s="35" t="s">
        <v>68</v>
      </c>
      <c r="F566">
        <v>32</v>
      </c>
      <c r="G566">
        <v>0.4</v>
      </c>
      <c r="H566"/>
      <c r="I566"/>
      <c r="J566"/>
      <c r="K566"/>
      <c r="L566"/>
      <c r="M566"/>
      <c r="N566"/>
      <c r="O566"/>
    </row>
    <row r="567" spans="1:15" x14ac:dyDescent="0.35">
      <c r="A567" s="35" t="s">
        <v>51</v>
      </c>
      <c r="B567" s="33">
        <v>5</v>
      </c>
      <c r="C567" s="35" t="s">
        <v>364</v>
      </c>
      <c r="D567">
        <v>1</v>
      </c>
      <c r="E567" s="35" t="s">
        <v>68</v>
      </c>
      <c r="F567">
        <v>27</v>
      </c>
      <c r="G567">
        <v>0.2</v>
      </c>
      <c r="H567"/>
      <c r="I567"/>
      <c r="J567"/>
      <c r="K567"/>
      <c r="L567"/>
      <c r="M567"/>
      <c r="N567"/>
      <c r="O567"/>
    </row>
    <row r="568" spans="1:15" x14ac:dyDescent="0.35">
      <c r="A568" s="35" t="s">
        <v>51</v>
      </c>
      <c r="B568" s="33">
        <v>5</v>
      </c>
      <c r="C568" s="35" t="s">
        <v>364</v>
      </c>
      <c r="D568">
        <v>1</v>
      </c>
      <c r="E568" s="35" t="s">
        <v>68</v>
      </c>
      <c r="F568">
        <v>27</v>
      </c>
      <c r="G568">
        <v>0.2</v>
      </c>
      <c r="H568"/>
      <c r="I568"/>
      <c r="J568"/>
      <c r="K568"/>
      <c r="L568"/>
      <c r="M568"/>
      <c r="N568"/>
      <c r="O568"/>
    </row>
    <row r="569" spans="1:15" x14ac:dyDescent="0.35">
      <c r="A569" s="35" t="s">
        <v>51</v>
      </c>
      <c r="B569" s="33">
        <v>5</v>
      </c>
      <c r="C569" s="35" t="s">
        <v>364</v>
      </c>
      <c r="D569">
        <v>1</v>
      </c>
      <c r="E569" s="35" t="s">
        <v>68</v>
      </c>
      <c r="F569">
        <v>25</v>
      </c>
      <c r="G569">
        <v>0.2</v>
      </c>
      <c r="H569"/>
      <c r="I569"/>
      <c r="J569"/>
      <c r="K569"/>
      <c r="L569"/>
      <c r="M569"/>
      <c r="N569"/>
      <c r="O569"/>
    </row>
    <row r="570" spans="1:15" x14ac:dyDescent="0.35">
      <c r="A570" s="35" t="s">
        <v>51</v>
      </c>
      <c r="B570" s="33">
        <v>5</v>
      </c>
      <c r="C570" s="35" t="s">
        <v>364</v>
      </c>
      <c r="D570">
        <v>1</v>
      </c>
      <c r="E570" s="35" t="s">
        <v>68</v>
      </c>
      <c r="F570">
        <v>27</v>
      </c>
      <c r="G570">
        <v>0.2</v>
      </c>
      <c r="H570"/>
      <c r="I570"/>
      <c r="J570"/>
      <c r="K570"/>
      <c r="L570"/>
      <c r="M570"/>
      <c r="N570"/>
      <c r="O570"/>
    </row>
    <row r="571" spans="1:15" x14ac:dyDescent="0.35">
      <c r="A571" s="35" t="s">
        <v>51</v>
      </c>
      <c r="B571" s="33">
        <v>5</v>
      </c>
      <c r="C571" s="35" t="s">
        <v>364</v>
      </c>
      <c r="D571">
        <v>1</v>
      </c>
      <c r="E571" s="35" t="s">
        <v>68</v>
      </c>
      <c r="F571">
        <v>34</v>
      </c>
      <c r="G571">
        <v>0.4</v>
      </c>
      <c r="H571"/>
      <c r="I571"/>
      <c r="J571"/>
      <c r="K571"/>
      <c r="L571"/>
      <c r="M571"/>
      <c r="N571"/>
      <c r="O571"/>
    </row>
    <row r="572" spans="1:15" x14ac:dyDescent="0.35">
      <c r="A572" s="35" t="s">
        <v>51</v>
      </c>
      <c r="B572" s="33">
        <v>5</v>
      </c>
      <c r="C572" s="35" t="s">
        <v>364</v>
      </c>
      <c r="D572">
        <v>1</v>
      </c>
      <c r="E572" s="35" t="s">
        <v>68</v>
      </c>
      <c r="F572">
        <v>30</v>
      </c>
      <c r="G572">
        <v>0.3</v>
      </c>
      <c r="H572"/>
      <c r="I572"/>
      <c r="J572"/>
      <c r="K572"/>
      <c r="L572"/>
      <c r="M572"/>
      <c r="N572"/>
      <c r="O572"/>
    </row>
    <row r="573" spans="1:15" x14ac:dyDescent="0.35">
      <c r="A573" s="35" t="s">
        <v>51</v>
      </c>
      <c r="B573" s="33">
        <v>5</v>
      </c>
      <c r="C573" s="35" t="s">
        <v>364</v>
      </c>
      <c r="D573">
        <v>1</v>
      </c>
      <c r="E573" s="35" t="s">
        <v>68</v>
      </c>
      <c r="F573">
        <v>25</v>
      </c>
      <c r="G573">
        <v>0.2</v>
      </c>
      <c r="H573"/>
      <c r="I573"/>
      <c r="J573"/>
      <c r="K573"/>
      <c r="L573"/>
      <c r="M573"/>
      <c r="N573"/>
      <c r="O573"/>
    </row>
    <row r="574" spans="1:15" x14ac:dyDescent="0.35">
      <c r="A574" s="35" t="s">
        <v>51</v>
      </c>
      <c r="B574" s="33">
        <v>5</v>
      </c>
      <c r="C574" s="35" t="s">
        <v>364</v>
      </c>
      <c r="D574">
        <v>1</v>
      </c>
      <c r="E574" s="35" t="s">
        <v>68</v>
      </c>
      <c r="F574">
        <v>23</v>
      </c>
      <c r="G574">
        <v>0.1</v>
      </c>
      <c r="H574"/>
      <c r="I574"/>
      <c r="J574"/>
      <c r="K574"/>
      <c r="L574"/>
      <c r="M574"/>
      <c r="N574"/>
      <c r="O574"/>
    </row>
    <row r="575" spans="1:15" x14ac:dyDescent="0.35">
      <c r="A575" s="35" t="s">
        <v>51</v>
      </c>
      <c r="B575" s="33">
        <v>5</v>
      </c>
      <c r="C575" s="35" t="s">
        <v>364</v>
      </c>
      <c r="D575">
        <v>1</v>
      </c>
      <c r="E575" s="35" t="s">
        <v>68</v>
      </c>
      <c r="F575">
        <v>20</v>
      </c>
      <c r="G575">
        <v>0.1</v>
      </c>
      <c r="H575"/>
      <c r="I575"/>
      <c r="J575"/>
      <c r="K575"/>
      <c r="L575"/>
      <c r="M575"/>
      <c r="N575"/>
      <c r="O575"/>
    </row>
    <row r="576" spans="1:15" x14ac:dyDescent="0.35">
      <c r="A576" s="35" t="s">
        <v>51</v>
      </c>
      <c r="B576" s="33">
        <v>5</v>
      </c>
      <c r="C576" s="35" t="s">
        <v>364</v>
      </c>
      <c r="D576">
        <v>1</v>
      </c>
      <c r="E576" s="35" t="s">
        <v>68</v>
      </c>
      <c r="F576">
        <v>28</v>
      </c>
      <c r="G576">
        <v>0.2</v>
      </c>
      <c r="H576"/>
      <c r="I576"/>
      <c r="J576"/>
      <c r="K576"/>
      <c r="L576"/>
      <c r="M576"/>
      <c r="N576"/>
      <c r="O576"/>
    </row>
    <row r="577" spans="1:15" x14ac:dyDescent="0.35">
      <c r="A577" s="35" t="s">
        <v>51</v>
      </c>
      <c r="B577" s="33">
        <v>5</v>
      </c>
      <c r="C577" s="35" t="s">
        <v>364</v>
      </c>
      <c r="D577">
        <v>1</v>
      </c>
      <c r="E577" s="35" t="s">
        <v>68</v>
      </c>
      <c r="F577">
        <v>28</v>
      </c>
      <c r="G577">
        <v>0.2</v>
      </c>
      <c r="H577"/>
      <c r="I577"/>
      <c r="J577"/>
      <c r="K577"/>
      <c r="L577"/>
      <c r="M577"/>
      <c r="N577"/>
      <c r="O577"/>
    </row>
    <row r="578" spans="1:15" x14ac:dyDescent="0.35">
      <c r="A578" s="35" t="s">
        <v>51</v>
      </c>
      <c r="B578" s="33">
        <v>5</v>
      </c>
      <c r="C578" s="35" t="s">
        <v>364</v>
      </c>
      <c r="D578">
        <v>1</v>
      </c>
      <c r="E578" s="35" t="s">
        <v>68</v>
      </c>
      <c r="F578">
        <v>29</v>
      </c>
      <c r="G578">
        <v>0.3</v>
      </c>
      <c r="H578"/>
      <c r="I578"/>
      <c r="J578"/>
      <c r="K578"/>
      <c r="L578"/>
      <c r="M578"/>
      <c r="N578"/>
      <c r="O578"/>
    </row>
    <row r="579" spans="1:15" x14ac:dyDescent="0.35">
      <c r="A579" s="35" t="s">
        <v>51</v>
      </c>
      <c r="B579" s="33">
        <v>5</v>
      </c>
      <c r="C579" s="35" t="s">
        <v>364</v>
      </c>
      <c r="D579">
        <v>1</v>
      </c>
      <c r="E579" s="35" t="s">
        <v>68</v>
      </c>
      <c r="F579">
        <v>30</v>
      </c>
      <c r="G579">
        <v>0.3</v>
      </c>
      <c r="H579"/>
      <c r="I579"/>
      <c r="J579"/>
      <c r="K579"/>
      <c r="L579"/>
      <c r="M579"/>
      <c r="N579"/>
      <c r="O579"/>
    </row>
    <row r="580" spans="1:15" x14ac:dyDescent="0.35">
      <c r="A580" s="35" t="s">
        <v>51</v>
      </c>
      <c r="B580" s="33">
        <v>5</v>
      </c>
      <c r="C580" s="35" t="s">
        <v>364</v>
      </c>
      <c r="D580">
        <v>1</v>
      </c>
      <c r="E580" s="35" t="s">
        <v>68</v>
      </c>
      <c r="F580">
        <v>25</v>
      </c>
      <c r="G580">
        <v>0.2</v>
      </c>
      <c r="H580"/>
      <c r="I580"/>
      <c r="J580"/>
      <c r="K580"/>
      <c r="L580"/>
      <c r="M580"/>
      <c r="N580"/>
      <c r="O580"/>
    </row>
    <row r="581" spans="1:15" x14ac:dyDescent="0.35">
      <c r="A581" s="35" t="s">
        <v>51</v>
      </c>
      <c r="B581" s="33">
        <v>5</v>
      </c>
      <c r="C581" s="35" t="s">
        <v>364</v>
      </c>
      <c r="D581">
        <v>1</v>
      </c>
      <c r="E581" s="35" t="s">
        <v>68</v>
      </c>
      <c r="F581">
        <v>23</v>
      </c>
      <c r="G581">
        <v>0.2</v>
      </c>
      <c r="H581"/>
      <c r="I581"/>
      <c r="J581"/>
      <c r="K581"/>
      <c r="L581"/>
      <c r="M581"/>
      <c r="N581"/>
      <c r="O581"/>
    </row>
    <row r="582" spans="1:15" x14ac:dyDescent="0.35">
      <c r="A582" s="35" t="s">
        <v>51</v>
      </c>
      <c r="B582" s="33">
        <v>5</v>
      </c>
      <c r="C582" s="35" t="s">
        <v>364</v>
      </c>
      <c r="D582">
        <v>1</v>
      </c>
      <c r="E582" s="35" t="s">
        <v>68</v>
      </c>
      <c r="F582">
        <v>30</v>
      </c>
      <c r="G582">
        <v>0.3</v>
      </c>
      <c r="H582"/>
      <c r="I582"/>
      <c r="J582"/>
      <c r="K582"/>
      <c r="L582"/>
      <c r="M582"/>
      <c r="N582"/>
      <c r="O582"/>
    </row>
    <row r="583" spans="1:15" x14ac:dyDescent="0.35">
      <c r="A583" s="35" t="s">
        <v>51</v>
      </c>
      <c r="B583" s="33">
        <v>5</v>
      </c>
      <c r="C583" s="35" t="s">
        <v>364</v>
      </c>
      <c r="D583">
        <v>1</v>
      </c>
      <c r="E583" s="35" t="s">
        <v>68</v>
      </c>
      <c r="F583">
        <v>28</v>
      </c>
      <c r="G583">
        <v>0.3</v>
      </c>
      <c r="H583"/>
      <c r="I583"/>
      <c r="J583"/>
      <c r="K583"/>
      <c r="L583"/>
      <c r="M583"/>
      <c r="N583"/>
      <c r="O583"/>
    </row>
    <row r="584" spans="1:15" x14ac:dyDescent="0.35">
      <c r="A584" s="35" t="s">
        <v>51</v>
      </c>
      <c r="B584" s="33">
        <v>5</v>
      </c>
      <c r="C584" s="35" t="s">
        <v>364</v>
      </c>
      <c r="D584">
        <v>1</v>
      </c>
      <c r="E584" s="35" t="s">
        <v>68</v>
      </c>
      <c r="F584">
        <v>30</v>
      </c>
      <c r="G584">
        <v>0.3</v>
      </c>
      <c r="H584"/>
      <c r="I584"/>
      <c r="J584"/>
      <c r="K584"/>
      <c r="L584"/>
      <c r="M584"/>
      <c r="N584"/>
      <c r="O584"/>
    </row>
    <row r="585" spans="1:15" x14ac:dyDescent="0.35">
      <c r="A585" s="35" t="s">
        <v>51</v>
      </c>
      <c r="B585" s="33">
        <v>5</v>
      </c>
      <c r="C585" s="35" t="s">
        <v>364</v>
      </c>
      <c r="D585">
        <v>1</v>
      </c>
      <c r="E585" s="35" t="s">
        <v>68</v>
      </c>
      <c r="F585">
        <v>21</v>
      </c>
      <c r="G585">
        <v>0.1</v>
      </c>
      <c r="H585"/>
      <c r="I585"/>
      <c r="J585"/>
      <c r="K585"/>
      <c r="L585"/>
      <c r="M585"/>
      <c r="N585"/>
      <c r="O585"/>
    </row>
    <row r="586" spans="1:15" x14ac:dyDescent="0.35">
      <c r="A586" s="35" t="s">
        <v>51</v>
      </c>
      <c r="B586" s="33">
        <v>5</v>
      </c>
      <c r="C586" s="35" t="s">
        <v>364</v>
      </c>
      <c r="D586">
        <v>1</v>
      </c>
      <c r="E586" s="35" t="s">
        <v>68</v>
      </c>
      <c r="F586">
        <v>25</v>
      </c>
      <c r="G586">
        <v>0.2</v>
      </c>
      <c r="H586"/>
      <c r="I586"/>
      <c r="J586"/>
      <c r="K586"/>
      <c r="L586"/>
      <c r="M586"/>
      <c r="N586"/>
      <c r="O586"/>
    </row>
    <row r="587" spans="1:15" x14ac:dyDescent="0.35">
      <c r="A587" s="35" t="s">
        <v>51</v>
      </c>
      <c r="B587" s="33">
        <v>5</v>
      </c>
      <c r="C587" s="35" t="s">
        <v>364</v>
      </c>
      <c r="D587">
        <v>1</v>
      </c>
      <c r="E587" s="35" t="s">
        <v>68</v>
      </c>
      <c r="F587">
        <v>26</v>
      </c>
      <c r="G587">
        <v>0.2</v>
      </c>
      <c r="H587"/>
      <c r="I587"/>
      <c r="J587"/>
      <c r="K587"/>
      <c r="L587"/>
      <c r="M587"/>
      <c r="N587"/>
      <c r="O587"/>
    </row>
    <row r="588" spans="1:15" x14ac:dyDescent="0.35">
      <c r="A588" s="35" t="s">
        <v>51</v>
      </c>
      <c r="B588" s="33">
        <v>5</v>
      </c>
      <c r="C588" s="35" t="s">
        <v>364</v>
      </c>
      <c r="D588">
        <v>1</v>
      </c>
      <c r="E588" s="35" t="s">
        <v>68</v>
      </c>
      <c r="F588">
        <v>25</v>
      </c>
      <c r="G588">
        <v>0.2</v>
      </c>
      <c r="H588"/>
      <c r="I588"/>
      <c r="J588"/>
      <c r="K588"/>
      <c r="L588"/>
      <c r="M588"/>
      <c r="N588"/>
      <c r="O588"/>
    </row>
    <row r="589" spans="1:15" x14ac:dyDescent="0.35">
      <c r="A589" s="35" t="s">
        <v>51</v>
      </c>
      <c r="B589" s="33">
        <v>5</v>
      </c>
      <c r="C589" s="35" t="s">
        <v>364</v>
      </c>
      <c r="D589">
        <v>1</v>
      </c>
      <c r="E589" s="35" t="s">
        <v>68</v>
      </c>
      <c r="F589">
        <v>25</v>
      </c>
      <c r="G589">
        <v>0.2</v>
      </c>
      <c r="H589"/>
      <c r="I589"/>
      <c r="J589"/>
      <c r="K589"/>
      <c r="L589"/>
      <c r="M589"/>
      <c r="N589"/>
      <c r="O589"/>
    </row>
    <row r="590" spans="1:15" x14ac:dyDescent="0.35">
      <c r="A590" s="35" t="s">
        <v>51</v>
      </c>
      <c r="B590" s="33">
        <v>5</v>
      </c>
      <c r="C590" s="35" t="s">
        <v>364</v>
      </c>
      <c r="D590">
        <v>1</v>
      </c>
      <c r="E590" s="35" t="s">
        <v>68</v>
      </c>
      <c r="F590">
        <v>27</v>
      </c>
      <c r="G590">
        <v>0.2</v>
      </c>
      <c r="H590"/>
      <c r="I590"/>
      <c r="J590"/>
      <c r="K590"/>
      <c r="L590"/>
      <c r="M590"/>
      <c r="N590"/>
      <c r="O590"/>
    </row>
    <row r="591" spans="1:15" x14ac:dyDescent="0.35">
      <c r="A591" s="35" t="s">
        <v>51</v>
      </c>
      <c r="B591" s="33">
        <v>5</v>
      </c>
      <c r="C591" s="35" t="s">
        <v>364</v>
      </c>
      <c r="D591">
        <v>1</v>
      </c>
      <c r="E591" s="35" t="s">
        <v>68</v>
      </c>
      <c r="F591">
        <v>28</v>
      </c>
      <c r="G591">
        <v>0.2</v>
      </c>
      <c r="H591"/>
      <c r="I591"/>
      <c r="J591"/>
      <c r="K591"/>
      <c r="L591"/>
      <c r="M591"/>
      <c r="N591"/>
      <c r="O591"/>
    </row>
    <row r="592" spans="1:15" x14ac:dyDescent="0.35">
      <c r="A592" s="35" t="s">
        <v>51</v>
      </c>
      <c r="B592" s="33">
        <v>5</v>
      </c>
      <c r="C592" s="35" t="s">
        <v>364</v>
      </c>
      <c r="D592">
        <v>1</v>
      </c>
      <c r="E592" s="35" t="s">
        <v>68</v>
      </c>
      <c r="F592">
        <v>25</v>
      </c>
      <c r="G592">
        <v>0.1</v>
      </c>
      <c r="H592"/>
      <c r="I592"/>
      <c r="J592"/>
      <c r="K592"/>
      <c r="L592"/>
      <c r="M592"/>
      <c r="N592"/>
      <c r="O592"/>
    </row>
    <row r="593" spans="1:15" x14ac:dyDescent="0.35">
      <c r="A593" s="35" t="s">
        <v>51</v>
      </c>
      <c r="B593" s="33">
        <v>5</v>
      </c>
      <c r="C593" s="35" t="s">
        <v>364</v>
      </c>
      <c r="D593">
        <v>1</v>
      </c>
      <c r="E593" s="35" t="s">
        <v>68</v>
      </c>
      <c r="F593">
        <v>26</v>
      </c>
      <c r="G593">
        <v>0.2</v>
      </c>
      <c r="H593"/>
      <c r="I593"/>
      <c r="J593"/>
      <c r="K593"/>
      <c r="L593"/>
      <c r="M593"/>
      <c r="N593"/>
      <c r="O593"/>
    </row>
    <row r="594" spans="1:15" x14ac:dyDescent="0.35">
      <c r="A594" s="35" t="s">
        <v>51</v>
      </c>
      <c r="B594" s="33">
        <v>5</v>
      </c>
      <c r="C594" s="35" t="s">
        <v>364</v>
      </c>
      <c r="D594">
        <v>1</v>
      </c>
      <c r="E594" s="35" t="s">
        <v>68</v>
      </c>
      <c r="F594">
        <v>27</v>
      </c>
      <c r="G594">
        <v>0.2</v>
      </c>
      <c r="H594"/>
      <c r="I594"/>
      <c r="J594"/>
      <c r="K594"/>
      <c r="L594"/>
      <c r="M594"/>
      <c r="N594"/>
      <c r="O594"/>
    </row>
    <row r="595" spans="1:15" x14ac:dyDescent="0.35">
      <c r="A595" s="35" t="s">
        <v>51</v>
      </c>
      <c r="B595" s="33">
        <v>5</v>
      </c>
      <c r="C595" s="35" t="s">
        <v>364</v>
      </c>
      <c r="D595">
        <v>1</v>
      </c>
      <c r="E595" s="35" t="s">
        <v>68</v>
      </c>
      <c r="F595">
        <v>24</v>
      </c>
      <c r="G595">
        <v>0.2</v>
      </c>
      <c r="H595"/>
      <c r="I595"/>
      <c r="J595"/>
      <c r="K595"/>
      <c r="L595"/>
      <c r="M595"/>
      <c r="N595"/>
      <c r="O595"/>
    </row>
    <row r="596" spans="1:15" x14ac:dyDescent="0.35">
      <c r="A596" s="35" t="s">
        <v>25</v>
      </c>
      <c r="B596" s="33">
        <v>1</v>
      </c>
      <c r="C596" s="35" t="s">
        <v>365</v>
      </c>
      <c r="D596">
        <v>0</v>
      </c>
      <c r="E596" s="35" t="s">
        <v>36</v>
      </c>
      <c r="F596">
        <v>124</v>
      </c>
      <c r="G596">
        <v>25.14</v>
      </c>
      <c r="H596"/>
      <c r="I596"/>
      <c r="J596"/>
      <c r="K596"/>
      <c r="L596"/>
      <c r="M596"/>
      <c r="N596"/>
      <c r="O596"/>
    </row>
    <row r="597" spans="1:15" x14ac:dyDescent="0.35">
      <c r="A597" s="35" t="s">
        <v>25</v>
      </c>
      <c r="B597" s="33">
        <v>1</v>
      </c>
      <c r="C597" s="35" t="s">
        <v>365</v>
      </c>
      <c r="D597">
        <v>0</v>
      </c>
      <c r="E597" s="35" t="s">
        <v>77</v>
      </c>
      <c r="F597">
        <v>95</v>
      </c>
      <c r="G597">
        <v>8.82</v>
      </c>
      <c r="H597"/>
      <c r="I597"/>
      <c r="J597"/>
      <c r="K597"/>
      <c r="L597"/>
      <c r="M597"/>
      <c r="N597"/>
      <c r="O597"/>
    </row>
    <row r="598" spans="1:15" x14ac:dyDescent="0.35">
      <c r="A598" s="35" t="s">
        <v>25</v>
      </c>
      <c r="B598" s="33">
        <v>1</v>
      </c>
      <c r="C598" s="35" t="s">
        <v>365</v>
      </c>
      <c r="D598">
        <v>0</v>
      </c>
      <c r="E598" s="35" t="s">
        <v>26</v>
      </c>
      <c r="F598">
        <v>76</v>
      </c>
      <c r="G598">
        <v>7.52</v>
      </c>
      <c r="H598"/>
      <c r="I598"/>
      <c r="J598"/>
      <c r="K598"/>
      <c r="L598"/>
      <c r="M598"/>
      <c r="N598"/>
      <c r="O598"/>
    </row>
    <row r="599" spans="1:15" x14ac:dyDescent="0.35">
      <c r="A599" s="35" t="s">
        <v>25</v>
      </c>
      <c r="B599" s="33">
        <v>1</v>
      </c>
      <c r="C599" s="35" t="s">
        <v>365</v>
      </c>
      <c r="D599">
        <v>0</v>
      </c>
      <c r="E599" s="35" t="s">
        <v>23</v>
      </c>
      <c r="F599">
        <v>80</v>
      </c>
      <c r="G599">
        <v>8.1999999999999993</v>
      </c>
      <c r="H599"/>
      <c r="I599"/>
      <c r="J599"/>
      <c r="K599"/>
      <c r="L599"/>
      <c r="M599"/>
      <c r="N599"/>
      <c r="O599"/>
    </row>
    <row r="600" spans="1:15" x14ac:dyDescent="0.35">
      <c r="A600" s="35" t="s">
        <v>25</v>
      </c>
      <c r="B600" s="33">
        <v>1</v>
      </c>
      <c r="C600" s="35" t="s">
        <v>365</v>
      </c>
      <c r="D600">
        <v>0</v>
      </c>
      <c r="E600" s="35" t="s">
        <v>23</v>
      </c>
      <c r="F600">
        <v>235</v>
      </c>
      <c r="G600">
        <v>243</v>
      </c>
      <c r="H600"/>
      <c r="I600"/>
      <c r="J600"/>
      <c r="K600"/>
      <c r="L600"/>
      <c r="M600"/>
      <c r="N600"/>
      <c r="O600"/>
    </row>
    <row r="601" spans="1:15" x14ac:dyDescent="0.35">
      <c r="A601" s="35" t="s">
        <v>25</v>
      </c>
      <c r="B601" s="33">
        <v>1</v>
      </c>
      <c r="C601" s="35" t="s">
        <v>365</v>
      </c>
      <c r="D601">
        <v>0</v>
      </c>
      <c r="E601" s="35" t="s">
        <v>23</v>
      </c>
      <c r="F601">
        <v>173</v>
      </c>
      <c r="G601">
        <v>105.2</v>
      </c>
      <c r="H601"/>
      <c r="I601"/>
      <c r="J601"/>
      <c r="K601"/>
      <c r="L601"/>
      <c r="M601"/>
      <c r="N601"/>
      <c r="O601"/>
    </row>
    <row r="602" spans="1:15" x14ac:dyDescent="0.35">
      <c r="A602" s="35" t="s">
        <v>25</v>
      </c>
      <c r="B602" s="33">
        <v>1</v>
      </c>
      <c r="C602" s="35" t="s">
        <v>365</v>
      </c>
      <c r="D602">
        <v>0</v>
      </c>
      <c r="E602" s="35" t="s">
        <v>23</v>
      </c>
      <c r="F602">
        <v>154</v>
      </c>
      <c r="G602">
        <v>82.9</v>
      </c>
      <c r="H602"/>
      <c r="I602"/>
      <c r="J602"/>
      <c r="K602"/>
      <c r="L602"/>
      <c r="M602"/>
      <c r="N602"/>
      <c r="O602"/>
    </row>
    <row r="603" spans="1:15" x14ac:dyDescent="0.35">
      <c r="A603" s="35" t="s">
        <v>25</v>
      </c>
      <c r="B603" s="33">
        <v>1</v>
      </c>
      <c r="C603" s="35" t="s">
        <v>365</v>
      </c>
      <c r="D603">
        <v>0</v>
      </c>
      <c r="E603" s="35" t="s">
        <v>23</v>
      </c>
      <c r="F603">
        <v>144</v>
      </c>
      <c r="G603">
        <v>67.8</v>
      </c>
      <c r="H603"/>
      <c r="I603"/>
      <c r="J603"/>
      <c r="K603"/>
      <c r="L603"/>
      <c r="M603"/>
      <c r="N603"/>
      <c r="O603"/>
    </row>
    <row r="604" spans="1:15" x14ac:dyDescent="0.35">
      <c r="A604" s="35" t="s">
        <v>25</v>
      </c>
      <c r="B604" s="33">
        <v>1</v>
      </c>
      <c r="C604" s="35" t="s">
        <v>365</v>
      </c>
      <c r="D604">
        <v>0</v>
      </c>
      <c r="E604" s="35" t="s">
        <v>23</v>
      </c>
      <c r="F604">
        <v>211</v>
      </c>
      <c r="G604">
        <v>202.4</v>
      </c>
      <c r="H604"/>
      <c r="I604"/>
      <c r="J604"/>
      <c r="K604"/>
      <c r="L604"/>
      <c r="M604"/>
      <c r="N604"/>
      <c r="O604"/>
    </row>
    <row r="605" spans="1:15" x14ac:dyDescent="0.35">
      <c r="A605" s="35" t="s">
        <v>25</v>
      </c>
      <c r="B605" s="33">
        <v>1</v>
      </c>
      <c r="C605" s="35" t="s">
        <v>365</v>
      </c>
      <c r="D605">
        <v>0</v>
      </c>
      <c r="E605" s="35" t="s">
        <v>23</v>
      </c>
      <c r="F605">
        <v>114</v>
      </c>
      <c r="G605">
        <v>28.6</v>
      </c>
      <c r="H605"/>
      <c r="I605"/>
      <c r="J605"/>
      <c r="K605"/>
      <c r="L605"/>
      <c r="M605"/>
      <c r="N605"/>
      <c r="O605"/>
    </row>
    <row r="606" spans="1:15" x14ac:dyDescent="0.35">
      <c r="A606" s="35" t="s">
        <v>25</v>
      </c>
      <c r="B606" s="33">
        <v>1</v>
      </c>
      <c r="C606" s="35" t="s">
        <v>365</v>
      </c>
      <c r="D606">
        <v>0</v>
      </c>
      <c r="E606" s="35" t="s">
        <v>71</v>
      </c>
      <c r="F606">
        <v>93</v>
      </c>
      <c r="G606">
        <v>12.6</v>
      </c>
      <c r="H606"/>
      <c r="I606"/>
      <c r="J606"/>
      <c r="K606"/>
      <c r="L606"/>
      <c r="M606"/>
      <c r="N606"/>
      <c r="O606"/>
    </row>
    <row r="607" spans="1:15" x14ac:dyDescent="0.35">
      <c r="A607" s="35" t="s">
        <v>25</v>
      </c>
      <c r="B607" s="33">
        <v>1</v>
      </c>
      <c r="C607" s="35" t="s">
        <v>365</v>
      </c>
      <c r="D607">
        <v>0</v>
      </c>
      <c r="E607" s="35" t="s">
        <v>71</v>
      </c>
      <c r="F607">
        <v>98</v>
      </c>
      <c r="G607">
        <v>9.6999999999999993</v>
      </c>
      <c r="H607"/>
      <c r="I607"/>
      <c r="J607"/>
      <c r="K607"/>
      <c r="L607"/>
      <c r="M607"/>
      <c r="N607"/>
      <c r="O607"/>
    </row>
    <row r="608" spans="1:15" x14ac:dyDescent="0.35">
      <c r="A608" s="35" t="s">
        <v>25</v>
      </c>
      <c r="B608" s="33">
        <v>1</v>
      </c>
      <c r="C608" s="35" t="s">
        <v>365</v>
      </c>
      <c r="D608">
        <v>0</v>
      </c>
      <c r="E608" s="35" t="s">
        <v>71</v>
      </c>
      <c r="F608">
        <v>89</v>
      </c>
      <c r="G608">
        <v>6.8</v>
      </c>
      <c r="H608"/>
      <c r="I608"/>
      <c r="J608"/>
      <c r="K608"/>
      <c r="L608"/>
      <c r="M608"/>
      <c r="N608"/>
      <c r="O608"/>
    </row>
    <row r="609" spans="1:15" x14ac:dyDescent="0.35">
      <c r="A609" s="35" t="s">
        <v>25</v>
      </c>
      <c r="B609" s="33">
        <v>1</v>
      </c>
      <c r="C609" s="35" t="s">
        <v>365</v>
      </c>
      <c r="D609">
        <v>0</v>
      </c>
      <c r="E609" s="35" t="s">
        <v>28</v>
      </c>
      <c r="F609">
        <v>89</v>
      </c>
      <c r="G609">
        <v>10.199999999999999</v>
      </c>
      <c r="H609"/>
      <c r="I609"/>
      <c r="J609"/>
      <c r="K609"/>
      <c r="L609"/>
      <c r="M609"/>
      <c r="N609"/>
      <c r="O609"/>
    </row>
    <row r="610" spans="1:15" x14ac:dyDescent="0.35">
      <c r="A610" s="35" t="s">
        <v>25</v>
      </c>
      <c r="B610" s="33">
        <v>1</v>
      </c>
      <c r="C610" s="35" t="s">
        <v>373</v>
      </c>
      <c r="D610">
        <v>1</v>
      </c>
      <c r="E610" s="35" t="s">
        <v>46</v>
      </c>
      <c r="F610">
        <v>741</v>
      </c>
      <c r="G610">
        <v>387.5</v>
      </c>
      <c r="H610"/>
      <c r="I610"/>
      <c r="J610"/>
      <c r="K610"/>
      <c r="L610"/>
      <c r="M610"/>
      <c r="N610"/>
      <c r="O610"/>
    </row>
    <row r="611" spans="1:15" x14ac:dyDescent="0.35">
      <c r="A611" s="35" t="s">
        <v>25</v>
      </c>
      <c r="B611" s="33">
        <v>1</v>
      </c>
      <c r="C611" s="35" t="s">
        <v>373</v>
      </c>
      <c r="D611">
        <v>1</v>
      </c>
      <c r="E611" s="35" t="s">
        <v>31</v>
      </c>
      <c r="F611">
        <v>110</v>
      </c>
      <c r="G611">
        <v>37.5</v>
      </c>
      <c r="H611"/>
      <c r="I611"/>
      <c r="J611"/>
      <c r="K611"/>
      <c r="L611"/>
      <c r="M611"/>
      <c r="N611"/>
      <c r="O611"/>
    </row>
    <row r="612" spans="1:15" x14ac:dyDescent="0.35">
      <c r="A612" s="35" t="s">
        <v>25</v>
      </c>
      <c r="B612" s="33">
        <v>1</v>
      </c>
      <c r="C612" s="35" t="s">
        <v>373</v>
      </c>
      <c r="D612">
        <v>1</v>
      </c>
      <c r="E612" s="35" t="s">
        <v>22</v>
      </c>
      <c r="F612">
        <v>55</v>
      </c>
      <c r="G612">
        <v>7.3</v>
      </c>
      <c r="H612"/>
      <c r="I612"/>
      <c r="J612"/>
      <c r="K612"/>
      <c r="L612"/>
      <c r="M612"/>
      <c r="N612"/>
      <c r="O612"/>
    </row>
    <row r="613" spans="1:15" x14ac:dyDescent="0.35">
      <c r="A613" s="35" t="s">
        <v>25</v>
      </c>
      <c r="B613" s="33">
        <v>1</v>
      </c>
      <c r="C613" s="35" t="s">
        <v>373</v>
      </c>
      <c r="D613">
        <v>1</v>
      </c>
      <c r="E613" s="35" t="s">
        <v>31</v>
      </c>
      <c r="F613">
        <v>65</v>
      </c>
      <c r="G613">
        <v>8.3000000000000007</v>
      </c>
      <c r="H613"/>
      <c r="I613"/>
      <c r="J613"/>
      <c r="K613"/>
      <c r="L613"/>
      <c r="M613"/>
      <c r="N613"/>
      <c r="O613"/>
    </row>
    <row r="614" spans="1:15" x14ac:dyDescent="0.35">
      <c r="A614" s="35" t="s">
        <v>25</v>
      </c>
      <c r="B614" s="33">
        <v>1</v>
      </c>
      <c r="C614" s="35" t="s">
        <v>373</v>
      </c>
      <c r="D614">
        <v>1</v>
      </c>
      <c r="E614" s="35" t="s">
        <v>22</v>
      </c>
      <c r="F614">
        <v>89</v>
      </c>
      <c r="G614">
        <v>26</v>
      </c>
      <c r="H614"/>
      <c r="I614"/>
      <c r="J614"/>
      <c r="K614"/>
      <c r="L614"/>
      <c r="M614"/>
      <c r="N614"/>
      <c r="O614"/>
    </row>
    <row r="615" spans="1:15" x14ac:dyDescent="0.35">
      <c r="A615" s="35" t="s">
        <v>25</v>
      </c>
      <c r="B615" s="33">
        <v>1</v>
      </c>
      <c r="C615" s="35" t="s">
        <v>373</v>
      </c>
      <c r="D615">
        <v>1</v>
      </c>
      <c r="E615" s="35" t="s">
        <v>22</v>
      </c>
      <c r="F615">
        <v>75</v>
      </c>
      <c r="G615">
        <v>17.399999999999999</v>
      </c>
      <c r="H615"/>
      <c r="I615"/>
      <c r="J615"/>
      <c r="K615"/>
      <c r="L615"/>
      <c r="M615"/>
      <c r="N615"/>
      <c r="O615"/>
    </row>
    <row r="616" spans="1:15" x14ac:dyDescent="0.35">
      <c r="A616" s="35" t="s">
        <v>25</v>
      </c>
      <c r="B616" s="33">
        <v>1</v>
      </c>
      <c r="C616" s="35" t="s">
        <v>373</v>
      </c>
      <c r="D616">
        <v>1</v>
      </c>
      <c r="E616" s="35" t="s">
        <v>22</v>
      </c>
      <c r="F616">
        <v>57</v>
      </c>
      <c r="G616">
        <v>7.2</v>
      </c>
      <c r="H616"/>
      <c r="I616"/>
      <c r="J616"/>
      <c r="K616"/>
      <c r="L616"/>
      <c r="M616"/>
      <c r="N616"/>
      <c r="O616"/>
    </row>
    <row r="617" spans="1:15" x14ac:dyDescent="0.35">
      <c r="A617" s="35" t="s">
        <v>25</v>
      </c>
      <c r="B617" s="33">
        <v>1</v>
      </c>
      <c r="C617" s="35" t="s">
        <v>373</v>
      </c>
      <c r="D617">
        <v>1</v>
      </c>
      <c r="E617" s="35" t="s">
        <v>23</v>
      </c>
      <c r="F617">
        <v>75</v>
      </c>
      <c r="G617">
        <v>7.4</v>
      </c>
      <c r="H617"/>
      <c r="I617"/>
      <c r="J617"/>
      <c r="K617"/>
      <c r="L617"/>
      <c r="M617"/>
      <c r="N617"/>
      <c r="O617"/>
    </row>
    <row r="618" spans="1:15" x14ac:dyDescent="0.35">
      <c r="A618" s="35" t="s">
        <v>25</v>
      </c>
      <c r="B618" s="33">
        <v>1</v>
      </c>
      <c r="C618" s="35" t="s">
        <v>373</v>
      </c>
      <c r="D618">
        <v>1</v>
      </c>
      <c r="E618" s="35" t="s">
        <v>23</v>
      </c>
      <c r="F618">
        <v>115</v>
      </c>
      <c r="G618">
        <v>31.2</v>
      </c>
      <c r="H618"/>
      <c r="I618"/>
      <c r="J618"/>
      <c r="K618"/>
      <c r="L618"/>
      <c r="M618"/>
      <c r="N618"/>
      <c r="O618"/>
    </row>
    <row r="619" spans="1:15" x14ac:dyDescent="0.35">
      <c r="A619" s="35" t="s">
        <v>25</v>
      </c>
      <c r="B619" s="33">
        <v>1</v>
      </c>
      <c r="C619" s="35" t="s">
        <v>373</v>
      </c>
      <c r="D619">
        <v>1</v>
      </c>
      <c r="E619" s="35" t="s">
        <v>23</v>
      </c>
      <c r="F619">
        <v>125</v>
      </c>
      <c r="G619">
        <v>42.2</v>
      </c>
      <c r="H619"/>
      <c r="I619"/>
      <c r="J619"/>
      <c r="K619"/>
      <c r="L619"/>
      <c r="M619"/>
      <c r="N619"/>
      <c r="O619"/>
    </row>
    <row r="620" spans="1:15" x14ac:dyDescent="0.35">
      <c r="A620" s="35" t="s">
        <v>25</v>
      </c>
      <c r="B620" s="33">
        <v>1</v>
      </c>
      <c r="C620" s="35" t="s">
        <v>373</v>
      </c>
      <c r="D620">
        <v>1</v>
      </c>
      <c r="E620" s="35" t="s">
        <v>23</v>
      </c>
      <c r="F620">
        <v>135</v>
      </c>
      <c r="G620">
        <v>43.2</v>
      </c>
      <c r="H620"/>
      <c r="I620"/>
      <c r="J620"/>
      <c r="K620"/>
      <c r="L620"/>
      <c r="M620"/>
      <c r="N620"/>
      <c r="O620"/>
    </row>
    <row r="621" spans="1:15" x14ac:dyDescent="0.35">
      <c r="A621" s="35" t="s">
        <v>25</v>
      </c>
      <c r="B621" s="33">
        <v>1</v>
      </c>
      <c r="C621" s="35" t="s">
        <v>373</v>
      </c>
      <c r="D621">
        <v>1</v>
      </c>
      <c r="E621" s="35" t="s">
        <v>20</v>
      </c>
      <c r="F621">
        <v>64</v>
      </c>
      <c r="G621">
        <v>7.3</v>
      </c>
      <c r="H621" t="s">
        <v>13</v>
      </c>
      <c r="I621" t="s">
        <v>995</v>
      </c>
      <c r="J621"/>
      <c r="K621"/>
      <c r="L621"/>
      <c r="M621"/>
      <c r="N621"/>
      <c r="O621"/>
    </row>
    <row r="622" spans="1:15" x14ac:dyDescent="0.35">
      <c r="A622" s="35" t="s">
        <v>25</v>
      </c>
      <c r="B622" s="33">
        <v>1</v>
      </c>
      <c r="C622" s="35" t="s">
        <v>373</v>
      </c>
      <c r="D622">
        <v>1</v>
      </c>
      <c r="E622" s="35" t="s">
        <v>20</v>
      </c>
      <c r="F622">
        <v>58</v>
      </c>
      <c r="G622">
        <v>3.9</v>
      </c>
      <c r="H622"/>
      <c r="I622" t="s">
        <v>995</v>
      </c>
      <c r="J622"/>
      <c r="K622"/>
      <c r="L622"/>
      <c r="M622"/>
      <c r="N622"/>
      <c r="O622"/>
    </row>
    <row r="623" spans="1:15" x14ac:dyDescent="0.35">
      <c r="A623" s="35" t="s">
        <v>25</v>
      </c>
      <c r="B623" s="33">
        <v>1</v>
      </c>
      <c r="C623" s="35" t="s">
        <v>373</v>
      </c>
      <c r="D623">
        <v>1</v>
      </c>
      <c r="E623" s="35" t="s">
        <v>20</v>
      </c>
      <c r="F623">
        <v>69</v>
      </c>
      <c r="G623">
        <v>5</v>
      </c>
      <c r="H623"/>
      <c r="I623" t="s">
        <v>995</v>
      </c>
      <c r="J623"/>
      <c r="K623"/>
      <c r="L623"/>
      <c r="M623"/>
      <c r="N623"/>
      <c r="O623"/>
    </row>
    <row r="624" spans="1:15" x14ac:dyDescent="0.35">
      <c r="A624" s="35" t="s">
        <v>25</v>
      </c>
      <c r="B624" s="33">
        <v>1</v>
      </c>
      <c r="C624" s="35" t="s">
        <v>373</v>
      </c>
      <c r="D624">
        <v>1</v>
      </c>
      <c r="E624" s="35" t="s">
        <v>20</v>
      </c>
      <c r="F624">
        <v>54</v>
      </c>
      <c r="G624">
        <v>4.0999999999999996</v>
      </c>
      <c r="H624"/>
      <c r="I624" t="s">
        <v>995</v>
      </c>
      <c r="J624"/>
      <c r="K624"/>
      <c r="L624"/>
      <c r="M624"/>
      <c r="N624"/>
      <c r="O624"/>
    </row>
    <row r="625" spans="1:15" x14ac:dyDescent="0.35">
      <c r="A625" s="35" t="s">
        <v>25</v>
      </c>
      <c r="B625" s="33">
        <v>1</v>
      </c>
      <c r="C625" s="35" t="s">
        <v>373</v>
      </c>
      <c r="D625">
        <v>2</v>
      </c>
      <c r="E625" s="35" t="s">
        <v>294</v>
      </c>
      <c r="F625">
        <v>205</v>
      </c>
      <c r="G625">
        <v>327.3</v>
      </c>
      <c r="H625"/>
      <c r="I625"/>
      <c r="J625"/>
      <c r="K625"/>
      <c r="L625"/>
      <c r="M625"/>
      <c r="N625"/>
      <c r="O625"/>
    </row>
    <row r="626" spans="1:15" x14ac:dyDescent="0.35">
      <c r="A626" s="35" t="s">
        <v>25</v>
      </c>
      <c r="B626" s="33">
        <v>1</v>
      </c>
      <c r="C626" s="35" t="s">
        <v>373</v>
      </c>
      <c r="D626">
        <v>2</v>
      </c>
      <c r="E626" s="35" t="s">
        <v>29</v>
      </c>
      <c r="F626">
        <v>245</v>
      </c>
      <c r="G626">
        <v>456.8</v>
      </c>
      <c r="H626"/>
      <c r="I626"/>
      <c r="J626"/>
      <c r="K626"/>
      <c r="L626"/>
      <c r="M626"/>
      <c r="N626"/>
      <c r="O626"/>
    </row>
    <row r="627" spans="1:15" x14ac:dyDescent="0.35">
      <c r="A627" s="35" t="s">
        <v>25</v>
      </c>
      <c r="B627" s="33">
        <v>1</v>
      </c>
      <c r="C627" s="35" t="s">
        <v>373</v>
      </c>
      <c r="D627">
        <v>2</v>
      </c>
      <c r="E627" s="35" t="s">
        <v>23</v>
      </c>
      <c r="F627">
        <v>165</v>
      </c>
      <c r="G627">
        <v>80.7</v>
      </c>
      <c r="H627"/>
      <c r="I627"/>
      <c r="J627"/>
      <c r="K627"/>
      <c r="L627"/>
      <c r="M627"/>
      <c r="N627"/>
      <c r="O627"/>
    </row>
    <row r="628" spans="1:15" x14ac:dyDescent="0.35">
      <c r="A628" s="35" t="s">
        <v>25</v>
      </c>
      <c r="B628" s="33">
        <v>1</v>
      </c>
      <c r="C628" s="35" t="s">
        <v>373</v>
      </c>
      <c r="D628">
        <v>2</v>
      </c>
      <c r="E628" s="35" t="s">
        <v>26</v>
      </c>
      <c r="F628">
        <v>103</v>
      </c>
      <c r="G628">
        <v>21.1</v>
      </c>
      <c r="H628"/>
      <c r="I628"/>
      <c r="J628"/>
      <c r="K628"/>
      <c r="L628"/>
      <c r="M628"/>
      <c r="N628"/>
      <c r="O628"/>
    </row>
    <row r="629" spans="1:15" x14ac:dyDescent="0.35">
      <c r="A629" s="35" t="s">
        <v>25</v>
      </c>
      <c r="B629" s="33">
        <v>1</v>
      </c>
      <c r="C629" s="35" t="s">
        <v>373</v>
      </c>
      <c r="D629">
        <v>2</v>
      </c>
      <c r="E629" s="35" t="s">
        <v>44</v>
      </c>
      <c r="F629">
        <v>140</v>
      </c>
      <c r="G629">
        <v>71.7</v>
      </c>
      <c r="H629" t="s">
        <v>13</v>
      </c>
      <c r="I629" t="s">
        <v>995</v>
      </c>
      <c r="J629"/>
      <c r="K629"/>
      <c r="L629"/>
      <c r="M629"/>
      <c r="N629"/>
      <c r="O629"/>
    </row>
    <row r="630" spans="1:15" x14ac:dyDescent="0.35">
      <c r="A630" s="35" t="s">
        <v>25</v>
      </c>
      <c r="B630" s="33">
        <v>1</v>
      </c>
      <c r="C630" s="35" t="s">
        <v>373</v>
      </c>
      <c r="D630">
        <v>3</v>
      </c>
      <c r="E630" s="35" t="s">
        <v>31</v>
      </c>
      <c r="F630">
        <v>101</v>
      </c>
      <c r="G630">
        <v>26.9</v>
      </c>
      <c r="H630"/>
      <c r="I630"/>
      <c r="J630"/>
      <c r="K630"/>
      <c r="L630"/>
      <c r="M630"/>
      <c r="N630"/>
      <c r="O630"/>
    </row>
    <row r="631" spans="1:15" x14ac:dyDescent="0.35">
      <c r="A631" s="35" t="s">
        <v>25</v>
      </c>
      <c r="B631" s="33">
        <v>1</v>
      </c>
      <c r="C631" s="35" t="s">
        <v>373</v>
      </c>
      <c r="D631">
        <v>3</v>
      </c>
      <c r="E631" s="35" t="s">
        <v>31</v>
      </c>
      <c r="F631">
        <v>39</v>
      </c>
      <c r="G631">
        <v>1.7</v>
      </c>
      <c r="H631"/>
      <c r="I631"/>
      <c r="J631"/>
      <c r="K631"/>
      <c r="L631"/>
      <c r="M631"/>
      <c r="N631"/>
      <c r="O631"/>
    </row>
    <row r="632" spans="1:15" x14ac:dyDescent="0.35">
      <c r="A632" s="35" t="s">
        <v>25</v>
      </c>
      <c r="B632" s="33">
        <v>1</v>
      </c>
      <c r="C632" s="35" t="s">
        <v>373</v>
      </c>
      <c r="D632">
        <v>3</v>
      </c>
      <c r="E632" s="35" t="s">
        <v>31</v>
      </c>
      <c r="F632">
        <v>45</v>
      </c>
      <c r="G632">
        <v>2.8</v>
      </c>
      <c r="H632"/>
      <c r="I632"/>
      <c r="J632"/>
      <c r="K632"/>
      <c r="L632"/>
      <c r="M632"/>
      <c r="N632"/>
      <c r="O632"/>
    </row>
    <row r="633" spans="1:15" x14ac:dyDescent="0.35">
      <c r="A633" s="35" t="s">
        <v>25</v>
      </c>
      <c r="B633" s="33">
        <v>1</v>
      </c>
      <c r="C633" s="35" t="s">
        <v>373</v>
      </c>
      <c r="D633">
        <v>3</v>
      </c>
      <c r="E633" s="35" t="s">
        <v>31</v>
      </c>
      <c r="F633">
        <v>41</v>
      </c>
      <c r="G633">
        <v>2.2999999999999998</v>
      </c>
      <c r="H633"/>
      <c r="I633"/>
      <c r="J633"/>
      <c r="K633"/>
      <c r="L633"/>
      <c r="M633"/>
      <c r="N633"/>
      <c r="O633"/>
    </row>
    <row r="634" spans="1:15" x14ac:dyDescent="0.35">
      <c r="A634" s="35" t="s">
        <v>25</v>
      </c>
      <c r="B634" s="33">
        <v>1</v>
      </c>
      <c r="C634" s="35" t="s">
        <v>373</v>
      </c>
      <c r="D634">
        <v>3</v>
      </c>
      <c r="E634" s="35" t="s">
        <v>31</v>
      </c>
      <c r="F634">
        <v>38</v>
      </c>
      <c r="G634">
        <v>1.9</v>
      </c>
      <c r="H634"/>
      <c r="I634"/>
      <c r="J634"/>
      <c r="K634"/>
      <c r="L634"/>
      <c r="M634"/>
      <c r="N634"/>
      <c r="O634"/>
    </row>
    <row r="635" spans="1:15" x14ac:dyDescent="0.35">
      <c r="A635" s="35" t="s">
        <v>25</v>
      </c>
      <c r="B635" s="33">
        <v>1</v>
      </c>
      <c r="C635" s="35" t="s">
        <v>373</v>
      </c>
      <c r="D635">
        <v>3</v>
      </c>
      <c r="E635" s="35" t="s">
        <v>31</v>
      </c>
      <c r="F635">
        <v>50</v>
      </c>
      <c r="G635">
        <v>3.7</v>
      </c>
      <c r="H635"/>
      <c r="I635"/>
      <c r="J635"/>
      <c r="K635"/>
      <c r="L635"/>
      <c r="M635"/>
      <c r="N635"/>
      <c r="O635"/>
    </row>
    <row r="636" spans="1:15" x14ac:dyDescent="0.35">
      <c r="A636" s="35" t="s">
        <v>25</v>
      </c>
      <c r="B636" s="33">
        <v>1</v>
      </c>
      <c r="C636" s="35" t="s">
        <v>373</v>
      </c>
      <c r="D636">
        <v>3</v>
      </c>
      <c r="E636" s="35" t="s">
        <v>23</v>
      </c>
      <c r="F636">
        <v>146</v>
      </c>
      <c r="G636">
        <v>57.7</v>
      </c>
      <c r="H636"/>
      <c r="I636"/>
      <c r="J636"/>
      <c r="K636"/>
      <c r="L636"/>
      <c r="M636"/>
      <c r="N636"/>
      <c r="O636"/>
    </row>
    <row r="637" spans="1:15" x14ac:dyDescent="0.35">
      <c r="A637" s="35" t="s">
        <v>25</v>
      </c>
      <c r="B637" s="33">
        <v>1</v>
      </c>
      <c r="C637" s="35" t="s">
        <v>373</v>
      </c>
      <c r="D637">
        <v>3</v>
      </c>
      <c r="E637" s="35" t="s">
        <v>23</v>
      </c>
      <c r="F637">
        <v>85</v>
      </c>
      <c r="G637">
        <v>12.5</v>
      </c>
      <c r="H637"/>
      <c r="I637"/>
      <c r="J637"/>
      <c r="K637"/>
      <c r="L637"/>
      <c r="M637"/>
      <c r="N637"/>
      <c r="O637"/>
    </row>
    <row r="638" spans="1:15" x14ac:dyDescent="0.35">
      <c r="A638" s="35" t="s">
        <v>25</v>
      </c>
      <c r="B638" s="33">
        <v>1</v>
      </c>
      <c r="C638" s="35" t="s">
        <v>364</v>
      </c>
      <c r="D638">
        <v>1</v>
      </c>
      <c r="E638" s="35" t="s">
        <v>22</v>
      </c>
      <c r="F638">
        <v>35</v>
      </c>
      <c r="G638">
        <v>1.08</v>
      </c>
      <c r="H638"/>
      <c r="I638"/>
      <c r="J638"/>
      <c r="K638"/>
      <c r="L638"/>
      <c r="M638"/>
      <c r="N638"/>
      <c r="O638"/>
    </row>
    <row r="639" spans="1:15" x14ac:dyDescent="0.35">
      <c r="A639" s="35" t="s">
        <v>25</v>
      </c>
      <c r="B639" s="33">
        <v>1</v>
      </c>
      <c r="C639" s="35" t="s">
        <v>364</v>
      </c>
      <c r="D639">
        <v>1</v>
      </c>
      <c r="E639" s="35" t="s">
        <v>22</v>
      </c>
      <c r="F639">
        <v>55</v>
      </c>
      <c r="G639">
        <v>5.32</v>
      </c>
      <c r="H639"/>
      <c r="I639"/>
      <c r="J639"/>
      <c r="K639"/>
      <c r="L639"/>
      <c r="M639"/>
      <c r="N639"/>
      <c r="O639"/>
    </row>
    <row r="640" spans="1:15" x14ac:dyDescent="0.35">
      <c r="A640" s="35" t="s">
        <v>25</v>
      </c>
      <c r="B640" s="33">
        <v>1</v>
      </c>
      <c r="C640" s="35" t="s">
        <v>364</v>
      </c>
      <c r="D640">
        <v>1</v>
      </c>
      <c r="E640" s="35" t="s">
        <v>22</v>
      </c>
      <c r="F640">
        <v>37</v>
      </c>
      <c r="G640">
        <v>2.3199999999999998</v>
      </c>
      <c r="H640"/>
      <c r="I640"/>
      <c r="J640"/>
      <c r="K640"/>
      <c r="L640"/>
      <c r="M640"/>
      <c r="N640"/>
      <c r="O640"/>
    </row>
    <row r="641" spans="1:15" x14ac:dyDescent="0.35">
      <c r="A641" s="35" t="s">
        <v>25</v>
      </c>
      <c r="B641" s="33">
        <v>1</v>
      </c>
      <c r="C641" s="35" t="s">
        <v>364</v>
      </c>
      <c r="D641">
        <v>1</v>
      </c>
      <c r="E641" s="35" t="s">
        <v>23</v>
      </c>
      <c r="F641">
        <v>95</v>
      </c>
      <c r="G641">
        <v>14.45</v>
      </c>
      <c r="H641"/>
      <c r="I641"/>
      <c r="J641"/>
      <c r="K641"/>
      <c r="L641"/>
      <c r="M641"/>
      <c r="N641"/>
      <c r="O641"/>
    </row>
    <row r="642" spans="1:15" x14ac:dyDescent="0.35">
      <c r="A642" s="35" t="s">
        <v>25</v>
      </c>
      <c r="B642" s="33">
        <v>1</v>
      </c>
      <c r="C642" s="35" t="s">
        <v>364</v>
      </c>
      <c r="D642">
        <v>1</v>
      </c>
      <c r="E642" s="35" t="s">
        <v>23</v>
      </c>
      <c r="F642">
        <v>146</v>
      </c>
      <c r="G642">
        <v>53.3</v>
      </c>
      <c r="H642"/>
      <c r="I642"/>
      <c r="J642"/>
      <c r="K642"/>
      <c r="L642"/>
      <c r="M642"/>
      <c r="N642"/>
      <c r="O642"/>
    </row>
    <row r="643" spans="1:15" x14ac:dyDescent="0.35">
      <c r="A643" s="35" t="s">
        <v>25</v>
      </c>
      <c r="B643" s="33">
        <v>1</v>
      </c>
      <c r="C643" s="35" t="s">
        <v>364</v>
      </c>
      <c r="D643">
        <v>1</v>
      </c>
      <c r="E643" s="35" t="s">
        <v>23</v>
      </c>
      <c r="F643">
        <v>133</v>
      </c>
      <c r="G643">
        <v>37.42</v>
      </c>
      <c r="H643"/>
      <c r="I643"/>
      <c r="J643"/>
      <c r="K643"/>
      <c r="L643"/>
      <c r="M643"/>
      <c r="N643"/>
      <c r="O643"/>
    </row>
    <row r="644" spans="1:15" x14ac:dyDescent="0.35">
      <c r="A644" s="35" t="s">
        <v>25</v>
      </c>
      <c r="B644" s="33">
        <v>1</v>
      </c>
      <c r="C644" s="35" t="s">
        <v>364</v>
      </c>
      <c r="D644">
        <v>1</v>
      </c>
      <c r="E644" s="35" t="s">
        <v>23</v>
      </c>
      <c r="F644">
        <v>149</v>
      </c>
      <c r="G644">
        <v>52.85</v>
      </c>
      <c r="H644"/>
      <c r="I644"/>
      <c r="J644"/>
      <c r="K644"/>
      <c r="L644"/>
      <c r="M644"/>
      <c r="N644"/>
      <c r="O644"/>
    </row>
    <row r="645" spans="1:15" x14ac:dyDescent="0.35">
      <c r="A645" s="35" t="s">
        <v>25</v>
      </c>
      <c r="B645" s="33">
        <v>1</v>
      </c>
      <c r="C645" s="35" t="s">
        <v>364</v>
      </c>
      <c r="D645">
        <v>1</v>
      </c>
      <c r="E645" s="35" t="s">
        <v>23</v>
      </c>
      <c r="F645">
        <v>156</v>
      </c>
      <c r="G645">
        <v>61.63</v>
      </c>
      <c r="H645"/>
      <c r="I645"/>
      <c r="J645"/>
      <c r="K645"/>
      <c r="L645"/>
      <c r="M645"/>
      <c r="N645"/>
      <c r="O645"/>
    </row>
    <row r="646" spans="1:15" x14ac:dyDescent="0.35">
      <c r="A646" s="35" t="s">
        <v>25</v>
      </c>
      <c r="B646" s="33">
        <v>1</v>
      </c>
      <c r="C646" s="35" t="s">
        <v>364</v>
      </c>
      <c r="D646">
        <v>1</v>
      </c>
      <c r="E646" s="35" t="s">
        <v>23</v>
      </c>
      <c r="F646">
        <v>171</v>
      </c>
      <c r="G646">
        <v>73.349999999999994</v>
      </c>
      <c r="H646"/>
      <c r="I646"/>
      <c r="J646"/>
      <c r="K646"/>
      <c r="L646"/>
      <c r="M646"/>
      <c r="N646"/>
      <c r="O646"/>
    </row>
    <row r="647" spans="1:15" x14ac:dyDescent="0.35">
      <c r="A647" s="35" t="s">
        <v>25</v>
      </c>
      <c r="B647" s="33">
        <v>1</v>
      </c>
      <c r="C647" s="35" t="s">
        <v>364</v>
      </c>
      <c r="D647">
        <v>1</v>
      </c>
      <c r="E647" s="35" t="s">
        <v>23</v>
      </c>
      <c r="F647">
        <v>194</v>
      </c>
      <c r="G647">
        <v>121.8</v>
      </c>
      <c r="H647"/>
      <c r="I647"/>
      <c r="J647"/>
      <c r="K647"/>
      <c r="L647"/>
      <c r="M647"/>
      <c r="N647"/>
      <c r="O647"/>
    </row>
    <row r="648" spans="1:15" x14ac:dyDescent="0.35">
      <c r="A648" s="35" t="s">
        <v>25</v>
      </c>
      <c r="B648" s="33">
        <v>1</v>
      </c>
      <c r="C648" s="35" t="s">
        <v>364</v>
      </c>
      <c r="D648">
        <v>1</v>
      </c>
      <c r="E648" s="35" t="s">
        <v>23</v>
      </c>
      <c r="F648">
        <v>88</v>
      </c>
      <c r="G648">
        <v>10.1</v>
      </c>
      <c r="H648"/>
      <c r="I648"/>
      <c r="J648"/>
      <c r="K648"/>
      <c r="L648"/>
      <c r="M648"/>
      <c r="N648"/>
      <c r="O648"/>
    </row>
    <row r="649" spans="1:15" x14ac:dyDescent="0.35">
      <c r="A649" s="35" t="s">
        <v>25</v>
      </c>
      <c r="B649" s="33">
        <v>1</v>
      </c>
      <c r="C649" s="35" t="s">
        <v>364</v>
      </c>
      <c r="D649">
        <v>1</v>
      </c>
      <c r="E649" s="35" t="s">
        <v>23</v>
      </c>
      <c r="F649">
        <v>201</v>
      </c>
      <c r="G649">
        <v>182.8</v>
      </c>
      <c r="H649"/>
      <c r="I649"/>
      <c r="J649"/>
      <c r="K649"/>
      <c r="L649"/>
      <c r="M649"/>
      <c r="N649"/>
      <c r="O649"/>
    </row>
    <row r="650" spans="1:15" x14ac:dyDescent="0.35">
      <c r="A650" s="35" t="s">
        <v>25</v>
      </c>
      <c r="B650" s="33">
        <v>1</v>
      </c>
      <c r="C650" s="35" t="s">
        <v>364</v>
      </c>
      <c r="D650">
        <v>1</v>
      </c>
      <c r="E650" s="35" t="s">
        <v>23</v>
      </c>
      <c r="F650">
        <v>197</v>
      </c>
      <c r="G650">
        <v>164.1</v>
      </c>
      <c r="H650"/>
      <c r="I650"/>
      <c r="J650"/>
      <c r="K650"/>
      <c r="L650"/>
      <c r="M650"/>
      <c r="N650"/>
      <c r="O650"/>
    </row>
    <row r="651" spans="1:15" x14ac:dyDescent="0.35">
      <c r="A651" s="35" t="s">
        <v>25</v>
      </c>
      <c r="B651" s="33">
        <v>1</v>
      </c>
      <c r="C651" s="35" t="s">
        <v>364</v>
      </c>
      <c r="D651">
        <v>1</v>
      </c>
      <c r="E651" s="35" t="s">
        <v>22</v>
      </c>
      <c r="F651">
        <v>50</v>
      </c>
      <c r="G651">
        <v>3.1</v>
      </c>
      <c r="H651"/>
      <c r="I651"/>
      <c r="J651"/>
      <c r="K651"/>
      <c r="L651"/>
      <c r="M651"/>
      <c r="N651"/>
      <c r="O651"/>
    </row>
    <row r="652" spans="1:15" x14ac:dyDescent="0.35">
      <c r="A652" s="35" t="s">
        <v>25</v>
      </c>
      <c r="B652" s="33">
        <v>1</v>
      </c>
      <c r="C652" s="35" t="s">
        <v>364</v>
      </c>
      <c r="D652">
        <v>1</v>
      </c>
      <c r="E652" s="35" t="s">
        <v>22</v>
      </c>
      <c r="F652">
        <v>45</v>
      </c>
      <c r="G652">
        <v>2.76</v>
      </c>
      <c r="H652"/>
      <c r="I652"/>
      <c r="J652"/>
      <c r="K652"/>
      <c r="L652"/>
      <c r="M652"/>
      <c r="N652"/>
      <c r="O652"/>
    </row>
    <row r="653" spans="1:15" x14ac:dyDescent="0.35">
      <c r="A653" s="35" t="s">
        <v>25</v>
      </c>
      <c r="B653" s="33">
        <v>1</v>
      </c>
      <c r="C653" s="35" t="s">
        <v>364</v>
      </c>
      <c r="D653">
        <v>1</v>
      </c>
      <c r="E653" s="35" t="s">
        <v>22</v>
      </c>
      <c r="F653">
        <v>50</v>
      </c>
      <c r="G653">
        <v>1.72</v>
      </c>
      <c r="H653"/>
      <c r="I653"/>
      <c r="J653"/>
      <c r="K653"/>
      <c r="L653"/>
      <c r="M653"/>
      <c r="N653"/>
      <c r="O653"/>
    </row>
    <row r="654" spans="1:15" x14ac:dyDescent="0.35">
      <c r="A654" s="35" t="s">
        <v>25</v>
      </c>
      <c r="B654" s="33">
        <v>1</v>
      </c>
      <c r="C654" s="35" t="s">
        <v>364</v>
      </c>
      <c r="D654">
        <v>1</v>
      </c>
      <c r="E654" s="35" t="s">
        <v>22</v>
      </c>
      <c r="F654">
        <v>39</v>
      </c>
      <c r="G654">
        <v>1.76</v>
      </c>
      <c r="H654"/>
      <c r="I654"/>
      <c r="J654"/>
      <c r="K654"/>
      <c r="L654"/>
      <c r="M654"/>
      <c r="N654"/>
      <c r="O654"/>
    </row>
    <row r="655" spans="1:15" x14ac:dyDescent="0.35">
      <c r="A655" s="35" t="s">
        <v>25</v>
      </c>
      <c r="B655" s="33">
        <v>1</v>
      </c>
      <c r="C655" s="35" t="s">
        <v>364</v>
      </c>
      <c r="D655">
        <v>1</v>
      </c>
      <c r="E655" s="35" t="s">
        <v>22</v>
      </c>
      <c r="F655">
        <v>35</v>
      </c>
      <c r="G655">
        <v>2.14</v>
      </c>
      <c r="H655"/>
      <c r="I655"/>
      <c r="J655"/>
      <c r="K655"/>
      <c r="L655"/>
      <c r="M655"/>
      <c r="N655"/>
      <c r="O655"/>
    </row>
    <row r="656" spans="1:15" x14ac:dyDescent="0.35">
      <c r="A656" s="35" t="s">
        <v>25</v>
      </c>
      <c r="B656" s="33">
        <v>1</v>
      </c>
      <c r="C656" s="35" t="s">
        <v>364</v>
      </c>
      <c r="D656">
        <v>1</v>
      </c>
      <c r="E656" s="35" t="s">
        <v>77</v>
      </c>
      <c r="F656">
        <v>75</v>
      </c>
      <c r="G656">
        <v>4.92</v>
      </c>
      <c r="H656"/>
      <c r="I656"/>
      <c r="J656"/>
      <c r="K656"/>
      <c r="L656"/>
      <c r="M656"/>
      <c r="N656"/>
      <c r="O656"/>
    </row>
    <row r="657" spans="1:15" x14ac:dyDescent="0.35">
      <c r="A657" s="35" t="s">
        <v>25</v>
      </c>
      <c r="B657" s="33">
        <v>1</v>
      </c>
      <c r="C657" s="35" t="s">
        <v>364</v>
      </c>
      <c r="D657">
        <v>1</v>
      </c>
      <c r="E657" s="35" t="s">
        <v>71</v>
      </c>
      <c r="F657">
        <v>91</v>
      </c>
      <c r="G657">
        <v>8.6199999999999992</v>
      </c>
      <c r="H657"/>
      <c r="I657"/>
      <c r="J657"/>
      <c r="K657"/>
      <c r="L657"/>
      <c r="M657"/>
      <c r="N657"/>
      <c r="O657"/>
    </row>
    <row r="658" spans="1:15" x14ac:dyDescent="0.35">
      <c r="A658" s="35" t="s">
        <v>25</v>
      </c>
      <c r="B658" s="33">
        <v>2</v>
      </c>
      <c r="C658" s="35" t="s">
        <v>365</v>
      </c>
      <c r="D658">
        <v>0</v>
      </c>
      <c r="E658" s="35" t="s">
        <v>23</v>
      </c>
      <c r="F658">
        <v>135</v>
      </c>
      <c r="G658">
        <v>47.2</v>
      </c>
      <c r="H658"/>
      <c r="I658"/>
      <c r="J658"/>
      <c r="K658"/>
      <c r="L658"/>
      <c r="M658"/>
      <c r="N658"/>
      <c r="O658"/>
    </row>
    <row r="659" spans="1:15" x14ac:dyDescent="0.35">
      <c r="A659" s="35" t="s">
        <v>25</v>
      </c>
      <c r="B659" s="33">
        <v>2</v>
      </c>
      <c r="C659" s="35" t="s">
        <v>365</v>
      </c>
      <c r="D659">
        <v>0</v>
      </c>
      <c r="E659" s="35" t="s">
        <v>23</v>
      </c>
      <c r="F659">
        <v>83</v>
      </c>
      <c r="G659">
        <v>11.1</v>
      </c>
      <c r="H659"/>
      <c r="I659"/>
      <c r="J659"/>
      <c r="K659"/>
      <c r="L659"/>
      <c r="M659"/>
      <c r="N659"/>
      <c r="O659"/>
    </row>
    <row r="660" spans="1:15" x14ac:dyDescent="0.35">
      <c r="A660" s="35" t="s">
        <v>25</v>
      </c>
      <c r="B660" s="33">
        <v>2</v>
      </c>
      <c r="C660" s="35" t="s">
        <v>365</v>
      </c>
      <c r="D660">
        <v>0</v>
      </c>
      <c r="E660" s="35" t="s">
        <v>23</v>
      </c>
      <c r="F660">
        <v>206</v>
      </c>
      <c r="G660">
        <v>170.9</v>
      </c>
      <c r="H660"/>
      <c r="I660"/>
      <c r="J660"/>
      <c r="K660"/>
      <c r="L660"/>
      <c r="M660"/>
      <c r="N660"/>
      <c r="O660"/>
    </row>
    <row r="661" spans="1:15" x14ac:dyDescent="0.35">
      <c r="A661" s="35" t="s">
        <v>25</v>
      </c>
      <c r="B661" s="33">
        <v>2</v>
      </c>
      <c r="C661" s="35" t="s">
        <v>365</v>
      </c>
      <c r="D661">
        <v>0</v>
      </c>
      <c r="E661" s="35" t="s">
        <v>23</v>
      </c>
      <c r="F661">
        <v>224</v>
      </c>
      <c r="G661">
        <v>210.1</v>
      </c>
      <c r="H661"/>
      <c r="I661"/>
      <c r="J661"/>
      <c r="K661"/>
      <c r="L661"/>
      <c r="M661"/>
      <c r="N661"/>
      <c r="O661"/>
    </row>
    <row r="662" spans="1:15" x14ac:dyDescent="0.35">
      <c r="A662" s="35" t="s">
        <v>25</v>
      </c>
      <c r="B662" s="33">
        <v>2</v>
      </c>
      <c r="C662" s="35" t="s">
        <v>373</v>
      </c>
      <c r="D662">
        <v>1</v>
      </c>
      <c r="E662" s="35" t="s">
        <v>23</v>
      </c>
      <c r="F662">
        <v>140</v>
      </c>
      <c r="G662">
        <v>56.5</v>
      </c>
      <c r="H662"/>
      <c r="I662"/>
      <c r="J662"/>
      <c r="K662"/>
      <c r="L662"/>
      <c r="M662"/>
      <c r="N662"/>
      <c r="O662"/>
    </row>
    <row r="663" spans="1:15" x14ac:dyDescent="0.35">
      <c r="A663" s="35" t="s">
        <v>25</v>
      </c>
      <c r="B663" s="33">
        <v>2</v>
      </c>
      <c r="C663" s="35" t="s">
        <v>373</v>
      </c>
      <c r="D663">
        <v>1</v>
      </c>
      <c r="E663" s="35" t="s">
        <v>23</v>
      </c>
      <c r="F663">
        <v>146</v>
      </c>
      <c r="G663">
        <v>64.099999999999994</v>
      </c>
      <c r="H663"/>
      <c r="I663"/>
      <c r="J663"/>
      <c r="K663"/>
      <c r="L663"/>
      <c r="M663"/>
      <c r="N663"/>
      <c r="O663"/>
    </row>
    <row r="664" spans="1:15" x14ac:dyDescent="0.35">
      <c r="A664" s="35" t="s">
        <v>25</v>
      </c>
      <c r="B664" s="33">
        <v>2</v>
      </c>
      <c r="C664" s="35" t="s">
        <v>373</v>
      </c>
      <c r="D664">
        <v>1</v>
      </c>
      <c r="E664" s="35" t="s">
        <v>23</v>
      </c>
      <c r="F664">
        <v>156</v>
      </c>
      <c r="G664">
        <v>74.599999999999994</v>
      </c>
      <c r="H664"/>
      <c r="I664"/>
      <c r="J664"/>
      <c r="K664"/>
      <c r="L664"/>
      <c r="M664"/>
      <c r="N664"/>
      <c r="O664"/>
    </row>
    <row r="665" spans="1:15" x14ac:dyDescent="0.35">
      <c r="A665" s="35" t="s">
        <v>25</v>
      </c>
      <c r="B665" s="33">
        <v>2</v>
      </c>
      <c r="C665" s="35" t="s">
        <v>373</v>
      </c>
      <c r="D665">
        <v>1</v>
      </c>
      <c r="E665" s="35" t="s">
        <v>23</v>
      </c>
      <c r="F665">
        <v>89</v>
      </c>
      <c r="G665">
        <v>13.8</v>
      </c>
      <c r="H665"/>
      <c r="I665"/>
      <c r="J665"/>
      <c r="K665"/>
      <c r="L665"/>
      <c r="M665"/>
      <c r="N665"/>
      <c r="O665"/>
    </row>
    <row r="666" spans="1:15" x14ac:dyDescent="0.35">
      <c r="A666" s="35" t="s">
        <v>25</v>
      </c>
      <c r="B666" s="33">
        <v>2</v>
      </c>
      <c r="C666" s="35" t="s">
        <v>373</v>
      </c>
      <c r="D666">
        <v>1</v>
      </c>
      <c r="E666" s="35" t="s">
        <v>690</v>
      </c>
      <c r="F666">
        <v>455</v>
      </c>
      <c r="G666">
        <v>175.4</v>
      </c>
      <c r="H666"/>
      <c r="I666"/>
      <c r="J666"/>
      <c r="K666"/>
      <c r="L666"/>
      <c r="M666"/>
      <c r="N666"/>
      <c r="O666"/>
    </row>
    <row r="667" spans="1:15" x14ac:dyDescent="0.35">
      <c r="A667" s="35" t="s">
        <v>25</v>
      </c>
      <c r="B667" s="33">
        <v>2</v>
      </c>
      <c r="C667" s="35" t="s">
        <v>373</v>
      </c>
      <c r="D667">
        <v>1</v>
      </c>
      <c r="E667" s="35" t="s">
        <v>103</v>
      </c>
      <c r="F667">
        <v>56</v>
      </c>
      <c r="G667">
        <v>2.8</v>
      </c>
      <c r="H667"/>
      <c r="I667"/>
      <c r="J667"/>
      <c r="K667"/>
      <c r="L667"/>
      <c r="M667"/>
      <c r="N667"/>
      <c r="O667"/>
    </row>
    <row r="668" spans="1:15" x14ac:dyDescent="0.35">
      <c r="A668" s="35" t="s">
        <v>25</v>
      </c>
      <c r="B668" s="33">
        <v>2</v>
      </c>
      <c r="C668" s="35" t="s">
        <v>373</v>
      </c>
      <c r="D668">
        <v>1</v>
      </c>
      <c r="E668" s="35" t="s">
        <v>71</v>
      </c>
      <c r="F668">
        <v>59</v>
      </c>
      <c r="G668">
        <v>2.0499999999999998</v>
      </c>
      <c r="H668"/>
      <c r="I668"/>
      <c r="J668"/>
      <c r="K668"/>
      <c r="L668"/>
      <c r="M668"/>
      <c r="N668"/>
      <c r="O668"/>
    </row>
    <row r="669" spans="1:15" x14ac:dyDescent="0.35">
      <c r="A669" s="35" t="s">
        <v>25</v>
      </c>
      <c r="B669" s="33">
        <v>2</v>
      </c>
      <c r="C669" s="35" t="s">
        <v>373</v>
      </c>
      <c r="D669">
        <v>1</v>
      </c>
      <c r="E669" s="35" t="s">
        <v>71</v>
      </c>
      <c r="F669">
        <v>52</v>
      </c>
      <c r="G669">
        <v>1.49</v>
      </c>
      <c r="H669"/>
      <c r="I669"/>
      <c r="J669"/>
      <c r="K669"/>
      <c r="L669"/>
      <c r="M669"/>
      <c r="N669"/>
      <c r="O669"/>
    </row>
    <row r="670" spans="1:15" x14ac:dyDescent="0.35">
      <c r="A670" s="35" t="s">
        <v>25</v>
      </c>
      <c r="B670" s="33">
        <v>2</v>
      </c>
      <c r="C670" s="35" t="s">
        <v>373</v>
      </c>
      <c r="D670">
        <v>1</v>
      </c>
      <c r="E670" s="35" t="s">
        <v>71</v>
      </c>
      <c r="F670">
        <v>56</v>
      </c>
      <c r="G670">
        <v>1.82</v>
      </c>
      <c r="H670"/>
      <c r="I670"/>
      <c r="J670"/>
      <c r="K670"/>
      <c r="L670"/>
      <c r="M670"/>
      <c r="N670"/>
      <c r="O670"/>
    </row>
    <row r="671" spans="1:15" x14ac:dyDescent="0.35">
      <c r="A671" s="35" t="s">
        <v>25</v>
      </c>
      <c r="B671" s="33">
        <v>2</v>
      </c>
      <c r="C671" s="35" t="s">
        <v>373</v>
      </c>
      <c r="D671">
        <v>1</v>
      </c>
      <c r="E671" s="35" t="s">
        <v>71</v>
      </c>
      <c r="F671">
        <v>49</v>
      </c>
      <c r="G671"/>
      <c r="H671"/>
      <c r="I671" t="s">
        <v>48</v>
      </c>
      <c r="J671"/>
      <c r="K671"/>
      <c r="L671"/>
      <c r="M671"/>
      <c r="N671"/>
      <c r="O671"/>
    </row>
    <row r="672" spans="1:15" x14ac:dyDescent="0.35">
      <c r="A672" s="35" t="s">
        <v>25</v>
      </c>
      <c r="B672" s="33">
        <v>2</v>
      </c>
      <c r="C672" s="35" t="s">
        <v>373</v>
      </c>
      <c r="D672">
        <v>2</v>
      </c>
      <c r="E672" s="35" t="s">
        <v>23</v>
      </c>
      <c r="F672">
        <v>207</v>
      </c>
      <c r="G672">
        <v>169.3</v>
      </c>
      <c r="H672"/>
      <c r="I672"/>
      <c r="J672"/>
      <c r="K672"/>
      <c r="L672"/>
      <c r="M672"/>
      <c r="N672"/>
      <c r="O672"/>
    </row>
    <row r="673" spans="1:15" x14ac:dyDescent="0.35">
      <c r="A673" s="35" t="s">
        <v>25</v>
      </c>
      <c r="B673" s="33">
        <v>2</v>
      </c>
      <c r="C673" s="35" t="s">
        <v>373</v>
      </c>
      <c r="D673">
        <v>2</v>
      </c>
      <c r="E673" s="35" t="s">
        <v>23</v>
      </c>
      <c r="F673">
        <v>290</v>
      </c>
      <c r="G673">
        <v>437.5</v>
      </c>
      <c r="H673"/>
      <c r="I673"/>
      <c r="J673"/>
      <c r="K673"/>
      <c r="L673"/>
      <c r="M673"/>
      <c r="N673"/>
      <c r="O673"/>
    </row>
    <row r="674" spans="1:15" x14ac:dyDescent="0.35">
      <c r="A674" s="35" t="s">
        <v>25</v>
      </c>
      <c r="B674" s="33">
        <v>2</v>
      </c>
      <c r="C674" s="35" t="s">
        <v>373</v>
      </c>
      <c r="D674">
        <v>2</v>
      </c>
      <c r="E674" s="35" t="s">
        <v>23</v>
      </c>
      <c r="F674">
        <v>86</v>
      </c>
      <c r="G674">
        <v>12.9</v>
      </c>
      <c r="H674"/>
      <c r="I674"/>
      <c r="J674"/>
      <c r="K674"/>
      <c r="L674"/>
      <c r="M674"/>
      <c r="N674"/>
      <c r="O674"/>
    </row>
    <row r="675" spans="1:15" x14ac:dyDescent="0.35">
      <c r="A675" s="35" t="s">
        <v>25</v>
      </c>
      <c r="B675" s="33">
        <v>2</v>
      </c>
      <c r="C675" s="35" t="s">
        <v>373</v>
      </c>
      <c r="D675">
        <v>2</v>
      </c>
      <c r="E675" s="35" t="s">
        <v>23</v>
      </c>
      <c r="F675">
        <v>204</v>
      </c>
      <c r="G675">
        <v>155.1</v>
      </c>
      <c r="H675"/>
      <c r="I675"/>
      <c r="J675"/>
      <c r="K675"/>
      <c r="L675"/>
      <c r="M675"/>
      <c r="N675"/>
      <c r="O675"/>
    </row>
    <row r="676" spans="1:15" x14ac:dyDescent="0.35">
      <c r="A676" s="35" t="s">
        <v>25</v>
      </c>
      <c r="B676" s="33">
        <v>2</v>
      </c>
      <c r="C676" s="35" t="s">
        <v>373</v>
      </c>
      <c r="D676">
        <v>2</v>
      </c>
      <c r="E676" s="35" t="s">
        <v>23</v>
      </c>
      <c r="F676">
        <v>151</v>
      </c>
      <c r="G676">
        <v>73.5</v>
      </c>
      <c r="H676"/>
      <c r="I676"/>
      <c r="J676"/>
      <c r="K676"/>
      <c r="L676"/>
      <c r="M676"/>
      <c r="N676"/>
      <c r="O676"/>
    </row>
    <row r="677" spans="1:15" x14ac:dyDescent="0.35">
      <c r="A677" s="35" t="s">
        <v>25</v>
      </c>
      <c r="B677" s="33">
        <v>2</v>
      </c>
      <c r="C677" s="35" t="s">
        <v>373</v>
      </c>
      <c r="D677">
        <v>2</v>
      </c>
      <c r="E677" s="35" t="s">
        <v>23</v>
      </c>
      <c r="F677">
        <v>81</v>
      </c>
      <c r="G677">
        <v>12.8</v>
      </c>
      <c r="H677"/>
      <c r="I677"/>
      <c r="J677"/>
      <c r="K677"/>
      <c r="L677"/>
      <c r="M677"/>
      <c r="N677"/>
      <c r="O677"/>
    </row>
    <row r="678" spans="1:15" x14ac:dyDescent="0.35">
      <c r="A678" s="35" t="s">
        <v>25</v>
      </c>
      <c r="B678" s="33">
        <v>2</v>
      </c>
      <c r="C678" s="35" t="s">
        <v>373</v>
      </c>
      <c r="D678">
        <v>2</v>
      </c>
      <c r="E678" s="35" t="s">
        <v>23</v>
      </c>
      <c r="F678">
        <v>76</v>
      </c>
      <c r="G678">
        <v>8.4</v>
      </c>
      <c r="H678"/>
      <c r="I678"/>
      <c r="J678"/>
      <c r="K678"/>
      <c r="L678"/>
      <c r="M678"/>
      <c r="N678"/>
      <c r="O678"/>
    </row>
    <row r="679" spans="1:15" x14ac:dyDescent="0.35">
      <c r="A679" s="35" t="s">
        <v>25</v>
      </c>
      <c r="B679" s="33">
        <v>2</v>
      </c>
      <c r="C679" s="35" t="s">
        <v>373</v>
      </c>
      <c r="D679">
        <v>2</v>
      </c>
      <c r="E679" s="35" t="s">
        <v>71</v>
      </c>
      <c r="F679">
        <v>45</v>
      </c>
      <c r="G679">
        <v>0.98</v>
      </c>
      <c r="H679"/>
      <c r="I679"/>
      <c r="J679"/>
      <c r="K679"/>
      <c r="L679"/>
      <c r="M679"/>
      <c r="N679"/>
      <c r="O679"/>
    </row>
    <row r="680" spans="1:15" x14ac:dyDescent="0.35">
      <c r="A680" s="35" t="s">
        <v>25</v>
      </c>
      <c r="B680" s="33">
        <v>2</v>
      </c>
      <c r="C680" s="35" t="s">
        <v>373</v>
      </c>
      <c r="D680">
        <v>3</v>
      </c>
      <c r="E680" s="35" t="s">
        <v>26</v>
      </c>
      <c r="F680">
        <v>56</v>
      </c>
      <c r="G680">
        <v>3.22</v>
      </c>
      <c r="H680"/>
      <c r="I680"/>
      <c r="J680"/>
      <c r="K680"/>
      <c r="L680"/>
      <c r="M680"/>
      <c r="N680"/>
      <c r="O680"/>
    </row>
    <row r="681" spans="1:15" x14ac:dyDescent="0.35">
      <c r="A681" s="35" t="s">
        <v>25</v>
      </c>
      <c r="B681" s="33">
        <v>2</v>
      </c>
      <c r="C681" s="35" t="s">
        <v>373</v>
      </c>
      <c r="D681">
        <v>3</v>
      </c>
      <c r="E681" s="35" t="s">
        <v>690</v>
      </c>
      <c r="F681">
        <v>1042</v>
      </c>
      <c r="G681">
        <v>325.60000000000002</v>
      </c>
      <c r="H681"/>
      <c r="I681"/>
      <c r="J681"/>
      <c r="K681"/>
      <c r="L681"/>
      <c r="M681"/>
      <c r="N681"/>
      <c r="O681"/>
    </row>
    <row r="682" spans="1:15" x14ac:dyDescent="0.35">
      <c r="A682" s="35" t="s">
        <v>25</v>
      </c>
      <c r="B682" s="33">
        <v>2</v>
      </c>
      <c r="C682" s="35" t="s">
        <v>373</v>
      </c>
      <c r="D682">
        <v>3</v>
      </c>
      <c r="E682" s="35" t="s">
        <v>71</v>
      </c>
      <c r="F682">
        <v>46</v>
      </c>
      <c r="G682"/>
      <c r="H682"/>
      <c r="I682"/>
      <c r="J682"/>
      <c r="K682"/>
      <c r="L682"/>
      <c r="M682"/>
      <c r="N682"/>
      <c r="O682"/>
    </row>
    <row r="683" spans="1:15" x14ac:dyDescent="0.35">
      <c r="A683" s="35" t="s">
        <v>25</v>
      </c>
      <c r="B683" s="33">
        <v>2</v>
      </c>
      <c r="C683" s="35" t="s">
        <v>373</v>
      </c>
      <c r="D683">
        <v>3</v>
      </c>
      <c r="E683" s="35" t="s">
        <v>31</v>
      </c>
      <c r="F683">
        <v>98</v>
      </c>
      <c r="G683">
        <v>22.5</v>
      </c>
      <c r="H683"/>
      <c r="I683"/>
      <c r="J683"/>
      <c r="K683"/>
      <c r="L683"/>
      <c r="M683"/>
      <c r="N683"/>
      <c r="O683"/>
    </row>
    <row r="684" spans="1:15" x14ac:dyDescent="0.35">
      <c r="A684" s="35" t="s">
        <v>25</v>
      </c>
      <c r="B684" s="33">
        <v>2</v>
      </c>
      <c r="C684" s="35" t="s">
        <v>373</v>
      </c>
      <c r="D684">
        <v>3</v>
      </c>
      <c r="E684" s="35" t="s">
        <v>31</v>
      </c>
      <c r="F684">
        <v>103</v>
      </c>
      <c r="G684">
        <v>26.4</v>
      </c>
      <c r="H684"/>
      <c r="I684"/>
      <c r="J684"/>
      <c r="K684"/>
      <c r="L684"/>
      <c r="M684"/>
      <c r="N684"/>
      <c r="O684"/>
    </row>
    <row r="685" spans="1:15" x14ac:dyDescent="0.35">
      <c r="A685" s="35" t="s">
        <v>25</v>
      </c>
      <c r="B685" s="33">
        <v>2</v>
      </c>
      <c r="C685" s="35" t="s">
        <v>373</v>
      </c>
      <c r="D685">
        <v>3</v>
      </c>
      <c r="E685" s="35" t="s">
        <v>31</v>
      </c>
      <c r="F685">
        <v>65</v>
      </c>
      <c r="G685">
        <v>6.12</v>
      </c>
      <c r="H685"/>
      <c r="I685"/>
      <c r="J685"/>
      <c r="K685"/>
      <c r="L685"/>
      <c r="M685"/>
      <c r="N685"/>
      <c r="O685"/>
    </row>
    <row r="686" spans="1:15" x14ac:dyDescent="0.35">
      <c r="A686" s="35" t="s">
        <v>25</v>
      </c>
      <c r="B686" s="33">
        <v>2</v>
      </c>
      <c r="C686" s="35" t="s">
        <v>373</v>
      </c>
      <c r="D686">
        <v>3</v>
      </c>
      <c r="E686" s="35" t="s">
        <v>31</v>
      </c>
      <c r="F686">
        <v>38</v>
      </c>
      <c r="G686">
        <v>1.71</v>
      </c>
      <c r="H686"/>
      <c r="I686"/>
      <c r="J686"/>
      <c r="K686"/>
      <c r="L686"/>
      <c r="M686"/>
      <c r="N686"/>
      <c r="O686"/>
    </row>
    <row r="687" spans="1:15" x14ac:dyDescent="0.35">
      <c r="A687" s="35" t="s">
        <v>25</v>
      </c>
      <c r="B687" s="33">
        <v>2</v>
      </c>
      <c r="C687" s="35" t="s">
        <v>373</v>
      </c>
      <c r="D687">
        <v>3</v>
      </c>
      <c r="E687" s="35" t="s">
        <v>23</v>
      </c>
      <c r="F687">
        <v>221</v>
      </c>
      <c r="G687">
        <v>171</v>
      </c>
      <c r="H687"/>
      <c r="I687"/>
      <c r="J687"/>
      <c r="K687"/>
      <c r="L687"/>
      <c r="M687"/>
      <c r="N687"/>
      <c r="O687"/>
    </row>
    <row r="688" spans="1:15" x14ac:dyDescent="0.35">
      <c r="A688" s="35" t="s">
        <v>25</v>
      </c>
      <c r="B688" s="33">
        <v>2</v>
      </c>
      <c r="C688" s="35" t="s">
        <v>373</v>
      </c>
      <c r="D688">
        <v>3</v>
      </c>
      <c r="E688" s="35" t="s">
        <v>23</v>
      </c>
      <c r="F688">
        <v>122</v>
      </c>
      <c r="G688">
        <v>27.7</v>
      </c>
      <c r="H688"/>
      <c r="I688"/>
      <c r="J688"/>
      <c r="K688"/>
      <c r="L688"/>
      <c r="M688"/>
      <c r="N688"/>
      <c r="O688"/>
    </row>
    <row r="689" spans="1:15" x14ac:dyDescent="0.35">
      <c r="A689" s="35" t="s">
        <v>25</v>
      </c>
      <c r="B689" s="33">
        <v>2</v>
      </c>
      <c r="C689" s="35" t="s">
        <v>373</v>
      </c>
      <c r="D689">
        <v>3</v>
      </c>
      <c r="E689" s="35" t="s">
        <v>23</v>
      </c>
      <c r="F689">
        <v>75</v>
      </c>
      <c r="G689">
        <v>6.6</v>
      </c>
      <c r="H689"/>
      <c r="I689"/>
      <c r="J689"/>
      <c r="K689"/>
      <c r="L689"/>
      <c r="M689"/>
      <c r="N689"/>
      <c r="O689"/>
    </row>
    <row r="690" spans="1:15" x14ac:dyDescent="0.35">
      <c r="A690" s="35" t="s">
        <v>25</v>
      </c>
      <c r="B690" s="33">
        <v>2</v>
      </c>
      <c r="C690" s="35" t="s">
        <v>373</v>
      </c>
      <c r="D690">
        <v>3</v>
      </c>
      <c r="E690" s="35" t="s">
        <v>23</v>
      </c>
      <c r="F690">
        <v>81</v>
      </c>
      <c r="G690">
        <v>8.92</v>
      </c>
      <c r="H690"/>
      <c r="I690"/>
      <c r="J690"/>
      <c r="K690"/>
      <c r="L690"/>
      <c r="M690"/>
      <c r="N690"/>
      <c r="O690"/>
    </row>
    <row r="691" spans="1:15" x14ac:dyDescent="0.35">
      <c r="A691" s="35" t="s">
        <v>25</v>
      </c>
      <c r="B691" s="33">
        <v>2</v>
      </c>
      <c r="C691" s="35" t="s">
        <v>373</v>
      </c>
      <c r="D691">
        <v>3</v>
      </c>
      <c r="E691" s="35" t="s">
        <v>23</v>
      </c>
      <c r="F691">
        <v>45</v>
      </c>
      <c r="G691">
        <v>2.2999999999999998</v>
      </c>
      <c r="H691"/>
      <c r="I691"/>
      <c r="J691"/>
      <c r="K691"/>
      <c r="L691"/>
      <c r="M691"/>
      <c r="N691"/>
      <c r="O691"/>
    </row>
    <row r="692" spans="1:15" x14ac:dyDescent="0.35">
      <c r="A692" s="35" t="s">
        <v>25</v>
      </c>
      <c r="B692" s="33">
        <v>2</v>
      </c>
      <c r="C692" s="35" t="s">
        <v>373</v>
      </c>
      <c r="D692">
        <v>3</v>
      </c>
      <c r="E692" s="35" t="s">
        <v>103</v>
      </c>
      <c r="F692">
        <v>66</v>
      </c>
      <c r="G692">
        <v>6.25</v>
      </c>
      <c r="H692"/>
      <c r="I692"/>
      <c r="J692"/>
      <c r="K692"/>
      <c r="L692"/>
      <c r="M692"/>
      <c r="N692"/>
      <c r="O692"/>
    </row>
    <row r="693" spans="1:15" x14ac:dyDescent="0.35">
      <c r="A693" s="35" t="s">
        <v>25</v>
      </c>
      <c r="B693" s="33">
        <v>2</v>
      </c>
      <c r="C693" s="35" t="s">
        <v>373</v>
      </c>
      <c r="D693">
        <v>3</v>
      </c>
      <c r="E693" s="35" t="s">
        <v>103</v>
      </c>
      <c r="F693">
        <v>69</v>
      </c>
      <c r="G693">
        <v>6.82</v>
      </c>
      <c r="H693"/>
      <c r="I693"/>
      <c r="J693"/>
      <c r="K693"/>
      <c r="L693"/>
      <c r="M693"/>
      <c r="N693"/>
      <c r="O693"/>
    </row>
    <row r="694" spans="1:15" x14ac:dyDescent="0.35">
      <c r="A694" s="35" t="s">
        <v>25</v>
      </c>
      <c r="B694" s="33">
        <v>2</v>
      </c>
      <c r="C694" s="35" t="s">
        <v>373</v>
      </c>
      <c r="D694">
        <v>3</v>
      </c>
      <c r="E694" s="35" t="s">
        <v>103</v>
      </c>
      <c r="F694">
        <v>77</v>
      </c>
      <c r="G694">
        <v>7.2</v>
      </c>
      <c r="H694"/>
      <c r="I694"/>
      <c r="J694"/>
      <c r="K694"/>
      <c r="L694"/>
      <c r="M694"/>
      <c r="N694"/>
      <c r="O694"/>
    </row>
    <row r="695" spans="1:15" x14ac:dyDescent="0.35">
      <c r="A695" s="35" t="s">
        <v>25</v>
      </c>
      <c r="B695" s="33">
        <v>2</v>
      </c>
      <c r="C695" s="35" t="s">
        <v>373</v>
      </c>
      <c r="D695">
        <v>3</v>
      </c>
      <c r="E695" s="35" t="s">
        <v>103</v>
      </c>
      <c r="F695">
        <v>52</v>
      </c>
      <c r="G695">
        <v>2.14</v>
      </c>
      <c r="H695"/>
      <c r="I695"/>
      <c r="J695"/>
      <c r="K695"/>
      <c r="L695"/>
      <c r="M695"/>
      <c r="N695"/>
      <c r="O695"/>
    </row>
    <row r="696" spans="1:15" x14ac:dyDescent="0.35">
      <c r="A696" s="35" t="s">
        <v>25</v>
      </c>
      <c r="B696" s="33">
        <v>2</v>
      </c>
      <c r="C696" s="35" t="s">
        <v>373</v>
      </c>
      <c r="D696">
        <v>3</v>
      </c>
      <c r="E696" s="35" t="s">
        <v>103</v>
      </c>
      <c r="F696">
        <v>51</v>
      </c>
      <c r="G696">
        <v>2.14</v>
      </c>
      <c r="H696"/>
      <c r="I696"/>
      <c r="J696"/>
      <c r="K696"/>
      <c r="L696"/>
      <c r="M696"/>
      <c r="N696"/>
      <c r="O696"/>
    </row>
    <row r="697" spans="1:15" x14ac:dyDescent="0.35">
      <c r="A697" s="35" t="s">
        <v>25</v>
      </c>
      <c r="B697" s="33">
        <v>2</v>
      </c>
      <c r="C697" s="35" t="s">
        <v>373</v>
      </c>
      <c r="D697">
        <v>3</v>
      </c>
      <c r="E697" s="35" t="s">
        <v>103</v>
      </c>
      <c r="F697">
        <v>62</v>
      </c>
      <c r="G697">
        <v>4.3899999999999997</v>
      </c>
      <c r="H697"/>
      <c r="I697"/>
      <c r="J697"/>
      <c r="K697"/>
      <c r="L697"/>
      <c r="M697"/>
      <c r="N697"/>
      <c r="O697"/>
    </row>
    <row r="698" spans="1:15" x14ac:dyDescent="0.35">
      <c r="A698" s="35" t="s">
        <v>25</v>
      </c>
      <c r="B698" s="33">
        <v>2</v>
      </c>
      <c r="C698" s="35" t="s">
        <v>364</v>
      </c>
      <c r="D698">
        <v>1</v>
      </c>
      <c r="E698" s="35" t="s">
        <v>41</v>
      </c>
      <c r="F698">
        <v>136</v>
      </c>
      <c r="G698">
        <v>3.02</v>
      </c>
      <c r="H698"/>
      <c r="I698"/>
      <c r="J698"/>
      <c r="K698"/>
      <c r="L698"/>
      <c r="M698"/>
      <c r="N698"/>
      <c r="O698"/>
    </row>
    <row r="699" spans="1:15" x14ac:dyDescent="0.35">
      <c r="A699" s="35" t="s">
        <v>25</v>
      </c>
      <c r="B699" s="33">
        <v>2</v>
      </c>
      <c r="C699" s="35" t="s">
        <v>364</v>
      </c>
      <c r="D699">
        <v>1</v>
      </c>
      <c r="E699" s="35" t="s">
        <v>41</v>
      </c>
      <c r="F699">
        <v>169</v>
      </c>
      <c r="G699">
        <v>5.79</v>
      </c>
      <c r="H699"/>
      <c r="I699"/>
      <c r="J699"/>
      <c r="K699"/>
      <c r="L699"/>
      <c r="M699"/>
      <c r="N699"/>
      <c r="O699"/>
    </row>
    <row r="700" spans="1:15" x14ac:dyDescent="0.35">
      <c r="A700" s="35" t="s">
        <v>25</v>
      </c>
      <c r="B700" s="33">
        <v>2</v>
      </c>
      <c r="C700" s="35" t="s">
        <v>364</v>
      </c>
      <c r="D700">
        <v>1</v>
      </c>
      <c r="E700" s="35" t="s">
        <v>41</v>
      </c>
      <c r="F700">
        <v>170</v>
      </c>
      <c r="G700">
        <v>6.8</v>
      </c>
      <c r="H700"/>
      <c r="I700"/>
      <c r="J700"/>
      <c r="K700"/>
      <c r="L700"/>
      <c r="M700"/>
      <c r="N700"/>
      <c r="O700"/>
    </row>
    <row r="701" spans="1:15" x14ac:dyDescent="0.35">
      <c r="A701" s="35" t="s">
        <v>25</v>
      </c>
      <c r="B701" s="33">
        <v>2</v>
      </c>
      <c r="C701" s="35" t="s">
        <v>364</v>
      </c>
      <c r="D701">
        <v>1</v>
      </c>
      <c r="E701" s="35" t="s">
        <v>42</v>
      </c>
      <c r="F701">
        <v>114</v>
      </c>
      <c r="G701">
        <v>4.33</v>
      </c>
      <c r="H701"/>
      <c r="I701"/>
      <c r="J701"/>
      <c r="K701"/>
      <c r="L701"/>
      <c r="M701"/>
      <c r="N701"/>
      <c r="O701"/>
    </row>
    <row r="702" spans="1:15" x14ac:dyDescent="0.35">
      <c r="A702" s="35" t="s">
        <v>25</v>
      </c>
      <c r="B702" s="33">
        <v>2</v>
      </c>
      <c r="C702" s="35" t="s">
        <v>364</v>
      </c>
      <c r="D702">
        <v>1</v>
      </c>
      <c r="E702" s="35" t="s">
        <v>42</v>
      </c>
      <c r="F702">
        <v>111</v>
      </c>
      <c r="G702">
        <v>3.94</v>
      </c>
      <c r="H702"/>
      <c r="I702"/>
      <c r="J702"/>
      <c r="K702"/>
      <c r="L702"/>
      <c r="M702"/>
      <c r="N702"/>
      <c r="O702"/>
    </row>
    <row r="703" spans="1:15" x14ac:dyDescent="0.35">
      <c r="A703" s="35" t="s">
        <v>25</v>
      </c>
      <c r="B703" s="33">
        <v>2</v>
      </c>
      <c r="C703" s="35" t="s">
        <v>364</v>
      </c>
      <c r="D703">
        <v>1</v>
      </c>
      <c r="E703" s="35" t="s">
        <v>68</v>
      </c>
      <c r="F703">
        <v>138</v>
      </c>
      <c r="G703">
        <v>33.75</v>
      </c>
      <c r="H703" t="s">
        <v>13</v>
      </c>
      <c r="I703"/>
      <c r="J703"/>
      <c r="K703"/>
      <c r="L703"/>
      <c r="M703"/>
      <c r="N703"/>
      <c r="O703"/>
    </row>
    <row r="704" spans="1:15" x14ac:dyDescent="0.35">
      <c r="A704" s="35" t="s">
        <v>25</v>
      </c>
      <c r="B704" s="33">
        <v>2</v>
      </c>
      <c r="C704" s="35" t="s">
        <v>364</v>
      </c>
      <c r="D704">
        <v>1</v>
      </c>
      <c r="E704" s="35" t="s">
        <v>77</v>
      </c>
      <c r="F704">
        <v>65</v>
      </c>
      <c r="G704">
        <v>2.71</v>
      </c>
      <c r="H704"/>
      <c r="I704"/>
      <c r="J704"/>
      <c r="K704"/>
      <c r="L704"/>
      <c r="M704"/>
      <c r="N704"/>
      <c r="O704"/>
    </row>
    <row r="705" spans="1:15" x14ac:dyDescent="0.35">
      <c r="A705" s="35" t="s">
        <v>25</v>
      </c>
      <c r="B705" s="33">
        <v>2</v>
      </c>
      <c r="C705" s="35" t="s">
        <v>364</v>
      </c>
      <c r="D705">
        <v>1</v>
      </c>
      <c r="E705" s="35" t="s">
        <v>77</v>
      </c>
      <c r="F705">
        <v>66</v>
      </c>
      <c r="G705">
        <v>3.3</v>
      </c>
      <c r="H705"/>
      <c r="I705"/>
      <c r="J705"/>
      <c r="K705"/>
      <c r="L705"/>
      <c r="M705"/>
      <c r="N705"/>
      <c r="O705"/>
    </row>
    <row r="706" spans="1:15" x14ac:dyDescent="0.35">
      <c r="A706" s="35" t="s">
        <v>25</v>
      </c>
      <c r="B706" s="33">
        <v>2</v>
      </c>
      <c r="C706" s="35" t="s">
        <v>364</v>
      </c>
      <c r="D706">
        <v>1</v>
      </c>
      <c r="E706" s="35" t="s">
        <v>22</v>
      </c>
      <c r="F706">
        <v>33</v>
      </c>
      <c r="G706">
        <v>0.89</v>
      </c>
      <c r="H706"/>
      <c r="I706"/>
      <c r="J706"/>
      <c r="K706"/>
      <c r="L706"/>
      <c r="M706"/>
      <c r="N706"/>
      <c r="O706"/>
    </row>
    <row r="707" spans="1:15" x14ac:dyDescent="0.35">
      <c r="A707" s="35" t="s">
        <v>25</v>
      </c>
      <c r="B707" s="33">
        <v>2</v>
      </c>
      <c r="C707" s="35" t="s">
        <v>364</v>
      </c>
      <c r="D707">
        <v>1</v>
      </c>
      <c r="E707" s="35" t="s">
        <v>22</v>
      </c>
      <c r="F707">
        <v>38</v>
      </c>
      <c r="G707">
        <v>1.42</v>
      </c>
      <c r="H707"/>
      <c r="I707"/>
      <c r="J707"/>
      <c r="K707"/>
      <c r="L707"/>
      <c r="M707"/>
      <c r="N707"/>
      <c r="O707"/>
    </row>
    <row r="708" spans="1:15" x14ac:dyDescent="0.35">
      <c r="A708" s="35" t="s">
        <v>25</v>
      </c>
      <c r="B708" s="33">
        <v>2</v>
      </c>
      <c r="C708" s="35" t="s">
        <v>364</v>
      </c>
      <c r="D708">
        <v>1</v>
      </c>
      <c r="E708" s="35" t="s">
        <v>15</v>
      </c>
      <c r="F708">
        <v>24</v>
      </c>
      <c r="G708">
        <v>0.3</v>
      </c>
      <c r="H708"/>
      <c r="I708"/>
      <c r="J708"/>
      <c r="K708"/>
      <c r="L708"/>
      <c r="M708"/>
      <c r="N708"/>
      <c r="O708"/>
    </row>
    <row r="709" spans="1:15" x14ac:dyDescent="0.35">
      <c r="A709" s="35" t="s">
        <v>25</v>
      </c>
      <c r="B709" s="33">
        <v>2</v>
      </c>
      <c r="C709" s="35" t="s">
        <v>364</v>
      </c>
      <c r="D709">
        <v>1</v>
      </c>
      <c r="E709" s="35" t="s">
        <v>15</v>
      </c>
      <c r="F709">
        <v>95</v>
      </c>
      <c r="G709">
        <v>14.21</v>
      </c>
      <c r="H709"/>
      <c r="I709"/>
      <c r="J709"/>
      <c r="K709"/>
      <c r="L709"/>
      <c r="M709"/>
      <c r="N709"/>
      <c r="O709"/>
    </row>
    <row r="710" spans="1:15" x14ac:dyDescent="0.35">
      <c r="A710" s="35" t="s">
        <v>25</v>
      </c>
      <c r="B710" s="33">
        <v>2</v>
      </c>
      <c r="C710" s="35" t="s">
        <v>364</v>
      </c>
      <c r="D710">
        <v>1</v>
      </c>
      <c r="E710" s="35" t="s">
        <v>44</v>
      </c>
      <c r="F710">
        <v>150</v>
      </c>
      <c r="G710">
        <v>57.31</v>
      </c>
      <c r="H710"/>
      <c r="I710"/>
      <c r="J710"/>
      <c r="K710"/>
      <c r="L710"/>
      <c r="M710"/>
      <c r="N710"/>
      <c r="O710"/>
    </row>
    <row r="711" spans="1:15" x14ac:dyDescent="0.35">
      <c r="A711" s="35" t="s">
        <v>25</v>
      </c>
      <c r="B711" s="33">
        <v>2</v>
      </c>
      <c r="C711" s="35" t="s">
        <v>364</v>
      </c>
      <c r="D711">
        <v>1</v>
      </c>
      <c r="E711" s="35" t="s">
        <v>26</v>
      </c>
      <c r="F711">
        <v>75</v>
      </c>
      <c r="G711">
        <v>7.5</v>
      </c>
      <c r="H711"/>
      <c r="I711"/>
      <c r="J711"/>
      <c r="K711"/>
      <c r="L711"/>
      <c r="M711"/>
      <c r="N711"/>
      <c r="O711"/>
    </row>
    <row r="712" spans="1:15" x14ac:dyDescent="0.35">
      <c r="A712" s="35" t="s">
        <v>25</v>
      </c>
      <c r="B712" s="33">
        <v>2</v>
      </c>
      <c r="C712" s="35" t="s">
        <v>364</v>
      </c>
      <c r="D712">
        <v>1</v>
      </c>
      <c r="E712" s="35" t="s">
        <v>45</v>
      </c>
      <c r="F712">
        <v>15</v>
      </c>
      <c r="G712">
        <v>0.19</v>
      </c>
      <c r="H712"/>
      <c r="I712"/>
      <c r="J712"/>
      <c r="K712"/>
      <c r="L712"/>
      <c r="M712"/>
      <c r="N712"/>
      <c r="O712"/>
    </row>
    <row r="713" spans="1:15" x14ac:dyDescent="0.35">
      <c r="A713" s="35" t="s">
        <v>25</v>
      </c>
      <c r="B713" s="33">
        <v>2</v>
      </c>
      <c r="C713" s="35" t="s">
        <v>364</v>
      </c>
      <c r="D713">
        <v>1</v>
      </c>
      <c r="E713" s="35" t="s">
        <v>46</v>
      </c>
      <c r="F713">
        <v>265</v>
      </c>
      <c r="G713">
        <v>7.82</v>
      </c>
      <c r="H713"/>
      <c r="I713"/>
      <c r="J713"/>
      <c r="K713"/>
      <c r="L713"/>
      <c r="M713"/>
      <c r="N713"/>
      <c r="O713"/>
    </row>
    <row r="714" spans="1:15" x14ac:dyDescent="0.35">
      <c r="A714" s="35" t="s">
        <v>25</v>
      </c>
      <c r="B714" s="33">
        <v>2</v>
      </c>
      <c r="C714" s="35" t="s">
        <v>364</v>
      </c>
      <c r="D714">
        <v>1</v>
      </c>
      <c r="E714" s="35" t="s">
        <v>103</v>
      </c>
      <c r="F714">
        <v>35</v>
      </c>
      <c r="G714">
        <v>1.06</v>
      </c>
      <c r="H714"/>
      <c r="I714"/>
      <c r="J714"/>
      <c r="K714"/>
      <c r="L714"/>
      <c r="M714"/>
      <c r="N714"/>
      <c r="O714"/>
    </row>
    <row r="715" spans="1:15" x14ac:dyDescent="0.35">
      <c r="A715" s="35" t="s">
        <v>25</v>
      </c>
      <c r="B715" s="33">
        <v>2</v>
      </c>
      <c r="C715" s="35" t="s">
        <v>364</v>
      </c>
      <c r="D715">
        <v>1</v>
      </c>
      <c r="E715" s="35" t="s">
        <v>71</v>
      </c>
      <c r="F715">
        <v>59</v>
      </c>
      <c r="G715">
        <v>2.33</v>
      </c>
      <c r="H715"/>
      <c r="I715"/>
      <c r="J715"/>
      <c r="K715"/>
      <c r="L715"/>
      <c r="M715"/>
      <c r="N715"/>
      <c r="O715"/>
    </row>
    <row r="716" spans="1:15" x14ac:dyDescent="0.35">
      <c r="A716" s="35" t="s">
        <v>25</v>
      </c>
      <c r="B716" s="33">
        <v>2</v>
      </c>
      <c r="C716" s="35" t="s">
        <v>364</v>
      </c>
      <c r="D716">
        <v>1</v>
      </c>
      <c r="E716" s="35" t="s">
        <v>71</v>
      </c>
      <c r="F716">
        <v>54</v>
      </c>
      <c r="G716">
        <v>1.66</v>
      </c>
      <c r="H716"/>
      <c r="I716"/>
      <c r="J716"/>
      <c r="K716"/>
      <c r="L716"/>
      <c r="M716"/>
      <c r="N716"/>
      <c r="O716"/>
    </row>
    <row r="717" spans="1:15" x14ac:dyDescent="0.35">
      <c r="A717" s="35" t="s">
        <v>25</v>
      </c>
      <c r="B717" s="33">
        <v>2</v>
      </c>
      <c r="C717" s="35" t="s">
        <v>364</v>
      </c>
      <c r="D717">
        <v>1</v>
      </c>
      <c r="E717" s="35" t="s">
        <v>71</v>
      </c>
      <c r="F717">
        <v>50</v>
      </c>
      <c r="G717">
        <v>1.53</v>
      </c>
      <c r="H717"/>
      <c r="I717"/>
      <c r="J717"/>
      <c r="K717"/>
      <c r="L717"/>
      <c r="M717"/>
      <c r="N717"/>
      <c r="O717"/>
    </row>
    <row r="718" spans="1:15" x14ac:dyDescent="0.35">
      <c r="A718" s="35" t="s">
        <v>25</v>
      </c>
      <c r="B718" s="33">
        <v>2</v>
      </c>
      <c r="C718" s="35" t="s">
        <v>364</v>
      </c>
      <c r="D718">
        <v>1</v>
      </c>
      <c r="E718" s="35" t="s">
        <v>71</v>
      </c>
      <c r="F718">
        <v>55</v>
      </c>
      <c r="G718">
        <v>1.76</v>
      </c>
      <c r="H718"/>
      <c r="I718"/>
      <c r="J718"/>
      <c r="K718"/>
      <c r="L718"/>
      <c r="M718"/>
      <c r="N718"/>
      <c r="O718"/>
    </row>
    <row r="719" spans="1:15" x14ac:dyDescent="0.35">
      <c r="A719" s="35" t="s">
        <v>25</v>
      </c>
      <c r="B719" s="33">
        <v>2</v>
      </c>
      <c r="C719" s="35" t="s">
        <v>364</v>
      </c>
      <c r="D719">
        <v>1</v>
      </c>
      <c r="E719" s="35" t="s">
        <v>71</v>
      </c>
      <c r="F719">
        <v>39</v>
      </c>
      <c r="G719">
        <v>0.68</v>
      </c>
      <c r="H719"/>
      <c r="I719"/>
      <c r="J719"/>
      <c r="K719"/>
      <c r="L719"/>
      <c r="M719"/>
      <c r="N719"/>
      <c r="O719"/>
    </row>
    <row r="720" spans="1:15" x14ac:dyDescent="0.35">
      <c r="A720" s="35" t="s">
        <v>25</v>
      </c>
      <c r="B720" s="33">
        <v>2</v>
      </c>
      <c r="C720" s="35" t="s">
        <v>364</v>
      </c>
      <c r="D720">
        <v>1</v>
      </c>
      <c r="E720" s="35" t="s">
        <v>71</v>
      </c>
      <c r="F720">
        <v>60</v>
      </c>
      <c r="G720">
        <v>2.2999999999999998</v>
      </c>
      <c r="H720"/>
      <c r="I720"/>
      <c r="J720"/>
      <c r="K720"/>
      <c r="L720"/>
      <c r="M720"/>
      <c r="N720"/>
      <c r="O720"/>
    </row>
    <row r="721" spans="1:15" x14ac:dyDescent="0.35">
      <c r="A721" s="35" t="s">
        <v>25</v>
      </c>
      <c r="B721" s="33">
        <v>2</v>
      </c>
      <c r="C721" s="35" t="s">
        <v>364</v>
      </c>
      <c r="D721">
        <v>1</v>
      </c>
      <c r="E721" s="35" t="s">
        <v>71</v>
      </c>
      <c r="F721">
        <v>33</v>
      </c>
      <c r="G721">
        <v>0.4</v>
      </c>
      <c r="H721"/>
      <c r="I721"/>
      <c r="J721"/>
      <c r="K721"/>
      <c r="L721"/>
      <c r="M721"/>
      <c r="N721"/>
      <c r="O721"/>
    </row>
    <row r="722" spans="1:15" x14ac:dyDescent="0.35">
      <c r="A722" s="35" t="s">
        <v>25</v>
      </c>
      <c r="B722" s="33">
        <v>2</v>
      </c>
      <c r="C722" s="35" t="s">
        <v>364</v>
      </c>
      <c r="D722">
        <v>1</v>
      </c>
      <c r="E722" s="35" t="s">
        <v>71</v>
      </c>
      <c r="F722">
        <v>32</v>
      </c>
      <c r="G722">
        <v>0.44</v>
      </c>
      <c r="H722"/>
      <c r="I722"/>
      <c r="J722"/>
      <c r="K722"/>
      <c r="L722"/>
      <c r="M722"/>
      <c r="N722"/>
      <c r="O722"/>
    </row>
    <row r="723" spans="1:15" x14ac:dyDescent="0.35">
      <c r="A723" s="35" t="s">
        <v>25</v>
      </c>
      <c r="B723" s="33">
        <v>2</v>
      </c>
      <c r="C723" s="35" t="s">
        <v>364</v>
      </c>
      <c r="D723">
        <v>1</v>
      </c>
      <c r="E723" s="35" t="s">
        <v>71</v>
      </c>
      <c r="F723">
        <v>26</v>
      </c>
      <c r="G723">
        <v>0.24</v>
      </c>
      <c r="H723"/>
      <c r="I723"/>
      <c r="J723"/>
      <c r="K723"/>
      <c r="L723"/>
      <c r="M723"/>
      <c r="N723"/>
      <c r="O723"/>
    </row>
    <row r="724" spans="1:15" x14ac:dyDescent="0.35">
      <c r="A724" s="35" t="s">
        <v>25</v>
      </c>
      <c r="B724" s="33">
        <v>2</v>
      </c>
      <c r="C724" s="35" t="s">
        <v>364</v>
      </c>
      <c r="D724">
        <v>1</v>
      </c>
      <c r="E724" s="35" t="s">
        <v>71</v>
      </c>
      <c r="F724">
        <v>36</v>
      </c>
      <c r="G724">
        <v>0.53</v>
      </c>
      <c r="H724"/>
      <c r="I724"/>
      <c r="J724"/>
      <c r="K724"/>
      <c r="L724"/>
      <c r="M724"/>
      <c r="N724"/>
      <c r="O724"/>
    </row>
    <row r="725" spans="1:15" x14ac:dyDescent="0.35">
      <c r="A725" s="35" t="s">
        <v>25</v>
      </c>
      <c r="B725" s="33">
        <v>2</v>
      </c>
      <c r="C725" s="35" t="s">
        <v>364</v>
      </c>
      <c r="D725">
        <v>1</v>
      </c>
      <c r="E725" s="35" t="s">
        <v>71</v>
      </c>
      <c r="F725">
        <v>36</v>
      </c>
      <c r="G725">
        <v>0.59</v>
      </c>
      <c r="H725"/>
      <c r="I725"/>
      <c r="J725"/>
      <c r="K725"/>
      <c r="L725"/>
      <c r="M725"/>
      <c r="N725"/>
      <c r="O725"/>
    </row>
    <row r="726" spans="1:15" x14ac:dyDescent="0.35">
      <c r="A726" s="35" t="s">
        <v>25</v>
      </c>
      <c r="B726" s="33">
        <v>2</v>
      </c>
      <c r="C726" s="35" t="s">
        <v>364</v>
      </c>
      <c r="D726">
        <v>1</v>
      </c>
      <c r="E726" s="35" t="s">
        <v>71</v>
      </c>
      <c r="F726">
        <v>32</v>
      </c>
      <c r="G726">
        <v>0.42</v>
      </c>
      <c r="H726"/>
      <c r="I726"/>
      <c r="J726"/>
      <c r="K726"/>
      <c r="L726"/>
      <c r="M726"/>
      <c r="N726"/>
      <c r="O726"/>
    </row>
    <row r="727" spans="1:15" x14ac:dyDescent="0.35">
      <c r="A727" s="35" t="s">
        <v>25</v>
      </c>
      <c r="B727" s="33">
        <v>2</v>
      </c>
      <c r="C727" s="35" t="s">
        <v>364</v>
      </c>
      <c r="D727">
        <v>1</v>
      </c>
      <c r="E727" s="35" t="s">
        <v>71</v>
      </c>
      <c r="F727">
        <v>33</v>
      </c>
      <c r="G727">
        <v>0.43</v>
      </c>
      <c r="H727"/>
      <c r="I727"/>
      <c r="J727"/>
      <c r="K727"/>
      <c r="L727"/>
      <c r="M727"/>
      <c r="N727"/>
      <c r="O727"/>
    </row>
    <row r="728" spans="1:15" x14ac:dyDescent="0.35">
      <c r="A728" s="35" t="s">
        <v>25</v>
      </c>
      <c r="B728" s="33">
        <v>2</v>
      </c>
      <c r="C728" s="35" t="s">
        <v>364</v>
      </c>
      <c r="D728">
        <v>1</v>
      </c>
      <c r="E728" s="35" t="s">
        <v>71</v>
      </c>
      <c r="F728">
        <v>34</v>
      </c>
      <c r="G728">
        <v>0.51</v>
      </c>
      <c r="H728"/>
      <c r="I728"/>
      <c r="J728"/>
      <c r="K728"/>
      <c r="L728"/>
      <c r="M728"/>
      <c r="N728"/>
      <c r="O728"/>
    </row>
    <row r="729" spans="1:15" x14ac:dyDescent="0.35">
      <c r="A729" s="35" t="s">
        <v>25</v>
      </c>
      <c r="B729" s="33">
        <v>2</v>
      </c>
      <c r="C729" s="35" t="s">
        <v>364</v>
      </c>
      <c r="D729">
        <v>1</v>
      </c>
      <c r="E729" s="35" t="s">
        <v>71</v>
      </c>
      <c r="F729">
        <v>39</v>
      </c>
      <c r="G729">
        <v>0.4</v>
      </c>
      <c r="H729"/>
      <c r="I729"/>
      <c r="J729"/>
      <c r="K729"/>
      <c r="L729"/>
      <c r="M729"/>
      <c r="N729"/>
      <c r="O729"/>
    </row>
    <row r="730" spans="1:15" x14ac:dyDescent="0.35">
      <c r="A730" s="35" t="s">
        <v>25</v>
      </c>
      <c r="B730" s="33">
        <v>2</v>
      </c>
      <c r="C730" s="35" t="s">
        <v>364</v>
      </c>
      <c r="D730">
        <v>1</v>
      </c>
      <c r="E730" s="35" t="s">
        <v>71</v>
      </c>
      <c r="F730">
        <v>50</v>
      </c>
      <c r="G730">
        <v>1.35</v>
      </c>
      <c r="H730"/>
      <c r="I730"/>
      <c r="J730"/>
      <c r="K730"/>
      <c r="L730"/>
      <c r="M730"/>
      <c r="N730"/>
      <c r="O730"/>
    </row>
    <row r="731" spans="1:15" x14ac:dyDescent="0.35">
      <c r="A731" s="35" t="s">
        <v>25</v>
      </c>
      <c r="B731" s="33">
        <v>2</v>
      </c>
      <c r="C731" s="35" t="s">
        <v>364</v>
      </c>
      <c r="D731">
        <v>1</v>
      </c>
      <c r="E731" s="35" t="s">
        <v>71</v>
      </c>
      <c r="F731">
        <v>26</v>
      </c>
      <c r="G731">
        <v>0.21</v>
      </c>
      <c r="H731"/>
      <c r="I731"/>
      <c r="J731"/>
      <c r="K731"/>
      <c r="L731"/>
      <c r="M731"/>
      <c r="N731"/>
      <c r="O731"/>
    </row>
    <row r="732" spans="1:15" x14ac:dyDescent="0.35">
      <c r="A732" s="35" t="s">
        <v>25</v>
      </c>
      <c r="B732" s="33">
        <v>2</v>
      </c>
      <c r="C732" s="35" t="s">
        <v>364</v>
      </c>
      <c r="D732">
        <v>1</v>
      </c>
      <c r="E732" s="35" t="s">
        <v>71</v>
      </c>
      <c r="F732">
        <v>40</v>
      </c>
      <c r="G732">
        <v>0.31</v>
      </c>
      <c r="H732"/>
      <c r="I732"/>
      <c r="J732"/>
      <c r="K732"/>
      <c r="L732"/>
      <c r="M732"/>
      <c r="N732"/>
      <c r="O732"/>
    </row>
    <row r="733" spans="1:15" x14ac:dyDescent="0.35">
      <c r="A733" s="35" t="s">
        <v>25</v>
      </c>
      <c r="B733" s="33">
        <v>2</v>
      </c>
      <c r="C733" s="35" t="s">
        <v>364</v>
      </c>
      <c r="D733">
        <v>1</v>
      </c>
      <c r="E733" s="35" t="s">
        <v>71</v>
      </c>
      <c r="F733">
        <v>23</v>
      </c>
      <c r="G733">
        <v>0.19</v>
      </c>
      <c r="H733"/>
      <c r="I733"/>
      <c r="J733"/>
      <c r="K733"/>
      <c r="L733"/>
      <c r="M733"/>
      <c r="N733"/>
      <c r="O733"/>
    </row>
    <row r="734" spans="1:15" x14ac:dyDescent="0.35">
      <c r="A734" s="35" t="s">
        <v>25</v>
      </c>
      <c r="B734" s="33">
        <v>2</v>
      </c>
      <c r="C734" s="35" t="s">
        <v>364</v>
      </c>
      <c r="D734">
        <v>1</v>
      </c>
      <c r="E734" s="35" t="s">
        <v>71</v>
      </c>
      <c r="F734">
        <v>35</v>
      </c>
      <c r="G734">
        <v>0.46</v>
      </c>
      <c r="H734"/>
      <c r="I734"/>
      <c r="J734"/>
      <c r="K734"/>
      <c r="L734"/>
      <c r="M734"/>
      <c r="N734"/>
      <c r="O734"/>
    </row>
    <row r="735" spans="1:15" x14ac:dyDescent="0.35">
      <c r="A735" s="35" t="s">
        <v>25</v>
      </c>
      <c r="B735" s="33">
        <v>2</v>
      </c>
      <c r="C735" s="35" t="s">
        <v>364</v>
      </c>
      <c r="D735">
        <v>1</v>
      </c>
      <c r="E735" s="35" t="s">
        <v>71</v>
      </c>
      <c r="F735">
        <v>27</v>
      </c>
      <c r="G735">
        <v>0.2</v>
      </c>
      <c r="H735"/>
      <c r="I735"/>
      <c r="J735"/>
      <c r="K735"/>
      <c r="L735"/>
      <c r="M735"/>
      <c r="N735"/>
      <c r="O735"/>
    </row>
    <row r="736" spans="1:15" x14ac:dyDescent="0.35">
      <c r="A736" s="35" t="s">
        <v>25</v>
      </c>
      <c r="B736" s="33">
        <v>2</v>
      </c>
      <c r="C736" s="35" t="s">
        <v>364</v>
      </c>
      <c r="D736">
        <v>1</v>
      </c>
      <c r="E736" s="35" t="s">
        <v>71</v>
      </c>
      <c r="F736">
        <v>27</v>
      </c>
      <c r="G736">
        <v>0.21</v>
      </c>
      <c r="H736"/>
      <c r="I736"/>
      <c r="J736"/>
      <c r="K736"/>
      <c r="L736"/>
      <c r="M736"/>
      <c r="N736"/>
      <c r="O736"/>
    </row>
    <row r="737" spans="1:15" x14ac:dyDescent="0.35">
      <c r="A737" s="35" t="s">
        <v>25</v>
      </c>
      <c r="B737" s="33">
        <v>2</v>
      </c>
      <c r="C737" s="35" t="s">
        <v>364</v>
      </c>
      <c r="D737">
        <v>1</v>
      </c>
      <c r="E737" s="35" t="s">
        <v>71</v>
      </c>
      <c r="F737">
        <v>24</v>
      </c>
      <c r="G737">
        <v>0.16</v>
      </c>
      <c r="H737"/>
      <c r="I737"/>
      <c r="J737"/>
      <c r="K737"/>
      <c r="L737"/>
      <c r="M737"/>
      <c r="N737"/>
      <c r="O737"/>
    </row>
    <row r="738" spans="1:15" x14ac:dyDescent="0.35">
      <c r="A738" s="35" t="s">
        <v>25</v>
      </c>
      <c r="B738" s="33">
        <v>2</v>
      </c>
      <c r="C738" s="35" t="s">
        <v>364</v>
      </c>
      <c r="D738">
        <v>1</v>
      </c>
      <c r="E738" s="35" t="s">
        <v>71</v>
      </c>
      <c r="F738">
        <v>24</v>
      </c>
      <c r="G738">
        <v>0.11</v>
      </c>
      <c r="H738"/>
      <c r="I738"/>
      <c r="J738"/>
      <c r="K738"/>
      <c r="L738"/>
      <c r="M738"/>
      <c r="N738"/>
      <c r="O738"/>
    </row>
    <row r="739" spans="1:15" x14ac:dyDescent="0.35">
      <c r="A739" s="35" t="s">
        <v>25</v>
      </c>
      <c r="B739" s="33">
        <v>2</v>
      </c>
      <c r="C739" s="35" t="s">
        <v>364</v>
      </c>
      <c r="D739">
        <v>1</v>
      </c>
      <c r="E739" s="35" t="s">
        <v>71</v>
      </c>
      <c r="F739">
        <v>24</v>
      </c>
      <c r="G739">
        <v>0.18</v>
      </c>
      <c r="H739"/>
      <c r="I739"/>
      <c r="J739"/>
      <c r="K739"/>
      <c r="L739"/>
      <c r="M739"/>
      <c r="N739"/>
      <c r="O739"/>
    </row>
    <row r="740" spans="1:15" x14ac:dyDescent="0.35">
      <c r="A740" s="35" t="s">
        <v>25</v>
      </c>
      <c r="B740" s="33">
        <v>2</v>
      </c>
      <c r="C740" s="35" t="s">
        <v>364</v>
      </c>
      <c r="D740">
        <v>1</v>
      </c>
      <c r="E740" s="35" t="s">
        <v>71</v>
      </c>
      <c r="F740">
        <v>28</v>
      </c>
      <c r="G740">
        <v>0.2</v>
      </c>
      <c r="H740"/>
      <c r="I740"/>
      <c r="J740"/>
      <c r="K740"/>
      <c r="L740"/>
      <c r="M740"/>
      <c r="N740"/>
      <c r="O740"/>
    </row>
    <row r="741" spans="1:15" x14ac:dyDescent="0.35">
      <c r="A741" s="35" t="s">
        <v>25</v>
      </c>
      <c r="B741" s="33">
        <v>2</v>
      </c>
      <c r="C741" s="35" t="s">
        <v>364</v>
      </c>
      <c r="D741">
        <v>1</v>
      </c>
      <c r="E741" s="35" t="s">
        <v>71</v>
      </c>
      <c r="F741">
        <v>26</v>
      </c>
      <c r="G741">
        <v>0.24</v>
      </c>
      <c r="H741"/>
      <c r="I741"/>
      <c r="J741"/>
      <c r="K741"/>
      <c r="L741"/>
      <c r="M741"/>
      <c r="N741"/>
      <c r="O741"/>
    </row>
    <row r="742" spans="1:15" x14ac:dyDescent="0.35">
      <c r="A742" s="35" t="s">
        <v>25</v>
      </c>
      <c r="B742" s="33">
        <v>2</v>
      </c>
      <c r="C742" s="35" t="s">
        <v>364</v>
      </c>
      <c r="D742">
        <v>1</v>
      </c>
      <c r="E742" s="35" t="s">
        <v>71</v>
      </c>
      <c r="F742">
        <v>32</v>
      </c>
      <c r="G742">
        <v>0.38</v>
      </c>
      <c r="H742"/>
      <c r="I742"/>
      <c r="J742"/>
      <c r="K742"/>
      <c r="L742"/>
      <c r="M742"/>
      <c r="N742"/>
      <c r="O742"/>
    </row>
    <row r="743" spans="1:15" x14ac:dyDescent="0.35">
      <c r="A743" s="35" t="s">
        <v>25</v>
      </c>
      <c r="B743" s="33">
        <v>2</v>
      </c>
      <c r="C743" s="35" t="s">
        <v>364</v>
      </c>
      <c r="D743">
        <v>1</v>
      </c>
      <c r="E743" s="35" t="s">
        <v>71</v>
      </c>
      <c r="F743">
        <v>22</v>
      </c>
      <c r="G743">
        <v>0.13</v>
      </c>
      <c r="H743"/>
      <c r="I743"/>
      <c r="J743"/>
      <c r="K743"/>
      <c r="L743"/>
      <c r="M743"/>
      <c r="N743"/>
      <c r="O743"/>
    </row>
    <row r="744" spans="1:15" x14ac:dyDescent="0.35">
      <c r="A744" s="35" t="s">
        <v>25</v>
      </c>
      <c r="B744" s="33">
        <v>2</v>
      </c>
      <c r="C744" s="35" t="s">
        <v>364</v>
      </c>
      <c r="D744">
        <v>1</v>
      </c>
      <c r="E744" s="35" t="s">
        <v>71</v>
      </c>
      <c r="F744">
        <v>25</v>
      </c>
      <c r="G744">
        <v>0.16</v>
      </c>
      <c r="H744"/>
      <c r="I744"/>
      <c r="J744"/>
      <c r="K744"/>
      <c r="L744"/>
      <c r="M744"/>
      <c r="N744"/>
      <c r="O744"/>
    </row>
    <row r="745" spans="1:15" x14ac:dyDescent="0.35">
      <c r="A745" s="35" t="s">
        <v>25</v>
      </c>
      <c r="B745" s="33">
        <v>2</v>
      </c>
      <c r="C745" s="35" t="s">
        <v>364</v>
      </c>
      <c r="D745">
        <v>1</v>
      </c>
      <c r="E745" s="35" t="s">
        <v>71</v>
      </c>
      <c r="F745">
        <v>29</v>
      </c>
      <c r="G745">
        <v>0.24</v>
      </c>
      <c r="H745"/>
      <c r="I745"/>
      <c r="J745"/>
      <c r="K745"/>
      <c r="L745"/>
      <c r="M745"/>
      <c r="N745"/>
      <c r="O745"/>
    </row>
    <row r="746" spans="1:15" x14ac:dyDescent="0.35">
      <c r="A746" s="35" t="s">
        <v>25</v>
      </c>
      <c r="B746" s="33">
        <v>2</v>
      </c>
      <c r="C746" s="35" t="s">
        <v>364</v>
      </c>
      <c r="D746">
        <v>1</v>
      </c>
      <c r="E746" s="35" t="s">
        <v>71</v>
      </c>
      <c r="F746">
        <v>23</v>
      </c>
      <c r="G746">
        <v>0.11</v>
      </c>
      <c r="H746"/>
      <c r="I746"/>
      <c r="J746"/>
      <c r="K746"/>
      <c r="L746"/>
      <c r="M746"/>
      <c r="N746"/>
      <c r="O746"/>
    </row>
    <row r="747" spans="1:15" x14ac:dyDescent="0.35">
      <c r="A747" s="35" t="s">
        <v>25</v>
      </c>
      <c r="B747" s="33">
        <v>2</v>
      </c>
      <c r="C747" s="35" t="s">
        <v>364</v>
      </c>
      <c r="D747">
        <v>1</v>
      </c>
      <c r="E747" s="35" t="s">
        <v>71</v>
      </c>
      <c r="F747">
        <v>22</v>
      </c>
      <c r="G747">
        <v>0.12</v>
      </c>
      <c r="H747"/>
      <c r="I747"/>
      <c r="J747"/>
      <c r="K747"/>
      <c r="L747"/>
      <c r="M747"/>
      <c r="N747"/>
      <c r="O747"/>
    </row>
    <row r="748" spans="1:15" x14ac:dyDescent="0.35">
      <c r="A748" s="35" t="s">
        <v>25</v>
      </c>
      <c r="B748" s="33">
        <v>2</v>
      </c>
      <c r="C748" s="35" t="s">
        <v>364</v>
      </c>
      <c r="D748">
        <v>1</v>
      </c>
      <c r="E748" s="35" t="s">
        <v>71</v>
      </c>
      <c r="F748">
        <v>64</v>
      </c>
      <c r="G748">
        <v>1.49</v>
      </c>
      <c r="H748"/>
      <c r="I748"/>
      <c r="J748"/>
      <c r="K748"/>
      <c r="L748"/>
      <c r="M748"/>
      <c r="N748"/>
      <c r="O748"/>
    </row>
    <row r="749" spans="1:15" x14ac:dyDescent="0.35">
      <c r="A749" s="35" t="s">
        <v>25</v>
      </c>
      <c r="B749" s="33">
        <v>2</v>
      </c>
      <c r="C749" s="35" t="s">
        <v>364</v>
      </c>
      <c r="D749">
        <v>1</v>
      </c>
      <c r="E749" s="35" t="s">
        <v>71</v>
      </c>
      <c r="F749">
        <v>48</v>
      </c>
      <c r="G749">
        <v>1.1499999999999999</v>
      </c>
      <c r="H749"/>
      <c r="I749"/>
      <c r="J749"/>
      <c r="K749"/>
      <c r="L749"/>
      <c r="M749"/>
      <c r="N749"/>
      <c r="O749"/>
    </row>
    <row r="750" spans="1:15" x14ac:dyDescent="0.35">
      <c r="A750" s="35" t="s">
        <v>25</v>
      </c>
      <c r="B750" s="33">
        <v>2</v>
      </c>
      <c r="C750" s="35" t="s">
        <v>364</v>
      </c>
      <c r="D750">
        <v>1</v>
      </c>
      <c r="E750" s="35" t="s">
        <v>71</v>
      </c>
      <c r="F750">
        <v>42</v>
      </c>
      <c r="G750">
        <v>0.96</v>
      </c>
      <c r="H750"/>
      <c r="I750"/>
      <c r="J750"/>
      <c r="K750"/>
      <c r="L750"/>
      <c r="M750"/>
      <c r="N750"/>
      <c r="O750"/>
    </row>
    <row r="751" spans="1:15" x14ac:dyDescent="0.35">
      <c r="A751" s="35" t="s">
        <v>25</v>
      </c>
      <c r="B751" s="33">
        <v>2</v>
      </c>
      <c r="C751" s="35" t="s">
        <v>364</v>
      </c>
      <c r="D751">
        <v>1</v>
      </c>
      <c r="E751" s="35" t="s">
        <v>71</v>
      </c>
      <c r="F751">
        <v>48</v>
      </c>
      <c r="G751">
        <v>1.1100000000000001</v>
      </c>
      <c r="H751"/>
      <c r="I751"/>
      <c r="J751"/>
      <c r="K751"/>
      <c r="L751"/>
      <c r="M751"/>
      <c r="N751"/>
      <c r="O751"/>
    </row>
    <row r="752" spans="1:15" x14ac:dyDescent="0.35">
      <c r="A752" s="35" t="s">
        <v>25</v>
      </c>
      <c r="B752" s="33">
        <v>2</v>
      </c>
      <c r="C752" s="35" t="s">
        <v>364</v>
      </c>
      <c r="D752">
        <v>1</v>
      </c>
      <c r="E752" s="35" t="s">
        <v>71</v>
      </c>
      <c r="F752">
        <v>28</v>
      </c>
      <c r="G752">
        <v>0.32</v>
      </c>
      <c r="H752"/>
      <c r="I752"/>
      <c r="J752"/>
      <c r="K752"/>
      <c r="L752"/>
      <c r="M752"/>
      <c r="N752"/>
      <c r="O752"/>
    </row>
    <row r="753" spans="1:15" x14ac:dyDescent="0.35">
      <c r="A753" s="35" t="s">
        <v>25</v>
      </c>
      <c r="B753" s="33">
        <v>2</v>
      </c>
      <c r="C753" s="35" t="s">
        <v>364</v>
      </c>
      <c r="D753">
        <v>1</v>
      </c>
      <c r="E753" s="35" t="s">
        <v>71</v>
      </c>
      <c r="F753">
        <v>22</v>
      </c>
      <c r="G753">
        <v>0.14000000000000001</v>
      </c>
      <c r="H753"/>
      <c r="I753" t="s">
        <v>47</v>
      </c>
      <c r="J753"/>
      <c r="K753"/>
      <c r="L753"/>
      <c r="M753"/>
      <c r="N753"/>
      <c r="O753"/>
    </row>
    <row r="754" spans="1:15" x14ac:dyDescent="0.35">
      <c r="A754" s="35" t="s">
        <v>25</v>
      </c>
      <c r="B754" s="33">
        <v>2</v>
      </c>
      <c r="C754" s="35" t="s">
        <v>364</v>
      </c>
      <c r="D754">
        <v>1</v>
      </c>
      <c r="E754" s="35" t="s">
        <v>71</v>
      </c>
      <c r="F754">
        <v>80</v>
      </c>
      <c r="G754">
        <v>3.86</v>
      </c>
      <c r="H754"/>
      <c r="I754"/>
      <c r="J754"/>
      <c r="K754"/>
      <c r="L754"/>
      <c r="M754"/>
      <c r="N754"/>
      <c r="O754"/>
    </row>
    <row r="755" spans="1:15" x14ac:dyDescent="0.35">
      <c r="A755" s="35" t="s">
        <v>25</v>
      </c>
      <c r="B755" s="33">
        <v>2</v>
      </c>
      <c r="C755" s="35" t="s">
        <v>364</v>
      </c>
      <c r="D755">
        <v>1</v>
      </c>
      <c r="E755" s="35" t="s">
        <v>71</v>
      </c>
      <c r="F755">
        <v>65</v>
      </c>
      <c r="G755">
        <v>2.98</v>
      </c>
      <c r="H755"/>
      <c r="I755"/>
      <c r="J755"/>
      <c r="K755"/>
      <c r="L755"/>
      <c r="M755"/>
      <c r="N755"/>
      <c r="O755"/>
    </row>
    <row r="756" spans="1:15" x14ac:dyDescent="0.35">
      <c r="A756" s="35" t="s">
        <v>25</v>
      </c>
      <c r="B756" s="33">
        <v>2</v>
      </c>
      <c r="C756" s="35" t="s">
        <v>364</v>
      </c>
      <c r="D756">
        <v>1</v>
      </c>
      <c r="E756" s="35" t="s">
        <v>71</v>
      </c>
      <c r="F756">
        <v>69</v>
      </c>
      <c r="G756">
        <v>2.36</v>
      </c>
      <c r="H756"/>
      <c r="I756"/>
      <c r="J756"/>
      <c r="K756"/>
      <c r="L756"/>
      <c r="M756"/>
      <c r="N756"/>
      <c r="O756"/>
    </row>
    <row r="757" spans="1:15" x14ac:dyDescent="0.35">
      <c r="A757" s="35" t="s">
        <v>25</v>
      </c>
      <c r="B757" s="33">
        <v>2</v>
      </c>
      <c r="C757" s="35" t="s">
        <v>364</v>
      </c>
      <c r="D757">
        <v>1</v>
      </c>
      <c r="E757" s="35" t="s">
        <v>71</v>
      </c>
      <c r="F757">
        <v>70</v>
      </c>
      <c r="G757">
        <v>2.5</v>
      </c>
      <c r="H757"/>
      <c r="I757"/>
      <c r="J757"/>
      <c r="K757"/>
      <c r="L757"/>
      <c r="M757"/>
      <c r="N757"/>
      <c r="O757"/>
    </row>
    <row r="758" spans="1:15" x14ac:dyDescent="0.35">
      <c r="A758" s="35" t="s">
        <v>25</v>
      </c>
      <c r="B758" s="33">
        <v>2</v>
      </c>
      <c r="C758" s="35" t="s">
        <v>364</v>
      </c>
      <c r="D758">
        <v>1</v>
      </c>
      <c r="E758" s="35" t="s">
        <v>71</v>
      </c>
      <c r="F758">
        <v>63</v>
      </c>
      <c r="G758">
        <v>2.79</v>
      </c>
      <c r="H758"/>
      <c r="I758"/>
      <c r="J758"/>
      <c r="K758"/>
      <c r="L758"/>
      <c r="M758"/>
      <c r="N758"/>
      <c r="O758"/>
    </row>
    <row r="759" spans="1:15" x14ac:dyDescent="0.35">
      <c r="A759" s="35" t="s">
        <v>25</v>
      </c>
      <c r="B759" s="33">
        <v>2</v>
      </c>
      <c r="C759" s="35" t="s">
        <v>364</v>
      </c>
      <c r="D759">
        <v>1</v>
      </c>
      <c r="E759" s="35" t="s">
        <v>71</v>
      </c>
      <c r="F759">
        <v>61</v>
      </c>
      <c r="G759">
        <v>3.06</v>
      </c>
      <c r="H759"/>
      <c r="I759"/>
      <c r="J759"/>
      <c r="K759"/>
      <c r="L759"/>
      <c r="M759"/>
      <c r="N759"/>
      <c r="O759"/>
    </row>
    <row r="760" spans="1:15" x14ac:dyDescent="0.35">
      <c r="A760" s="35" t="s">
        <v>25</v>
      </c>
      <c r="B760" s="33">
        <v>2</v>
      </c>
      <c r="C760" s="35" t="s">
        <v>364</v>
      </c>
      <c r="D760">
        <v>1</v>
      </c>
      <c r="E760" s="35" t="s">
        <v>71</v>
      </c>
      <c r="F760">
        <v>50</v>
      </c>
      <c r="G760">
        <v>1.32</v>
      </c>
      <c r="H760"/>
      <c r="I760"/>
      <c r="J760"/>
      <c r="K760"/>
      <c r="L760"/>
      <c r="M760"/>
      <c r="N760"/>
      <c r="O760"/>
    </row>
    <row r="761" spans="1:15" x14ac:dyDescent="0.35">
      <c r="A761" s="35" t="s">
        <v>25</v>
      </c>
      <c r="B761" s="33">
        <v>2</v>
      </c>
      <c r="C761" s="35" t="s">
        <v>364</v>
      </c>
      <c r="D761">
        <v>1</v>
      </c>
      <c r="E761" s="35" t="s">
        <v>71</v>
      </c>
      <c r="F761">
        <v>60</v>
      </c>
      <c r="G761">
        <v>1.39</v>
      </c>
      <c r="H761"/>
      <c r="I761"/>
      <c r="J761"/>
      <c r="K761"/>
      <c r="L761"/>
      <c r="M761"/>
      <c r="N761"/>
      <c r="O761"/>
    </row>
    <row r="762" spans="1:15" x14ac:dyDescent="0.35">
      <c r="A762" s="35" t="s">
        <v>25</v>
      </c>
      <c r="B762" s="33">
        <v>2</v>
      </c>
      <c r="C762" s="35" t="s">
        <v>364</v>
      </c>
      <c r="D762">
        <v>1</v>
      </c>
      <c r="E762" s="35" t="s">
        <v>71</v>
      </c>
      <c r="F762">
        <v>50</v>
      </c>
      <c r="G762">
        <v>1.39</v>
      </c>
      <c r="H762"/>
      <c r="I762"/>
      <c r="J762"/>
      <c r="K762"/>
      <c r="L762"/>
      <c r="M762"/>
      <c r="N762"/>
      <c r="O762"/>
    </row>
    <row r="763" spans="1:15" x14ac:dyDescent="0.35">
      <c r="A763" s="35" t="s">
        <v>25</v>
      </c>
      <c r="B763" s="33">
        <v>2</v>
      </c>
      <c r="C763" s="35" t="s">
        <v>364</v>
      </c>
      <c r="D763">
        <v>1</v>
      </c>
      <c r="E763" s="35" t="s">
        <v>71</v>
      </c>
      <c r="F763">
        <v>55</v>
      </c>
      <c r="G763">
        <v>1.9</v>
      </c>
      <c r="H763"/>
      <c r="I763"/>
      <c r="J763"/>
      <c r="K763"/>
      <c r="L763"/>
      <c r="M763"/>
      <c r="N763"/>
      <c r="O763"/>
    </row>
    <row r="764" spans="1:15" x14ac:dyDescent="0.35">
      <c r="A764" s="35" t="s">
        <v>25</v>
      </c>
      <c r="B764" s="33">
        <v>2</v>
      </c>
      <c r="C764" s="35" t="s">
        <v>364</v>
      </c>
      <c r="D764">
        <v>1</v>
      </c>
      <c r="E764" s="35" t="s">
        <v>71</v>
      </c>
      <c r="F764">
        <v>56</v>
      </c>
      <c r="G764">
        <v>1.85</v>
      </c>
      <c r="H764"/>
      <c r="I764"/>
      <c r="J764"/>
      <c r="K764"/>
      <c r="L764"/>
      <c r="M764"/>
      <c r="N764"/>
      <c r="O764"/>
    </row>
    <row r="765" spans="1:15" x14ac:dyDescent="0.35">
      <c r="A765" s="35" t="s">
        <v>25</v>
      </c>
      <c r="B765" s="33">
        <v>3</v>
      </c>
      <c r="C765" s="35" t="s">
        <v>365</v>
      </c>
      <c r="D765">
        <v>2</v>
      </c>
      <c r="E765" s="35" t="s">
        <v>22</v>
      </c>
      <c r="F765">
        <v>36</v>
      </c>
      <c r="G765">
        <v>1.8</v>
      </c>
      <c r="H765"/>
      <c r="I765"/>
      <c r="J765"/>
      <c r="K765"/>
      <c r="L765"/>
      <c r="M765"/>
      <c r="N765"/>
      <c r="O765"/>
    </row>
    <row r="766" spans="1:15" x14ac:dyDescent="0.35">
      <c r="A766" s="35" t="s">
        <v>25</v>
      </c>
      <c r="B766" s="33">
        <v>3</v>
      </c>
      <c r="C766" s="35" t="s">
        <v>365</v>
      </c>
      <c r="D766">
        <v>10</v>
      </c>
      <c r="E766" s="35" t="s">
        <v>22</v>
      </c>
      <c r="F766">
        <v>50</v>
      </c>
      <c r="G766">
        <v>3.8</v>
      </c>
      <c r="H766"/>
      <c r="I766"/>
      <c r="J766"/>
      <c r="K766"/>
      <c r="L766"/>
      <c r="M766"/>
      <c r="N766"/>
      <c r="O766"/>
    </row>
    <row r="767" spans="1:15" x14ac:dyDescent="0.35">
      <c r="A767" s="35" t="s">
        <v>25</v>
      </c>
      <c r="B767" s="33">
        <v>3</v>
      </c>
      <c r="C767" s="35" t="s">
        <v>365</v>
      </c>
      <c r="D767">
        <v>10</v>
      </c>
      <c r="E767" s="35" t="s">
        <v>22</v>
      </c>
      <c r="F767">
        <v>56</v>
      </c>
      <c r="G767">
        <v>6</v>
      </c>
      <c r="H767"/>
      <c r="I767"/>
      <c r="J767"/>
      <c r="K767"/>
      <c r="L767"/>
      <c r="M767"/>
      <c r="N767"/>
      <c r="O767"/>
    </row>
    <row r="768" spans="1:15" x14ac:dyDescent="0.35">
      <c r="A768" s="35" t="s">
        <v>25</v>
      </c>
      <c r="B768" s="33">
        <v>3</v>
      </c>
      <c r="C768" s="35" t="s">
        <v>365</v>
      </c>
      <c r="D768">
        <v>12</v>
      </c>
      <c r="E768" s="35" t="s">
        <v>71</v>
      </c>
      <c r="F768">
        <v>91</v>
      </c>
      <c r="G768">
        <v>8.1</v>
      </c>
      <c r="H768"/>
      <c r="I768"/>
      <c r="J768"/>
      <c r="K768"/>
      <c r="L768"/>
      <c r="M768"/>
      <c r="N768"/>
      <c r="O768"/>
    </row>
    <row r="769" spans="1:15" x14ac:dyDescent="0.35">
      <c r="A769" s="35" t="s">
        <v>25</v>
      </c>
      <c r="B769" s="33">
        <v>3</v>
      </c>
      <c r="C769" s="35" t="s">
        <v>365</v>
      </c>
      <c r="D769">
        <v>3</v>
      </c>
      <c r="E769" s="35" t="s">
        <v>71</v>
      </c>
      <c r="F769">
        <v>105</v>
      </c>
      <c r="G769">
        <v>13.5</v>
      </c>
      <c r="H769"/>
      <c r="I769"/>
      <c r="J769"/>
      <c r="K769"/>
      <c r="L769"/>
      <c r="M769"/>
      <c r="N769"/>
      <c r="O769"/>
    </row>
    <row r="770" spans="1:15" x14ac:dyDescent="0.35">
      <c r="A770" s="35" t="s">
        <v>25</v>
      </c>
      <c r="B770" s="33">
        <v>3</v>
      </c>
      <c r="C770" s="35" t="s">
        <v>365</v>
      </c>
      <c r="D770">
        <v>12</v>
      </c>
      <c r="E770" s="35" t="s">
        <v>68</v>
      </c>
      <c r="F770">
        <v>106</v>
      </c>
      <c r="G770">
        <v>13.5</v>
      </c>
      <c r="H770"/>
      <c r="I770"/>
      <c r="J770"/>
      <c r="K770"/>
      <c r="L770"/>
      <c r="M770"/>
      <c r="N770"/>
      <c r="O770"/>
    </row>
    <row r="771" spans="1:15" x14ac:dyDescent="0.35">
      <c r="A771" s="35" t="s">
        <v>25</v>
      </c>
      <c r="B771" s="33">
        <v>3</v>
      </c>
      <c r="C771" s="35" t="s">
        <v>365</v>
      </c>
      <c r="D771">
        <v>11</v>
      </c>
      <c r="E771" s="35" t="s">
        <v>77</v>
      </c>
      <c r="F771">
        <v>101</v>
      </c>
      <c r="G771">
        <v>14.5</v>
      </c>
      <c r="H771"/>
      <c r="I771"/>
      <c r="J771"/>
      <c r="K771"/>
      <c r="L771"/>
      <c r="M771"/>
      <c r="N771"/>
      <c r="O771"/>
    </row>
    <row r="772" spans="1:15" x14ac:dyDescent="0.35">
      <c r="A772" s="35" t="s">
        <v>25</v>
      </c>
      <c r="B772" s="33">
        <v>3</v>
      </c>
      <c r="C772" s="35" t="s">
        <v>365</v>
      </c>
      <c r="D772">
        <v>9</v>
      </c>
      <c r="E772" s="35" t="s">
        <v>77</v>
      </c>
      <c r="F772">
        <v>102</v>
      </c>
      <c r="G772">
        <v>14.6</v>
      </c>
      <c r="H772"/>
      <c r="I772"/>
      <c r="J772"/>
      <c r="K772"/>
      <c r="L772"/>
      <c r="M772"/>
      <c r="N772"/>
      <c r="O772"/>
    </row>
    <row r="773" spans="1:15" x14ac:dyDescent="0.35">
      <c r="A773" s="35" t="s">
        <v>25</v>
      </c>
      <c r="B773" s="33">
        <v>3</v>
      </c>
      <c r="C773" s="35" t="s">
        <v>365</v>
      </c>
      <c r="D773">
        <v>1</v>
      </c>
      <c r="E773" s="35" t="s">
        <v>68</v>
      </c>
      <c r="F773">
        <v>115</v>
      </c>
      <c r="G773">
        <v>17</v>
      </c>
      <c r="H773"/>
      <c r="I773"/>
      <c r="J773"/>
      <c r="K773"/>
      <c r="L773"/>
      <c r="M773"/>
      <c r="N773"/>
      <c r="O773"/>
    </row>
    <row r="774" spans="1:15" x14ac:dyDescent="0.35">
      <c r="A774" s="35" t="s">
        <v>25</v>
      </c>
      <c r="B774" s="33">
        <v>3</v>
      </c>
      <c r="C774" s="35" t="s">
        <v>365</v>
      </c>
      <c r="D774">
        <v>6</v>
      </c>
      <c r="E774" s="35" t="s">
        <v>68</v>
      </c>
      <c r="F774">
        <v>112</v>
      </c>
      <c r="G774">
        <v>17.100000000000001</v>
      </c>
      <c r="H774"/>
      <c r="I774"/>
      <c r="J774"/>
      <c r="K774"/>
      <c r="L774"/>
      <c r="M774"/>
      <c r="N774"/>
      <c r="O774"/>
    </row>
    <row r="775" spans="1:15" x14ac:dyDescent="0.35">
      <c r="A775" s="35" t="s">
        <v>25</v>
      </c>
      <c r="B775" s="33">
        <v>3</v>
      </c>
      <c r="C775" s="35" t="s">
        <v>365</v>
      </c>
      <c r="D775">
        <v>4</v>
      </c>
      <c r="E775" s="35" t="s">
        <v>68</v>
      </c>
      <c r="F775">
        <v>114</v>
      </c>
      <c r="G775">
        <v>17.100000000000001</v>
      </c>
      <c r="H775"/>
      <c r="I775"/>
      <c r="J775"/>
      <c r="K775"/>
      <c r="L775"/>
      <c r="M775"/>
      <c r="N775"/>
      <c r="O775"/>
    </row>
    <row r="776" spans="1:15" x14ac:dyDescent="0.35">
      <c r="A776" s="35" t="s">
        <v>25</v>
      </c>
      <c r="B776" s="33">
        <v>3</v>
      </c>
      <c r="C776" s="35" t="s">
        <v>365</v>
      </c>
      <c r="D776">
        <v>3</v>
      </c>
      <c r="E776" s="35" t="s">
        <v>71</v>
      </c>
      <c r="F776">
        <v>115</v>
      </c>
      <c r="G776">
        <v>17.5</v>
      </c>
      <c r="H776"/>
      <c r="I776"/>
      <c r="J776"/>
      <c r="K776"/>
      <c r="L776"/>
      <c r="M776"/>
      <c r="N776"/>
      <c r="O776"/>
    </row>
    <row r="777" spans="1:15" x14ac:dyDescent="0.35">
      <c r="A777" s="35" t="s">
        <v>25</v>
      </c>
      <c r="B777" s="33">
        <v>3</v>
      </c>
      <c r="C777" s="35" t="s">
        <v>365</v>
      </c>
      <c r="D777">
        <v>11</v>
      </c>
      <c r="E777" s="35" t="s">
        <v>77</v>
      </c>
      <c r="F777">
        <v>115</v>
      </c>
      <c r="G777">
        <v>18.899999999999999</v>
      </c>
      <c r="H777"/>
      <c r="I777"/>
      <c r="J777"/>
      <c r="K777"/>
      <c r="L777"/>
      <c r="M777"/>
      <c r="N777"/>
      <c r="O777"/>
    </row>
    <row r="778" spans="1:15" x14ac:dyDescent="0.35">
      <c r="A778" s="35" t="s">
        <v>25</v>
      </c>
      <c r="B778" s="33">
        <v>3</v>
      </c>
      <c r="C778" s="35" t="s">
        <v>365</v>
      </c>
      <c r="D778">
        <v>10</v>
      </c>
      <c r="E778" s="35" t="s">
        <v>68</v>
      </c>
      <c r="F778">
        <v>115</v>
      </c>
      <c r="G778">
        <v>19</v>
      </c>
      <c r="H778"/>
      <c r="I778"/>
      <c r="J778"/>
      <c r="K778"/>
      <c r="L778"/>
      <c r="M778"/>
      <c r="N778"/>
      <c r="O778"/>
    </row>
    <row r="779" spans="1:15" x14ac:dyDescent="0.35">
      <c r="A779" s="35" t="s">
        <v>25</v>
      </c>
      <c r="B779" s="33">
        <v>3</v>
      </c>
      <c r="C779" s="35" t="s">
        <v>365</v>
      </c>
      <c r="D779">
        <v>5</v>
      </c>
      <c r="E779" s="35" t="s">
        <v>68</v>
      </c>
      <c r="F779">
        <v>116</v>
      </c>
      <c r="G779">
        <v>20.100000000000001</v>
      </c>
      <c r="H779"/>
      <c r="I779"/>
      <c r="J779"/>
      <c r="K779"/>
      <c r="L779"/>
      <c r="M779"/>
      <c r="N779"/>
      <c r="O779"/>
    </row>
    <row r="780" spans="1:15" x14ac:dyDescent="0.35">
      <c r="A780" s="35" t="s">
        <v>25</v>
      </c>
      <c r="B780" s="33">
        <v>3</v>
      </c>
      <c r="C780" s="35" t="s">
        <v>365</v>
      </c>
      <c r="D780">
        <v>9</v>
      </c>
      <c r="E780" s="35" t="s">
        <v>68</v>
      </c>
      <c r="F780">
        <v>118</v>
      </c>
      <c r="G780">
        <v>20.399999999999999</v>
      </c>
      <c r="H780"/>
      <c r="I780"/>
      <c r="J780"/>
      <c r="K780"/>
      <c r="L780"/>
      <c r="M780"/>
      <c r="N780"/>
      <c r="O780"/>
    </row>
    <row r="781" spans="1:15" x14ac:dyDescent="0.35">
      <c r="A781" s="35" t="s">
        <v>25</v>
      </c>
      <c r="B781" s="33">
        <v>3</v>
      </c>
      <c r="C781" s="35" t="s">
        <v>365</v>
      </c>
      <c r="D781">
        <v>13</v>
      </c>
      <c r="E781" s="35" t="s">
        <v>23</v>
      </c>
      <c r="F781">
        <v>119</v>
      </c>
      <c r="G781">
        <v>27.4</v>
      </c>
      <c r="H781"/>
      <c r="I781"/>
      <c r="J781"/>
      <c r="K781"/>
      <c r="L781"/>
      <c r="M781"/>
      <c r="N781"/>
      <c r="O781"/>
    </row>
    <row r="782" spans="1:15" x14ac:dyDescent="0.35">
      <c r="A782" s="35" t="s">
        <v>25</v>
      </c>
      <c r="B782" s="33">
        <v>3</v>
      </c>
      <c r="C782" s="35" t="s">
        <v>365</v>
      </c>
      <c r="D782">
        <v>13</v>
      </c>
      <c r="E782" s="35" t="s">
        <v>23</v>
      </c>
      <c r="F782">
        <v>167</v>
      </c>
      <c r="G782">
        <v>67.3</v>
      </c>
      <c r="H782"/>
      <c r="I782"/>
      <c r="J782"/>
      <c r="K782"/>
      <c r="L782"/>
      <c r="M782"/>
      <c r="N782"/>
      <c r="O782"/>
    </row>
    <row r="783" spans="1:15" x14ac:dyDescent="0.35">
      <c r="A783" s="35" t="s">
        <v>25</v>
      </c>
      <c r="B783" s="33">
        <v>3</v>
      </c>
      <c r="C783" s="35" t="s">
        <v>373</v>
      </c>
      <c r="D783">
        <v>3</v>
      </c>
      <c r="E783" s="35" t="s">
        <v>22</v>
      </c>
      <c r="F783">
        <v>28</v>
      </c>
      <c r="G783">
        <v>0.5</v>
      </c>
      <c r="H783"/>
      <c r="I783"/>
      <c r="J783"/>
      <c r="K783"/>
      <c r="L783"/>
      <c r="M783"/>
      <c r="N783"/>
      <c r="O783"/>
    </row>
    <row r="784" spans="1:15" x14ac:dyDescent="0.35">
      <c r="A784" s="35" t="s">
        <v>25</v>
      </c>
      <c r="B784" s="33">
        <v>3</v>
      </c>
      <c r="C784" s="35" t="s">
        <v>373</v>
      </c>
      <c r="D784">
        <v>3</v>
      </c>
      <c r="E784" s="35" t="s">
        <v>22</v>
      </c>
      <c r="F784">
        <v>28</v>
      </c>
      <c r="G784">
        <v>0.5</v>
      </c>
      <c r="H784"/>
      <c r="I784"/>
      <c r="J784"/>
      <c r="K784"/>
      <c r="L784"/>
      <c r="M784"/>
      <c r="N784"/>
      <c r="O784"/>
    </row>
    <row r="785" spans="1:15" x14ac:dyDescent="0.35">
      <c r="A785" s="35" t="s">
        <v>25</v>
      </c>
      <c r="B785" s="33">
        <v>3</v>
      </c>
      <c r="C785" s="35" t="s">
        <v>373</v>
      </c>
      <c r="D785">
        <v>3</v>
      </c>
      <c r="E785" s="35" t="s">
        <v>22</v>
      </c>
      <c r="F785">
        <v>29</v>
      </c>
      <c r="G785">
        <v>0.6</v>
      </c>
      <c r="H785"/>
      <c r="I785"/>
      <c r="J785"/>
      <c r="K785"/>
      <c r="L785"/>
      <c r="M785"/>
      <c r="N785"/>
      <c r="O785"/>
    </row>
    <row r="786" spans="1:15" x14ac:dyDescent="0.35">
      <c r="A786" s="35" t="s">
        <v>25</v>
      </c>
      <c r="B786" s="33">
        <v>3</v>
      </c>
      <c r="C786" s="35" t="s">
        <v>373</v>
      </c>
      <c r="D786">
        <v>3</v>
      </c>
      <c r="E786" s="35" t="s">
        <v>22</v>
      </c>
      <c r="F786">
        <v>33</v>
      </c>
      <c r="G786">
        <v>0.9</v>
      </c>
      <c r="H786"/>
      <c r="I786"/>
      <c r="J786"/>
      <c r="K786"/>
      <c r="L786"/>
      <c r="M786"/>
      <c r="N786"/>
      <c r="O786"/>
    </row>
    <row r="787" spans="1:15" x14ac:dyDescent="0.35">
      <c r="A787" s="35" t="s">
        <v>25</v>
      </c>
      <c r="B787" s="33">
        <v>3</v>
      </c>
      <c r="C787" s="35" t="s">
        <v>373</v>
      </c>
      <c r="D787">
        <v>3</v>
      </c>
      <c r="E787" s="35" t="s">
        <v>22</v>
      </c>
      <c r="F787">
        <v>34</v>
      </c>
      <c r="G787">
        <v>1.1000000000000001</v>
      </c>
      <c r="H787"/>
      <c r="I787"/>
      <c r="J787"/>
      <c r="K787"/>
      <c r="L787"/>
      <c r="M787"/>
      <c r="N787"/>
      <c r="O787"/>
    </row>
    <row r="788" spans="1:15" x14ac:dyDescent="0.35">
      <c r="A788" s="35" t="s">
        <v>25</v>
      </c>
      <c r="B788" s="33">
        <v>3</v>
      </c>
      <c r="C788" s="35" t="s">
        <v>373</v>
      </c>
      <c r="D788">
        <v>2</v>
      </c>
      <c r="E788" s="35" t="s">
        <v>22</v>
      </c>
      <c r="F788">
        <v>35</v>
      </c>
      <c r="G788">
        <v>1.3</v>
      </c>
      <c r="H788"/>
      <c r="I788"/>
      <c r="J788"/>
      <c r="K788"/>
      <c r="L788"/>
      <c r="M788"/>
      <c r="N788"/>
      <c r="O788"/>
    </row>
    <row r="789" spans="1:15" x14ac:dyDescent="0.35">
      <c r="A789" s="35" t="s">
        <v>25</v>
      </c>
      <c r="B789" s="33">
        <v>3</v>
      </c>
      <c r="C789" s="35" t="s">
        <v>373</v>
      </c>
      <c r="D789">
        <v>3</v>
      </c>
      <c r="E789" s="35" t="s">
        <v>22</v>
      </c>
      <c r="F789">
        <v>35</v>
      </c>
      <c r="G789">
        <v>1.4</v>
      </c>
      <c r="H789"/>
      <c r="I789"/>
      <c r="J789"/>
      <c r="K789"/>
      <c r="L789"/>
      <c r="M789"/>
      <c r="N789"/>
      <c r="O789"/>
    </row>
    <row r="790" spans="1:15" x14ac:dyDescent="0.35">
      <c r="A790" s="35" t="s">
        <v>25</v>
      </c>
      <c r="B790" s="33">
        <v>3</v>
      </c>
      <c r="C790" s="35" t="s">
        <v>373</v>
      </c>
      <c r="D790">
        <v>3</v>
      </c>
      <c r="E790" s="35" t="s">
        <v>22</v>
      </c>
      <c r="F790">
        <v>35</v>
      </c>
      <c r="G790">
        <v>1.4</v>
      </c>
      <c r="H790"/>
      <c r="I790"/>
      <c r="J790"/>
      <c r="K790"/>
      <c r="L790"/>
      <c r="M790"/>
      <c r="N790"/>
      <c r="O790"/>
    </row>
    <row r="791" spans="1:15" x14ac:dyDescent="0.35">
      <c r="A791" s="35" t="s">
        <v>25</v>
      </c>
      <c r="B791" s="33">
        <v>3</v>
      </c>
      <c r="C791" s="35" t="s">
        <v>373</v>
      </c>
      <c r="D791">
        <v>3</v>
      </c>
      <c r="E791" s="35" t="s">
        <v>22</v>
      </c>
      <c r="F791">
        <v>37</v>
      </c>
      <c r="G791">
        <v>1.4</v>
      </c>
      <c r="H791"/>
      <c r="I791"/>
      <c r="J791"/>
      <c r="K791"/>
      <c r="L791"/>
      <c r="M791"/>
      <c r="N791"/>
      <c r="O791"/>
    </row>
    <row r="792" spans="1:15" x14ac:dyDescent="0.35">
      <c r="A792" s="35" t="s">
        <v>25</v>
      </c>
      <c r="B792" s="33">
        <v>3</v>
      </c>
      <c r="C792" s="35" t="s">
        <v>373</v>
      </c>
      <c r="D792">
        <v>3</v>
      </c>
      <c r="E792" s="35" t="s">
        <v>22</v>
      </c>
      <c r="F792">
        <v>37</v>
      </c>
      <c r="G792">
        <v>1.4</v>
      </c>
      <c r="H792"/>
      <c r="I792"/>
      <c r="J792"/>
      <c r="K792"/>
      <c r="L792"/>
      <c r="M792"/>
      <c r="N792"/>
      <c r="O792"/>
    </row>
    <row r="793" spans="1:15" x14ac:dyDescent="0.35">
      <c r="A793" s="35" t="s">
        <v>25</v>
      </c>
      <c r="B793" s="33">
        <v>3</v>
      </c>
      <c r="C793" s="35" t="s">
        <v>373</v>
      </c>
      <c r="D793">
        <v>3</v>
      </c>
      <c r="E793" s="35" t="s">
        <v>22</v>
      </c>
      <c r="F793">
        <v>47</v>
      </c>
      <c r="G793">
        <v>1.5</v>
      </c>
      <c r="H793"/>
      <c r="I793"/>
      <c r="J793"/>
      <c r="K793"/>
      <c r="L793"/>
      <c r="M793"/>
      <c r="N793"/>
      <c r="O793"/>
    </row>
    <row r="794" spans="1:15" x14ac:dyDescent="0.35">
      <c r="A794" s="35" t="s">
        <v>25</v>
      </c>
      <c r="B794" s="33">
        <v>3</v>
      </c>
      <c r="C794" s="35" t="s">
        <v>373</v>
      </c>
      <c r="D794">
        <v>3</v>
      </c>
      <c r="E794" s="35" t="s">
        <v>22</v>
      </c>
      <c r="F794">
        <v>47</v>
      </c>
      <c r="G794">
        <v>1.6</v>
      </c>
      <c r="H794"/>
      <c r="I794"/>
      <c r="J794"/>
      <c r="K794"/>
      <c r="L794"/>
      <c r="M794"/>
      <c r="N794"/>
      <c r="O794"/>
    </row>
    <row r="795" spans="1:15" x14ac:dyDescent="0.35">
      <c r="A795" s="35" t="s">
        <v>25</v>
      </c>
      <c r="B795" s="33">
        <v>3</v>
      </c>
      <c r="C795" s="35" t="s">
        <v>373</v>
      </c>
      <c r="D795">
        <v>1</v>
      </c>
      <c r="E795" s="35" t="s">
        <v>117</v>
      </c>
      <c r="F795">
        <v>38</v>
      </c>
      <c r="G795">
        <v>1.9</v>
      </c>
      <c r="H795"/>
      <c r="I795"/>
      <c r="J795"/>
      <c r="K795"/>
      <c r="L795"/>
      <c r="M795"/>
      <c r="N795"/>
      <c r="O795"/>
    </row>
    <row r="796" spans="1:15" x14ac:dyDescent="0.35">
      <c r="A796" s="35" t="s">
        <v>25</v>
      </c>
      <c r="B796" s="33">
        <v>3</v>
      </c>
      <c r="C796" s="35" t="s">
        <v>373</v>
      </c>
      <c r="D796">
        <v>3</v>
      </c>
      <c r="E796" s="35" t="s">
        <v>22</v>
      </c>
      <c r="F796">
        <v>42</v>
      </c>
      <c r="G796">
        <v>2.1</v>
      </c>
      <c r="H796"/>
      <c r="I796"/>
      <c r="J796"/>
      <c r="K796"/>
      <c r="L796"/>
      <c r="M796"/>
      <c r="N796"/>
      <c r="O796"/>
    </row>
    <row r="797" spans="1:15" x14ac:dyDescent="0.35">
      <c r="A797" s="35" t="s">
        <v>25</v>
      </c>
      <c r="B797" s="33">
        <v>3</v>
      </c>
      <c r="C797" s="35" t="s">
        <v>373</v>
      </c>
      <c r="D797">
        <v>2</v>
      </c>
      <c r="E797" s="35" t="s">
        <v>117</v>
      </c>
      <c r="F797">
        <v>55</v>
      </c>
      <c r="G797">
        <v>3</v>
      </c>
      <c r="H797"/>
      <c r="I797"/>
      <c r="J797"/>
      <c r="K797"/>
      <c r="L797"/>
      <c r="M797"/>
      <c r="N797"/>
      <c r="O797"/>
    </row>
    <row r="798" spans="1:15" x14ac:dyDescent="0.35">
      <c r="A798" s="35" t="s">
        <v>25</v>
      </c>
      <c r="B798" s="33">
        <v>3</v>
      </c>
      <c r="C798" s="35" t="s">
        <v>373</v>
      </c>
      <c r="D798">
        <v>2</v>
      </c>
      <c r="E798" s="35" t="s">
        <v>22</v>
      </c>
      <c r="F798">
        <v>47</v>
      </c>
      <c r="G798">
        <v>3.1</v>
      </c>
      <c r="H798"/>
      <c r="I798"/>
      <c r="J798"/>
      <c r="K798"/>
      <c r="L798"/>
      <c r="M798"/>
      <c r="N798"/>
      <c r="O798"/>
    </row>
    <row r="799" spans="1:15" x14ac:dyDescent="0.35">
      <c r="A799" s="35" t="s">
        <v>25</v>
      </c>
      <c r="B799" s="33">
        <v>3</v>
      </c>
      <c r="C799" s="35" t="s">
        <v>373</v>
      </c>
      <c r="D799">
        <v>3</v>
      </c>
      <c r="E799" s="35" t="s">
        <v>22</v>
      </c>
      <c r="F799">
        <v>47</v>
      </c>
      <c r="G799">
        <v>3.1</v>
      </c>
      <c r="H799"/>
      <c r="I799"/>
      <c r="J799"/>
      <c r="K799"/>
      <c r="L799"/>
      <c r="M799"/>
      <c r="N799"/>
      <c r="O799"/>
    </row>
    <row r="800" spans="1:15" x14ac:dyDescent="0.35">
      <c r="A800" s="35" t="s">
        <v>25</v>
      </c>
      <c r="B800" s="33">
        <v>3</v>
      </c>
      <c r="C800" s="35" t="s">
        <v>373</v>
      </c>
      <c r="D800">
        <v>3</v>
      </c>
      <c r="E800" s="35" t="s">
        <v>22</v>
      </c>
      <c r="F800">
        <v>54</v>
      </c>
      <c r="G800">
        <v>3.1</v>
      </c>
      <c r="H800"/>
      <c r="I800"/>
      <c r="J800"/>
      <c r="K800"/>
      <c r="L800"/>
      <c r="M800"/>
      <c r="N800"/>
      <c r="O800"/>
    </row>
    <row r="801" spans="1:15" x14ac:dyDescent="0.35">
      <c r="A801" s="35" t="s">
        <v>25</v>
      </c>
      <c r="B801" s="33">
        <v>3</v>
      </c>
      <c r="C801" s="35" t="s">
        <v>373</v>
      </c>
      <c r="D801">
        <v>3</v>
      </c>
      <c r="E801" s="35" t="s">
        <v>22</v>
      </c>
      <c r="F801">
        <v>45</v>
      </c>
      <c r="G801">
        <v>3.2</v>
      </c>
      <c r="H801"/>
      <c r="I801"/>
      <c r="J801"/>
      <c r="K801"/>
      <c r="L801"/>
      <c r="M801"/>
      <c r="N801"/>
      <c r="O801"/>
    </row>
    <row r="802" spans="1:15" x14ac:dyDescent="0.35">
      <c r="A802" s="35" t="s">
        <v>25</v>
      </c>
      <c r="B802" s="33">
        <v>3</v>
      </c>
      <c r="C802" s="35" t="s">
        <v>373</v>
      </c>
      <c r="D802">
        <v>2</v>
      </c>
      <c r="E802" s="35" t="s">
        <v>22</v>
      </c>
      <c r="F802">
        <v>59</v>
      </c>
      <c r="G802">
        <v>3.5</v>
      </c>
      <c r="H802"/>
      <c r="I802"/>
      <c r="J802"/>
      <c r="K802"/>
      <c r="L802"/>
      <c r="M802"/>
      <c r="N802"/>
      <c r="O802"/>
    </row>
    <row r="803" spans="1:15" x14ac:dyDescent="0.35">
      <c r="A803" s="35" t="s">
        <v>25</v>
      </c>
      <c r="B803" s="33">
        <v>3</v>
      </c>
      <c r="C803" s="35" t="s">
        <v>373</v>
      </c>
      <c r="D803">
        <v>3</v>
      </c>
      <c r="E803" s="35" t="s">
        <v>22</v>
      </c>
      <c r="F803">
        <v>50</v>
      </c>
      <c r="G803">
        <v>3.6</v>
      </c>
      <c r="H803"/>
      <c r="I803"/>
      <c r="J803"/>
      <c r="K803"/>
      <c r="L803"/>
      <c r="M803"/>
      <c r="N803"/>
      <c r="O803"/>
    </row>
    <row r="804" spans="1:15" x14ac:dyDescent="0.35">
      <c r="A804" s="35" t="s">
        <v>25</v>
      </c>
      <c r="B804" s="33">
        <v>3</v>
      </c>
      <c r="C804" s="35" t="s">
        <v>373</v>
      </c>
      <c r="D804">
        <v>2</v>
      </c>
      <c r="E804" s="35" t="s">
        <v>22</v>
      </c>
      <c r="F804">
        <v>51</v>
      </c>
      <c r="G804">
        <v>4.5999999999999996</v>
      </c>
      <c r="H804"/>
      <c r="I804"/>
      <c r="J804"/>
      <c r="K804"/>
      <c r="L804"/>
      <c r="M804"/>
      <c r="N804"/>
      <c r="O804"/>
    </row>
    <row r="805" spans="1:15" x14ac:dyDescent="0.35">
      <c r="A805" s="35" t="s">
        <v>25</v>
      </c>
      <c r="B805" s="33">
        <v>3</v>
      </c>
      <c r="C805" s="35" t="s">
        <v>373</v>
      </c>
      <c r="D805">
        <v>3</v>
      </c>
      <c r="E805" s="35" t="s">
        <v>22</v>
      </c>
      <c r="F805">
        <v>59</v>
      </c>
      <c r="G805">
        <v>6.5</v>
      </c>
      <c r="H805"/>
      <c r="I805"/>
      <c r="J805"/>
      <c r="K805"/>
      <c r="L805"/>
      <c r="M805"/>
      <c r="N805"/>
      <c r="O805"/>
    </row>
    <row r="806" spans="1:15" x14ac:dyDescent="0.35">
      <c r="A806" s="35" t="s">
        <v>25</v>
      </c>
      <c r="B806" s="33">
        <v>3</v>
      </c>
      <c r="C806" s="35" t="s">
        <v>373</v>
      </c>
      <c r="D806">
        <v>3</v>
      </c>
      <c r="E806" s="35" t="s">
        <v>22</v>
      </c>
      <c r="F806">
        <v>60</v>
      </c>
      <c r="G806">
        <v>6.6</v>
      </c>
      <c r="H806"/>
      <c r="I806"/>
      <c r="J806"/>
      <c r="K806"/>
      <c r="L806"/>
      <c r="M806"/>
      <c r="N806"/>
      <c r="O806"/>
    </row>
    <row r="807" spans="1:15" x14ac:dyDescent="0.35">
      <c r="A807" s="35" t="s">
        <v>25</v>
      </c>
      <c r="B807" s="33">
        <v>3</v>
      </c>
      <c r="C807" s="35" t="s">
        <v>373</v>
      </c>
      <c r="D807">
        <v>3</v>
      </c>
      <c r="E807" s="35" t="s">
        <v>496</v>
      </c>
      <c r="F807">
        <v>85</v>
      </c>
      <c r="G807">
        <v>9.1999999999999993</v>
      </c>
      <c r="H807"/>
      <c r="I807"/>
      <c r="J807"/>
      <c r="K807"/>
      <c r="L807"/>
      <c r="M807"/>
      <c r="N807"/>
      <c r="O807"/>
    </row>
    <row r="808" spans="1:15" x14ac:dyDescent="0.35">
      <c r="A808" s="35" t="s">
        <v>25</v>
      </c>
      <c r="B808" s="33">
        <v>3</v>
      </c>
      <c r="C808" s="35" t="s">
        <v>373</v>
      </c>
      <c r="D808">
        <v>3</v>
      </c>
      <c r="E808" s="35" t="s">
        <v>31</v>
      </c>
      <c r="F808">
        <v>97</v>
      </c>
      <c r="G808">
        <v>17.8</v>
      </c>
      <c r="H808"/>
      <c r="I808"/>
      <c r="J808"/>
      <c r="K808"/>
      <c r="L808"/>
      <c r="M808"/>
      <c r="N808"/>
      <c r="O808"/>
    </row>
    <row r="809" spans="1:15" x14ac:dyDescent="0.35">
      <c r="A809" s="35" t="s">
        <v>25</v>
      </c>
      <c r="B809" s="33">
        <v>3</v>
      </c>
      <c r="C809" s="35" t="s">
        <v>373</v>
      </c>
      <c r="D809">
        <v>3</v>
      </c>
      <c r="E809" s="35" t="s">
        <v>31</v>
      </c>
      <c r="F809">
        <v>102</v>
      </c>
      <c r="G809">
        <v>22.5</v>
      </c>
      <c r="H809"/>
      <c r="I809"/>
      <c r="J809"/>
      <c r="K809"/>
      <c r="L809"/>
      <c r="M809"/>
      <c r="N809"/>
      <c r="O809"/>
    </row>
    <row r="810" spans="1:15" x14ac:dyDescent="0.35">
      <c r="A810" s="35" t="s">
        <v>25</v>
      </c>
      <c r="B810" s="33">
        <v>3</v>
      </c>
      <c r="C810" s="35" t="s">
        <v>373</v>
      </c>
      <c r="D810">
        <v>2</v>
      </c>
      <c r="E810" s="35" t="s">
        <v>22</v>
      </c>
      <c r="F810">
        <v>89</v>
      </c>
      <c r="G810">
        <v>22.9</v>
      </c>
      <c r="H810"/>
      <c r="I810"/>
      <c r="J810"/>
      <c r="K810"/>
      <c r="L810"/>
      <c r="M810"/>
      <c r="N810"/>
      <c r="O810"/>
    </row>
    <row r="811" spans="1:15" x14ac:dyDescent="0.35">
      <c r="A811" s="35" t="s">
        <v>25</v>
      </c>
      <c r="B811" s="33">
        <v>3</v>
      </c>
      <c r="C811" s="35" t="s">
        <v>373</v>
      </c>
      <c r="D811">
        <v>3</v>
      </c>
      <c r="E811" s="35" t="s">
        <v>22</v>
      </c>
      <c r="F811">
        <v>93</v>
      </c>
      <c r="G811">
        <v>26.5</v>
      </c>
      <c r="H811"/>
      <c r="I811"/>
      <c r="J811"/>
      <c r="K811"/>
      <c r="L811"/>
      <c r="M811"/>
      <c r="N811"/>
      <c r="O811"/>
    </row>
    <row r="812" spans="1:15" x14ac:dyDescent="0.35">
      <c r="A812" s="35" t="s">
        <v>25</v>
      </c>
      <c r="B812" s="33">
        <v>3</v>
      </c>
      <c r="C812" s="35" t="s">
        <v>373</v>
      </c>
      <c r="D812">
        <v>3</v>
      </c>
      <c r="E812" s="35" t="s">
        <v>22</v>
      </c>
      <c r="F812">
        <v>96</v>
      </c>
      <c r="G812">
        <v>28.3</v>
      </c>
      <c r="H812"/>
      <c r="I812"/>
      <c r="J812"/>
      <c r="K812"/>
      <c r="L812"/>
      <c r="M812"/>
      <c r="N812"/>
      <c r="O812"/>
    </row>
    <row r="813" spans="1:15" x14ac:dyDescent="0.35">
      <c r="A813" s="35" t="s">
        <v>25</v>
      </c>
      <c r="B813" s="33">
        <v>3</v>
      </c>
      <c r="C813" s="35" t="s">
        <v>373</v>
      </c>
      <c r="D813">
        <v>1</v>
      </c>
      <c r="E813" s="35" t="s">
        <v>44</v>
      </c>
      <c r="F813">
        <v>116</v>
      </c>
      <c r="G813">
        <v>34.4</v>
      </c>
      <c r="H813"/>
      <c r="I813"/>
      <c r="J813"/>
      <c r="K813"/>
      <c r="L813"/>
      <c r="M813"/>
      <c r="N813"/>
      <c r="O813"/>
    </row>
    <row r="814" spans="1:15" x14ac:dyDescent="0.35">
      <c r="A814" s="35" t="s">
        <v>25</v>
      </c>
      <c r="B814" s="33">
        <v>3</v>
      </c>
      <c r="C814" s="35" t="s">
        <v>373</v>
      </c>
      <c r="D814">
        <v>1</v>
      </c>
      <c r="E814" s="35" t="s">
        <v>103</v>
      </c>
      <c r="F814">
        <v>123</v>
      </c>
      <c r="G814">
        <v>36.700000000000003</v>
      </c>
      <c r="H814"/>
      <c r="I814"/>
      <c r="J814"/>
      <c r="K814"/>
      <c r="L814"/>
      <c r="M814"/>
      <c r="N814"/>
      <c r="O814"/>
    </row>
    <row r="815" spans="1:15" x14ac:dyDescent="0.35">
      <c r="A815" s="35" t="s">
        <v>25</v>
      </c>
      <c r="B815" s="33">
        <v>3</v>
      </c>
      <c r="C815" s="35" t="s">
        <v>373</v>
      </c>
      <c r="D815">
        <v>3</v>
      </c>
      <c r="E815" s="35" t="s">
        <v>31</v>
      </c>
      <c r="F815">
        <v>120</v>
      </c>
      <c r="G815">
        <v>37.9</v>
      </c>
      <c r="H815"/>
      <c r="I815"/>
      <c r="J815"/>
      <c r="K815"/>
      <c r="L815"/>
      <c r="M815"/>
      <c r="N815"/>
      <c r="O815"/>
    </row>
    <row r="816" spans="1:15" x14ac:dyDescent="0.35">
      <c r="A816" s="35" t="s">
        <v>25</v>
      </c>
      <c r="B816" s="33">
        <v>3</v>
      </c>
      <c r="C816" s="35" t="s">
        <v>373</v>
      </c>
      <c r="D816">
        <v>3</v>
      </c>
      <c r="E816" s="35" t="s">
        <v>31</v>
      </c>
      <c r="F816">
        <v>122</v>
      </c>
      <c r="G816">
        <v>39.5</v>
      </c>
      <c r="H816"/>
      <c r="I816"/>
      <c r="J816"/>
      <c r="K816"/>
      <c r="L816"/>
      <c r="M816"/>
      <c r="N816"/>
      <c r="O816"/>
    </row>
    <row r="817" spans="1:15" x14ac:dyDescent="0.35">
      <c r="A817" s="35" t="s">
        <v>25</v>
      </c>
      <c r="B817" s="33">
        <v>3</v>
      </c>
      <c r="C817" s="35" t="s">
        <v>373</v>
      </c>
      <c r="D817">
        <v>3</v>
      </c>
      <c r="E817" s="35" t="s">
        <v>31</v>
      </c>
      <c r="F817">
        <v>121</v>
      </c>
      <c r="G817">
        <v>41.5</v>
      </c>
      <c r="H817"/>
      <c r="I817"/>
      <c r="J817"/>
      <c r="K817"/>
      <c r="L817"/>
      <c r="M817"/>
      <c r="N817"/>
      <c r="O817"/>
    </row>
    <row r="818" spans="1:15" x14ac:dyDescent="0.35">
      <c r="A818" s="35" t="s">
        <v>25</v>
      </c>
      <c r="B818" s="33">
        <v>3</v>
      </c>
      <c r="C818" s="35" t="s">
        <v>373</v>
      </c>
      <c r="D818">
        <v>1</v>
      </c>
      <c r="E818" s="35" t="s">
        <v>103</v>
      </c>
      <c r="F818">
        <v>126</v>
      </c>
      <c r="G818">
        <v>43.4</v>
      </c>
      <c r="H818"/>
      <c r="I818"/>
      <c r="J818"/>
      <c r="K818"/>
      <c r="L818"/>
      <c r="M818"/>
      <c r="N818"/>
      <c r="O818"/>
    </row>
    <row r="819" spans="1:15" x14ac:dyDescent="0.35">
      <c r="A819" s="35" t="s">
        <v>25</v>
      </c>
      <c r="B819" s="33">
        <v>3</v>
      </c>
      <c r="C819" s="35" t="s">
        <v>373</v>
      </c>
      <c r="D819">
        <v>3</v>
      </c>
      <c r="E819" s="35" t="s">
        <v>31</v>
      </c>
      <c r="F819">
        <v>130</v>
      </c>
      <c r="G819">
        <v>43.9</v>
      </c>
      <c r="H819"/>
      <c r="I819"/>
      <c r="J819"/>
      <c r="K819"/>
      <c r="L819"/>
      <c r="M819"/>
      <c r="N819"/>
      <c r="O819"/>
    </row>
    <row r="820" spans="1:15" x14ac:dyDescent="0.35">
      <c r="A820" s="35" t="s">
        <v>25</v>
      </c>
      <c r="B820" s="33">
        <v>3</v>
      </c>
      <c r="C820" s="35" t="s">
        <v>373</v>
      </c>
      <c r="D820">
        <v>3</v>
      </c>
      <c r="E820" s="35" t="s">
        <v>44</v>
      </c>
      <c r="F820">
        <v>126</v>
      </c>
      <c r="G820">
        <v>46.5</v>
      </c>
      <c r="H820"/>
      <c r="I820"/>
      <c r="J820"/>
      <c r="K820"/>
      <c r="L820"/>
      <c r="M820"/>
      <c r="N820"/>
      <c r="O820"/>
    </row>
    <row r="821" spans="1:15" x14ac:dyDescent="0.35">
      <c r="A821" s="35" t="s">
        <v>25</v>
      </c>
      <c r="B821" s="33">
        <v>3</v>
      </c>
      <c r="C821" s="35" t="s">
        <v>373</v>
      </c>
      <c r="D821">
        <v>3</v>
      </c>
      <c r="E821" s="35" t="s">
        <v>23</v>
      </c>
      <c r="F821">
        <v>153</v>
      </c>
      <c r="G821">
        <v>49.4</v>
      </c>
      <c r="H821"/>
      <c r="I821"/>
      <c r="J821"/>
      <c r="K821"/>
      <c r="L821"/>
      <c r="M821"/>
      <c r="N821"/>
      <c r="O821"/>
    </row>
    <row r="822" spans="1:15" x14ac:dyDescent="0.35">
      <c r="A822" s="35" t="s">
        <v>25</v>
      </c>
      <c r="B822" s="33">
        <v>3</v>
      </c>
      <c r="C822" s="35" t="s">
        <v>373</v>
      </c>
      <c r="D822">
        <v>3</v>
      </c>
      <c r="E822" s="35" t="s">
        <v>23</v>
      </c>
      <c r="F822">
        <v>153</v>
      </c>
      <c r="G822">
        <v>56.5</v>
      </c>
      <c r="H822"/>
      <c r="I822"/>
      <c r="J822"/>
      <c r="K822"/>
      <c r="L822"/>
      <c r="M822"/>
      <c r="N822"/>
      <c r="O822"/>
    </row>
    <row r="823" spans="1:15" x14ac:dyDescent="0.35">
      <c r="A823" s="35" t="s">
        <v>25</v>
      </c>
      <c r="B823" s="33">
        <v>3</v>
      </c>
      <c r="C823" s="35" t="s">
        <v>373</v>
      </c>
      <c r="D823">
        <v>2</v>
      </c>
      <c r="E823" s="35" t="s">
        <v>44</v>
      </c>
      <c r="F823">
        <v>145</v>
      </c>
      <c r="G823">
        <v>70.5</v>
      </c>
      <c r="H823"/>
      <c r="I823"/>
      <c r="J823"/>
      <c r="K823"/>
      <c r="L823"/>
      <c r="M823"/>
      <c r="N823"/>
      <c r="O823"/>
    </row>
    <row r="824" spans="1:15" x14ac:dyDescent="0.35">
      <c r="A824" s="35" t="s">
        <v>25</v>
      </c>
      <c r="B824" s="33">
        <v>3</v>
      </c>
      <c r="C824" s="35" t="s">
        <v>373</v>
      </c>
      <c r="D824">
        <v>1</v>
      </c>
      <c r="E824" s="35" t="s">
        <v>44</v>
      </c>
      <c r="F824">
        <v>154</v>
      </c>
      <c r="G824">
        <v>75.2</v>
      </c>
      <c r="H824"/>
      <c r="I824"/>
      <c r="J824"/>
      <c r="K824"/>
      <c r="L824"/>
      <c r="M824"/>
      <c r="N824"/>
      <c r="O824"/>
    </row>
    <row r="825" spans="1:15" x14ac:dyDescent="0.35">
      <c r="A825" s="35" t="s">
        <v>25</v>
      </c>
      <c r="B825" s="33">
        <v>3</v>
      </c>
      <c r="C825" s="35" t="s">
        <v>373</v>
      </c>
      <c r="D825">
        <v>3</v>
      </c>
      <c r="E825" s="35" t="s">
        <v>496</v>
      </c>
      <c r="F825">
        <v>205</v>
      </c>
      <c r="G825">
        <v>111.2</v>
      </c>
      <c r="H825"/>
      <c r="I825"/>
      <c r="J825"/>
      <c r="K825"/>
      <c r="L825"/>
      <c r="M825"/>
      <c r="N825"/>
      <c r="O825"/>
    </row>
    <row r="826" spans="1:15" x14ac:dyDescent="0.35">
      <c r="A826" s="35" t="s">
        <v>25</v>
      </c>
      <c r="B826" s="33">
        <v>3</v>
      </c>
      <c r="C826" s="35" t="s">
        <v>373</v>
      </c>
      <c r="D826">
        <v>2</v>
      </c>
      <c r="E826" s="35" t="s">
        <v>232</v>
      </c>
      <c r="F826">
        <v>210</v>
      </c>
      <c r="G826">
        <v>158.80000000000001</v>
      </c>
      <c r="H826"/>
      <c r="I826"/>
      <c r="J826"/>
      <c r="K826"/>
      <c r="L826"/>
      <c r="M826"/>
      <c r="N826"/>
      <c r="O826"/>
    </row>
    <row r="827" spans="1:15" x14ac:dyDescent="0.35">
      <c r="A827" s="35" t="s">
        <v>25</v>
      </c>
      <c r="B827" s="33">
        <v>3</v>
      </c>
      <c r="C827" s="35" t="s">
        <v>373</v>
      </c>
      <c r="D827">
        <v>1</v>
      </c>
      <c r="E827" s="35" t="s">
        <v>667</v>
      </c>
      <c r="F827">
        <v>656</v>
      </c>
      <c r="G827">
        <v>207.7</v>
      </c>
      <c r="H827"/>
      <c r="I827"/>
      <c r="J827"/>
      <c r="K827"/>
      <c r="L827"/>
      <c r="M827"/>
      <c r="N827"/>
      <c r="O827"/>
    </row>
    <row r="828" spans="1:15" x14ac:dyDescent="0.35">
      <c r="A828" s="35" t="s">
        <v>25</v>
      </c>
      <c r="B828" s="33">
        <v>3</v>
      </c>
      <c r="C828" s="35" t="s">
        <v>364</v>
      </c>
      <c r="D828">
        <v>1</v>
      </c>
      <c r="E828" s="35" t="s">
        <v>71</v>
      </c>
      <c r="F828">
        <v>20</v>
      </c>
      <c r="G828">
        <v>0.05</v>
      </c>
      <c r="H828"/>
      <c r="I828"/>
      <c r="J828"/>
      <c r="K828"/>
      <c r="L828"/>
      <c r="M828"/>
      <c r="N828"/>
      <c r="O828"/>
    </row>
    <row r="829" spans="1:15" x14ac:dyDescent="0.35">
      <c r="A829" s="35" t="s">
        <v>25</v>
      </c>
      <c r="B829" s="33">
        <v>3</v>
      </c>
      <c r="C829" s="35" t="s">
        <v>364</v>
      </c>
      <c r="D829">
        <v>1</v>
      </c>
      <c r="E829" s="35" t="s">
        <v>71</v>
      </c>
      <c r="F829">
        <v>22</v>
      </c>
      <c r="G829">
        <v>0.1</v>
      </c>
      <c r="H829"/>
      <c r="I829"/>
      <c r="J829"/>
      <c r="K829"/>
      <c r="L829"/>
      <c r="M829"/>
      <c r="N829"/>
      <c r="O829"/>
    </row>
    <row r="830" spans="1:15" x14ac:dyDescent="0.35">
      <c r="A830" s="35" t="s">
        <v>25</v>
      </c>
      <c r="B830" s="33">
        <v>3</v>
      </c>
      <c r="C830" s="35" t="s">
        <v>364</v>
      </c>
      <c r="D830">
        <v>1</v>
      </c>
      <c r="E830" s="35" t="s">
        <v>71</v>
      </c>
      <c r="F830">
        <v>28</v>
      </c>
      <c r="G830">
        <v>0.1</v>
      </c>
      <c r="H830"/>
      <c r="I830"/>
      <c r="J830"/>
      <c r="K830"/>
      <c r="L830"/>
      <c r="M830"/>
      <c r="N830"/>
      <c r="O830"/>
    </row>
    <row r="831" spans="1:15" x14ac:dyDescent="0.35">
      <c r="A831" s="35" t="s">
        <v>25</v>
      </c>
      <c r="B831" s="33">
        <v>3</v>
      </c>
      <c r="C831" s="35" t="s">
        <v>364</v>
      </c>
      <c r="D831">
        <v>1</v>
      </c>
      <c r="E831" s="35" t="s">
        <v>71</v>
      </c>
      <c r="F831">
        <v>31</v>
      </c>
      <c r="G831">
        <v>0.2</v>
      </c>
      <c r="H831"/>
      <c r="I831"/>
      <c r="J831"/>
      <c r="K831"/>
      <c r="L831"/>
      <c r="M831"/>
      <c r="N831"/>
      <c r="O831"/>
    </row>
    <row r="832" spans="1:15" x14ac:dyDescent="0.35">
      <c r="A832" s="35" t="s">
        <v>25</v>
      </c>
      <c r="B832" s="33">
        <v>3</v>
      </c>
      <c r="C832" s="35" t="s">
        <v>364</v>
      </c>
      <c r="D832">
        <v>1</v>
      </c>
      <c r="E832" s="35" t="s">
        <v>71</v>
      </c>
      <c r="F832">
        <v>31</v>
      </c>
      <c r="G832">
        <v>0.2</v>
      </c>
      <c r="H832"/>
      <c r="I832"/>
      <c r="J832"/>
      <c r="K832"/>
      <c r="L832"/>
      <c r="M832"/>
      <c r="N832"/>
      <c r="O832"/>
    </row>
    <row r="833" spans="1:15" x14ac:dyDescent="0.35">
      <c r="A833" s="35" t="s">
        <v>25</v>
      </c>
      <c r="B833" s="33">
        <v>3</v>
      </c>
      <c r="C833" s="35" t="s">
        <v>364</v>
      </c>
      <c r="D833">
        <v>1</v>
      </c>
      <c r="E833" s="35" t="s">
        <v>71</v>
      </c>
      <c r="F833">
        <v>32</v>
      </c>
      <c r="G833">
        <v>0.2</v>
      </c>
      <c r="H833"/>
      <c r="I833"/>
      <c r="J833"/>
      <c r="K833"/>
      <c r="L833"/>
      <c r="M833"/>
      <c r="N833"/>
      <c r="O833"/>
    </row>
    <row r="834" spans="1:15" x14ac:dyDescent="0.35">
      <c r="A834" s="35" t="s">
        <v>25</v>
      </c>
      <c r="B834" s="33">
        <v>3</v>
      </c>
      <c r="C834" s="35" t="s">
        <v>364</v>
      </c>
      <c r="D834">
        <v>1</v>
      </c>
      <c r="E834" s="35" t="s">
        <v>71</v>
      </c>
      <c r="F834">
        <v>32</v>
      </c>
      <c r="G834">
        <v>0.2</v>
      </c>
      <c r="H834"/>
      <c r="I834"/>
      <c r="J834"/>
      <c r="K834"/>
      <c r="L834"/>
      <c r="M834"/>
      <c r="N834"/>
      <c r="O834"/>
    </row>
    <row r="835" spans="1:15" x14ac:dyDescent="0.35">
      <c r="A835" s="35" t="s">
        <v>25</v>
      </c>
      <c r="B835" s="33">
        <v>3</v>
      </c>
      <c r="C835" s="35" t="s">
        <v>364</v>
      </c>
      <c r="D835">
        <v>1</v>
      </c>
      <c r="E835" s="35" t="s">
        <v>71</v>
      </c>
      <c r="F835">
        <v>34</v>
      </c>
      <c r="G835">
        <v>0.2</v>
      </c>
      <c r="H835"/>
      <c r="I835"/>
      <c r="J835"/>
      <c r="K835"/>
      <c r="L835"/>
      <c r="M835"/>
      <c r="N835"/>
      <c r="O835"/>
    </row>
    <row r="836" spans="1:15" x14ac:dyDescent="0.35">
      <c r="A836" s="35" t="s">
        <v>25</v>
      </c>
      <c r="B836" s="33">
        <v>3</v>
      </c>
      <c r="C836" s="35" t="s">
        <v>364</v>
      </c>
      <c r="D836">
        <v>1</v>
      </c>
      <c r="E836" s="35" t="s">
        <v>71</v>
      </c>
      <c r="F836">
        <v>35</v>
      </c>
      <c r="G836">
        <v>0.2</v>
      </c>
      <c r="H836"/>
      <c r="I836"/>
      <c r="J836"/>
      <c r="K836"/>
      <c r="L836"/>
      <c r="M836"/>
      <c r="N836"/>
      <c r="O836"/>
    </row>
    <row r="837" spans="1:15" x14ac:dyDescent="0.35">
      <c r="A837" s="35" t="s">
        <v>25</v>
      </c>
      <c r="B837" s="33">
        <v>3</v>
      </c>
      <c r="C837" s="35" t="s">
        <v>364</v>
      </c>
      <c r="D837">
        <v>1</v>
      </c>
      <c r="E837" s="35" t="s">
        <v>71</v>
      </c>
      <c r="F837">
        <v>43</v>
      </c>
      <c r="G837">
        <v>0.2</v>
      </c>
      <c r="H837"/>
      <c r="I837"/>
      <c r="J837"/>
      <c r="K837"/>
      <c r="L837"/>
      <c r="M837"/>
      <c r="N837"/>
      <c r="O837"/>
    </row>
    <row r="838" spans="1:15" x14ac:dyDescent="0.35">
      <c r="A838" s="35" t="s">
        <v>25</v>
      </c>
      <c r="B838" s="33">
        <v>3</v>
      </c>
      <c r="C838" s="35" t="s">
        <v>364</v>
      </c>
      <c r="D838">
        <v>1</v>
      </c>
      <c r="E838" s="35" t="s">
        <v>71</v>
      </c>
      <c r="F838">
        <v>33</v>
      </c>
      <c r="G838">
        <v>0.3</v>
      </c>
      <c r="H838"/>
      <c r="I838"/>
      <c r="J838"/>
      <c r="K838"/>
      <c r="L838"/>
      <c r="M838"/>
      <c r="N838"/>
      <c r="O838"/>
    </row>
    <row r="839" spans="1:15" x14ac:dyDescent="0.35">
      <c r="A839" s="35" t="s">
        <v>25</v>
      </c>
      <c r="B839" s="33">
        <v>3</v>
      </c>
      <c r="C839" s="35" t="s">
        <v>364</v>
      </c>
      <c r="D839">
        <v>1</v>
      </c>
      <c r="E839" s="35" t="s">
        <v>71</v>
      </c>
      <c r="F839">
        <v>33</v>
      </c>
      <c r="G839">
        <v>0.3</v>
      </c>
      <c r="H839"/>
      <c r="I839"/>
      <c r="J839"/>
      <c r="K839"/>
      <c r="L839"/>
      <c r="M839"/>
      <c r="N839"/>
      <c r="O839"/>
    </row>
    <row r="840" spans="1:15" x14ac:dyDescent="0.35">
      <c r="A840" s="35" t="s">
        <v>25</v>
      </c>
      <c r="B840" s="33">
        <v>3</v>
      </c>
      <c r="C840" s="35" t="s">
        <v>364</v>
      </c>
      <c r="D840">
        <v>1</v>
      </c>
      <c r="E840" s="35" t="s">
        <v>71</v>
      </c>
      <c r="F840">
        <v>34</v>
      </c>
      <c r="G840">
        <v>0.3</v>
      </c>
      <c r="H840"/>
      <c r="I840"/>
      <c r="J840"/>
      <c r="K840"/>
      <c r="L840"/>
      <c r="M840"/>
      <c r="N840"/>
      <c r="O840"/>
    </row>
    <row r="841" spans="1:15" x14ac:dyDescent="0.35">
      <c r="A841" s="35" t="s">
        <v>25</v>
      </c>
      <c r="B841" s="33">
        <v>3</v>
      </c>
      <c r="C841" s="35" t="s">
        <v>364</v>
      </c>
      <c r="D841">
        <v>1</v>
      </c>
      <c r="E841" s="35" t="s">
        <v>71</v>
      </c>
      <c r="F841">
        <v>34</v>
      </c>
      <c r="G841">
        <v>0.3</v>
      </c>
      <c r="H841"/>
      <c r="I841"/>
      <c r="J841"/>
      <c r="K841"/>
      <c r="L841"/>
      <c r="M841"/>
      <c r="N841"/>
      <c r="O841"/>
    </row>
    <row r="842" spans="1:15" x14ac:dyDescent="0.35">
      <c r="A842" s="35" t="s">
        <v>25</v>
      </c>
      <c r="B842" s="33">
        <v>3</v>
      </c>
      <c r="C842" s="35" t="s">
        <v>364</v>
      </c>
      <c r="D842">
        <v>1</v>
      </c>
      <c r="E842" s="35" t="s">
        <v>71</v>
      </c>
      <c r="F842">
        <v>34</v>
      </c>
      <c r="G842">
        <v>0.3</v>
      </c>
      <c r="H842"/>
      <c r="I842"/>
      <c r="J842"/>
      <c r="K842"/>
      <c r="L842"/>
      <c r="M842"/>
      <c r="N842"/>
      <c r="O842"/>
    </row>
    <row r="843" spans="1:15" x14ac:dyDescent="0.35">
      <c r="A843" s="35" t="s">
        <v>25</v>
      </c>
      <c r="B843" s="33">
        <v>3</v>
      </c>
      <c r="C843" s="35" t="s">
        <v>364</v>
      </c>
      <c r="D843">
        <v>1</v>
      </c>
      <c r="E843" s="35" t="s">
        <v>71</v>
      </c>
      <c r="F843">
        <v>39</v>
      </c>
      <c r="G843">
        <v>0.3</v>
      </c>
      <c r="H843"/>
      <c r="I843"/>
      <c r="J843"/>
      <c r="K843"/>
      <c r="L843"/>
      <c r="M843"/>
      <c r="N843"/>
      <c r="O843"/>
    </row>
    <row r="844" spans="1:15" x14ac:dyDescent="0.35">
      <c r="A844" s="35" t="s">
        <v>25</v>
      </c>
      <c r="B844" s="33">
        <v>3</v>
      </c>
      <c r="C844" s="35" t="s">
        <v>364</v>
      </c>
      <c r="D844">
        <v>1</v>
      </c>
      <c r="E844" s="35" t="s">
        <v>71</v>
      </c>
      <c r="F844">
        <v>39</v>
      </c>
      <c r="G844">
        <v>0.3</v>
      </c>
      <c r="H844"/>
      <c r="I844"/>
      <c r="J844"/>
      <c r="K844"/>
      <c r="L844"/>
      <c r="M844"/>
      <c r="N844"/>
      <c r="O844"/>
    </row>
    <row r="845" spans="1:15" x14ac:dyDescent="0.35">
      <c r="A845" s="35" t="s">
        <v>25</v>
      </c>
      <c r="B845" s="33">
        <v>3</v>
      </c>
      <c r="C845" s="35" t="s">
        <v>364</v>
      </c>
      <c r="D845">
        <v>1</v>
      </c>
      <c r="E845" s="35" t="s">
        <v>71</v>
      </c>
      <c r="F845">
        <v>40</v>
      </c>
      <c r="G845">
        <v>0.3</v>
      </c>
      <c r="H845"/>
      <c r="I845"/>
      <c r="J845"/>
      <c r="K845"/>
      <c r="L845"/>
      <c r="M845"/>
      <c r="N845"/>
      <c r="O845"/>
    </row>
    <row r="846" spans="1:15" x14ac:dyDescent="0.35">
      <c r="A846" s="35" t="s">
        <v>25</v>
      </c>
      <c r="B846" s="33">
        <v>3</v>
      </c>
      <c r="C846" s="35" t="s">
        <v>364</v>
      </c>
      <c r="D846">
        <v>1</v>
      </c>
      <c r="E846" s="35" t="s">
        <v>71</v>
      </c>
      <c r="F846">
        <v>38</v>
      </c>
      <c r="G846">
        <v>0.4</v>
      </c>
      <c r="H846"/>
      <c r="I846"/>
      <c r="J846"/>
      <c r="K846"/>
      <c r="L846"/>
      <c r="M846"/>
      <c r="N846"/>
      <c r="O846"/>
    </row>
    <row r="847" spans="1:15" x14ac:dyDescent="0.35">
      <c r="A847" s="35" t="s">
        <v>25</v>
      </c>
      <c r="B847" s="33">
        <v>3</v>
      </c>
      <c r="C847" s="35" t="s">
        <v>364</v>
      </c>
      <c r="D847">
        <v>1</v>
      </c>
      <c r="E847" s="35" t="s">
        <v>71</v>
      </c>
      <c r="F847">
        <v>38</v>
      </c>
      <c r="G847">
        <v>0.4</v>
      </c>
      <c r="H847"/>
      <c r="I847"/>
      <c r="J847"/>
      <c r="K847"/>
      <c r="L847"/>
      <c r="M847"/>
      <c r="N847"/>
      <c r="O847"/>
    </row>
    <row r="848" spans="1:15" x14ac:dyDescent="0.35">
      <c r="A848" s="35" t="s">
        <v>25</v>
      </c>
      <c r="B848" s="33">
        <v>3</v>
      </c>
      <c r="C848" s="35" t="s">
        <v>364</v>
      </c>
      <c r="D848">
        <v>1</v>
      </c>
      <c r="E848" s="35" t="s">
        <v>71</v>
      </c>
      <c r="F848">
        <v>39</v>
      </c>
      <c r="G848">
        <v>0.4</v>
      </c>
      <c r="H848"/>
      <c r="I848"/>
      <c r="J848"/>
      <c r="K848"/>
      <c r="L848"/>
      <c r="M848"/>
      <c r="N848"/>
      <c r="O848"/>
    </row>
    <row r="849" spans="1:15" x14ac:dyDescent="0.35">
      <c r="A849" s="35" t="s">
        <v>25</v>
      </c>
      <c r="B849" s="33">
        <v>3</v>
      </c>
      <c r="C849" s="35" t="s">
        <v>364</v>
      </c>
      <c r="D849">
        <v>1</v>
      </c>
      <c r="E849" s="35" t="s">
        <v>71</v>
      </c>
      <c r="F849">
        <v>42</v>
      </c>
      <c r="G849">
        <v>0.4</v>
      </c>
      <c r="H849"/>
      <c r="I849"/>
      <c r="J849"/>
      <c r="K849"/>
      <c r="L849"/>
      <c r="M849"/>
      <c r="N849"/>
      <c r="O849"/>
    </row>
    <row r="850" spans="1:15" x14ac:dyDescent="0.35">
      <c r="A850" s="35" t="s">
        <v>25</v>
      </c>
      <c r="B850" s="33">
        <v>3</v>
      </c>
      <c r="C850" s="35" t="s">
        <v>364</v>
      </c>
      <c r="D850">
        <v>1</v>
      </c>
      <c r="E850" s="35" t="s">
        <v>71</v>
      </c>
      <c r="F850">
        <v>43</v>
      </c>
      <c r="G850">
        <v>0.5</v>
      </c>
      <c r="H850"/>
      <c r="I850"/>
      <c r="J850"/>
      <c r="K850"/>
      <c r="L850"/>
      <c r="M850"/>
      <c r="N850"/>
      <c r="O850"/>
    </row>
    <row r="851" spans="1:15" x14ac:dyDescent="0.35">
      <c r="A851" s="35" t="s">
        <v>25</v>
      </c>
      <c r="B851" s="33">
        <v>3</v>
      </c>
      <c r="C851" s="35" t="s">
        <v>364</v>
      </c>
      <c r="D851">
        <v>1</v>
      </c>
      <c r="E851" s="35" t="s">
        <v>71</v>
      </c>
      <c r="F851">
        <v>44</v>
      </c>
      <c r="G851">
        <v>0.5</v>
      </c>
      <c r="H851"/>
      <c r="I851"/>
      <c r="J851"/>
      <c r="K851"/>
      <c r="L851"/>
      <c r="M851"/>
      <c r="N851"/>
      <c r="O851"/>
    </row>
    <row r="852" spans="1:15" x14ac:dyDescent="0.35">
      <c r="A852" s="35" t="s">
        <v>25</v>
      </c>
      <c r="B852" s="33">
        <v>3</v>
      </c>
      <c r="C852" s="35" t="s">
        <v>364</v>
      </c>
      <c r="D852">
        <v>1</v>
      </c>
      <c r="E852" s="35" t="s">
        <v>71</v>
      </c>
      <c r="F852">
        <v>35</v>
      </c>
      <c r="G852">
        <v>0.7</v>
      </c>
      <c r="H852"/>
      <c r="I852"/>
      <c r="J852"/>
      <c r="K852"/>
      <c r="L852"/>
      <c r="M852"/>
      <c r="N852"/>
      <c r="O852"/>
    </row>
    <row r="853" spans="1:15" x14ac:dyDescent="0.35">
      <c r="A853" s="35" t="s">
        <v>25</v>
      </c>
      <c r="B853" s="33">
        <v>3</v>
      </c>
      <c r="C853" s="35" t="s">
        <v>364</v>
      </c>
      <c r="D853">
        <v>1</v>
      </c>
      <c r="E853" s="35" t="s">
        <v>71</v>
      </c>
      <c r="F853">
        <v>51</v>
      </c>
      <c r="G853">
        <v>1.7</v>
      </c>
      <c r="H853"/>
      <c r="I853"/>
      <c r="J853"/>
      <c r="K853"/>
      <c r="L853"/>
      <c r="M853"/>
      <c r="N853"/>
      <c r="O853"/>
    </row>
    <row r="854" spans="1:15" x14ac:dyDescent="0.35">
      <c r="A854" s="35" t="s">
        <v>25</v>
      </c>
      <c r="B854" s="33">
        <v>3</v>
      </c>
      <c r="C854" s="35" t="s">
        <v>364</v>
      </c>
      <c r="D854">
        <v>1</v>
      </c>
      <c r="E854" s="35" t="s">
        <v>71</v>
      </c>
      <c r="F854">
        <v>55</v>
      </c>
      <c r="G854">
        <v>1.9</v>
      </c>
      <c r="H854"/>
      <c r="I854"/>
      <c r="J854"/>
      <c r="K854"/>
      <c r="L854"/>
      <c r="M854"/>
      <c r="N854"/>
      <c r="O854"/>
    </row>
    <row r="855" spans="1:15" x14ac:dyDescent="0.35">
      <c r="A855" s="35" t="s">
        <v>25</v>
      </c>
      <c r="B855" s="33">
        <v>3</v>
      </c>
      <c r="C855" s="35" t="s">
        <v>364</v>
      </c>
      <c r="D855">
        <v>1</v>
      </c>
      <c r="E855" s="35" t="s">
        <v>71</v>
      </c>
      <c r="F855">
        <v>56</v>
      </c>
      <c r="G855">
        <v>2.2000000000000002</v>
      </c>
      <c r="H855"/>
      <c r="I855"/>
      <c r="J855"/>
      <c r="K855"/>
      <c r="L855"/>
      <c r="M855"/>
      <c r="N855"/>
      <c r="O855"/>
    </row>
    <row r="856" spans="1:15" x14ac:dyDescent="0.35">
      <c r="A856" s="35" t="s">
        <v>25</v>
      </c>
      <c r="B856" s="33">
        <v>3</v>
      </c>
      <c r="C856" s="35" t="s">
        <v>364</v>
      </c>
      <c r="D856">
        <v>1</v>
      </c>
      <c r="E856" s="35" t="s">
        <v>71</v>
      </c>
      <c r="F856">
        <v>56</v>
      </c>
      <c r="G856">
        <v>2.2999999999999998</v>
      </c>
      <c r="H856"/>
      <c r="I856"/>
      <c r="J856"/>
      <c r="K856"/>
      <c r="L856"/>
      <c r="M856"/>
      <c r="N856"/>
      <c r="O856"/>
    </row>
    <row r="857" spans="1:15" x14ac:dyDescent="0.35">
      <c r="A857" s="35" t="s">
        <v>25</v>
      </c>
      <c r="B857" s="33">
        <v>3</v>
      </c>
      <c r="C857" s="35" t="s">
        <v>364</v>
      </c>
      <c r="D857">
        <v>1</v>
      </c>
      <c r="E857" s="35" t="s">
        <v>71</v>
      </c>
      <c r="F857">
        <v>59</v>
      </c>
      <c r="G857">
        <v>2.2999999999999998</v>
      </c>
      <c r="H857"/>
      <c r="I857"/>
      <c r="J857"/>
      <c r="K857"/>
      <c r="L857"/>
      <c r="M857"/>
      <c r="N857"/>
      <c r="O857"/>
    </row>
    <row r="858" spans="1:15" x14ac:dyDescent="0.35">
      <c r="A858" s="35" t="s">
        <v>25</v>
      </c>
      <c r="B858" s="33">
        <v>3</v>
      </c>
      <c r="C858" s="35" t="s">
        <v>364</v>
      </c>
      <c r="D858">
        <v>1</v>
      </c>
      <c r="E858" s="35" t="s">
        <v>71</v>
      </c>
      <c r="F858">
        <v>74</v>
      </c>
      <c r="G858">
        <v>2.8</v>
      </c>
      <c r="H858"/>
      <c r="I858" t="s">
        <v>1005</v>
      </c>
      <c r="J858"/>
      <c r="K858"/>
      <c r="L858"/>
      <c r="M858"/>
      <c r="N858"/>
      <c r="O858"/>
    </row>
    <row r="859" spans="1:15" x14ac:dyDescent="0.35">
      <c r="A859" s="35" t="s">
        <v>25</v>
      </c>
      <c r="B859" s="33">
        <v>3</v>
      </c>
      <c r="C859" s="35" t="s">
        <v>364</v>
      </c>
      <c r="D859">
        <v>1</v>
      </c>
      <c r="E859" s="35" t="s">
        <v>77</v>
      </c>
      <c r="F859">
        <v>94</v>
      </c>
      <c r="G859">
        <v>11.1</v>
      </c>
      <c r="H859"/>
      <c r="I859"/>
      <c r="J859"/>
      <c r="K859"/>
      <c r="L859"/>
      <c r="M859"/>
      <c r="N859"/>
      <c r="O859"/>
    </row>
    <row r="860" spans="1:15" x14ac:dyDescent="0.35">
      <c r="A860" s="35" t="s">
        <v>25</v>
      </c>
      <c r="B860" s="33">
        <v>3</v>
      </c>
      <c r="C860" s="35" t="s">
        <v>364</v>
      </c>
      <c r="D860">
        <v>1</v>
      </c>
      <c r="E860" s="35" t="s">
        <v>68</v>
      </c>
      <c r="F860">
        <v>105</v>
      </c>
      <c r="G860">
        <v>13.1</v>
      </c>
      <c r="H860"/>
      <c r="I860" t="s">
        <v>1004</v>
      </c>
      <c r="J860"/>
      <c r="K860"/>
      <c r="L860"/>
      <c r="M860"/>
      <c r="N860"/>
      <c r="O860"/>
    </row>
    <row r="861" spans="1:15" x14ac:dyDescent="0.35">
      <c r="A861" s="35" t="s">
        <v>25</v>
      </c>
      <c r="B861" s="33">
        <v>3</v>
      </c>
      <c r="C861" s="35" t="s">
        <v>364</v>
      </c>
      <c r="D861">
        <v>1</v>
      </c>
      <c r="E861" s="35" t="s">
        <v>77</v>
      </c>
      <c r="F861">
        <v>100</v>
      </c>
      <c r="G861">
        <v>13.2</v>
      </c>
      <c r="H861"/>
      <c r="I861"/>
      <c r="J861"/>
      <c r="K861"/>
      <c r="L861"/>
      <c r="M861"/>
      <c r="N861"/>
      <c r="O861"/>
    </row>
    <row r="862" spans="1:15" x14ac:dyDescent="0.35">
      <c r="A862" s="35" t="s">
        <v>25</v>
      </c>
      <c r="B862" s="33">
        <v>3</v>
      </c>
      <c r="C862" s="35" t="s">
        <v>364</v>
      </c>
      <c r="D862">
        <v>1</v>
      </c>
      <c r="E862" s="35" t="s">
        <v>77</v>
      </c>
      <c r="F862">
        <v>105</v>
      </c>
      <c r="G862">
        <v>14.8</v>
      </c>
      <c r="H862"/>
      <c r="I862"/>
      <c r="J862"/>
      <c r="K862"/>
      <c r="L862"/>
      <c r="M862"/>
      <c r="N862"/>
      <c r="O862"/>
    </row>
    <row r="863" spans="1:15" x14ac:dyDescent="0.35">
      <c r="A863" s="35" t="s">
        <v>25</v>
      </c>
      <c r="B863" s="33">
        <v>3</v>
      </c>
      <c r="C863" s="35" t="s">
        <v>364</v>
      </c>
      <c r="D863">
        <v>1</v>
      </c>
      <c r="E863" s="35" t="s">
        <v>23</v>
      </c>
      <c r="F863">
        <v>105</v>
      </c>
      <c r="G863">
        <v>17.8</v>
      </c>
      <c r="H863"/>
      <c r="I863"/>
      <c r="J863"/>
      <c r="K863"/>
      <c r="L863"/>
      <c r="M863"/>
      <c r="N863"/>
      <c r="O863"/>
    </row>
    <row r="864" spans="1:15" x14ac:dyDescent="0.35">
      <c r="A864" s="35" t="s">
        <v>25</v>
      </c>
      <c r="B864" s="33">
        <v>3</v>
      </c>
      <c r="C864" s="35" t="s">
        <v>364</v>
      </c>
      <c r="D864">
        <v>1</v>
      </c>
      <c r="E864" s="35" t="s">
        <v>23</v>
      </c>
      <c r="F864">
        <v>104</v>
      </c>
      <c r="G864">
        <v>18.600000000000001</v>
      </c>
      <c r="H864"/>
      <c r="I864"/>
      <c r="J864"/>
      <c r="K864"/>
      <c r="L864"/>
      <c r="M864"/>
      <c r="N864"/>
      <c r="O864"/>
    </row>
    <row r="865" spans="1:15" x14ac:dyDescent="0.35">
      <c r="A865" s="35" t="s">
        <v>25</v>
      </c>
      <c r="B865" s="33">
        <v>3</v>
      </c>
      <c r="C865" s="35" t="s">
        <v>364</v>
      </c>
      <c r="D865">
        <v>1</v>
      </c>
      <c r="E865" s="35" t="s">
        <v>77</v>
      </c>
      <c r="F865">
        <v>117</v>
      </c>
      <c r="G865">
        <v>20.5</v>
      </c>
      <c r="H865"/>
      <c r="I865"/>
      <c r="J865"/>
      <c r="K865"/>
      <c r="L865"/>
      <c r="M865"/>
      <c r="N865"/>
      <c r="O865"/>
    </row>
    <row r="866" spans="1:15" x14ac:dyDescent="0.35">
      <c r="A866" s="35" t="s">
        <v>25</v>
      </c>
      <c r="B866" s="33">
        <v>3</v>
      </c>
      <c r="C866" s="35" t="s">
        <v>364</v>
      </c>
      <c r="D866">
        <v>1</v>
      </c>
      <c r="E866" s="35" t="s">
        <v>23</v>
      </c>
      <c r="F866">
        <v>113</v>
      </c>
      <c r="G866">
        <v>23.8</v>
      </c>
      <c r="H866"/>
      <c r="I866"/>
      <c r="J866"/>
      <c r="K866"/>
      <c r="L866"/>
      <c r="M866"/>
      <c r="N866"/>
      <c r="O866"/>
    </row>
    <row r="867" spans="1:15" x14ac:dyDescent="0.35">
      <c r="A867" s="35" t="s">
        <v>25</v>
      </c>
      <c r="B867" s="33">
        <v>3</v>
      </c>
      <c r="C867" s="35" t="s">
        <v>364</v>
      </c>
      <c r="D867">
        <v>1</v>
      </c>
      <c r="E867" s="35" t="s">
        <v>23</v>
      </c>
      <c r="F867">
        <v>115</v>
      </c>
      <c r="G867">
        <v>23.9</v>
      </c>
      <c r="H867"/>
      <c r="I867"/>
      <c r="J867"/>
      <c r="K867"/>
      <c r="L867"/>
      <c r="M867"/>
      <c r="N867"/>
      <c r="O867"/>
    </row>
    <row r="868" spans="1:15" x14ac:dyDescent="0.35">
      <c r="A868" s="35" t="s">
        <v>25</v>
      </c>
      <c r="B868" s="33">
        <v>3</v>
      </c>
      <c r="C868" s="35" t="s">
        <v>364</v>
      </c>
      <c r="D868">
        <v>1</v>
      </c>
      <c r="E868" s="35" t="s">
        <v>23</v>
      </c>
      <c r="F868">
        <v>115</v>
      </c>
      <c r="G868">
        <v>24.2</v>
      </c>
      <c r="H868"/>
      <c r="I868"/>
      <c r="J868"/>
      <c r="K868"/>
      <c r="L868"/>
      <c r="M868"/>
      <c r="N868"/>
      <c r="O868"/>
    </row>
    <row r="869" spans="1:15" x14ac:dyDescent="0.35">
      <c r="A869" s="35" t="s">
        <v>25</v>
      </c>
      <c r="B869" s="33">
        <v>3</v>
      </c>
      <c r="C869" s="35" t="s">
        <v>364</v>
      </c>
      <c r="D869">
        <v>1</v>
      </c>
      <c r="E869" s="35" t="s">
        <v>23</v>
      </c>
      <c r="F869">
        <v>125</v>
      </c>
      <c r="G869">
        <v>27.7</v>
      </c>
      <c r="H869"/>
      <c r="I869"/>
      <c r="J869"/>
      <c r="K869"/>
      <c r="L869"/>
      <c r="M869"/>
      <c r="N869"/>
      <c r="O869"/>
    </row>
    <row r="870" spans="1:15" x14ac:dyDescent="0.35">
      <c r="A870" s="35" t="s">
        <v>25</v>
      </c>
      <c r="B870" s="33">
        <v>3</v>
      </c>
      <c r="C870" s="35" t="s">
        <v>364</v>
      </c>
      <c r="D870">
        <v>1</v>
      </c>
      <c r="E870" s="35" t="s">
        <v>23</v>
      </c>
      <c r="F870">
        <v>143</v>
      </c>
      <c r="G870">
        <v>42.5</v>
      </c>
      <c r="H870"/>
      <c r="I870"/>
      <c r="J870"/>
      <c r="K870"/>
      <c r="L870"/>
      <c r="M870"/>
      <c r="N870"/>
      <c r="O870"/>
    </row>
    <row r="871" spans="1:15" x14ac:dyDescent="0.35">
      <c r="A871" s="35" t="s">
        <v>25</v>
      </c>
      <c r="B871" s="33">
        <v>3</v>
      </c>
      <c r="C871" s="35" t="s">
        <v>364</v>
      </c>
      <c r="D871">
        <v>1</v>
      </c>
      <c r="E871" s="35" t="s">
        <v>146</v>
      </c>
      <c r="F871">
        <v>79</v>
      </c>
      <c r="G871">
        <v>54</v>
      </c>
      <c r="H871"/>
      <c r="I871"/>
      <c r="J871"/>
      <c r="K871"/>
      <c r="L871"/>
      <c r="M871"/>
      <c r="N871"/>
      <c r="O871"/>
    </row>
    <row r="872" spans="1:15" x14ac:dyDescent="0.35">
      <c r="A872" s="35" t="s">
        <v>25</v>
      </c>
      <c r="B872" s="33">
        <v>3</v>
      </c>
      <c r="C872" s="35" t="s">
        <v>364</v>
      </c>
      <c r="D872">
        <v>1</v>
      </c>
      <c r="E872" s="35" t="s">
        <v>23</v>
      </c>
      <c r="F872">
        <v>163</v>
      </c>
      <c r="G872">
        <v>56.7</v>
      </c>
      <c r="H872"/>
      <c r="I872"/>
      <c r="J872"/>
      <c r="K872"/>
      <c r="L872"/>
      <c r="M872"/>
      <c r="N872"/>
      <c r="O872"/>
    </row>
    <row r="873" spans="1:15" x14ac:dyDescent="0.35">
      <c r="A873" s="35" t="s">
        <v>25</v>
      </c>
      <c r="B873" s="33">
        <v>3</v>
      </c>
      <c r="C873" s="35" t="s">
        <v>364</v>
      </c>
      <c r="D873">
        <v>1</v>
      </c>
      <c r="E873" s="35" t="s">
        <v>23</v>
      </c>
      <c r="F873">
        <v>172</v>
      </c>
      <c r="G873">
        <v>60.1</v>
      </c>
      <c r="H873"/>
      <c r="I873"/>
      <c r="J873"/>
      <c r="K873"/>
      <c r="L873"/>
      <c r="M873"/>
      <c r="N873"/>
      <c r="O873"/>
    </row>
    <row r="874" spans="1:15" x14ac:dyDescent="0.35">
      <c r="A874" s="35" t="s">
        <v>25</v>
      </c>
      <c r="B874" s="33">
        <v>3</v>
      </c>
      <c r="C874" s="35" t="s">
        <v>364</v>
      </c>
      <c r="D874">
        <v>1</v>
      </c>
      <c r="E874" s="35" t="s">
        <v>23</v>
      </c>
      <c r="F874">
        <v>155</v>
      </c>
      <c r="G874">
        <v>60.7</v>
      </c>
      <c r="H874"/>
      <c r="I874"/>
      <c r="J874"/>
      <c r="K874"/>
      <c r="L874"/>
      <c r="M874"/>
      <c r="N874"/>
      <c r="O874"/>
    </row>
    <row r="875" spans="1:15" x14ac:dyDescent="0.35">
      <c r="A875" s="35" t="s">
        <v>25</v>
      </c>
      <c r="B875" s="33">
        <v>4</v>
      </c>
      <c r="C875" s="35" t="s">
        <v>365</v>
      </c>
      <c r="D875">
        <v>2</v>
      </c>
      <c r="E875" s="35" t="s">
        <v>68</v>
      </c>
      <c r="F875">
        <v>64</v>
      </c>
      <c r="G875">
        <v>4.3</v>
      </c>
      <c r="H875"/>
      <c r="I875"/>
      <c r="J875"/>
      <c r="K875"/>
      <c r="L875"/>
      <c r="M875"/>
      <c r="N875"/>
      <c r="O875"/>
    </row>
    <row r="876" spans="1:15" x14ac:dyDescent="0.35">
      <c r="A876" s="35" t="s">
        <v>25</v>
      </c>
      <c r="B876" s="33">
        <v>4</v>
      </c>
      <c r="C876" s="35" t="s">
        <v>365</v>
      </c>
      <c r="D876">
        <v>2</v>
      </c>
      <c r="E876" s="35" t="s">
        <v>68</v>
      </c>
      <c r="F876">
        <v>70</v>
      </c>
      <c r="G876">
        <v>3.6</v>
      </c>
      <c r="H876"/>
      <c r="I876"/>
      <c r="J876"/>
      <c r="K876"/>
      <c r="L876"/>
      <c r="M876"/>
      <c r="N876"/>
      <c r="O876"/>
    </row>
    <row r="877" spans="1:15" x14ac:dyDescent="0.35">
      <c r="A877" s="35" t="s">
        <v>25</v>
      </c>
      <c r="B877" s="33">
        <v>4</v>
      </c>
      <c r="C877" s="35" t="s">
        <v>365</v>
      </c>
      <c r="D877">
        <v>3</v>
      </c>
      <c r="E877" s="35" t="s">
        <v>68</v>
      </c>
      <c r="F877">
        <v>80</v>
      </c>
      <c r="G877">
        <v>6.9</v>
      </c>
      <c r="H877"/>
      <c r="I877"/>
      <c r="J877"/>
      <c r="K877"/>
      <c r="L877"/>
      <c r="M877"/>
      <c r="N877"/>
      <c r="O877"/>
    </row>
    <row r="878" spans="1:15" x14ac:dyDescent="0.35">
      <c r="A878" s="35" t="s">
        <v>25</v>
      </c>
      <c r="B878" s="33">
        <v>4</v>
      </c>
      <c r="C878" s="35" t="s">
        <v>365</v>
      </c>
      <c r="D878">
        <v>1</v>
      </c>
      <c r="E878" s="35" t="s">
        <v>68</v>
      </c>
      <c r="F878">
        <v>82</v>
      </c>
      <c r="G878">
        <v>6.3</v>
      </c>
      <c r="H878"/>
      <c r="I878"/>
      <c r="J878"/>
      <c r="K878"/>
      <c r="L878"/>
      <c r="M878"/>
      <c r="N878"/>
      <c r="O878"/>
    </row>
    <row r="879" spans="1:15" x14ac:dyDescent="0.35">
      <c r="A879" s="35" t="s">
        <v>25</v>
      </c>
      <c r="B879" s="33">
        <v>4</v>
      </c>
      <c r="C879" s="35" t="s">
        <v>365</v>
      </c>
      <c r="D879">
        <v>1</v>
      </c>
      <c r="E879" s="35" t="s">
        <v>117</v>
      </c>
      <c r="F879">
        <v>90</v>
      </c>
      <c r="G879">
        <v>13</v>
      </c>
      <c r="H879"/>
      <c r="I879"/>
      <c r="J879"/>
      <c r="K879"/>
      <c r="L879"/>
      <c r="M879"/>
      <c r="N879"/>
      <c r="O879"/>
    </row>
    <row r="880" spans="1:15" x14ac:dyDescent="0.35">
      <c r="A880" s="35" t="s">
        <v>25</v>
      </c>
      <c r="B880" s="33">
        <v>4</v>
      </c>
      <c r="C880" s="35" t="s">
        <v>365</v>
      </c>
      <c r="D880">
        <v>8</v>
      </c>
      <c r="E880" s="35" t="s">
        <v>77</v>
      </c>
      <c r="F880">
        <v>97</v>
      </c>
      <c r="G880">
        <v>11.7</v>
      </c>
      <c r="H880"/>
      <c r="I880"/>
      <c r="J880"/>
      <c r="K880"/>
      <c r="L880"/>
      <c r="M880"/>
      <c r="N880"/>
      <c r="O880"/>
    </row>
    <row r="881" spans="1:15" x14ac:dyDescent="0.35">
      <c r="A881" s="35" t="s">
        <v>25</v>
      </c>
      <c r="B881" s="33">
        <v>4</v>
      </c>
      <c r="C881" s="35" t="s">
        <v>365</v>
      </c>
      <c r="D881">
        <v>1</v>
      </c>
      <c r="E881" s="35" t="s">
        <v>68</v>
      </c>
      <c r="F881">
        <v>99</v>
      </c>
      <c r="G881">
        <v>10.7</v>
      </c>
      <c r="H881"/>
      <c r="I881" t="s">
        <v>1011</v>
      </c>
      <c r="J881"/>
      <c r="K881"/>
      <c r="L881"/>
      <c r="M881"/>
      <c r="N881"/>
      <c r="O881"/>
    </row>
    <row r="882" spans="1:15" x14ac:dyDescent="0.35">
      <c r="A882" s="35" t="s">
        <v>25</v>
      </c>
      <c r="B882" s="33">
        <v>4</v>
      </c>
      <c r="C882" s="35" t="s">
        <v>365</v>
      </c>
      <c r="D882">
        <v>6</v>
      </c>
      <c r="E882" s="35" t="s">
        <v>23</v>
      </c>
      <c r="F882">
        <v>101</v>
      </c>
      <c r="G882">
        <v>15.7</v>
      </c>
      <c r="H882"/>
      <c r="I882"/>
      <c r="J882"/>
      <c r="K882"/>
      <c r="L882"/>
      <c r="M882"/>
      <c r="N882"/>
      <c r="O882"/>
    </row>
    <row r="883" spans="1:15" x14ac:dyDescent="0.35">
      <c r="A883" s="35" t="s">
        <v>25</v>
      </c>
      <c r="B883" s="33">
        <v>4</v>
      </c>
      <c r="C883" s="35" t="s">
        <v>365</v>
      </c>
      <c r="D883">
        <v>6</v>
      </c>
      <c r="E883" s="35" t="s">
        <v>23</v>
      </c>
      <c r="F883">
        <v>101</v>
      </c>
      <c r="G883">
        <v>18.7</v>
      </c>
      <c r="H883"/>
      <c r="I883"/>
      <c r="J883"/>
      <c r="K883"/>
      <c r="L883"/>
      <c r="M883"/>
      <c r="N883"/>
      <c r="O883"/>
    </row>
    <row r="884" spans="1:15" x14ac:dyDescent="0.35">
      <c r="A884" s="35" t="s">
        <v>25</v>
      </c>
      <c r="B884" s="33">
        <v>4</v>
      </c>
      <c r="C884" s="35" t="s">
        <v>365</v>
      </c>
      <c r="D884">
        <v>6</v>
      </c>
      <c r="E884" s="35" t="s">
        <v>23</v>
      </c>
      <c r="F884">
        <v>104</v>
      </c>
      <c r="G884">
        <v>19.899999999999999</v>
      </c>
      <c r="H884"/>
      <c r="I884"/>
      <c r="J884"/>
      <c r="K884"/>
      <c r="L884"/>
      <c r="M884"/>
      <c r="N884"/>
      <c r="O884"/>
    </row>
    <row r="885" spans="1:15" x14ac:dyDescent="0.35">
      <c r="A885" s="35" t="s">
        <v>25</v>
      </c>
      <c r="B885" s="33">
        <v>4</v>
      </c>
      <c r="C885" s="35" t="s">
        <v>365</v>
      </c>
      <c r="D885">
        <v>6</v>
      </c>
      <c r="E885" s="35" t="s">
        <v>23</v>
      </c>
      <c r="F885">
        <v>107</v>
      </c>
      <c r="G885">
        <v>20.2</v>
      </c>
      <c r="H885"/>
      <c r="I885"/>
      <c r="J885"/>
      <c r="K885"/>
      <c r="L885"/>
      <c r="M885"/>
      <c r="N885"/>
      <c r="O885"/>
    </row>
    <row r="886" spans="1:15" x14ac:dyDescent="0.35">
      <c r="A886" s="35" t="s">
        <v>25</v>
      </c>
      <c r="B886" s="33">
        <v>4</v>
      </c>
      <c r="C886" s="35" t="s">
        <v>365</v>
      </c>
      <c r="D886">
        <v>5</v>
      </c>
      <c r="E886" s="35" t="s">
        <v>23</v>
      </c>
      <c r="F886">
        <v>108</v>
      </c>
      <c r="G886">
        <v>21.2</v>
      </c>
      <c r="H886"/>
      <c r="I886"/>
      <c r="J886"/>
      <c r="K886"/>
      <c r="L886"/>
      <c r="M886"/>
      <c r="N886"/>
      <c r="O886"/>
    </row>
    <row r="887" spans="1:15" x14ac:dyDescent="0.35">
      <c r="A887" s="35" t="s">
        <v>25</v>
      </c>
      <c r="B887" s="33">
        <v>4</v>
      </c>
      <c r="C887" s="35" t="s">
        <v>365</v>
      </c>
      <c r="D887">
        <v>5</v>
      </c>
      <c r="E887" s="35" t="s">
        <v>23</v>
      </c>
      <c r="F887">
        <v>110</v>
      </c>
      <c r="G887">
        <v>21.7</v>
      </c>
      <c r="H887"/>
      <c r="I887"/>
      <c r="J887"/>
      <c r="K887"/>
      <c r="L887"/>
      <c r="M887"/>
      <c r="N887"/>
      <c r="O887"/>
    </row>
    <row r="888" spans="1:15" x14ac:dyDescent="0.35">
      <c r="A888" s="35" t="s">
        <v>25</v>
      </c>
      <c r="B888" s="33">
        <v>4</v>
      </c>
      <c r="C888" s="35" t="s">
        <v>365</v>
      </c>
      <c r="D888">
        <v>8</v>
      </c>
      <c r="E888" s="35" t="s">
        <v>77</v>
      </c>
      <c r="F888">
        <v>110</v>
      </c>
      <c r="G888">
        <v>16</v>
      </c>
      <c r="H888"/>
      <c r="I888"/>
      <c r="J888"/>
      <c r="K888"/>
      <c r="L888"/>
      <c r="M888"/>
      <c r="N888"/>
      <c r="O888"/>
    </row>
    <row r="889" spans="1:15" x14ac:dyDescent="0.35">
      <c r="A889" s="35" t="s">
        <v>25</v>
      </c>
      <c r="B889" s="33">
        <v>4</v>
      </c>
      <c r="C889" s="35" t="s">
        <v>365</v>
      </c>
      <c r="D889">
        <v>8</v>
      </c>
      <c r="E889" s="35" t="s">
        <v>77</v>
      </c>
      <c r="F889">
        <v>110</v>
      </c>
      <c r="G889">
        <v>13.9</v>
      </c>
      <c r="H889"/>
      <c r="I889"/>
      <c r="J889"/>
      <c r="K889"/>
      <c r="L889"/>
      <c r="M889"/>
      <c r="N889"/>
      <c r="O889"/>
    </row>
    <row r="890" spans="1:15" x14ac:dyDescent="0.35">
      <c r="A890" s="35" t="s">
        <v>25</v>
      </c>
      <c r="B890" s="33">
        <v>4</v>
      </c>
      <c r="C890" s="35" t="s">
        <v>365</v>
      </c>
      <c r="D890">
        <v>7</v>
      </c>
      <c r="E890" s="35" t="s">
        <v>23</v>
      </c>
      <c r="F890">
        <v>111</v>
      </c>
      <c r="G890">
        <v>21.5</v>
      </c>
      <c r="H890"/>
      <c r="I890"/>
      <c r="J890"/>
      <c r="K890"/>
      <c r="L890"/>
      <c r="M890"/>
      <c r="N890"/>
      <c r="O890"/>
    </row>
    <row r="891" spans="1:15" x14ac:dyDescent="0.35">
      <c r="A891" s="35" t="s">
        <v>25</v>
      </c>
      <c r="B891" s="33">
        <v>4</v>
      </c>
      <c r="C891" s="35" t="s">
        <v>365</v>
      </c>
      <c r="D891">
        <v>9</v>
      </c>
      <c r="E891" s="35" t="s">
        <v>77</v>
      </c>
      <c r="F891">
        <v>111</v>
      </c>
      <c r="G891">
        <v>13.4</v>
      </c>
      <c r="H891"/>
      <c r="I891"/>
      <c r="J891"/>
      <c r="K891"/>
      <c r="L891"/>
      <c r="M891"/>
      <c r="N891"/>
      <c r="O891"/>
    </row>
    <row r="892" spans="1:15" x14ac:dyDescent="0.35">
      <c r="A892" s="35" t="s">
        <v>25</v>
      </c>
      <c r="B892" s="33">
        <v>4</v>
      </c>
      <c r="C892" s="35" t="s">
        <v>365</v>
      </c>
      <c r="D892">
        <v>8</v>
      </c>
      <c r="E892" s="35" t="s">
        <v>77</v>
      </c>
      <c r="F892">
        <v>114</v>
      </c>
      <c r="G892">
        <v>13.9</v>
      </c>
      <c r="H892"/>
      <c r="I892"/>
      <c r="J892"/>
      <c r="K892"/>
      <c r="L892"/>
      <c r="M892"/>
      <c r="N892"/>
      <c r="O892"/>
    </row>
    <row r="893" spans="1:15" x14ac:dyDescent="0.35">
      <c r="A893" s="35" t="s">
        <v>25</v>
      </c>
      <c r="B893" s="33">
        <v>4</v>
      </c>
      <c r="C893" s="35" t="s">
        <v>365</v>
      </c>
      <c r="D893">
        <v>8</v>
      </c>
      <c r="E893" s="35" t="s">
        <v>77</v>
      </c>
      <c r="F893">
        <v>115</v>
      </c>
      <c r="G893">
        <v>15.5</v>
      </c>
      <c r="H893"/>
      <c r="I893"/>
      <c r="J893"/>
      <c r="K893"/>
      <c r="L893"/>
      <c r="M893"/>
      <c r="N893"/>
      <c r="O893"/>
    </row>
    <row r="894" spans="1:15" x14ac:dyDescent="0.35">
      <c r="A894" s="35" t="s">
        <v>25</v>
      </c>
      <c r="B894" s="33">
        <v>4</v>
      </c>
      <c r="C894" s="35" t="s">
        <v>365</v>
      </c>
      <c r="D894">
        <v>5</v>
      </c>
      <c r="E894" s="35" t="s">
        <v>23</v>
      </c>
      <c r="F894">
        <v>119</v>
      </c>
      <c r="G894">
        <v>28.3</v>
      </c>
      <c r="H894"/>
      <c r="I894"/>
      <c r="J894"/>
      <c r="K894"/>
      <c r="L894"/>
      <c r="M894"/>
      <c r="N894"/>
      <c r="O894"/>
    </row>
    <row r="895" spans="1:15" x14ac:dyDescent="0.35">
      <c r="A895" s="35" t="s">
        <v>25</v>
      </c>
      <c r="B895" s="33">
        <v>4</v>
      </c>
      <c r="C895" s="35" t="s">
        <v>365</v>
      </c>
      <c r="D895">
        <v>4</v>
      </c>
      <c r="E895" s="35" t="s">
        <v>71</v>
      </c>
      <c r="F895">
        <v>120</v>
      </c>
      <c r="G895">
        <v>27.1</v>
      </c>
      <c r="H895"/>
      <c r="I895" t="s">
        <v>1005</v>
      </c>
      <c r="J895"/>
      <c r="K895"/>
      <c r="L895"/>
      <c r="M895"/>
      <c r="N895"/>
      <c r="O895"/>
    </row>
    <row r="896" spans="1:15" x14ac:dyDescent="0.35">
      <c r="A896" s="35" t="s">
        <v>25</v>
      </c>
      <c r="B896" s="33">
        <v>4</v>
      </c>
      <c r="C896" s="35" t="s">
        <v>365</v>
      </c>
      <c r="D896">
        <v>6</v>
      </c>
      <c r="E896" s="35" t="s">
        <v>23</v>
      </c>
      <c r="F896">
        <v>123</v>
      </c>
      <c r="G896">
        <v>31.3</v>
      </c>
      <c r="H896"/>
      <c r="I896"/>
      <c r="J896"/>
      <c r="K896"/>
      <c r="L896"/>
      <c r="M896"/>
      <c r="N896"/>
      <c r="O896"/>
    </row>
    <row r="897" spans="1:15" x14ac:dyDescent="0.35">
      <c r="A897" s="35" t="s">
        <v>25</v>
      </c>
      <c r="B897" s="33">
        <v>4</v>
      </c>
      <c r="C897" s="35" t="s">
        <v>365</v>
      </c>
      <c r="D897">
        <v>4</v>
      </c>
      <c r="E897" s="35" t="s">
        <v>44</v>
      </c>
      <c r="F897">
        <v>130</v>
      </c>
      <c r="G897">
        <v>48.9</v>
      </c>
      <c r="H897"/>
      <c r="I897"/>
      <c r="J897"/>
      <c r="K897"/>
      <c r="L897"/>
      <c r="M897"/>
      <c r="N897"/>
      <c r="O897"/>
    </row>
    <row r="898" spans="1:15" x14ac:dyDescent="0.35">
      <c r="A898" s="35" t="s">
        <v>25</v>
      </c>
      <c r="B898" s="33">
        <v>4</v>
      </c>
      <c r="C898" s="35" t="s">
        <v>365</v>
      </c>
      <c r="D898">
        <v>4</v>
      </c>
      <c r="E898" s="35" t="s">
        <v>68</v>
      </c>
      <c r="F898">
        <v>150</v>
      </c>
      <c r="G898">
        <v>56.8</v>
      </c>
      <c r="H898"/>
      <c r="I898"/>
      <c r="J898"/>
      <c r="K898"/>
      <c r="L898"/>
      <c r="M898"/>
      <c r="N898"/>
      <c r="O898"/>
    </row>
    <row r="899" spans="1:15" x14ac:dyDescent="0.35">
      <c r="A899" s="35" t="s">
        <v>25</v>
      </c>
      <c r="B899" s="33">
        <v>4</v>
      </c>
      <c r="C899" s="35" t="s">
        <v>373</v>
      </c>
      <c r="D899">
        <v>2</v>
      </c>
      <c r="E899" s="35" t="s">
        <v>22</v>
      </c>
      <c r="F899">
        <v>28</v>
      </c>
      <c r="G899">
        <v>0.4</v>
      </c>
      <c r="H899"/>
      <c r="I899"/>
      <c r="J899"/>
      <c r="K899"/>
      <c r="L899"/>
      <c r="M899"/>
      <c r="N899"/>
      <c r="O899"/>
    </row>
    <row r="900" spans="1:15" x14ac:dyDescent="0.35">
      <c r="A900" s="35" t="s">
        <v>25</v>
      </c>
      <c r="B900" s="33">
        <v>4</v>
      </c>
      <c r="C900" s="35" t="s">
        <v>373</v>
      </c>
      <c r="D900">
        <v>2</v>
      </c>
      <c r="E900" s="35" t="s">
        <v>68</v>
      </c>
      <c r="F900">
        <v>29</v>
      </c>
      <c r="G900">
        <v>0.2</v>
      </c>
      <c r="H900"/>
      <c r="I900"/>
      <c r="J900"/>
      <c r="K900"/>
      <c r="L900"/>
      <c r="M900"/>
      <c r="N900"/>
      <c r="O900"/>
    </row>
    <row r="901" spans="1:15" x14ac:dyDescent="0.35">
      <c r="A901" s="35" t="s">
        <v>25</v>
      </c>
      <c r="B901" s="33">
        <v>4</v>
      </c>
      <c r="C901" s="35" t="s">
        <v>373</v>
      </c>
      <c r="D901">
        <v>2</v>
      </c>
      <c r="E901" s="35" t="s">
        <v>22</v>
      </c>
      <c r="F901">
        <v>32</v>
      </c>
      <c r="G901">
        <v>1.2</v>
      </c>
      <c r="H901"/>
      <c r="I901"/>
      <c r="J901"/>
      <c r="K901"/>
      <c r="L901"/>
      <c r="M901"/>
      <c r="N901"/>
      <c r="O901"/>
    </row>
    <row r="902" spans="1:15" x14ac:dyDescent="0.35">
      <c r="A902" s="35" t="s">
        <v>25</v>
      </c>
      <c r="B902" s="33">
        <v>4</v>
      </c>
      <c r="C902" s="35" t="s">
        <v>373</v>
      </c>
      <c r="D902">
        <v>2</v>
      </c>
      <c r="E902" s="35" t="s">
        <v>22</v>
      </c>
      <c r="F902">
        <v>36</v>
      </c>
      <c r="G902">
        <v>1.8</v>
      </c>
      <c r="H902"/>
      <c r="I902"/>
      <c r="J902"/>
      <c r="K902"/>
      <c r="L902"/>
      <c r="M902"/>
      <c r="N902"/>
      <c r="O902"/>
    </row>
    <row r="903" spans="1:15" x14ac:dyDescent="0.35">
      <c r="A903" s="35" t="s">
        <v>25</v>
      </c>
      <c r="B903" s="33">
        <v>4</v>
      </c>
      <c r="C903" s="35" t="s">
        <v>373</v>
      </c>
      <c r="D903">
        <v>2</v>
      </c>
      <c r="E903" s="35" t="s">
        <v>22</v>
      </c>
      <c r="F903">
        <v>40</v>
      </c>
      <c r="G903">
        <v>1.8</v>
      </c>
      <c r="H903"/>
      <c r="I903"/>
      <c r="J903"/>
      <c r="K903"/>
      <c r="L903"/>
      <c r="M903"/>
      <c r="N903"/>
      <c r="O903"/>
    </row>
    <row r="904" spans="1:15" x14ac:dyDescent="0.35">
      <c r="A904" s="35" t="s">
        <v>25</v>
      </c>
      <c r="B904" s="33">
        <v>4</v>
      </c>
      <c r="C904" s="35" t="s">
        <v>373</v>
      </c>
      <c r="D904">
        <v>2</v>
      </c>
      <c r="E904" s="35" t="s">
        <v>22</v>
      </c>
      <c r="F904">
        <v>41</v>
      </c>
      <c r="G904">
        <v>1.9</v>
      </c>
      <c r="H904"/>
      <c r="I904"/>
      <c r="J904"/>
      <c r="K904"/>
      <c r="L904"/>
      <c r="M904"/>
      <c r="N904"/>
      <c r="O904"/>
    </row>
    <row r="905" spans="1:15" x14ac:dyDescent="0.35">
      <c r="A905" s="35" t="s">
        <v>25</v>
      </c>
      <c r="B905" s="33">
        <v>4</v>
      </c>
      <c r="C905" s="35" t="s">
        <v>373</v>
      </c>
      <c r="D905">
        <v>2</v>
      </c>
      <c r="E905" s="35" t="s">
        <v>68</v>
      </c>
      <c r="F905">
        <v>42</v>
      </c>
      <c r="G905">
        <v>1</v>
      </c>
      <c r="H905"/>
      <c r="I905"/>
      <c r="J905"/>
      <c r="K905"/>
      <c r="L905"/>
      <c r="M905"/>
      <c r="N905"/>
      <c r="O905"/>
    </row>
    <row r="906" spans="1:15" x14ac:dyDescent="0.35">
      <c r="A906" s="35" t="s">
        <v>25</v>
      </c>
      <c r="B906" s="33">
        <v>4</v>
      </c>
      <c r="C906" s="35" t="s">
        <v>373</v>
      </c>
      <c r="D906">
        <v>2</v>
      </c>
      <c r="E906" s="35" t="s">
        <v>68</v>
      </c>
      <c r="F906">
        <v>43</v>
      </c>
      <c r="G906">
        <v>0.3</v>
      </c>
      <c r="H906"/>
      <c r="I906"/>
      <c r="J906"/>
      <c r="K906"/>
      <c r="L906"/>
      <c r="M906"/>
      <c r="N906"/>
      <c r="O906"/>
    </row>
    <row r="907" spans="1:15" x14ac:dyDescent="0.35">
      <c r="A907" s="35" t="s">
        <v>25</v>
      </c>
      <c r="B907" s="33">
        <v>4</v>
      </c>
      <c r="C907" s="35" t="s">
        <v>373</v>
      </c>
      <c r="D907">
        <v>2</v>
      </c>
      <c r="E907" s="35" t="s">
        <v>68</v>
      </c>
      <c r="F907">
        <v>65</v>
      </c>
      <c r="G907">
        <v>3.5</v>
      </c>
      <c r="H907"/>
      <c r="I907" t="s">
        <v>1011</v>
      </c>
      <c r="J907"/>
      <c r="K907"/>
      <c r="L907"/>
      <c r="M907"/>
      <c r="N907"/>
      <c r="O907"/>
    </row>
    <row r="908" spans="1:15" x14ac:dyDescent="0.35">
      <c r="A908" s="35" t="s">
        <v>25</v>
      </c>
      <c r="B908" s="33">
        <v>4</v>
      </c>
      <c r="C908" s="35" t="s">
        <v>373</v>
      </c>
      <c r="D908">
        <v>2</v>
      </c>
      <c r="E908" s="35" t="s">
        <v>31</v>
      </c>
      <c r="F908">
        <v>75</v>
      </c>
      <c r="G908">
        <v>10.7</v>
      </c>
      <c r="H908"/>
      <c r="I908"/>
      <c r="J908"/>
      <c r="K908"/>
      <c r="L908"/>
      <c r="M908"/>
      <c r="N908"/>
      <c r="O908"/>
    </row>
    <row r="909" spans="1:15" x14ac:dyDescent="0.35">
      <c r="A909" s="35" t="s">
        <v>25</v>
      </c>
      <c r="B909" s="33">
        <v>4</v>
      </c>
      <c r="C909" s="35" t="s">
        <v>373</v>
      </c>
      <c r="D909">
        <v>3</v>
      </c>
      <c r="E909" s="35" t="s">
        <v>31</v>
      </c>
      <c r="F909">
        <v>82</v>
      </c>
      <c r="G909">
        <v>11.8</v>
      </c>
      <c r="H909"/>
      <c r="I909"/>
      <c r="J909"/>
      <c r="K909"/>
      <c r="L909"/>
      <c r="M909"/>
      <c r="N909"/>
      <c r="O909"/>
    </row>
    <row r="910" spans="1:15" x14ac:dyDescent="0.35">
      <c r="A910" s="35" t="s">
        <v>25</v>
      </c>
      <c r="B910" s="33">
        <v>4</v>
      </c>
      <c r="C910" s="35" t="s">
        <v>364</v>
      </c>
      <c r="D910">
        <v>1</v>
      </c>
      <c r="E910" s="35" t="s">
        <v>15</v>
      </c>
      <c r="F910">
        <v>20</v>
      </c>
      <c r="G910">
        <v>0.1</v>
      </c>
      <c r="H910"/>
      <c r="I910"/>
      <c r="J910"/>
      <c r="K910"/>
      <c r="L910"/>
      <c r="M910"/>
      <c r="N910"/>
      <c r="O910"/>
    </row>
    <row r="911" spans="1:15" x14ac:dyDescent="0.35">
      <c r="A911" s="35" t="s">
        <v>25</v>
      </c>
      <c r="B911" s="33">
        <v>4</v>
      </c>
      <c r="C911" s="35" t="s">
        <v>364</v>
      </c>
      <c r="D911">
        <v>1</v>
      </c>
      <c r="E911" s="35" t="s">
        <v>15</v>
      </c>
      <c r="F911">
        <v>21</v>
      </c>
      <c r="G911">
        <v>0.2</v>
      </c>
      <c r="H911"/>
      <c r="I911"/>
      <c r="J911"/>
      <c r="K911"/>
      <c r="L911"/>
      <c r="M911"/>
      <c r="N911"/>
      <c r="O911"/>
    </row>
    <row r="912" spans="1:15" x14ac:dyDescent="0.35">
      <c r="A912" s="35" t="s">
        <v>25</v>
      </c>
      <c r="B912" s="33">
        <v>4</v>
      </c>
      <c r="C912" s="35" t="s">
        <v>364</v>
      </c>
      <c r="D912">
        <v>1</v>
      </c>
      <c r="E912" s="35" t="s">
        <v>15</v>
      </c>
      <c r="F912">
        <v>23</v>
      </c>
      <c r="G912">
        <v>0.1</v>
      </c>
      <c r="H912"/>
      <c r="I912"/>
      <c r="J912"/>
      <c r="K912"/>
      <c r="L912"/>
      <c r="M912"/>
      <c r="N912"/>
      <c r="O912"/>
    </row>
    <row r="913" spans="1:15" x14ac:dyDescent="0.35">
      <c r="A913" s="35" t="s">
        <v>25</v>
      </c>
      <c r="B913" s="33">
        <v>4</v>
      </c>
      <c r="C913" s="35" t="s">
        <v>364</v>
      </c>
      <c r="D913">
        <v>1</v>
      </c>
      <c r="E913" s="35" t="s">
        <v>15</v>
      </c>
      <c r="F913">
        <v>24</v>
      </c>
      <c r="G913">
        <v>0.2</v>
      </c>
      <c r="H913"/>
      <c r="I913"/>
      <c r="J913"/>
      <c r="K913"/>
      <c r="L913"/>
      <c r="M913"/>
      <c r="N913"/>
      <c r="O913"/>
    </row>
    <row r="914" spans="1:15" x14ac:dyDescent="0.35">
      <c r="A914" s="35" t="s">
        <v>25</v>
      </c>
      <c r="B914" s="33">
        <v>4</v>
      </c>
      <c r="C914" s="35" t="s">
        <v>364</v>
      </c>
      <c r="D914">
        <v>1</v>
      </c>
      <c r="E914" s="35" t="s">
        <v>68</v>
      </c>
      <c r="F914">
        <v>25</v>
      </c>
      <c r="G914">
        <v>0.2</v>
      </c>
      <c r="H914"/>
      <c r="I914"/>
      <c r="J914"/>
      <c r="K914"/>
      <c r="L914"/>
      <c r="M914"/>
      <c r="N914"/>
      <c r="O914"/>
    </row>
    <row r="915" spans="1:15" x14ac:dyDescent="0.35">
      <c r="A915" s="35" t="s">
        <v>25</v>
      </c>
      <c r="B915" s="33">
        <v>4</v>
      </c>
      <c r="C915" s="35" t="s">
        <v>364</v>
      </c>
      <c r="D915">
        <v>1</v>
      </c>
      <c r="E915" s="35" t="s">
        <v>68</v>
      </c>
      <c r="F915">
        <v>29</v>
      </c>
      <c r="G915">
        <v>0.4</v>
      </c>
      <c r="H915"/>
      <c r="I915"/>
      <c r="J915"/>
      <c r="K915"/>
      <c r="L915"/>
      <c r="M915"/>
      <c r="N915"/>
      <c r="O915"/>
    </row>
    <row r="916" spans="1:15" x14ac:dyDescent="0.35">
      <c r="A916" s="35" t="s">
        <v>25</v>
      </c>
      <c r="B916" s="33">
        <v>4</v>
      </c>
      <c r="C916" s="35" t="s">
        <v>364</v>
      </c>
      <c r="D916">
        <v>1</v>
      </c>
      <c r="E916" s="35" t="s">
        <v>68</v>
      </c>
      <c r="F916">
        <v>32</v>
      </c>
      <c r="G916">
        <v>0.4</v>
      </c>
      <c r="H916"/>
      <c r="I916"/>
      <c r="J916"/>
      <c r="K916"/>
      <c r="L916"/>
      <c r="M916"/>
      <c r="N916"/>
      <c r="O916"/>
    </row>
    <row r="917" spans="1:15" x14ac:dyDescent="0.35">
      <c r="A917" s="35" t="s">
        <v>25</v>
      </c>
      <c r="B917" s="33">
        <v>4</v>
      </c>
      <c r="C917" s="35" t="s">
        <v>364</v>
      </c>
      <c r="D917">
        <v>1</v>
      </c>
      <c r="E917" s="35" t="s">
        <v>71</v>
      </c>
      <c r="F917">
        <v>32</v>
      </c>
      <c r="G917">
        <v>0.4</v>
      </c>
      <c r="H917"/>
      <c r="I917"/>
      <c r="J917"/>
      <c r="K917"/>
      <c r="L917"/>
      <c r="M917"/>
      <c r="N917"/>
      <c r="O917"/>
    </row>
    <row r="918" spans="1:15" x14ac:dyDescent="0.35">
      <c r="A918" s="35" t="s">
        <v>25</v>
      </c>
      <c r="B918" s="33">
        <v>4</v>
      </c>
      <c r="C918" s="35" t="s">
        <v>364</v>
      </c>
      <c r="D918">
        <v>1</v>
      </c>
      <c r="E918" s="35" t="s">
        <v>68</v>
      </c>
      <c r="F918">
        <v>35</v>
      </c>
      <c r="G918">
        <v>0.3</v>
      </c>
      <c r="H918"/>
      <c r="I918"/>
      <c r="J918"/>
      <c r="K918"/>
      <c r="L918"/>
      <c r="M918"/>
      <c r="N918"/>
      <c r="O918"/>
    </row>
    <row r="919" spans="1:15" x14ac:dyDescent="0.35">
      <c r="A919" s="35" t="s">
        <v>25</v>
      </c>
      <c r="B919" s="33">
        <v>4</v>
      </c>
      <c r="C919" s="35" t="s">
        <v>364</v>
      </c>
      <c r="D919">
        <v>1</v>
      </c>
      <c r="E919" s="35" t="s">
        <v>68</v>
      </c>
      <c r="F919">
        <v>35</v>
      </c>
      <c r="G919">
        <v>0.4</v>
      </c>
      <c r="H919"/>
      <c r="I919"/>
      <c r="J919"/>
      <c r="K919"/>
      <c r="L919"/>
      <c r="M919"/>
      <c r="N919"/>
      <c r="O919"/>
    </row>
    <row r="920" spans="1:15" x14ac:dyDescent="0.35">
      <c r="A920" s="35" t="s">
        <v>25</v>
      </c>
      <c r="B920" s="33">
        <v>4</v>
      </c>
      <c r="C920" s="35" t="s">
        <v>364</v>
      </c>
      <c r="D920">
        <v>1</v>
      </c>
      <c r="E920" s="35" t="s">
        <v>68</v>
      </c>
      <c r="F920">
        <v>35</v>
      </c>
      <c r="G920">
        <v>0.5</v>
      </c>
      <c r="H920"/>
      <c r="I920"/>
      <c r="J920"/>
      <c r="K920"/>
      <c r="L920"/>
      <c r="M920"/>
      <c r="N920"/>
      <c r="O920"/>
    </row>
    <row r="921" spans="1:15" x14ac:dyDescent="0.35">
      <c r="A921" s="35" t="s">
        <v>25</v>
      </c>
      <c r="B921" s="33">
        <v>4</v>
      </c>
      <c r="C921" s="35" t="s">
        <v>364</v>
      </c>
      <c r="D921">
        <v>1</v>
      </c>
      <c r="E921" s="35" t="s">
        <v>68</v>
      </c>
      <c r="F921">
        <v>35</v>
      </c>
      <c r="G921">
        <v>0.5</v>
      </c>
      <c r="H921"/>
      <c r="I921"/>
      <c r="J921"/>
      <c r="K921"/>
      <c r="L921"/>
      <c r="M921"/>
      <c r="N921"/>
      <c r="O921"/>
    </row>
    <row r="922" spans="1:15" x14ac:dyDescent="0.35">
      <c r="A922" s="35" t="s">
        <v>25</v>
      </c>
      <c r="B922" s="33">
        <v>4</v>
      </c>
      <c r="C922" s="35" t="s">
        <v>364</v>
      </c>
      <c r="D922">
        <v>1</v>
      </c>
      <c r="E922" s="35" t="s">
        <v>68</v>
      </c>
      <c r="F922">
        <v>35</v>
      </c>
      <c r="G922">
        <v>0.5</v>
      </c>
      <c r="H922"/>
      <c r="I922"/>
      <c r="J922"/>
      <c r="K922"/>
      <c r="L922"/>
      <c r="M922"/>
      <c r="N922"/>
      <c r="O922"/>
    </row>
    <row r="923" spans="1:15" x14ac:dyDescent="0.35">
      <c r="A923" s="35" t="s">
        <v>25</v>
      </c>
      <c r="B923" s="33">
        <v>4</v>
      </c>
      <c r="C923" s="35" t="s">
        <v>364</v>
      </c>
      <c r="D923">
        <v>1</v>
      </c>
      <c r="E923" s="35" t="s">
        <v>71</v>
      </c>
      <c r="F923">
        <v>35</v>
      </c>
      <c r="G923">
        <v>0.3</v>
      </c>
      <c r="H923"/>
      <c r="I923"/>
      <c r="J923"/>
      <c r="K923"/>
      <c r="L923"/>
      <c r="M923"/>
      <c r="N923"/>
      <c r="O923"/>
    </row>
    <row r="924" spans="1:15" x14ac:dyDescent="0.35">
      <c r="A924" s="35" t="s">
        <v>25</v>
      </c>
      <c r="B924" s="33">
        <v>4</v>
      </c>
      <c r="C924" s="35" t="s">
        <v>364</v>
      </c>
      <c r="D924">
        <v>1</v>
      </c>
      <c r="E924" s="35" t="s">
        <v>146</v>
      </c>
      <c r="F924">
        <v>35</v>
      </c>
      <c r="G924">
        <v>0.3</v>
      </c>
      <c r="H924"/>
      <c r="I924"/>
      <c r="J924"/>
      <c r="K924"/>
      <c r="L924"/>
      <c r="M924"/>
      <c r="N924"/>
      <c r="O924"/>
    </row>
    <row r="925" spans="1:15" x14ac:dyDescent="0.35">
      <c r="A925" s="35" t="s">
        <v>25</v>
      </c>
      <c r="B925" s="33">
        <v>4</v>
      </c>
      <c r="C925" s="35" t="s">
        <v>364</v>
      </c>
      <c r="D925">
        <v>1</v>
      </c>
      <c r="E925" s="35" t="s">
        <v>68</v>
      </c>
      <c r="F925">
        <v>36</v>
      </c>
      <c r="G925">
        <v>0.6</v>
      </c>
      <c r="H925"/>
      <c r="I925"/>
      <c r="J925"/>
      <c r="K925"/>
      <c r="L925"/>
      <c r="M925"/>
      <c r="N925"/>
      <c r="O925"/>
    </row>
    <row r="926" spans="1:15" x14ac:dyDescent="0.35">
      <c r="A926" s="35" t="s">
        <v>25</v>
      </c>
      <c r="B926" s="33">
        <v>4</v>
      </c>
      <c r="C926" s="35" t="s">
        <v>364</v>
      </c>
      <c r="D926">
        <v>1</v>
      </c>
      <c r="E926" s="35" t="s">
        <v>68</v>
      </c>
      <c r="F926">
        <v>36</v>
      </c>
      <c r="G926">
        <v>0.5</v>
      </c>
      <c r="H926"/>
      <c r="I926"/>
      <c r="J926"/>
      <c r="K926"/>
      <c r="L926"/>
      <c r="M926"/>
      <c r="N926"/>
      <c r="O926"/>
    </row>
    <row r="927" spans="1:15" x14ac:dyDescent="0.35">
      <c r="A927" s="35" t="s">
        <v>25</v>
      </c>
      <c r="B927" s="33">
        <v>4</v>
      </c>
      <c r="C927" s="35" t="s">
        <v>364</v>
      </c>
      <c r="D927">
        <v>1</v>
      </c>
      <c r="E927" s="35" t="s">
        <v>68</v>
      </c>
      <c r="F927">
        <v>36</v>
      </c>
      <c r="G927">
        <v>0.5</v>
      </c>
      <c r="H927"/>
      <c r="I927"/>
      <c r="J927"/>
      <c r="K927"/>
      <c r="L927"/>
      <c r="M927"/>
      <c r="N927"/>
      <c r="O927"/>
    </row>
    <row r="928" spans="1:15" x14ac:dyDescent="0.35">
      <c r="A928" s="35" t="s">
        <v>25</v>
      </c>
      <c r="B928" s="33">
        <v>4</v>
      </c>
      <c r="C928" s="35" t="s">
        <v>364</v>
      </c>
      <c r="D928">
        <v>1</v>
      </c>
      <c r="E928" s="35" t="s">
        <v>68</v>
      </c>
      <c r="F928">
        <v>36</v>
      </c>
      <c r="G928">
        <v>0.4</v>
      </c>
      <c r="H928"/>
      <c r="I928"/>
      <c r="J928"/>
      <c r="K928"/>
      <c r="L928"/>
      <c r="M928"/>
      <c r="N928"/>
      <c r="O928"/>
    </row>
    <row r="929" spans="1:15" x14ac:dyDescent="0.35">
      <c r="A929" s="35" t="s">
        <v>25</v>
      </c>
      <c r="B929" s="33">
        <v>4</v>
      </c>
      <c r="C929" s="35" t="s">
        <v>364</v>
      </c>
      <c r="D929">
        <v>1</v>
      </c>
      <c r="E929" s="35" t="s">
        <v>68</v>
      </c>
      <c r="F929">
        <v>38</v>
      </c>
      <c r="G929">
        <v>0.4</v>
      </c>
      <c r="H929"/>
      <c r="I929"/>
      <c r="J929"/>
      <c r="K929"/>
      <c r="L929"/>
      <c r="M929"/>
      <c r="N929"/>
      <c r="O929"/>
    </row>
    <row r="930" spans="1:15" x14ac:dyDescent="0.35">
      <c r="A930" s="35" t="s">
        <v>25</v>
      </c>
      <c r="B930" s="33">
        <v>4</v>
      </c>
      <c r="C930" s="35" t="s">
        <v>364</v>
      </c>
      <c r="D930">
        <v>1</v>
      </c>
      <c r="E930" s="35" t="s">
        <v>68</v>
      </c>
      <c r="F930">
        <v>38</v>
      </c>
      <c r="G930">
        <v>0.4</v>
      </c>
      <c r="H930"/>
      <c r="I930"/>
      <c r="J930"/>
      <c r="K930"/>
      <c r="L930"/>
      <c r="M930"/>
      <c r="N930"/>
      <c r="O930"/>
    </row>
    <row r="931" spans="1:15" x14ac:dyDescent="0.35">
      <c r="A931" s="35" t="s">
        <v>25</v>
      </c>
      <c r="B931" s="33">
        <v>4</v>
      </c>
      <c r="C931" s="35" t="s">
        <v>364</v>
      </c>
      <c r="D931">
        <v>1</v>
      </c>
      <c r="E931" s="35" t="s">
        <v>68</v>
      </c>
      <c r="F931">
        <v>38</v>
      </c>
      <c r="G931">
        <v>0.4</v>
      </c>
      <c r="H931"/>
      <c r="I931"/>
      <c r="J931"/>
      <c r="K931"/>
      <c r="L931"/>
      <c r="M931"/>
      <c r="N931"/>
      <c r="O931"/>
    </row>
    <row r="932" spans="1:15" x14ac:dyDescent="0.35">
      <c r="A932" s="35" t="s">
        <v>25</v>
      </c>
      <c r="B932" s="33">
        <v>4</v>
      </c>
      <c r="C932" s="35" t="s">
        <v>364</v>
      </c>
      <c r="D932">
        <v>1</v>
      </c>
      <c r="E932" s="35" t="s">
        <v>68</v>
      </c>
      <c r="F932">
        <v>38</v>
      </c>
      <c r="G932">
        <v>0.7</v>
      </c>
      <c r="H932"/>
      <c r="I932"/>
      <c r="J932"/>
      <c r="K932"/>
      <c r="L932"/>
      <c r="M932"/>
      <c r="N932"/>
      <c r="O932"/>
    </row>
    <row r="933" spans="1:15" x14ac:dyDescent="0.35">
      <c r="A933" s="35" t="s">
        <v>25</v>
      </c>
      <c r="B933" s="33">
        <v>4</v>
      </c>
      <c r="C933" s="35" t="s">
        <v>364</v>
      </c>
      <c r="D933">
        <v>1</v>
      </c>
      <c r="E933" s="35" t="s">
        <v>71</v>
      </c>
      <c r="F933">
        <v>38</v>
      </c>
      <c r="G933">
        <v>0.5</v>
      </c>
      <c r="H933"/>
      <c r="I933"/>
      <c r="J933"/>
      <c r="K933"/>
      <c r="L933"/>
      <c r="M933"/>
      <c r="N933"/>
      <c r="O933"/>
    </row>
    <row r="934" spans="1:15" x14ac:dyDescent="0.35">
      <c r="A934" s="35" t="s">
        <v>25</v>
      </c>
      <c r="B934" s="33">
        <v>4</v>
      </c>
      <c r="C934" s="35" t="s">
        <v>364</v>
      </c>
      <c r="D934">
        <v>1</v>
      </c>
      <c r="E934" s="35" t="s">
        <v>68</v>
      </c>
      <c r="F934">
        <v>39</v>
      </c>
      <c r="G934">
        <v>0.5</v>
      </c>
      <c r="H934"/>
      <c r="I934"/>
      <c r="J934"/>
      <c r="K934"/>
      <c r="L934"/>
      <c r="M934"/>
      <c r="N934"/>
      <c r="O934"/>
    </row>
    <row r="935" spans="1:15" x14ac:dyDescent="0.35">
      <c r="A935" s="35" t="s">
        <v>25</v>
      </c>
      <c r="B935" s="33">
        <v>4</v>
      </c>
      <c r="C935" s="35" t="s">
        <v>364</v>
      </c>
      <c r="D935">
        <v>1</v>
      </c>
      <c r="E935" s="35" t="s">
        <v>68</v>
      </c>
      <c r="F935">
        <v>39</v>
      </c>
      <c r="G935">
        <v>0.7</v>
      </c>
      <c r="H935"/>
      <c r="I935"/>
      <c r="J935"/>
      <c r="K935"/>
      <c r="L935"/>
      <c r="M935"/>
      <c r="N935"/>
      <c r="O935"/>
    </row>
    <row r="936" spans="1:15" x14ac:dyDescent="0.35">
      <c r="A936" s="35" t="s">
        <v>25</v>
      </c>
      <c r="B936" s="33">
        <v>4</v>
      </c>
      <c r="C936" s="35" t="s">
        <v>364</v>
      </c>
      <c r="D936">
        <v>1</v>
      </c>
      <c r="E936" s="35" t="s">
        <v>71</v>
      </c>
      <c r="F936">
        <v>39</v>
      </c>
      <c r="G936">
        <v>0.7</v>
      </c>
      <c r="H936"/>
      <c r="I936"/>
      <c r="J936"/>
      <c r="K936"/>
      <c r="L936"/>
      <c r="M936"/>
      <c r="N936"/>
      <c r="O936"/>
    </row>
    <row r="937" spans="1:15" x14ac:dyDescent="0.35">
      <c r="A937" s="35" t="s">
        <v>25</v>
      </c>
      <c r="B937" s="33">
        <v>4</v>
      </c>
      <c r="C937" s="35" t="s">
        <v>364</v>
      </c>
      <c r="D937">
        <v>1</v>
      </c>
      <c r="E937" s="35" t="s">
        <v>68</v>
      </c>
      <c r="F937">
        <v>40</v>
      </c>
      <c r="G937">
        <v>0.7</v>
      </c>
      <c r="H937"/>
      <c r="I937"/>
      <c r="J937"/>
      <c r="K937"/>
      <c r="L937"/>
      <c r="M937"/>
      <c r="N937"/>
      <c r="O937"/>
    </row>
    <row r="938" spans="1:15" x14ac:dyDescent="0.35">
      <c r="A938" s="35" t="s">
        <v>25</v>
      </c>
      <c r="B938" s="33">
        <v>4</v>
      </c>
      <c r="C938" s="35" t="s">
        <v>364</v>
      </c>
      <c r="D938">
        <v>1</v>
      </c>
      <c r="E938" s="35" t="s">
        <v>71</v>
      </c>
      <c r="F938">
        <v>40</v>
      </c>
      <c r="G938">
        <v>0.8</v>
      </c>
      <c r="H938"/>
      <c r="I938"/>
      <c r="J938"/>
      <c r="K938"/>
      <c r="L938"/>
      <c r="M938"/>
      <c r="N938"/>
      <c r="O938"/>
    </row>
    <row r="939" spans="1:15" x14ac:dyDescent="0.35">
      <c r="A939" s="35" t="s">
        <v>25</v>
      </c>
      <c r="B939" s="33">
        <v>4</v>
      </c>
      <c r="C939" s="35" t="s">
        <v>364</v>
      </c>
      <c r="D939">
        <v>1</v>
      </c>
      <c r="E939" s="35" t="s">
        <v>22</v>
      </c>
      <c r="F939">
        <v>40</v>
      </c>
      <c r="G939">
        <v>2.1</v>
      </c>
      <c r="H939"/>
      <c r="I939"/>
      <c r="J939"/>
      <c r="K939"/>
      <c r="L939"/>
      <c r="M939"/>
      <c r="N939"/>
      <c r="O939"/>
    </row>
    <row r="940" spans="1:15" x14ac:dyDescent="0.35">
      <c r="A940" s="35" t="s">
        <v>25</v>
      </c>
      <c r="B940" s="33">
        <v>4</v>
      </c>
      <c r="C940" s="35" t="s">
        <v>364</v>
      </c>
      <c r="D940">
        <v>1</v>
      </c>
      <c r="E940" s="35" t="s">
        <v>68</v>
      </c>
      <c r="F940">
        <v>41</v>
      </c>
      <c r="G940">
        <v>0.6</v>
      </c>
      <c r="H940"/>
      <c r="I940"/>
      <c r="J940"/>
      <c r="K940"/>
      <c r="L940"/>
      <c r="M940"/>
      <c r="N940"/>
      <c r="O940"/>
    </row>
    <row r="941" spans="1:15" x14ac:dyDescent="0.35">
      <c r="A941" s="35" t="s">
        <v>25</v>
      </c>
      <c r="B941" s="33">
        <v>4</v>
      </c>
      <c r="C941" s="35" t="s">
        <v>364</v>
      </c>
      <c r="D941">
        <v>1</v>
      </c>
      <c r="E941" s="35" t="s">
        <v>71</v>
      </c>
      <c r="F941">
        <v>41</v>
      </c>
      <c r="G941">
        <v>0.8</v>
      </c>
      <c r="H941"/>
      <c r="I941"/>
      <c r="J941"/>
      <c r="K941"/>
      <c r="L941"/>
      <c r="M941"/>
      <c r="N941"/>
      <c r="O941"/>
    </row>
    <row r="942" spans="1:15" x14ac:dyDescent="0.35">
      <c r="A942" s="35" t="s">
        <v>25</v>
      </c>
      <c r="B942" s="33">
        <v>4</v>
      </c>
      <c r="C942" s="35" t="s">
        <v>364</v>
      </c>
      <c r="D942">
        <v>1</v>
      </c>
      <c r="E942" s="35" t="s">
        <v>71</v>
      </c>
      <c r="F942">
        <v>42</v>
      </c>
      <c r="G942">
        <v>0.8</v>
      </c>
      <c r="H942"/>
      <c r="I942"/>
      <c r="J942"/>
      <c r="K942"/>
      <c r="L942"/>
      <c r="M942"/>
      <c r="N942"/>
      <c r="O942"/>
    </row>
    <row r="943" spans="1:15" x14ac:dyDescent="0.35">
      <c r="A943" s="35" t="s">
        <v>25</v>
      </c>
      <c r="B943" s="33">
        <v>4</v>
      </c>
      <c r="C943" s="35" t="s">
        <v>364</v>
      </c>
      <c r="D943">
        <v>1</v>
      </c>
      <c r="E943" s="35" t="s">
        <v>68</v>
      </c>
      <c r="F943">
        <v>44</v>
      </c>
      <c r="G943">
        <v>0.6</v>
      </c>
      <c r="H943"/>
      <c r="I943"/>
      <c r="J943"/>
      <c r="K943"/>
      <c r="L943"/>
      <c r="M943"/>
      <c r="N943"/>
      <c r="O943"/>
    </row>
    <row r="944" spans="1:15" x14ac:dyDescent="0.35">
      <c r="A944" s="35" t="s">
        <v>25</v>
      </c>
      <c r="B944" s="33">
        <v>4</v>
      </c>
      <c r="C944" s="35" t="s">
        <v>364</v>
      </c>
      <c r="D944">
        <v>1</v>
      </c>
      <c r="E944" s="35" t="s">
        <v>22</v>
      </c>
      <c r="F944">
        <v>44</v>
      </c>
      <c r="G944">
        <v>2.2000000000000002</v>
      </c>
      <c r="H944"/>
      <c r="I944"/>
      <c r="J944"/>
      <c r="K944"/>
      <c r="L944"/>
      <c r="M944"/>
      <c r="N944"/>
      <c r="O944"/>
    </row>
    <row r="945" spans="1:15" x14ac:dyDescent="0.35">
      <c r="A945" s="35" t="s">
        <v>25</v>
      </c>
      <c r="B945" s="33">
        <v>4</v>
      </c>
      <c r="C945" s="35" t="s">
        <v>364</v>
      </c>
      <c r="D945">
        <v>1</v>
      </c>
      <c r="E945" s="35" t="s">
        <v>68</v>
      </c>
      <c r="F945">
        <v>45</v>
      </c>
      <c r="G945">
        <v>1.1000000000000001</v>
      </c>
      <c r="H945"/>
      <c r="I945"/>
      <c r="J945"/>
      <c r="K945"/>
      <c r="L945"/>
      <c r="M945"/>
      <c r="N945"/>
      <c r="O945"/>
    </row>
    <row r="946" spans="1:15" x14ac:dyDescent="0.35">
      <c r="A946" s="35" t="s">
        <v>25</v>
      </c>
      <c r="B946" s="33">
        <v>4</v>
      </c>
      <c r="C946" s="35" t="s">
        <v>364</v>
      </c>
      <c r="D946">
        <v>1</v>
      </c>
      <c r="E946" s="35" t="s">
        <v>68</v>
      </c>
      <c r="F946">
        <v>46</v>
      </c>
      <c r="G946">
        <v>1.2</v>
      </c>
      <c r="H946"/>
      <c r="I946"/>
      <c r="J946"/>
      <c r="K946"/>
      <c r="L946"/>
      <c r="M946"/>
      <c r="N946"/>
      <c r="O946"/>
    </row>
    <row r="947" spans="1:15" x14ac:dyDescent="0.35">
      <c r="A947" s="35" t="s">
        <v>25</v>
      </c>
      <c r="B947" s="33">
        <v>4</v>
      </c>
      <c r="C947" s="35" t="s">
        <v>364</v>
      </c>
      <c r="D947">
        <v>1</v>
      </c>
      <c r="E947" s="35" t="s">
        <v>68</v>
      </c>
      <c r="F947">
        <v>47</v>
      </c>
      <c r="G947">
        <v>1.5</v>
      </c>
      <c r="H947"/>
      <c r="I947"/>
      <c r="J947"/>
      <c r="K947"/>
      <c r="L947"/>
      <c r="M947"/>
      <c r="N947"/>
      <c r="O947"/>
    </row>
    <row r="948" spans="1:15" x14ac:dyDescent="0.35">
      <c r="A948" s="35" t="s">
        <v>25</v>
      </c>
      <c r="B948" s="33">
        <v>4</v>
      </c>
      <c r="C948" s="35" t="s">
        <v>364</v>
      </c>
      <c r="D948">
        <v>1</v>
      </c>
      <c r="E948" s="35" t="s">
        <v>68</v>
      </c>
      <c r="F948">
        <v>47</v>
      </c>
      <c r="G948">
        <v>1.3</v>
      </c>
      <c r="H948"/>
      <c r="I948"/>
      <c r="J948"/>
      <c r="K948"/>
      <c r="L948"/>
      <c r="M948"/>
      <c r="N948"/>
      <c r="O948"/>
    </row>
    <row r="949" spans="1:15" x14ac:dyDescent="0.35">
      <c r="A949" s="35" t="s">
        <v>25</v>
      </c>
      <c r="B949" s="33">
        <v>4</v>
      </c>
      <c r="C949" s="35" t="s">
        <v>364</v>
      </c>
      <c r="D949">
        <v>1</v>
      </c>
      <c r="E949" s="35" t="s">
        <v>68</v>
      </c>
      <c r="F949">
        <v>49</v>
      </c>
      <c r="G949">
        <v>1.1000000000000001</v>
      </c>
      <c r="H949"/>
      <c r="I949"/>
      <c r="J949"/>
      <c r="K949"/>
      <c r="L949"/>
      <c r="M949"/>
      <c r="N949"/>
      <c r="O949"/>
    </row>
    <row r="950" spans="1:15" x14ac:dyDescent="0.35">
      <c r="A950" s="35" t="s">
        <v>25</v>
      </c>
      <c r="B950" s="33">
        <v>4</v>
      </c>
      <c r="C950" s="35" t="s">
        <v>364</v>
      </c>
      <c r="D950">
        <v>1</v>
      </c>
      <c r="E950" s="35" t="s">
        <v>68</v>
      </c>
      <c r="F950">
        <v>51</v>
      </c>
      <c r="G950">
        <v>1.4</v>
      </c>
      <c r="H950"/>
      <c r="I950"/>
      <c r="J950"/>
      <c r="K950"/>
      <c r="L950"/>
      <c r="M950"/>
      <c r="N950"/>
      <c r="O950"/>
    </row>
    <row r="951" spans="1:15" x14ac:dyDescent="0.35">
      <c r="A951" s="35" t="s">
        <v>25</v>
      </c>
      <c r="B951" s="33">
        <v>4</v>
      </c>
      <c r="C951" s="35" t="s">
        <v>364</v>
      </c>
      <c r="D951">
        <v>1</v>
      </c>
      <c r="E951" s="35" t="s">
        <v>117</v>
      </c>
      <c r="F951">
        <v>54</v>
      </c>
      <c r="G951">
        <v>2.7</v>
      </c>
      <c r="H951"/>
      <c r="I951"/>
      <c r="J951"/>
      <c r="K951"/>
      <c r="L951"/>
      <c r="M951"/>
      <c r="N951"/>
      <c r="O951"/>
    </row>
    <row r="952" spans="1:15" x14ac:dyDescent="0.35">
      <c r="A952" s="35" t="s">
        <v>25</v>
      </c>
      <c r="B952" s="33">
        <v>4</v>
      </c>
      <c r="C952" s="35" t="s">
        <v>364</v>
      </c>
      <c r="D952">
        <v>1</v>
      </c>
      <c r="E952" s="35" t="s">
        <v>68</v>
      </c>
      <c r="F952">
        <v>59</v>
      </c>
      <c r="G952">
        <v>2.6</v>
      </c>
      <c r="H952"/>
      <c r="I952"/>
      <c r="J952"/>
      <c r="K952"/>
      <c r="L952"/>
      <c r="M952"/>
      <c r="N952"/>
      <c r="O952"/>
    </row>
    <row r="953" spans="1:15" x14ac:dyDescent="0.35">
      <c r="A953" s="35" t="s">
        <v>25</v>
      </c>
      <c r="B953" s="33">
        <v>4</v>
      </c>
      <c r="C953" s="35" t="s">
        <v>364</v>
      </c>
      <c r="D953">
        <v>1</v>
      </c>
      <c r="E953" s="35" t="s">
        <v>71</v>
      </c>
      <c r="F953">
        <v>60</v>
      </c>
      <c r="G953">
        <v>4.3</v>
      </c>
      <c r="H953"/>
      <c r="I953"/>
      <c r="J953"/>
      <c r="K953"/>
      <c r="L953"/>
      <c r="M953"/>
      <c r="N953"/>
      <c r="O953"/>
    </row>
    <row r="954" spans="1:15" x14ac:dyDescent="0.35">
      <c r="A954" s="35" t="s">
        <v>25</v>
      </c>
      <c r="B954" s="33">
        <v>4</v>
      </c>
      <c r="C954" s="35" t="s">
        <v>364</v>
      </c>
      <c r="D954">
        <v>1</v>
      </c>
      <c r="E954" s="35" t="s">
        <v>71</v>
      </c>
      <c r="F954">
        <v>60</v>
      </c>
      <c r="G954">
        <v>2.7</v>
      </c>
      <c r="H954"/>
      <c r="I954"/>
      <c r="J954"/>
      <c r="K954"/>
      <c r="L954"/>
      <c r="M954"/>
      <c r="N954"/>
      <c r="O954"/>
    </row>
    <row r="955" spans="1:15" x14ac:dyDescent="0.35">
      <c r="A955" s="35" t="s">
        <v>25</v>
      </c>
      <c r="B955" s="33">
        <v>4</v>
      </c>
      <c r="C955" s="35" t="s">
        <v>364</v>
      </c>
      <c r="D955">
        <v>1</v>
      </c>
      <c r="E955" s="35" t="s">
        <v>117</v>
      </c>
      <c r="F955">
        <v>64</v>
      </c>
      <c r="G955">
        <v>4.2</v>
      </c>
      <c r="H955"/>
      <c r="I955"/>
      <c r="J955"/>
      <c r="K955"/>
      <c r="L955"/>
      <c r="M955"/>
      <c r="N955"/>
      <c r="O955"/>
    </row>
    <row r="956" spans="1:15" x14ac:dyDescent="0.35">
      <c r="A956" s="35" t="s">
        <v>25</v>
      </c>
      <c r="B956" s="33">
        <v>4</v>
      </c>
      <c r="C956" s="35" t="s">
        <v>364</v>
      </c>
      <c r="D956">
        <v>1</v>
      </c>
      <c r="E956" s="35" t="s">
        <v>68</v>
      </c>
      <c r="F956">
        <v>65</v>
      </c>
      <c r="G956">
        <v>4</v>
      </c>
      <c r="H956"/>
      <c r="I956"/>
      <c r="J956"/>
      <c r="K956"/>
      <c r="L956"/>
      <c r="M956"/>
      <c r="N956"/>
      <c r="O956"/>
    </row>
    <row r="957" spans="1:15" x14ac:dyDescent="0.35">
      <c r="A957" s="35" t="s">
        <v>25</v>
      </c>
      <c r="B957" s="33">
        <v>4</v>
      </c>
      <c r="C957" s="35" t="s">
        <v>364</v>
      </c>
      <c r="D957">
        <v>1</v>
      </c>
      <c r="E957" s="35" t="s">
        <v>41</v>
      </c>
      <c r="F957">
        <v>70</v>
      </c>
      <c r="G957">
        <v>0.7</v>
      </c>
      <c r="H957"/>
      <c r="I957"/>
      <c r="J957"/>
      <c r="K957"/>
      <c r="L957"/>
      <c r="M957"/>
      <c r="N957"/>
      <c r="O957"/>
    </row>
    <row r="958" spans="1:15" x14ac:dyDescent="0.35">
      <c r="A958" s="35" t="s">
        <v>25</v>
      </c>
      <c r="B958" s="33">
        <v>4</v>
      </c>
      <c r="C958" s="35" t="s">
        <v>364</v>
      </c>
      <c r="D958">
        <v>1</v>
      </c>
      <c r="E958" s="35" t="s">
        <v>41</v>
      </c>
      <c r="F958">
        <v>75</v>
      </c>
      <c r="G958">
        <v>0.4</v>
      </c>
      <c r="H958"/>
      <c r="I958"/>
      <c r="J958"/>
      <c r="K958"/>
      <c r="L958"/>
      <c r="M958"/>
      <c r="N958"/>
      <c r="O958"/>
    </row>
    <row r="959" spans="1:15" x14ac:dyDescent="0.35">
      <c r="A959" s="35" t="s">
        <v>25</v>
      </c>
      <c r="B959" s="33">
        <v>4</v>
      </c>
      <c r="C959" s="35" t="s">
        <v>364</v>
      </c>
      <c r="D959">
        <v>1</v>
      </c>
      <c r="E959" s="35" t="s">
        <v>68</v>
      </c>
      <c r="F959">
        <v>90</v>
      </c>
      <c r="G959">
        <v>7.7</v>
      </c>
      <c r="H959"/>
      <c r="I959"/>
      <c r="J959"/>
      <c r="K959"/>
      <c r="L959"/>
      <c r="M959"/>
      <c r="N959"/>
      <c r="O959"/>
    </row>
    <row r="960" spans="1:15" x14ac:dyDescent="0.35">
      <c r="A960" s="35" t="s">
        <v>25</v>
      </c>
      <c r="B960" s="33">
        <v>4</v>
      </c>
      <c r="C960" s="35" t="s">
        <v>364</v>
      </c>
      <c r="D960">
        <v>1</v>
      </c>
      <c r="E960" s="35" t="s">
        <v>68</v>
      </c>
      <c r="F960">
        <v>91</v>
      </c>
      <c r="G960">
        <v>7.8</v>
      </c>
      <c r="H960"/>
      <c r="I960"/>
      <c r="J960"/>
      <c r="K960"/>
      <c r="L960"/>
      <c r="M960"/>
      <c r="N960"/>
      <c r="O960"/>
    </row>
    <row r="961" spans="1:15" x14ac:dyDescent="0.35">
      <c r="A961" s="35" t="s">
        <v>25</v>
      </c>
      <c r="B961" s="33">
        <v>4</v>
      </c>
      <c r="C961" s="35" t="s">
        <v>364</v>
      </c>
      <c r="D961">
        <v>1</v>
      </c>
      <c r="E961" s="35" t="s">
        <v>23</v>
      </c>
      <c r="F961">
        <v>107</v>
      </c>
      <c r="G961">
        <v>17.7</v>
      </c>
      <c r="H961"/>
      <c r="I961"/>
      <c r="J961"/>
      <c r="K961"/>
      <c r="L961"/>
      <c r="M961"/>
      <c r="N961"/>
      <c r="O961"/>
    </row>
    <row r="962" spans="1:15" x14ac:dyDescent="0.35">
      <c r="A962" s="35" t="s">
        <v>25</v>
      </c>
      <c r="B962" s="33">
        <v>4</v>
      </c>
      <c r="C962" s="35" t="s">
        <v>364</v>
      </c>
      <c r="D962">
        <v>1</v>
      </c>
      <c r="E962" s="35" t="s">
        <v>41</v>
      </c>
      <c r="F962">
        <v>120</v>
      </c>
      <c r="G962">
        <v>1.8</v>
      </c>
      <c r="H962"/>
      <c r="I962"/>
      <c r="J962"/>
      <c r="K962"/>
      <c r="L962"/>
      <c r="M962"/>
      <c r="N962"/>
      <c r="O962"/>
    </row>
    <row r="963" spans="1:15" x14ac:dyDescent="0.35">
      <c r="A963" s="35" t="s">
        <v>25</v>
      </c>
      <c r="B963" s="33">
        <v>4</v>
      </c>
      <c r="C963" s="35" t="s">
        <v>364</v>
      </c>
      <c r="D963">
        <v>1</v>
      </c>
      <c r="E963" s="35" t="s">
        <v>41</v>
      </c>
      <c r="F963">
        <v>123</v>
      </c>
      <c r="G963">
        <v>2.2999999999999998</v>
      </c>
      <c r="H963"/>
      <c r="I963"/>
      <c r="J963"/>
      <c r="K963"/>
      <c r="L963"/>
      <c r="M963"/>
      <c r="N963"/>
      <c r="O963"/>
    </row>
    <row r="964" spans="1:15" x14ac:dyDescent="0.35">
      <c r="A964" s="35" t="s">
        <v>25</v>
      </c>
      <c r="B964" s="33">
        <v>4</v>
      </c>
      <c r="C964" s="35" t="s">
        <v>364</v>
      </c>
      <c r="D964">
        <v>1</v>
      </c>
      <c r="E964" s="35" t="s">
        <v>41</v>
      </c>
      <c r="F964">
        <v>162</v>
      </c>
      <c r="G964">
        <v>0.3</v>
      </c>
      <c r="H964"/>
      <c r="I964"/>
      <c r="J964"/>
      <c r="K964"/>
      <c r="L964"/>
      <c r="M964"/>
      <c r="N964"/>
      <c r="O964"/>
    </row>
    <row r="965" spans="1:15" x14ac:dyDescent="0.35">
      <c r="A965" s="35" t="s">
        <v>25</v>
      </c>
      <c r="B965" s="33">
        <v>4</v>
      </c>
      <c r="C965" s="35" t="s">
        <v>364</v>
      </c>
      <c r="D965">
        <v>1</v>
      </c>
      <c r="E965" s="35" t="s">
        <v>41</v>
      </c>
      <c r="F965">
        <v>168</v>
      </c>
      <c r="G965">
        <v>0.8</v>
      </c>
      <c r="H965"/>
      <c r="I965"/>
      <c r="J965"/>
      <c r="K965"/>
      <c r="L965"/>
      <c r="M965"/>
      <c r="N965"/>
      <c r="O965"/>
    </row>
    <row r="966" spans="1:15" x14ac:dyDescent="0.35">
      <c r="A966" s="35" t="s">
        <v>25</v>
      </c>
      <c r="B966" s="33">
        <v>4</v>
      </c>
      <c r="C966" s="35" t="s">
        <v>364</v>
      </c>
      <c r="D966">
        <v>1</v>
      </c>
      <c r="E966" s="35" t="s">
        <v>41</v>
      </c>
      <c r="F966">
        <v>181</v>
      </c>
      <c r="G966">
        <v>8.1999999999999993</v>
      </c>
      <c r="H966"/>
      <c r="I966"/>
      <c r="J966"/>
      <c r="K966"/>
      <c r="L966"/>
      <c r="M966"/>
      <c r="N966"/>
      <c r="O966"/>
    </row>
    <row r="967" spans="1:15" x14ac:dyDescent="0.35">
      <c r="A967" s="35" t="s">
        <v>25</v>
      </c>
      <c r="B967" s="33">
        <v>5</v>
      </c>
      <c r="C967" s="35" t="s">
        <v>365</v>
      </c>
      <c r="D967">
        <v>1</v>
      </c>
      <c r="E967" s="35" t="s">
        <v>68</v>
      </c>
      <c r="F967">
        <v>121</v>
      </c>
      <c r="G967">
        <v>21.1</v>
      </c>
      <c r="H967"/>
      <c r="I967" t="s">
        <v>1011</v>
      </c>
      <c r="J967"/>
      <c r="K967"/>
      <c r="L967"/>
      <c r="M967"/>
      <c r="N967"/>
      <c r="O967"/>
    </row>
    <row r="968" spans="1:15" x14ac:dyDescent="0.35">
      <c r="A968" s="35" t="s">
        <v>25</v>
      </c>
      <c r="B968" s="33">
        <v>5</v>
      </c>
      <c r="C968" s="35" t="s">
        <v>365</v>
      </c>
      <c r="D968">
        <v>1</v>
      </c>
      <c r="E968" s="35" t="s">
        <v>22</v>
      </c>
      <c r="F968">
        <v>76</v>
      </c>
      <c r="G968">
        <v>16.5</v>
      </c>
      <c r="H968"/>
      <c r="I968"/>
      <c r="J968"/>
      <c r="K968"/>
      <c r="L968"/>
      <c r="M968"/>
      <c r="N968"/>
      <c r="O968"/>
    </row>
    <row r="969" spans="1:15" x14ac:dyDescent="0.35">
      <c r="A969" s="35" t="s">
        <v>25</v>
      </c>
      <c r="B969" s="33">
        <v>5</v>
      </c>
      <c r="C969" s="35" t="s">
        <v>365</v>
      </c>
      <c r="D969">
        <v>2</v>
      </c>
      <c r="E969" s="35" t="s">
        <v>15</v>
      </c>
      <c r="F969"/>
      <c r="G969"/>
      <c r="H969"/>
      <c r="I969" t="s">
        <v>1084</v>
      </c>
      <c r="J969"/>
      <c r="K969"/>
      <c r="L969"/>
      <c r="M969"/>
      <c r="N969"/>
      <c r="O969"/>
    </row>
    <row r="970" spans="1:15" x14ac:dyDescent="0.35">
      <c r="A970" s="35" t="s">
        <v>25</v>
      </c>
      <c r="B970" s="33">
        <v>5</v>
      </c>
      <c r="C970" s="35" t="s">
        <v>365</v>
      </c>
      <c r="D970">
        <v>3</v>
      </c>
      <c r="E970" s="35" t="s">
        <v>77</v>
      </c>
      <c r="F970">
        <v>116</v>
      </c>
      <c r="G970">
        <v>14.8</v>
      </c>
      <c r="H970"/>
      <c r="I970"/>
      <c r="J970"/>
      <c r="K970"/>
      <c r="L970"/>
      <c r="M970"/>
      <c r="N970"/>
      <c r="O970"/>
    </row>
    <row r="971" spans="1:15" x14ac:dyDescent="0.35">
      <c r="A971" s="35" t="s">
        <v>25</v>
      </c>
      <c r="B971" s="33">
        <v>5</v>
      </c>
      <c r="C971" s="35" t="s">
        <v>365</v>
      </c>
      <c r="D971">
        <v>4</v>
      </c>
      <c r="E971" s="35" t="s">
        <v>23</v>
      </c>
      <c r="F971">
        <v>123</v>
      </c>
      <c r="G971">
        <v>30.9</v>
      </c>
      <c r="H971"/>
      <c r="I971"/>
      <c r="J971"/>
      <c r="K971"/>
      <c r="L971"/>
      <c r="M971"/>
      <c r="N971"/>
      <c r="O971"/>
    </row>
    <row r="972" spans="1:15" x14ac:dyDescent="0.35">
      <c r="A972" s="35" t="s">
        <v>25</v>
      </c>
      <c r="B972" s="33">
        <v>5</v>
      </c>
      <c r="C972" s="35" t="s">
        <v>365</v>
      </c>
      <c r="D972">
        <v>5</v>
      </c>
      <c r="E972" s="35" t="s">
        <v>68</v>
      </c>
      <c r="F972">
        <v>109</v>
      </c>
      <c r="G972">
        <v>11.8</v>
      </c>
      <c r="H972"/>
      <c r="I972" t="s">
        <v>1011</v>
      </c>
      <c r="J972"/>
      <c r="K972"/>
      <c r="L972"/>
      <c r="M972"/>
      <c r="N972"/>
      <c r="O972"/>
    </row>
    <row r="973" spans="1:15" x14ac:dyDescent="0.35">
      <c r="A973" s="35" t="s">
        <v>25</v>
      </c>
      <c r="B973" s="33">
        <v>5</v>
      </c>
      <c r="C973" s="35" t="s">
        <v>365</v>
      </c>
      <c r="D973">
        <v>6</v>
      </c>
      <c r="E973" s="35" t="s">
        <v>68</v>
      </c>
      <c r="F973">
        <v>112</v>
      </c>
      <c r="G973">
        <v>11.6</v>
      </c>
      <c r="H973"/>
      <c r="I973" t="s">
        <v>1011</v>
      </c>
      <c r="J973"/>
      <c r="K973"/>
      <c r="L973"/>
      <c r="M973"/>
      <c r="N973"/>
      <c r="O973"/>
    </row>
    <row r="974" spans="1:15" x14ac:dyDescent="0.35">
      <c r="A974" s="35" t="s">
        <v>25</v>
      </c>
      <c r="B974" s="33">
        <v>5</v>
      </c>
      <c r="C974" s="35" t="s">
        <v>365</v>
      </c>
      <c r="D974">
        <v>7</v>
      </c>
      <c r="E974" s="35" t="s">
        <v>68</v>
      </c>
      <c r="F974">
        <v>105</v>
      </c>
      <c r="G974">
        <v>13.8</v>
      </c>
      <c r="H974"/>
      <c r="I974" t="s">
        <v>1011</v>
      </c>
      <c r="J974"/>
      <c r="K974"/>
      <c r="L974"/>
      <c r="M974"/>
      <c r="N974"/>
      <c r="O974"/>
    </row>
    <row r="975" spans="1:15" x14ac:dyDescent="0.35">
      <c r="A975" s="35" t="s">
        <v>25</v>
      </c>
      <c r="B975" s="33">
        <v>5</v>
      </c>
      <c r="C975" s="35" t="s">
        <v>373</v>
      </c>
      <c r="D975">
        <v>1</v>
      </c>
      <c r="E975" s="35" t="s">
        <v>44</v>
      </c>
      <c r="F975">
        <v>143</v>
      </c>
      <c r="G975">
        <v>65.599999999999994</v>
      </c>
      <c r="H975"/>
      <c r="I975"/>
      <c r="J975"/>
      <c r="K975"/>
      <c r="L975"/>
      <c r="M975"/>
      <c r="N975"/>
      <c r="O975"/>
    </row>
    <row r="976" spans="1:15" x14ac:dyDescent="0.35">
      <c r="A976" s="35" t="s">
        <v>25</v>
      </c>
      <c r="B976" s="33">
        <v>5</v>
      </c>
      <c r="C976" s="35" t="s">
        <v>373</v>
      </c>
      <c r="D976">
        <v>1</v>
      </c>
      <c r="E976" s="35" t="s">
        <v>688</v>
      </c>
      <c r="F976">
        <v>765</v>
      </c>
      <c r="G976">
        <v>375.5</v>
      </c>
      <c r="H976"/>
      <c r="I976" t="s">
        <v>1087</v>
      </c>
      <c r="J976"/>
      <c r="K976"/>
      <c r="L976"/>
      <c r="M976"/>
      <c r="N976"/>
      <c r="O976"/>
    </row>
    <row r="977" spans="1:15" x14ac:dyDescent="0.35">
      <c r="A977" s="35" t="s">
        <v>25</v>
      </c>
      <c r="B977" s="33">
        <v>5</v>
      </c>
      <c r="C977" s="35" t="s">
        <v>373</v>
      </c>
      <c r="D977">
        <v>3</v>
      </c>
      <c r="E977" s="35" t="s">
        <v>23</v>
      </c>
      <c r="F977">
        <v>97</v>
      </c>
      <c r="G977">
        <v>13.3</v>
      </c>
      <c r="H977"/>
      <c r="I977"/>
      <c r="J977"/>
      <c r="K977"/>
      <c r="L977"/>
      <c r="M977"/>
      <c r="N977"/>
      <c r="O977"/>
    </row>
    <row r="978" spans="1:15" x14ac:dyDescent="0.35">
      <c r="A978" s="35" t="s">
        <v>25</v>
      </c>
      <c r="B978" s="33">
        <v>5</v>
      </c>
      <c r="C978" s="35" t="s">
        <v>373</v>
      </c>
      <c r="D978">
        <v>3</v>
      </c>
      <c r="E978" s="35" t="s">
        <v>23</v>
      </c>
      <c r="F978">
        <v>125</v>
      </c>
      <c r="G978">
        <v>28.4</v>
      </c>
      <c r="H978"/>
      <c r="I978"/>
      <c r="J978"/>
      <c r="K978"/>
      <c r="L978"/>
      <c r="M978"/>
      <c r="N978"/>
      <c r="O978"/>
    </row>
    <row r="979" spans="1:15" x14ac:dyDescent="0.35">
      <c r="A979" s="35" t="s">
        <v>25</v>
      </c>
      <c r="B979" s="33">
        <v>5</v>
      </c>
      <c r="C979" s="35" t="s">
        <v>373</v>
      </c>
      <c r="D979">
        <v>3</v>
      </c>
      <c r="E979" s="35" t="s">
        <v>68</v>
      </c>
      <c r="F979">
        <v>115</v>
      </c>
      <c r="G979">
        <v>18.399999999999999</v>
      </c>
      <c r="H979"/>
      <c r="I979" t="s">
        <v>1011</v>
      </c>
      <c r="J979"/>
      <c r="K979"/>
      <c r="L979"/>
      <c r="M979"/>
      <c r="N979"/>
      <c r="O979"/>
    </row>
    <row r="980" spans="1:15" x14ac:dyDescent="0.35">
      <c r="A980" s="35" t="s">
        <v>25</v>
      </c>
      <c r="B980" s="33">
        <v>5</v>
      </c>
      <c r="C980" s="35" t="s">
        <v>373</v>
      </c>
      <c r="D980">
        <v>3</v>
      </c>
      <c r="E980" s="35" t="s">
        <v>23</v>
      </c>
      <c r="F980">
        <v>133</v>
      </c>
      <c r="G980">
        <v>35.9</v>
      </c>
      <c r="H980"/>
      <c r="I980"/>
      <c r="J980"/>
      <c r="K980"/>
      <c r="L980"/>
      <c r="M980"/>
      <c r="N980"/>
      <c r="O980"/>
    </row>
    <row r="981" spans="1:15" x14ac:dyDescent="0.35">
      <c r="A981" s="35" t="s">
        <v>25</v>
      </c>
      <c r="B981" s="33">
        <v>5</v>
      </c>
      <c r="C981" s="35" t="s">
        <v>373</v>
      </c>
      <c r="D981">
        <v>3</v>
      </c>
      <c r="E981" s="35" t="s">
        <v>44</v>
      </c>
      <c r="F981">
        <v>154</v>
      </c>
      <c r="G981">
        <v>58.6</v>
      </c>
      <c r="H981"/>
      <c r="I981"/>
      <c r="J981"/>
      <c r="K981"/>
      <c r="L981"/>
      <c r="M981"/>
      <c r="N981"/>
      <c r="O981"/>
    </row>
    <row r="982" spans="1:15" x14ac:dyDescent="0.35">
      <c r="A982" s="35" t="s">
        <v>25</v>
      </c>
      <c r="B982" s="33">
        <v>5</v>
      </c>
      <c r="C982" s="35" t="s">
        <v>373</v>
      </c>
      <c r="D982">
        <v>3</v>
      </c>
      <c r="E982" s="35" t="s">
        <v>23</v>
      </c>
      <c r="F982">
        <v>163</v>
      </c>
      <c r="G982">
        <v>69.8</v>
      </c>
      <c r="H982"/>
      <c r="I982"/>
      <c r="J982"/>
      <c r="K982"/>
      <c r="L982"/>
      <c r="M982"/>
      <c r="N982"/>
      <c r="O982"/>
    </row>
    <row r="983" spans="1:15" x14ac:dyDescent="0.35">
      <c r="A983" s="35" t="s">
        <v>25</v>
      </c>
      <c r="B983" s="33">
        <v>5</v>
      </c>
      <c r="C983" s="35" t="s">
        <v>373</v>
      </c>
      <c r="D983">
        <v>3</v>
      </c>
      <c r="E983" s="35" t="s">
        <v>256</v>
      </c>
      <c r="F983">
        <v>122</v>
      </c>
      <c r="G983">
        <v>17.7</v>
      </c>
      <c r="H983"/>
      <c r="I983"/>
      <c r="J983"/>
      <c r="K983"/>
      <c r="L983"/>
      <c r="M983"/>
      <c r="N983"/>
      <c r="O983"/>
    </row>
    <row r="984" spans="1:15" x14ac:dyDescent="0.35">
      <c r="A984" s="35" t="s">
        <v>25</v>
      </c>
      <c r="B984" s="33">
        <v>5</v>
      </c>
      <c r="C984" s="35" t="s">
        <v>373</v>
      </c>
      <c r="D984">
        <v>3</v>
      </c>
      <c r="E984" s="35" t="s">
        <v>1078</v>
      </c>
      <c r="F984">
        <v>141</v>
      </c>
      <c r="G984">
        <v>53.7</v>
      </c>
      <c r="H984"/>
      <c r="I984"/>
      <c r="J984"/>
      <c r="K984"/>
      <c r="L984"/>
      <c r="M984"/>
      <c r="N984"/>
      <c r="O984"/>
    </row>
    <row r="985" spans="1:15" x14ac:dyDescent="0.35">
      <c r="A985" s="35" t="s">
        <v>25</v>
      </c>
      <c r="B985" s="33">
        <v>5</v>
      </c>
      <c r="C985" s="35" t="s">
        <v>373</v>
      </c>
      <c r="D985">
        <v>3</v>
      </c>
      <c r="E985" s="35" t="s">
        <v>71</v>
      </c>
      <c r="F985">
        <v>114</v>
      </c>
      <c r="G985">
        <v>14.5</v>
      </c>
      <c r="H985"/>
      <c r="I985" t="s">
        <v>1012</v>
      </c>
      <c r="J985"/>
      <c r="K985"/>
      <c r="L985"/>
      <c r="M985"/>
      <c r="N985"/>
      <c r="O985"/>
    </row>
    <row r="986" spans="1:15" x14ac:dyDescent="0.35">
      <c r="A986" s="35" t="s">
        <v>25</v>
      </c>
      <c r="B986" s="33">
        <v>5</v>
      </c>
      <c r="C986" s="35" t="s">
        <v>373</v>
      </c>
      <c r="D986">
        <v>3</v>
      </c>
      <c r="E986" s="35" t="s">
        <v>68</v>
      </c>
      <c r="F986">
        <v>112</v>
      </c>
      <c r="G986">
        <v>17.2</v>
      </c>
      <c r="H986"/>
      <c r="I986" t="s">
        <v>1011</v>
      </c>
      <c r="J986"/>
      <c r="K986"/>
      <c r="L986"/>
      <c r="M986"/>
      <c r="N986"/>
      <c r="O986"/>
    </row>
    <row r="987" spans="1:15" x14ac:dyDescent="0.35">
      <c r="A987" s="35" t="s">
        <v>25</v>
      </c>
      <c r="B987" s="33">
        <v>5</v>
      </c>
      <c r="C987" s="35" t="s">
        <v>373</v>
      </c>
      <c r="D987">
        <v>3</v>
      </c>
      <c r="E987" s="35" t="s">
        <v>849</v>
      </c>
      <c r="F987">
        <v>490</v>
      </c>
      <c r="G987">
        <v>171.8</v>
      </c>
      <c r="H987"/>
      <c r="I987" t="s">
        <v>1088</v>
      </c>
      <c r="J987"/>
      <c r="K987"/>
      <c r="L987"/>
      <c r="M987"/>
      <c r="N987"/>
      <c r="O987"/>
    </row>
    <row r="988" spans="1:15" x14ac:dyDescent="0.35">
      <c r="A988" s="35" t="s">
        <v>25</v>
      </c>
      <c r="B988" s="33">
        <v>5</v>
      </c>
      <c r="C988" s="35" t="s">
        <v>373</v>
      </c>
      <c r="D988">
        <v>2</v>
      </c>
      <c r="E988" s="35" t="s">
        <v>23</v>
      </c>
      <c r="F988">
        <v>118</v>
      </c>
      <c r="G988">
        <v>24.7</v>
      </c>
      <c r="H988"/>
      <c r="I988"/>
      <c r="J988"/>
      <c r="K988"/>
      <c r="L988"/>
      <c r="M988"/>
      <c r="N988"/>
      <c r="O988"/>
    </row>
    <row r="989" spans="1:15" x14ac:dyDescent="0.35">
      <c r="A989" s="35" t="s">
        <v>25</v>
      </c>
      <c r="B989" s="33">
        <v>5</v>
      </c>
      <c r="C989" s="35" t="s">
        <v>373</v>
      </c>
      <c r="D989">
        <v>2</v>
      </c>
      <c r="E989" s="35" t="s">
        <v>44</v>
      </c>
      <c r="F989">
        <v>131</v>
      </c>
      <c r="G989">
        <v>47.6</v>
      </c>
      <c r="H989"/>
      <c r="I989"/>
      <c r="J989"/>
      <c r="K989"/>
      <c r="L989"/>
      <c r="M989"/>
      <c r="N989"/>
      <c r="O989"/>
    </row>
    <row r="990" spans="1:15" x14ac:dyDescent="0.35">
      <c r="A990" s="35" t="s">
        <v>25</v>
      </c>
      <c r="B990" s="33">
        <v>5</v>
      </c>
      <c r="C990" s="35" t="s">
        <v>373</v>
      </c>
      <c r="D990">
        <v>2</v>
      </c>
      <c r="E990" s="35" t="s">
        <v>23</v>
      </c>
      <c r="F990">
        <v>123</v>
      </c>
      <c r="G990">
        <v>32</v>
      </c>
      <c r="H990"/>
      <c r="I990"/>
      <c r="J990"/>
      <c r="K990"/>
      <c r="L990"/>
      <c r="M990"/>
      <c r="N990"/>
      <c r="O990"/>
    </row>
    <row r="991" spans="1:15" x14ac:dyDescent="0.35">
      <c r="A991" s="35" t="s">
        <v>25</v>
      </c>
      <c r="B991" s="33">
        <v>5</v>
      </c>
      <c r="C991" s="35" t="s">
        <v>373</v>
      </c>
      <c r="D991">
        <v>2</v>
      </c>
      <c r="E991" s="35" t="s">
        <v>256</v>
      </c>
      <c r="F991">
        <v>135</v>
      </c>
      <c r="G991">
        <v>22.9</v>
      </c>
      <c r="H991"/>
      <c r="I991"/>
      <c r="J991"/>
      <c r="K991"/>
      <c r="L991"/>
      <c r="M991"/>
      <c r="N991"/>
      <c r="O991"/>
    </row>
    <row r="992" spans="1:15" x14ac:dyDescent="0.35">
      <c r="A992" s="35" t="s">
        <v>25</v>
      </c>
      <c r="B992" s="33">
        <v>5</v>
      </c>
      <c r="C992" s="35" t="s">
        <v>373</v>
      </c>
      <c r="D992">
        <v>2</v>
      </c>
      <c r="E992" s="35" t="s">
        <v>256</v>
      </c>
      <c r="F992">
        <v>162</v>
      </c>
      <c r="G992">
        <v>41.2</v>
      </c>
      <c r="H992"/>
      <c r="I992"/>
      <c r="J992"/>
      <c r="K992"/>
      <c r="L992"/>
      <c r="M992"/>
      <c r="N992"/>
      <c r="O992"/>
    </row>
    <row r="993" spans="1:15" x14ac:dyDescent="0.35">
      <c r="A993" s="35" t="s">
        <v>25</v>
      </c>
      <c r="B993" s="33">
        <v>5</v>
      </c>
      <c r="C993" s="35" t="s">
        <v>373</v>
      </c>
      <c r="D993">
        <v>2</v>
      </c>
      <c r="E993" s="35" t="s">
        <v>23</v>
      </c>
      <c r="F993">
        <v>111</v>
      </c>
      <c r="G993">
        <v>22.3</v>
      </c>
      <c r="H993"/>
      <c r="I993"/>
      <c r="J993"/>
      <c r="K993"/>
      <c r="L993"/>
      <c r="M993"/>
      <c r="N993"/>
      <c r="O993"/>
    </row>
    <row r="994" spans="1:15" x14ac:dyDescent="0.35">
      <c r="A994" s="35" t="s">
        <v>25</v>
      </c>
      <c r="B994" s="33">
        <v>5</v>
      </c>
      <c r="C994" s="35" t="s">
        <v>373</v>
      </c>
      <c r="D994">
        <v>2</v>
      </c>
      <c r="E994" s="35" t="s">
        <v>23</v>
      </c>
      <c r="F994">
        <v>121</v>
      </c>
      <c r="G994">
        <v>23.5</v>
      </c>
      <c r="H994"/>
      <c r="I994"/>
      <c r="J994"/>
      <c r="K994"/>
      <c r="L994"/>
      <c r="M994"/>
      <c r="N994"/>
      <c r="O994"/>
    </row>
    <row r="995" spans="1:15" x14ac:dyDescent="0.35">
      <c r="A995" s="35" t="s">
        <v>25</v>
      </c>
      <c r="B995" s="33">
        <v>5</v>
      </c>
      <c r="C995" s="35" t="s">
        <v>373</v>
      </c>
      <c r="D995">
        <v>2</v>
      </c>
      <c r="E995" s="35" t="s">
        <v>577</v>
      </c>
      <c r="F995">
        <v>55</v>
      </c>
      <c r="G995">
        <v>3.8</v>
      </c>
      <c r="H995"/>
      <c r="I995"/>
      <c r="J995"/>
      <c r="K995"/>
      <c r="L995"/>
      <c r="M995"/>
      <c r="N995"/>
      <c r="O995"/>
    </row>
    <row r="996" spans="1:15" x14ac:dyDescent="0.35">
      <c r="A996" s="35" t="s">
        <v>25</v>
      </c>
      <c r="B996" s="33">
        <v>5</v>
      </c>
      <c r="C996" s="35" t="s">
        <v>373</v>
      </c>
      <c r="D996">
        <v>2</v>
      </c>
      <c r="E996" s="35" t="s">
        <v>44</v>
      </c>
      <c r="F996">
        <v>86</v>
      </c>
      <c r="G996">
        <v>13.4</v>
      </c>
      <c r="H996"/>
      <c r="I996"/>
      <c r="J996"/>
      <c r="K996"/>
      <c r="L996"/>
      <c r="M996"/>
      <c r="N996"/>
      <c r="O996"/>
    </row>
    <row r="997" spans="1:15" x14ac:dyDescent="0.35">
      <c r="A997" s="35" t="s">
        <v>25</v>
      </c>
      <c r="B997" s="33">
        <v>5</v>
      </c>
      <c r="C997" s="35" t="s">
        <v>373</v>
      </c>
      <c r="D997">
        <v>2</v>
      </c>
      <c r="E997" s="35" t="s">
        <v>256</v>
      </c>
      <c r="F997">
        <v>112</v>
      </c>
      <c r="G997">
        <v>13.5</v>
      </c>
      <c r="H997"/>
      <c r="I997"/>
      <c r="J997"/>
      <c r="K997"/>
      <c r="L997"/>
      <c r="M997"/>
      <c r="N997"/>
      <c r="O997"/>
    </row>
    <row r="998" spans="1:15" x14ac:dyDescent="0.35">
      <c r="A998" s="35" t="s">
        <v>25</v>
      </c>
      <c r="B998" s="33">
        <v>5</v>
      </c>
      <c r="C998" s="35" t="s">
        <v>373</v>
      </c>
      <c r="D998">
        <v>2</v>
      </c>
      <c r="E998" s="35" t="s">
        <v>256</v>
      </c>
      <c r="F998">
        <v>118</v>
      </c>
      <c r="G998">
        <v>16.7</v>
      </c>
      <c r="H998"/>
      <c r="I998"/>
      <c r="J998"/>
      <c r="K998"/>
      <c r="L998"/>
      <c r="M998"/>
      <c r="N998"/>
      <c r="O998"/>
    </row>
    <row r="999" spans="1:15" x14ac:dyDescent="0.35">
      <c r="A999" s="35" t="s">
        <v>25</v>
      </c>
      <c r="B999" s="33">
        <v>5</v>
      </c>
      <c r="C999" s="35" t="s">
        <v>373</v>
      </c>
      <c r="D999">
        <v>2</v>
      </c>
      <c r="E999" s="35" t="s">
        <v>688</v>
      </c>
      <c r="F999">
        <v>620</v>
      </c>
      <c r="G999">
        <v>251</v>
      </c>
      <c r="H999"/>
      <c r="I999" t="s">
        <v>1087</v>
      </c>
      <c r="J999"/>
      <c r="K999"/>
      <c r="L999"/>
      <c r="M999"/>
      <c r="N999"/>
      <c r="O999"/>
    </row>
    <row r="1000" spans="1:15" x14ac:dyDescent="0.35">
      <c r="A1000" s="35" t="s">
        <v>25</v>
      </c>
      <c r="B1000" s="33">
        <v>5</v>
      </c>
      <c r="C1000" s="35" t="s">
        <v>364</v>
      </c>
      <c r="D1000">
        <v>1</v>
      </c>
      <c r="E1000" s="35" t="s">
        <v>68</v>
      </c>
      <c r="F1000">
        <v>112</v>
      </c>
      <c r="G1000">
        <v>14</v>
      </c>
      <c r="H1000"/>
      <c r="I1000" t="s">
        <v>1011</v>
      </c>
      <c r="J1000"/>
      <c r="K1000"/>
      <c r="L1000"/>
      <c r="M1000"/>
      <c r="N1000"/>
      <c r="O1000"/>
    </row>
    <row r="1001" spans="1:15" x14ac:dyDescent="0.35">
      <c r="A1001" s="35" t="s">
        <v>25</v>
      </c>
      <c r="B1001" s="33">
        <v>5</v>
      </c>
      <c r="C1001" s="35" t="s">
        <v>364</v>
      </c>
      <c r="D1001">
        <v>1</v>
      </c>
      <c r="E1001" s="35" t="s">
        <v>68</v>
      </c>
      <c r="F1001">
        <v>113</v>
      </c>
      <c r="G1001">
        <v>15.1</v>
      </c>
      <c r="H1001"/>
      <c r="I1001" t="s">
        <v>1011</v>
      </c>
      <c r="J1001"/>
      <c r="K1001"/>
      <c r="L1001"/>
      <c r="M1001"/>
      <c r="N1001"/>
      <c r="O1001"/>
    </row>
    <row r="1002" spans="1:15" x14ac:dyDescent="0.35">
      <c r="A1002" s="35" t="s">
        <v>25</v>
      </c>
      <c r="B1002" s="33">
        <v>5</v>
      </c>
      <c r="C1002" s="35" t="s">
        <v>364</v>
      </c>
      <c r="D1002">
        <v>1</v>
      </c>
      <c r="E1002" s="35" t="s">
        <v>68</v>
      </c>
      <c r="F1002">
        <v>112</v>
      </c>
      <c r="G1002">
        <v>14.1</v>
      </c>
      <c r="H1002"/>
      <c r="I1002" t="s">
        <v>1011</v>
      </c>
      <c r="J1002"/>
      <c r="K1002"/>
      <c r="L1002"/>
      <c r="M1002"/>
      <c r="N1002"/>
      <c r="O1002"/>
    </row>
    <row r="1003" spans="1:15" x14ac:dyDescent="0.35">
      <c r="A1003" s="35" t="s">
        <v>25</v>
      </c>
      <c r="B1003" s="33">
        <v>5</v>
      </c>
      <c r="C1003" s="35" t="s">
        <v>364</v>
      </c>
      <c r="D1003">
        <v>1</v>
      </c>
      <c r="E1003" s="35" t="s">
        <v>23</v>
      </c>
      <c r="F1003">
        <v>143</v>
      </c>
      <c r="G1003">
        <v>41.3</v>
      </c>
      <c r="H1003"/>
      <c r="I1003"/>
      <c r="J1003"/>
      <c r="K1003"/>
      <c r="L1003"/>
      <c r="M1003"/>
      <c r="N1003"/>
      <c r="O1003"/>
    </row>
    <row r="1004" spans="1:15" x14ac:dyDescent="0.35">
      <c r="A1004" s="35" t="s">
        <v>25</v>
      </c>
      <c r="B1004" s="33">
        <v>5</v>
      </c>
      <c r="C1004" s="35" t="s">
        <v>364</v>
      </c>
      <c r="D1004">
        <v>1</v>
      </c>
      <c r="E1004" s="35" t="s">
        <v>71</v>
      </c>
      <c r="F1004">
        <v>122</v>
      </c>
      <c r="G1004">
        <v>19.2</v>
      </c>
      <c r="H1004"/>
      <c r="I1004" t="s">
        <v>1012</v>
      </c>
      <c r="J1004"/>
      <c r="K1004"/>
      <c r="L1004"/>
      <c r="M1004"/>
      <c r="N1004"/>
      <c r="O1004"/>
    </row>
    <row r="1005" spans="1:15" x14ac:dyDescent="0.35">
      <c r="A1005" s="35" t="s">
        <v>25</v>
      </c>
      <c r="B1005" s="33">
        <v>5</v>
      </c>
      <c r="C1005" s="35" t="s">
        <v>364</v>
      </c>
      <c r="D1005">
        <v>1</v>
      </c>
      <c r="E1005" s="35" t="s">
        <v>68</v>
      </c>
      <c r="F1005">
        <v>127</v>
      </c>
      <c r="G1005">
        <v>19.100000000000001</v>
      </c>
      <c r="H1005"/>
      <c r="I1005" t="s">
        <v>1011</v>
      </c>
      <c r="J1005"/>
      <c r="K1005"/>
      <c r="L1005"/>
      <c r="M1005"/>
      <c r="N1005"/>
      <c r="O1005"/>
    </row>
    <row r="1006" spans="1:15" x14ac:dyDescent="0.35">
      <c r="A1006" s="35" t="s">
        <v>25</v>
      </c>
      <c r="B1006" s="33">
        <v>5</v>
      </c>
      <c r="C1006" s="35" t="s">
        <v>364</v>
      </c>
      <c r="D1006">
        <v>1</v>
      </c>
      <c r="E1006" s="35" t="s">
        <v>68</v>
      </c>
      <c r="F1006">
        <v>112</v>
      </c>
      <c r="G1006">
        <v>14.1</v>
      </c>
      <c r="H1006"/>
      <c r="I1006" t="s">
        <v>1011</v>
      </c>
      <c r="J1006"/>
      <c r="K1006"/>
      <c r="L1006"/>
      <c r="M1006"/>
      <c r="N1006"/>
      <c r="O1006"/>
    </row>
    <row r="1007" spans="1:15" x14ac:dyDescent="0.35">
      <c r="A1007" s="35" t="s">
        <v>25</v>
      </c>
      <c r="B1007" s="33">
        <v>5</v>
      </c>
      <c r="C1007" s="35" t="s">
        <v>364</v>
      </c>
      <c r="D1007">
        <v>1</v>
      </c>
      <c r="E1007" s="35" t="s">
        <v>117</v>
      </c>
      <c r="F1007">
        <v>135</v>
      </c>
      <c r="G1007">
        <v>36.799999999999997</v>
      </c>
      <c r="H1007"/>
      <c r="I1007"/>
      <c r="J1007"/>
      <c r="K1007"/>
      <c r="L1007"/>
      <c r="M1007"/>
      <c r="N1007"/>
      <c r="O1007"/>
    </row>
    <row r="1008" spans="1:15" x14ac:dyDescent="0.35">
      <c r="A1008" s="35" t="s">
        <v>25</v>
      </c>
      <c r="B1008" s="33">
        <v>5</v>
      </c>
      <c r="C1008" s="35" t="s">
        <v>364</v>
      </c>
      <c r="D1008">
        <v>1</v>
      </c>
      <c r="E1008" s="35" t="s">
        <v>68</v>
      </c>
      <c r="F1008">
        <v>120</v>
      </c>
      <c r="G1008">
        <v>17.2</v>
      </c>
      <c r="H1008"/>
      <c r="I1008" t="s">
        <v>1011</v>
      </c>
      <c r="J1008"/>
      <c r="K1008"/>
      <c r="L1008"/>
      <c r="M1008"/>
      <c r="N1008"/>
      <c r="O1008"/>
    </row>
    <row r="1009" spans="1:15" x14ac:dyDescent="0.35">
      <c r="A1009" s="35" t="s">
        <v>25</v>
      </c>
      <c r="B1009" s="33">
        <v>5</v>
      </c>
      <c r="C1009" s="35" t="s">
        <v>364</v>
      </c>
      <c r="D1009">
        <v>1</v>
      </c>
      <c r="E1009" s="35" t="s">
        <v>23</v>
      </c>
      <c r="F1009">
        <v>117</v>
      </c>
      <c r="G1009">
        <v>25.8</v>
      </c>
      <c r="H1009"/>
      <c r="I1009"/>
      <c r="J1009"/>
      <c r="K1009"/>
      <c r="L1009"/>
      <c r="M1009"/>
      <c r="N1009"/>
      <c r="O1009"/>
    </row>
    <row r="1010" spans="1:15" x14ac:dyDescent="0.35">
      <c r="A1010" s="35" t="s">
        <v>25</v>
      </c>
      <c r="B1010" s="33">
        <v>5</v>
      </c>
      <c r="C1010" s="35" t="s">
        <v>364</v>
      </c>
      <c r="D1010">
        <v>1</v>
      </c>
      <c r="E1010" s="35" t="s">
        <v>23</v>
      </c>
      <c r="F1010">
        <v>97</v>
      </c>
      <c r="G1010">
        <v>14.3</v>
      </c>
      <c r="H1010"/>
      <c r="I1010"/>
      <c r="J1010"/>
      <c r="K1010"/>
      <c r="L1010"/>
      <c r="M1010"/>
      <c r="N1010"/>
      <c r="O1010"/>
    </row>
    <row r="1011" spans="1:15" x14ac:dyDescent="0.35">
      <c r="A1011" s="35" t="s">
        <v>25</v>
      </c>
      <c r="B1011" s="33">
        <v>5</v>
      </c>
      <c r="C1011" s="35" t="s">
        <v>364</v>
      </c>
      <c r="D1011">
        <v>1</v>
      </c>
      <c r="E1011" s="35" t="s">
        <v>23</v>
      </c>
      <c r="F1011">
        <v>147</v>
      </c>
      <c r="G1011">
        <v>45.4</v>
      </c>
      <c r="H1011"/>
      <c r="I1011"/>
      <c r="J1011"/>
      <c r="K1011"/>
      <c r="L1011"/>
      <c r="M1011"/>
      <c r="N1011"/>
      <c r="O1011"/>
    </row>
    <row r="1012" spans="1:15" x14ac:dyDescent="0.35">
      <c r="A1012" s="35" t="s">
        <v>25</v>
      </c>
      <c r="B1012" s="33">
        <v>5</v>
      </c>
      <c r="C1012" s="35" t="s">
        <v>364</v>
      </c>
      <c r="D1012">
        <v>1</v>
      </c>
      <c r="E1012" s="35" t="s">
        <v>44</v>
      </c>
      <c r="F1012">
        <v>145</v>
      </c>
      <c r="G1012">
        <v>58.8</v>
      </c>
      <c r="H1012"/>
      <c r="I1012"/>
      <c r="J1012"/>
      <c r="K1012"/>
      <c r="L1012"/>
      <c r="M1012"/>
      <c r="N1012"/>
      <c r="O1012"/>
    </row>
    <row r="1013" spans="1:15" x14ac:dyDescent="0.35">
      <c r="A1013" s="35" t="s">
        <v>25</v>
      </c>
      <c r="B1013" s="33">
        <v>5</v>
      </c>
      <c r="C1013" s="35" t="s">
        <v>364</v>
      </c>
      <c r="D1013">
        <v>1</v>
      </c>
      <c r="E1013" s="35" t="s">
        <v>23</v>
      </c>
      <c r="F1013">
        <v>112</v>
      </c>
      <c r="G1013">
        <v>18.3</v>
      </c>
      <c r="H1013"/>
      <c r="I1013"/>
      <c r="J1013"/>
      <c r="K1013"/>
      <c r="L1013"/>
      <c r="M1013"/>
      <c r="N1013"/>
      <c r="O1013"/>
    </row>
    <row r="1014" spans="1:15" x14ac:dyDescent="0.35">
      <c r="A1014" s="35" t="s">
        <v>25</v>
      </c>
      <c r="B1014" s="33">
        <v>5</v>
      </c>
      <c r="C1014" s="35" t="s">
        <v>364</v>
      </c>
      <c r="D1014">
        <v>1</v>
      </c>
      <c r="E1014" s="35" t="s">
        <v>68</v>
      </c>
      <c r="F1014">
        <v>107</v>
      </c>
      <c r="G1014">
        <v>13.4</v>
      </c>
      <c r="H1014"/>
      <c r="I1014" t="s">
        <v>1011</v>
      </c>
      <c r="J1014"/>
      <c r="K1014"/>
      <c r="L1014"/>
      <c r="M1014"/>
      <c r="N1014"/>
      <c r="O1014"/>
    </row>
    <row r="1015" spans="1:15" x14ac:dyDescent="0.35">
      <c r="A1015" s="35" t="s">
        <v>25</v>
      </c>
      <c r="B1015" s="33">
        <v>5</v>
      </c>
      <c r="C1015" s="35" t="s">
        <v>364</v>
      </c>
      <c r="D1015">
        <v>1</v>
      </c>
      <c r="E1015" s="35" t="s">
        <v>110</v>
      </c>
      <c r="F1015">
        <v>55</v>
      </c>
      <c r="G1015">
        <v>12.5</v>
      </c>
      <c r="H1015"/>
      <c r="I1015"/>
      <c r="J1015"/>
      <c r="K1015"/>
      <c r="L1015"/>
      <c r="M1015"/>
      <c r="N1015"/>
      <c r="O1015"/>
    </row>
    <row r="1016" spans="1:15" x14ac:dyDescent="0.35">
      <c r="A1016" s="35" t="s">
        <v>25</v>
      </c>
      <c r="B1016" s="33">
        <v>5</v>
      </c>
      <c r="C1016" s="35" t="s">
        <v>364</v>
      </c>
      <c r="D1016">
        <v>1</v>
      </c>
      <c r="E1016" s="35" t="s">
        <v>256</v>
      </c>
      <c r="F1016">
        <v>158</v>
      </c>
      <c r="G1016">
        <v>40.5</v>
      </c>
      <c r="H1016"/>
      <c r="I1016"/>
      <c r="J1016"/>
      <c r="K1016"/>
      <c r="L1016"/>
      <c r="M1016"/>
      <c r="N1016"/>
      <c r="O1016"/>
    </row>
    <row r="1017" spans="1:15" x14ac:dyDescent="0.35">
      <c r="A1017" s="35" t="s">
        <v>25</v>
      </c>
      <c r="B1017" s="33">
        <v>5</v>
      </c>
      <c r="C1017" s="35" t="s">
        <v>364</v>
      </c>
      <c r="D1017">
        <v>1</v>
      </c>
      <c r="E1017" s="35" t="s">
        <v>256</v>
      </c>
      <c r="F1017">
        <v>117</v>
      </c>
      <c r="G1017">
        <v>18.7</v>
      </c>
      <c r="H1017"/>
      <c r="I1017"/>
      <c r="J1017"/>
      <c r="K1017"/>
      <c r="L1017"/>
      <c r="M1017"/>
      <c r="N1017"/>
      <c r="O1017"/>
    </row>
    <row r="1018" spans="1:15" x14ac:dyDescent="0.35">
      <c r="A1018" s="35" t="s">
        <v>25</v>
      </c>
      <c r="B1018" s="33">
        <v>5</v>
      </c>
      <c r="C1018" s="35" t="s">
        <v>364</v>
      </c>
      <c r="D1018">
        <v>1</v>
      </c>
      <c r="E1018" s="35" t="s">
        <v>256</v>
      </c>
      <c r="F1018">
        <v>152</v>
      </c>
      <c r="G1018">
        <v>35.5</v>
      </c>
      <c r="H1018"/>
      <c r="I1018"/>
      <c r="J1018"/>
      <c r="K1018"/>
      <c r="L1018"/>
      <c r="M1018"/>
      <c r="N1018"/>
      <c r="O1018"/>
    </row>
    <row r="1019" spans="1:15" x14ac:dyDescent="0.35">
      <c r="A1019" s="35" t="s">
        <v>25</v>
      </c>
      <c r="B1019" s="33">
        <v>5</v>
      </c>
      <c r="C1019" s="35" t="s">
        <v>364</v>
      </c>
      <c r="D1019">
        <v>1</v>
      </c>
      <c r="E1019" s="35" t="s">
        <v>44</v>
      </c>
      <c r="F1019">
        <v>117</v>
      </c>
      <c r="G1019">
        <v>34.799999999999997</v>
      </c>
      <c r="H1019"/>
      <c r="I1019"/>
      <c r="J1019"/>
      <c r="K1019"/>
      <c r="L1019"/>
      <c r="M1019"/>
      <c r="N1019"/>
      <c r="O1019"/>
    </row>
    <row r="1020" spans="1:15" x14ac:dyDescent="0.35">
      <c r="A1020" s="35" t="s">
        <v>25</v>
      </c>
      <c r="B1020" s="33">
        <v>5</v>
      </c>
      <c r="C1020" s="35" t="s">
        <v>364</v>
      </c>
      <c r="D1020">
        <v>1</v>
      </c>
      <c r="E1020" s="35" t="s">
        <v>23</v>
      </c>
      <c r="F1020">
        <v>110</v>
      </c>
      <c r="G1020">
        <v>23.5</v>
      </c>
      <c r="H1020"/>
      <c r="I1020"/>
      <c r="J1020"/>
      <c r="K1020"/>
      <c r="L1020"/>
      <c r="M1020"/>
      <c r="N1020"/>
      <c r="O1020"/>
    </row>
    <row r="1021" spans="1:15" x14ac:dyDescent="0.35">
      <c r="A1021" s="35" t="s">
        <v>25</v>
      </c>
      <c r="B1021" s="33">
        <v>5</v>
      </c>
      <c r="C1021" s="35" t="s">
        <v>364</v>
      </c>
      <c r="D1021">
        <v>1</v>
      </c>
      <c r="E1021" s="35" t="s">
        <v>256</v>
      </c>
      <c r="F1021">
        <v>163</v>
      </c>
      <c r="G1021">
        <v>43.5</v>
      </c>
      <c r="H1021"/>
      <c r="I1021"/>
      <c r="J1021"/>
      <c r="K1021"/>
      <c r="L1021"/>
      <c r="M1021"/>
      <c r="N1021"/>
      <c r="O1021"/>
    </row>
    <row r="1022" spans="1:15" x14ac:dyDescent="0.35">
      <c r="A1022" s="35" t="s">
        <v>25</v>
      </c>
      <c r="B1022" s="33">
        <v>5</v>
      </c>
      <c r="C1022" s="35" t="s">
        <v>364</v>
      </c>
      <c r="D1022">
        <v>1</v>
      </c>
      <c r="E1022" s="35" t="s">
        <v>77</v>
      </c>
      <c r="F1022">
        <v>106</v>
      </c>
      <c r="G1022">
        <v>14.3</v>
      </c>
      <c r="H1022"/>
      <c r="I1022"/>
      <c r="J1022"/>
      <c r="K1022"/>
      <c r="L1022"/>
      <c r="M1022"/>
      <c r="N1022"/>
      <c r="O1022"/>
    </row>
    <row r="1023" spans="1:15" x14ac:dyDescent="0.35">
      <c r="A1023" s="35" t="s">
        <v>25</v>
      </c>
      <c r="B1023" s="33">
        <v>5</v>
      </c>
      <c r="C1023" s="35" t="s">
        <v>364</v>
      </c>
      <c r="D1023">
        <v>1</v>
      </c>
      <c r="E1023" s="35" t="s">
        <v>23</v>
      </c>
      <c r="F1023">
        <v>112</v>
      </c>
      <c r="G1023">
        <v>24.7</v>
      </c>
      <c r="H1023"/>
      <c r="I1023"/>
      <c r="J1023"/>
      <c r="K1023"/>
      <c r="L1023"/>
      <c r="M1023"/>
      <c r="N1023"/>
      <c r="O1023"/>
    </row>
    <row r="1024" spans="1:15" x14ac:dyDescent="0.35">
      <c r="A1024" s="35" t="s">
        <v>25</v>
      </c>
      <c r="B1024" s="33">
        <v>5</v>
      </c>
      <c r="C1024" s="35" t="s">
        <v>364</v>
      </c>
      <c r="D1024">
        <v>1</v>
      </c>
      <c r="E1024" s="35" t="s">
        <v>46</v>
      </c>
      <c r="F1024">
        <v>185</v>
      </c>
      <c r="G1024">
        <v>13.1</v>
      </c>
      <c r="H1024"/>
      <c r="I1024"/>
      <c r="J1024"/>
      <c r="K1024"/>
      <c r="L1024"/>
      <c r="M1024"/>
      <c r="N1024"/>
      <c r="O1024"/>
    </row>
    <row r="1025" spans="1:15" x14ac:dyDescent="0.35">
      <c r="A1025" s="35" t="s">
        <v>25</v>
      </c>
      <c r="B1025" s="33">
        <v>6</v>
      </c>
      <c r="C1025" s="35" t="s">
        <v>373</v>
      </c>
      <c r="D1025">
        <v>3</v>
      </c>
      <c r="E1025" s="35" t="s">
        <v>23</v>
      </c>
      <c r="F1025">
        <v>115</v>
      </c>
      <c r="G1025">
        <v>24.8</v>
      </c>
      <c r="H1025"/>
      <c r="I1025"/>
      <c r="J1025"/>
      <c r="K1025"/>
      <c r="L1025"/>
      <c r="M1025"/>
      <c r="N1025"/>
      <c r="O1025"/>
    </row>
    <row r="1026" spans="1:15" x14ac:dyDescent="0.35">
      <c r="A1026" s="35" t="s">
        <v>25</v>
      </c>
      <c r="B1026" s="33">
        <v>6</v>
      </c>
      <c r="C1026" s="35" t="s">
        <v>373</v>
      </c>
      <c r="D1026">
        <v>3</v>
      </c>
      <c r="E1026" s="35" t="s">
        <v>1078</v>
      </c>
      <c r="F1026">
        <v>80</v>
      </c>
      <c r="G1026">
        <v>10.6</v>
      </c>
      <c r="H1026"/>
      <c r="I1026"/>
      <c r="J1026"/>
      <c r="K1026"/>
      <c r="L1026"/>
      <c r="M1026"/>
      <c r="N1026"/>
      <c r="O1026"/>
    </row>
    <row r="1027" spans="1:15" x14ac:dyDescent="0.35">
      <c r="A1027" s="35" t="s">
        <v>25</v>
      </c>
      <c r="B1027" s="33">
        <v>6</v>
      </c>
      <c r="C1027" s="35" t="s">
        <v>373</v>
      </c>
      <c r="D1027">
        <v>2</v>
      </c>
      <c r="E1027" s="35" t="s">
        <v>22</v>
      </c>
      <c r="F1027">
        <v>29</v>
      </c>
      <c r="G1027">
        <v>0.3</v>
      </c>
      <c r="H1027"/>
      <c r="I1027"/>
      <c r="J1027"/>
      <c r="K1027"/>
      <c r="L1027"/>
      <c r="M1027"/>
      <c r="N1027"/>
      <c r="O1027"/>
    </row>
    <row r="1028" spans="1:15" x14ac:dyDescent="0.35">
      <c r="A1028" s="35" t="s">
        <v>25</v>
      </c>
      <c r="B1028" s="33">
        <v>6</v>
      </c>
      <c r="C1028" s="35" t="s">
        <v>373</v>
      </c>
      <c r="D1028">
        <v>2</v>
      </c>
      <c r="E1028" s="35" t="s">
        <v>23</v>
      </c>
      <c r="F1028">
        <v>111</v>
      </c>
      <c r="G1028">
        <v>25.9</v>
      </c>
      <c r="H1028"/>
      <c r="I1028"/>
      <c r="J1028"/>
      <c r="K1028"/>
      <c r="L1028"/>
      <c r="M1028"/>
      <c r="N1028"/>
      <c r="O1028"/>
    </row>
    <row r="1029" spans="1:15" x14ac:dyDescent="0.35">
      <c r="A1029" s="35" t="s">
        <v>25</v>
      </c>
      <c r="B1029" s="33">
        <v>6</v>
      </c>
      <c r="C1029" s="35" t="s">
        <v>373</v>
      </c>
      <c r="D1029">
        <v>2</v>
      </c>
      <c r="E1029" s="35" t="s">
        <v>68</v>
      </c>
      <c r="F1029">
        <v>72</v>
      </c>
      <c r="G1029">
        <v>4</v>
      </c>
      <c r="H1029"/>
      <c r="I1029"/>
      <c r="J1029"/>
      <c r="K1029"/>
      <c r="L1029"/>
      <c r="M1029"/>
      <c r="N1029"/>
      <c r="O1029"/>
    </row>
    <row r="1030" spans="1:15" x14ac:dyDescent="0.35">
      <c r="A1030" s="35" t="s">
        <v>25</v>
      </c>
      <c r="B1030" s="33">
        <v>6</v>
      </c>
      <c r="C1030" s="35" t="s">
        <v>373</v>
      </c>
      <c r="D1030">
        <v>1</v>
      </c>
      <c r="E1030" s="35" t="s">
        <v>68</v>
      </c>
      <c r="F1030">
        <v>45</v>
      </c>
      <c r="G1030">
        <v>1.3</v>
      </c>
      <c r="H1030"/>
      <c r="I1030"/>
      <c r="J1030"/>
      <c r="K1030"/>
      <c r="L1030"/>
      <c r="M1030"/>
      <c r="N1030"/>
      <c r="O1030"/>
    </row>
    <row r="1031" spans="1:15" x14ac:dyDescent="0.35">
      <c r="A1031" s="35" t="s">
        <v>25</v>
      </c>
      <c r="B1031" s="33">
        <v>6</v>
      </c>
      <c r="C1031" s="35" t="s">
        <v>373</v>
      </c>
      <c r="D1031">
        <v>1</v>
      </c>
      <c r="E1031" s="35" t="s">
        <v>849</v>
      </c>
      <c r="F1031">
        <v>510</v>
      </c>
      <c r="G1031">
        <v>328.5</v>
      </c>
      <c r="H1031"/>
      <c r="I1031" t="s">
        <v>1126</v>
      </c>
      <c r="J1031"/>
      <c r="K1031"/>
      <c r="L1031"/>
      <c r="M1031"/>
      <c r="N1031"/>
      <c r="O1031"/>
    </row>
    <row r="1032" spans="1:15" x14ac:dyDescent="0.35">
      <c r="A1032" s="35" t="s">
        <v>25</v>
      </c>
      <c r="B1032" s="33">
        <v>6</v>
      </c>
      <c r="C1032" s="35" t="s">
        <v>373</v>
      </c>
      <c r="D1032">
        <v>1</v>
      </c>
      <c r="E1032" s="35" t="s">
        <v>71</v>
      </c>
      <c r="F1032">
        <v>55</v>
      </c>
      <c r="G1032">
        <v>2.4</v>
      </c>
      <c r="H1032"/>
      <c r="I1032"/>
      <c r="J1032"/>
      <c r="K1032"/>
      <c r="L1032"/>
      <c r="M1032"/>
      <c r="N1032"/>
      <c r="O1032"/>
    </row>
    <row r="1033" spans="1:15" x14ac:dyDescent="0.35">
      <c r="A1033" s="35" t="s">
        <v>25</v>
      </c>
      <c r="B1033" s="33">
        <v>6</v>
      </c>
      <c r="C1033" s="35" t="s">
        <v>373</v>
      </c>
      <c r="D1033">
        <v>1</v>
      </c>
      <c r="E1033" s="35" t="s">
        <v>68</v>
      </c>
      <c r="F1033">
        <v>41</v>
      </c>
      <c r="G1033">
        <v>1.2</v>
      </c>
      <c r="H1033"/>
      <c r="I1033"/>
      <c r="J1033"/>
      <c r="K1033"/>
      <c r="L1033"/>
      <c r="M1033"/>
      <c r="N1033"/>
      <c r="O1033"/>
    </row>
    <row r="1034" spans="1:15" x14ac:dyDescent="0.35">
      <c r="A1034" s="35" t="s">
        <v>25</v>
      </c>
      <c r="B1034" s="33">
        <v>6</v>
      </c>
      <c r="C1034" s="35" t="s">
        <v>373</v>
      </c>
      <c r="D1034">
        <v>1</v>
      </c>
      <c r="E1034" s="35" t="s">
        <v>68</v>
      </c>
      <c r="F1034">
        <v>36</v>
      </c>
      <c r="G1034">
        <v>0.8</v>
      </c>
      <c r="H1034"/>
      <c r="I1034"/>
      <c r="J1034"/>
      <c r="K1034"/>
      <c r="L1034"/>
      <c r="M1034"/>
      <c r="N1034"/>
      <c r="O1034"/>
    </row>
    <row r="1035" spans="1:15" x14ac:dyDescent="0.35">
      <c r="A1035" s="35" t="s">
        <v>25</v>
      </c>
      <c r="B1035" s="33">
        <v>6</v>
      </c>
      <c r="C1035" s="35" t="s">
        <v>373</v>
      </c>
      <c r="D1035">
        <v>1</v>
      </c>
      <c r="E1035" s="35" t="s">
        <v>68</v>
      </c>
      <c r="F1035">
        <v>49</v>
      </c>
      <c r="G1035">
        <v>1.4</v>
      </c>
      <c r="H1035"/>
      <c r="I1035"/>
      <c r="J1035"/>
      <c r="K1035"/>
      <c r="L1035"/>
      <c r="M1035"/>
      <c r="N1035"/>
      <c r="O1035"/>
    </row>
    <row r="1036" spans="1:15" x14ac:dyDescent="0.35">
      <c r="A1036" s="35" t="s">
        <v>25</v>
      </c>
      <c r="B1036" s="33">
        <v>6</v>
      </c>
      <c r="C1036" s="35" t="s">
        <v>373</v>
      </c>
      <c r="D1036">
        <v>1</v>
      </c>
      <c r="E1036" s="35" t="s">
        <v>23</v>
      </c>
      <c r="F1036">
        <v>158</v>
      </c>
      <c r="G1036">
        <v>59.2</v>
      </c>
      <c r="H1036"/>
      <c r="I1036"/>
      <c r="J1036"/>
      <c r="K1036"/>
      <c r="L1036"/>
      <c r="M1036"/>
      <c r="N1036"/>
      <c r="O1036"/>
    </row>
    <row r="1037" spans="1:15" x14ac:dyDescent="0.35">
      <c r="A1037" s="35" t="s">
        <v>25</v>
      </c>
      <c r="B1037" s="33">
        <v>6</v>
      </c>
      <c r="C1037" s="35" t="s">
        <v>373</v>
      </c>
      <c r="D1037">
        <v>1</v>
      </c>
      <c r="E1037" s="35" t="s">
        <v>71</v>
      </c>
      <c r="F1037">
        <v>47</v>
      </c>
      <c r="G1037">
        <v>1.1000000000000001</v>
      </c>
      <c r="H1037"/>
      <c r="I1037"/>
      <c r="J1037"/>
      <c r="K1037"/>
      <c r="L1037"/>
      <c r="M1037"/>
      <c r="N1037"/>
      <c r="O1037"/>
    </row>
    <row r="1038" spans="1:15" x14ac:dyDescent="0.35">
      <c r="A1038" s="35" t="s">
        <v>25</v>
      </c>
      <c r="B1038" s="33">
        <v>6</v>
      </c>
      <c r="C1038" s="35" t="s">
        <v>373</v>
      </c>
      <c r="D1038">
        <v>1</v>
      </c>
      <c r="E1038" s="35" t="s">
        <v>71</v>
      </c>
      <c r="F1038">
        <v>46</v>
      </c>
      <c r="G1038">
        <v>1</v>
      </c>
      <c r="H1038"/>
      <c r="I1038"/>
      <c r="J1038"/>
      <c r="K1038"/>
      <c r="L1038"/>
      <c r="M1038"/>
      <c r="N1038"/>
      <c r="O1038"/>
    </row>
    <row r="1039" spans="1:15" x14ac:dyDescent="0.35">
      <c r="A1039" s="35" t="s">
        <v>25</v>
      </c>
      <c r="B1039" s="33">
        <v>6</v>
      </c>
      <c r="C1039" s="35" t="s">
        <v>364</v>
      </c>
      <c r="D1039">
        <v>1</v>
      </c>
      <c r="E1039" s="35" t="s">
        <v>44</v>
      </c>
      <c r="F1039">
        <v>140</v>
      </c>
      <c r="G1039">
        <v>44.8</v>
      </c>
      <c r="H1039"/>
      <c r="I1039"/>
      <c r="J1039"/>
      <c r="K1039"/>
      <c r="L1039"/>
      <c r="M1039"/>
      <c r="N1039"/>
      <c r="O1039"/>
    </row>
    <row r="1040" spans="1:15" x14ac:dyDescent="0.35">
      <c r="A1040" s="35" t="s">
        <v>25</v>
      </c>
      <c r="B1040" s="33">
        <v>6</v>
      </c>
      <c r="C1040" s="35" t="s">
        <v>364</v>
      </c>
      <c r="D1040">
        <v>1</v>
      </c>
      <c r="E1040" s="35" t="s">
        <v>77</v>
      </c>
      <c r="F1040">
        <v>105</v>
      </c>
      <c r="G1040">
        <v>12.2</v>
      </c>
      <c r="H1040"/>
      <c r="I1040"/>
      <c r="J1040"/>
      <c r="K1040"/>
      <c r="L1040"/>
      <c r="M1040"/>
      <c r="N1040"/>
      <c r="O1040"/>
    </row>
    <row r="1041" spans="1:15" x14ac:dyDescent="0.35">
      <c r="A1041" s="35" t="s">
        <v>25</v>
      </c>
      <c r="B1041" s="33">
        <v>6</v>
      </c>
      <c r="C1041" s="35" t="s">
        <v>364</v>
      </c>
      <c r="D1041">
        <v>1</v>
      </c>
      <c r="E1041" s="35" t="s">
        <v>22</v>
      </c>
      <c r="F1041">
        <v>22</v>
      </c>
      <c r="G1041">
        <v>0.2</v>
      </c>
      <c r="H1041"/>
      <c r="I1041"/>
      <c r="J1041"/>
      <c r="K1041"/>
      <c r="L1041"/>
      <c r="M1041"/>
      <c r="N1041"/>
      <c r="O1041"/>
    </row>
    <row r="1042" spans="1:15" x14ac:dyDescent="0.35">
      <c r="A1042" s="35" t="s">
        <v>25</v>
      </c>
      <c r="B1042" s="33">
        <v>6</v>
      </c>
      <c r="C1042" s="35" t="s">
        <v>364</v>
      </c>
      <c r="D1042">
        <v>1</v>
      </c>
      <c r="E1042" s="35" t="s">
        <v>22</v>
      </c>
      <c r="F1042">
        <v>21</v>
      </c>
      <c r="G1042">
        <v>0.2</v>
      </c>
      <c r="H1042"/>
      <c r="I1042"/>
      <c r="J1042"/>
      <c r="K1042"/>
      <c r="L1042"/>
      <c r="M1042"/>
      <c r="N1042"/>
      <c r="O1042"/>
    </row>
    <row r="1043" spans="1:15" x14ac:dyDescent="0.35">
      <c r="A1043" s="35" t="s">
        <v>25</v>
      </c>
      <c r="B1043" s="33">
        <v>6</v>
      </c>
      <c r="C1043" s="35" t="s">
        <v>364</v>
      </c>
      <c r="D1043">
        <v>1</v>
      </c>
      <c r="E1043" s="35" t="s">
        <v>22</v>
      </c>
      <c r="F1043">
        <v>20</v>
      </c>
      <c r="G1043">
        <v>0.1</v>
      </c>
      <c r="H1043"/>
      <c r="I1043"/>
      <c r="J1043"/>
      <c r="K1043"/>
      <c r="L1043"/>
      <c r="M1043"/>
      <c r="N1043"/>
      <c r="O1043"/>
    </row>
    <row r="1044" spans="1:15" x14ac:dyDescent="0.35">
      <c r="A1044" s="35" t="s">
        <v>25</v>
      </c>
      <c r="B1044" s="33">
        <v>6</v>
      </c>
      <c r="C1044" s="35" t="s">
        <v>364</v>
      </c>
      <c r="D1044">
        <v>1</v>
      </c>
      <c r="E1044" s="35" t="s">
        <v>35</v>
      </c>
      <c r="F1044">
        <v>14</v>
      </c>
      <c r="G1044">
        <v>0.1</v>
      </c>
      <c r="H1044"/>
      <c r="I1044"/>
      <c r="J1044"/>
      <c r="K1044"/>
      <c r="L1044"/>
      <c r="M1044"/>
      <c r="N1044"/>
      <c r="O1044"/>
    </row>
    <row r="1045" spans="1:15" x14ac:dyDescent="0.35">
      <c r="A1045" s="35" t="s">
        <v>25</v>
      </c>
      <c r="B1045" s="33">
        <v>6</v>
      </c>
      <c r="C1045" s="35" t="s">
        <v>364</v>
      </c>
      <c r="D1045">
        <v>1</v>
      </c>
      <c r="E1045" s="35" t="s">
        <v>68</v>
      </c>
      <c r="F1045">
        <v>27</v>
      </c>
      <c r="G1045">
        <v>0.1</v>
      </c>
      <c r="H1045"/>
      <c r="I1045"/>
      <c r="J1045"/>
      <c r="K1045"/>
      <c r="L1045"/>
      <c r="M1045"/>
      <c r="N1045"/>
      <c r="O1045"/>
    </row>
    <row r="1046" spans="1:15" x14ac:dyDescent="0.35">
      <c r="A1046" s="35" t="s">
        <v>25</v>
      </c>
      <c r="B1046" s="33">
        <v>6</v>
      </c>
      <c r="C1046" s="35" t="s">
        <v>364</v>
      </c>
      <c r="D1046">
        <v>1</v>
      </c>
      <c r="E1046" s="35" t="s">
        <v>44</v>
      </c>
      <c r="F1046">
        <v>126</v>
      </c>
      <c r="G1046">
        <v>42.1</v>
      </c>
      <c r="H1046"/>
      <c r="I1046"/>
      <c r="J1046"/>
      <c r="K1046"/>
      <c r="L1046"/>
      <c r="M1046"/>
      <c r="N1046"/>
      <c r="O1046"/>
    </row>
    <row r="1047" spans="1:15" x14ac:dyDescent="0.35">
      <c r="A1047" s="35" t="s">
        <v>25</v>
      </c>
      <c r="B1047" s="33">
        <v>6</v>
      </c>
      <c r="C1047" s="35" t="s">
        <v>364</v>
      </c>
      <c r="D1047">
        <v>1</v>
      </c>
      <c r="E1047" s="35" t="s">
        <v>44</v>
      </c>
      <c r="F1047">
        <v>145</v>
      </c>
      <c r="G1047">
        <v>64.3</v>
      </c>
      <c r="H1047"/>
      <c r="I1047"/>
      <c r="J1047"/>
      <c r="K1047"/>
      <c r="L1047"/>
      <c r="M1047"/>
      <c r="N1047"/>
      <c r="O1047"/>
    </row>
    <row r="1048" spans="1:15" x14ac:dyDescent="0.35">
      <c r="A1048" s="35" t="s">
        <v>25</v>
      </c>
      <c r="B1048" s="33">
        <v>6</v>
      </c>
      <c r="C1048" s="35" t="s">
        <v>364</v>
      </c>
      <c r="D1048">
        <v>1</v>
      </c>
      <c r="E1048" s="35" t="s">
        <v>44</v>
      </c>
      <c r="F1048">
        <v>134</v>
      </c>
      <c r="G1048">
        <v>46.8</v>
      </c>
      <c r="H1048"/>
      <c r="I1048"/>
      <c r="J1048"/>
      <c r="K1048"/>
      <c r="L1048"/>
      <c r="M1048"/>
      <c r="N1048"/>
      <c r="O1048"/>
    </row>
    <row r="1049" spans="1:15" x14ac:dyDescent="0.35">
      <c r="A1049" s="35" t="s">
        <v>25</v>
      </c>
      <c r="B1049" s="33">
        <v>6</v>
      </c>
      <c r="C1049" s="35" t="s">
        <v>364</v>
      </c>
      <c r="D1049">
        <v>1</v>
      </c>
      <c r="E1049" s="35" t="s">
        <v>22</v>
      </c>
      <c r="F1049">
        <v>21</v>
      </c>
      <c r="G1049">
        <v>0.2</v>
      </c>
      <c r="H1049"/>
      <c r="I1049"/>
      <c r="J1049"/>
      <c r="K1049"/>
      <c r="L1049"/>
      <c r="M1049"/>
      <c r="N1049"/>
      <c r="O1049"/>
    </row>
    <row r="1050" spans="1:15" x14ac:dyDescent="0.35">
      <c r="A1050" s="35" t="s">
        <v>25</v>
      </c>
      <c r="B1050" s="33">
        <v>6</v>
      </c>
      <c r="C1050" s="35" t="s">
        <v>364</v>
      </c>
      <c r="D1050">
        <v>1</v>
      </c>
      <c r="E1050" s="35" t="s">
        <v>22</v>
      </c>
      <c r="F1050">
        <v>22</v>
      </c>
      <c r="G1050">
        <v>0.2</v>
      </c>
      <c r="H1050"/>
      <c r="I1050"/>
      <c r="J1050"/>
      <c r="K1050"/>
      <c r="L1050"/>
      <c r="M1050"/>
      <c r="N1050"/>
      <c r="O1050"/>
    </row>
    <row r="1051" spans="1:15" x14ac:dyDescent="0.35">
      <c r="A1051" s="35" t="s">
        <v>25</v>
      </c>
      <c r="B1051" s="33">
        <v>6</v>
      </c>
      <c r="C1051" s="35" t="s">
        <v>364</v>
      </c>
      <c r="D1051">
        <v>1</v>
      </c>
      <c r="E1051" s="35" t="s">
        <v>23</v>
      </c>
      <c r="F1051">
        <v>164</v>
      </c>
      <c r="G1051">
        <v>69.099999999999994</v>
      </c>
      <c r="H1051"/>
      <c r="I1051"/>
      <c r="J1051"/>
      <c r="K1051"/>
      <c r="L1051"/>
      <c r="M1051"/>
      <c r="N1051"/>
      <c r="O1051"/>
    </row>
    <row r="1052" spans="1:15" x14ac:dyDescent="0.35">
      <c r="A1052" s="35" t="s">
        <v>25</v>
      </c>
      <c r="B1052" s="33">
        <v>6</v>
      </c>
      <c r="C1052" s="35" t="s">
        <v>364</v>
      </c>
      <c r="D1052">
        <v>1</v>
      </c>
      <c r="E1052" s="35" t="s">
        <v>23</v>
      </c>
      <c r="F1052">
        <v>153</v>
      </c>
      <c r="G1052">
        <v>52.4</v>
      </c>
      <c r="H1052"/>
      <c r="I1052"/>
      <c r="J1052"/>
      <c r="K1052"/>
      <c r="L1052"/>
      <c r="M1052"/>
      <c r="N1052"/>
      <c r="O1052"/>
    </row>
    <row r="1053" spans="1:15" x14ac:dyDescent="0.35">
      <c r="A1053" s="35" t="s">
        <v>25</v>
      </c>
      <c r="B1053" s="33">
        <v>6</v>
      </c>
      <c r="C1053" s="35" t="s">
        <v>364</v>
      </c>
      <c r="D1053">
        <v>1</v>
      </c>
      <c r="E1053" s="35" t="s">
        <v>68</v>
      </c>
      <c r="F1053">
        <v>57</v>
      </c>
      <c r="G1053">
        <v>0.9</v>
      </c>
      <c r="H1053"/>
      <c r="I1053"/>
      <c r="J1053"/>
      <c r="K1053"/>
      <c r="L1053"/>
      <c r="M1053"/>
      <c r="N1053"/>
      <c r="O1053"/>
    </row>
    <row r="1054" spans="1:15" x14ac:dyDescent="0.35">
      <c r="A1054" s="35" t="s">
        <v>25</v>
      </c>
      <c r="B1054" s="33">
        <v>6</v>
      </c>
      <c r="C1054" s="35" t="s">
        <v>364</v>
      </c>
      <c r="D1054">
        <v>1</v>
      </c>
      <c r="E1054" s="35" t="s">
        <v>68</v>
      </c>
      <c r="F1054">
        <v>24</v>
      </c>
      <c r="G1054">
        <v>0.1</v>
      </c>
      <c r="H1054"/>
      <c r="I1054"/>
      <c r="J1054"/>
      <c r="K1054"/>
      <c r="L1054"/>
      <c r="M1054"/>
      <c r="N1054"/>
      <c r="O1054"/>
    </row>
    <row r="1055" spans="1:15" x14ac:dyDescent="0.35">
      <c r="A1055" s="35" t="s">
        <v>25</v>
      </c>
      <c r="B1055" s="33">
        <v>6</v>
      </c>
      <c r="C1055" s="35" t="s">
        <v>364</v>
      </c>
      <c r="D1055">
        <v>1</v>
      </c>
      <c r="E1055" s="35" t="s">
        <v>22</v>
      </c>
      <c r="F1055">
        <v>23</v>
      </c>
      <c r="G1055">
        <v>0.2</v>
      </c>
      <c r="H1055"/>
      <c r="I1055"/>
      <c r="J1055"/>
      <c r="K1055"/>
      <c r="L1055"/>
      <c r="M1055"/>
      <c r="N1055"/>
      <c r="O1055"/>
    </row>
    <row r="1056" spans="1:15" x14ac:dyDescent="0.35">
      <c r="A1056" s="35" t="s">
        <v>25</v>
      </c>
      <c r="B1056" s="33">
        <v>6</v>
      </c>
      <c r="C1056" s="35" t="s">
        <v>364</v>
      </c>
      <c r="D1056">
        <v>1</v>
      </c>
      <c r="E1056" s="35" t="s">
        <v>22</v>
      </c>
      <c r="F1056">
        <v>17</v>
      </c>
      <c r="G1056">
        <v>0.1</v>
      </c>
      <c r="H1056"/>
      <c r="I1056"/>
      <c r="J1056"/>
      <c r="K1056"/>
      <c r="L1056"/>
      <c r="M1056"/>
      <c r="N1056"/>
      <c r="O1056"/>
    </row>
    <row r="1057" spans="1:15" x14ac:dyDescent="0.35">
      <c r="A1057" s="35" t="s">
        <v>25</v>
      </c>
      <c r="B1057" s="33">
        <v>6</v>
      </c>
      <c r="C1057" s="35" t="s">
        <v>364</v>
      </c>
      <c r="D1057">
        <v>1</v>
      </c>
      <c r="E1057" s="35" t="s">
        <v>44</v>
      </c>
      <c r="F1057">
        <v>134</v>
      </c>
      <c r="G1057">
        <v>51.7</v>
      </c>
      <c r="H1057"/>
      <c r="I1057"/>
      <c r="J1057"/>
      <c r="K1057"/>
      <c r="L1057"/>
      <c r="M1057"/>
      <c r="N1057"/>
      <c r="O1057"/>
    </row>
    <row r="1058" spans="1:15" x14ac:dyDescent="0.35">
      <c r="A1058" s="35" t="s">
        <v>25</v>
      </c>
      <c r="B1058" s="33">
        <v>6</v>
      </c>
      <c r="C1058" s="35" t="s">
        <v>364</v>
      </c>
      <c r="D1058">
        <v>1</v>
      </c>
      <c r="E1058" s="35" t="s">
        <v>77</v>
      </c>
      <c r="F1058">
        <v>112</v>
      </c>
      <c r="G1058">
        <v>13.9</v>
      </c>
      <c r="H1058"/>
      <c r="I1058"/>
      <c r="J1058"/>
      <c r="K1058"/>
      <c r="L1058"/>
      <c r="M1058"/>
      <c r="N1058"/>
      <c r="O1058"/>
    </row>
    <row r="1059" spans="1:15" x14ac:dyDescent="0.35">
      <c r="A1059" s="35" t="s">
        <v>25</v>
      </c>
      <c r="B1059" s="33">
        <v>6</v>
      </c>
      <c r="C1059" s="35" t="s">
        <v>364</v>
      </c>
      <c r="D1059">
        <v>1</v>
      </c>
      <c r="E1059" s="35" t="s">
        <v>22</v>
      </c>
      <c r="F1059">
        <v>19</v>
      </c>
      <c r="G1059">
        <v>0.1</v>
      </c>
      <c r="H1059"/>
      <c r="I1059"/>
      <c r="J1059"/>
      <c r="K1059"/>
      <c r="L1059"/>
      <c r="M1059"/>
      <c r="N1059"/>
      <c r="O1059"/>
    </row>
    <row r="1060" spans="1:15" x14ac:dyDescent="0.35">
      <c r="A1060" s="35" t="s">
        <v>25</v>
      </c>
      <c r="B1060" s="33">
        <v>6</v>
      </c>
      <c r="C1060" s="35" t="s">
        <v>364</v>
      </c>
      <c r="D1060">
        <v>1</v>
      </c>
      <c r="E1060" s="35" t="s">
        <v>23</v>
      </c>
      <c r="F1060">
        <v>242</v>
      </c>
      <c r="G1060">
        <v>199.3</v>
      </c>
      <c r="H1060"/>
      <c r="I1060"/>
      <c r="J1060"/>
      <c r="K1060"/>
      <c r="L1060"/>
      <c r="M1060"/>
      <c r="N1060"/>
      <c r="O1060"/>
    </row>
    <row r="1061" spans="1:15" x14ac:dyDescent="0.35">
      <c r="A1061" s="35" t="s">
        <v>25</v>
      </c>
      <c r="B1061" s="33">
        <v>6</v>
      </c>
      <c r="C1061" s="35" t="s">
        <v>364</v>
      </c>
      <c r="D1061">
        <v>1</v>
      </c>
      <c r="E1061" s="35" t="s">
        <v>23</v>
      </c>
      <c r="F1061">
        <v>126</v>
      </c>
      <c r="G1061">
        <v>30.8</v>
      </c>
      <c r="H1061"/>
      <c r="I1061"/>
      <c r="J1061"/>
      <c r="K1061"/>
      <c r="L1061"/>
      <c r="M1061"/>
      <c r="N1061"/>
      <c r="O1061"/>
    </row>
    <row r="1062" spans="1:15" x14ac:dyDescent="0.35">
      <c r="A1062" s="35" t="s">
        <v>25</v>
      </c>
      <c r="B1062" s="33">
        <v>6</v>
      </c>
      <c r="C1062" s="35" t="s">
        <v>364</v>
      </c>
      <c r="D1062">
        <v>1</v>
      </c>
      <c r="E1062" s="35" t="s">
        <v>68</v>
      </c>
      <c r="F1062">
        <v>40</v>
      </c>
      <c r="G1062">
        <v>0.6</v>
      </c>
      <c r="H1062"/>
      <c r="I1062"/>
      <c r="J1062"/>
      <c r="K1062"/>
      <c r="L1062"/>
      <c r="M1062"/>
      <c r="N1062"/>
      <c r="O1062"/>
    </row>
    <row r="1063" spans="1:15" x14ac:dyDescent="0.35">
      <c r="A1063" s="35" t="s">
        <v>25</v>
      </c>
      <c r="B1063" s="33">
        <v>6</v>
      </c>
      <c r="C1063" s="35" t="s">
        <v>364</v>
      </c>
      <c r="D1063">
        <v>1</v>
      </c>
      <c r="E1063" s="35" t="s">
        <v>22</v>
      </c>
      <c r="F1063">
        <v>16</v>
      </c>
      <c r="G1063">
        <v>0.2</v>
      </c>
      <c r="H1063"/>
      <c r="I1063"/>
      <c r="J1063"/>
      <c r="K1063"/>
      <c r="L1063"/>
      <c r="M1063"/>
      <c r="N1063"/>
      <c r="O1063"/>
    </row>
    <row r="1064" spans="1:15" x14ac:dyDescent="0.35">
      <c r="A1064" s="35" t="s">
        <v>25</v>
      </c>
      <c r="B1064" s="33">
        <v>6</v>
      </c>
      <c r="C1064" s="35" t="s">
        <v>364</v>
      </c>
      <c r="D1064">
        <v>1</v>
      </c>
      <c r="E1064" s="35" t="s">
        <v>453</v>
      </c>
      <c r="F1064">
        <v>207</v>
      </c>
      <c r="G1064">
        <v>132.5</v>
      </c>
      <c r="H1064"/>
      <c r="I1064"/>
      <c r="J1064"/>
      <c r="K1064"/>
      <c r="L1064"/>
      <c r="M1064"/>
      <c r="N1064"/>
      <c r="O1064"/>
    </row>
    <row r="1065" spans="1:15" x14ac:dyDescent="0.35">
      <c r="A1065" s="35" t="s">
        <v>25</v>
      </c>
      <c r="B1065" s="33">
        <v>6</v>
      </c>
      <c r="C1065" s="35" t="s">
        <v>364</v>
      </c>
      <c r="D1065">
        <v>1</v>
      </c>
      <c r="E1065" s="35" t="s">
        <v>23</v>
      </c>
      <c r="F1065">
        <v>255</v>
      </c>
      <c r="G1065">
        <v>242</v>
      </c>
      <c r="H1065"/>
      <c r="I1065"/>
      <c r="J1065"/>
      <c r="K1065"/>
      <c r="L1065"/>
      <c r="M1065"/>
      <c r="N1065"/>
      <c r="O1065"/>
    </row>
    <row r="1066" spans="1:15" x14ac:dyDescent="0.35">
      <c r="A1066" s="35" t="s">
        <v>25</v>
      </c>
      <c r="B1066" s="33">
        <v>6</v>
      </c>
      <c r="C1066" s="35" t="s">
        <v>364</v>
      </c>
      <c r="D1066">
        <v>1</v>
      </c>
      <c r="E1066" s="35" t="s">
        <v>23</v>
      </c>
      <c r="F1066">
        <v>122</v>
      </c>
      <c r="G1066">
        <v>25.5</v>
      </c>
      <c r="H1066"/>
      <c r="I1066"/>
      <c r="J1066"/>
      <c r="K1066"/>
      <c r="L1066"/>
      <c r="M1066"/>
      <c r="N1066"/>
      <c r="O1066"/>
    </row>
    <row r="1067" spans="1:15" x14ac:dyDescent="0.35">
      <c r="A1067" s="35" t="s">
        <v>25</v>
      </c>
      <c r="B1067" s="33">
        <v>6</v>
      </c>
      <c r="C1067" s="35" t="s">
        <v>364</v>
      </c>
      <c r="D1067">
        <v>1</v>
      </c>
      <c r="E1067" s="35" t="s">
        <v>23</v>
      </c>
      <c r="F1067">
        <v>112</v>
      </c>
      <c r="G1067">
        <v>20.2</v>
      </c>
      <c r="H1067"/>
      <c r="I1067"/>
      <c r="J1067"/>
      <c r="K1067"/>
      <c r="L1067"/>
      <c r="M1067"/>
      <c r="N1067"/>
      <c r="O1067"/>
    </row>
    <row r="1068" spans="1:15" x14ac:dyDescent="0.35">
      <c r="A1068" s="35" t="s">
        <v>25</v>
      </c>
      <c r="B1068" s="33">
        <v>6</v>
      </c>
      <c r="C1068" s="35" t="s">
        <v>364</v>
      </c>
      <c r="D1068">
        <v>1</v>
      </c>
      <c r="E1068" s="35" t="s">
        <v>22</v>
      </c>
      <c r="F1068">
        <v>18</v>
      </c>
      <c r="G1068">
        <v>0.1</v>
      </c>
      <c r="H1068"/>
      <c r="I1068"/>
      <c r="J1068"/>
      <c r="K1068"/>
      <c r="L1068"/>
      <c r="M1068"/>
      <c r="N1068"/>
      <c r="O1068"/>
    </row>
    <row r="1069" spans="1:15" x14ac:dyDescent="0.35">
      <c r="A1069" s="35" t="s">
        <v>25</v>
      </c>
      <c r="B1069" s="33">
        <v>6</v>
      </c>
      <c r="C1069" s="35" t="s">
        <v>364</v>
      </c>
      <c r="D1069">
        <v>1</v>
      </c>
      <c r="E1069" s="35" t="s">
        <v>60</v>
      </c>
      <c r="F1069">
        <v>130</v>
      </c>
      <c r="G1069">
        <v>26.6</v>
      </c>
      <c r="H1069"/>
      <c r="I1069"/>
      <c r="J1069"/>
      <c r="K1069"/>
      <c r="L1069"/>
      <c r="M1069"/>
      <c r="N1069"/>
      <c r="O1069"/>
    </row>
    <row r="1070" spans="1:15" x14ac:dyDescent="0.35">
      <c r="A1070" s="35" t="s">
        <v>25</v>
      </c>
      <c r="B1070" s="33">
        <v>6</v>
      </c>
      <c r="C1070" s="35" t="s">
        <v>364</v>
      </c>
      <c r="D1070">
        <v>1</v>
      </c>
      <c r="E1070" s="35" t="s">
        <v>22</v>
      </c>
      <c r="F1070">
        <v>29</v>
      </c>
      <c r="G1070">
        <v>0.5</v>
      </c>
      <c r="H1070"/>
      <c r="I1070"/>
      <c r="J1070"/>
      <c r="K1070"/>
      <c r="L1070"/>
      <c r="M1070"/>
      <c r="N1070"/>
      <c r="O1070"/>
    </row>
    <row r="1071" spans="1:15" x14ac:dyDescent="0.35">
      <c r="A1071" s="35" t="s">
        <v>25</v>
      </c>
      <c r="B1071" s="33">
        <v>6</v>
      </c>
      <c r="C1071" s="35" t="s">
        <v>364</v>
      </c>
      <c r="D1071">
        <v>1</v>
      </c>
      <c r="E1071" s="35" t="s">
        <v>22</v>
      </c>
      <c r="F1071">
        <v>29</v>
      </c>
      <c r="G1071">
        <v>0.5</v>
      </c>
      <c r="H1071"/>
      <c r="I1071"/>
      <c r="J1071"/>
      <c r="K1071"/>
      <c r="L1071"/>
      <c r="M1071"/>
      <c r="N1071"/>
      <c r="O1071"/>
    </row>
    <row r="1072" spans="1:15" x14ac:dyDescent="0.35">
      <c r="A1072" s="35" t="s">
        <v>25</v>
      </c>
      <c r="B1072" s="33">
        <v>6</v>
      </c>
      <c r="C1072" s="35" t="s">
        <v>364</v>
      </c>
      <c r="D1072">
        <v>1</v>
      </c>
      <c r="E1072" s="35" t="s">
        <v>77</v>
      </c>
      <c r="F1072">
        <v>68</v>
      </c>
      <c r="G1072">
        <v>3.4</v>
      </c>
      <c r="H1072"/>
      <c r="I1072"/>
      <c r="J1072"/>
      <c r="K1072"/>
      <c r="L1072"/>
      <c r="M1072"/>
      <c r="N1072"/>
      <c r="O1072"/>
    </row>
    <row r="1073" spans="1:15" x14ac:dyDescent="0.35">
      <c r="A1073" s="35" t="s">
        <v>25</v>
      </c>
      <c r="B1073" s="33">
        <v>6</v>
      </c>
      <c r="C1073" s="35" t="s">
        <v>364</v>
      </c>
      <c r="D1073">
        <v>1</v>
      </c>
      <c r="E1073" s="35" t="s">
        <v>77</v>
      </c>
      <c r="F1073">
        <v>98</v>
      </c>
      <c r="G1073">
        <v>11</v>
      </c>
      <c r="H1073"/>
      <c r="I1073"/>
      <c r="J1073"/>
      <c r="K1073"/>
      <c r="L1073"/>
      <c r="M1073"/>
      <c r="N1073"/>
      <c r="O1073"/>
    </row>
    <row r="1074" spans="1:15" x14ac:dyDescent="0.35">
      <c r="A1074" s="35" t="s">
        <v>25</v>
      </c>
      <c r="B1074" s="33">
        <v>6</v>
      </c>
      <c r="C1074" s="35" t="s">
        <v>364</v>
      </c>
      <c r="D1074">
        <v>1</v>
      </c>
      <c r="E1074" s="35" t="s">
        <v>156</v>
      </c>
      <c r="F1074">
        <v>240</v>
      </c>
      <c r="G1074">
        <v>428</v>
      </c>
      <c r="H1074"/>
      <c r="I1074"/>
      <c r="J1074"/>
      <c r="K1074"/>
      <c r="L1074"/>
      <c r="M1074"/>
      <c r="N1074"/>
      <c r="O1074"/>
    </row>
    <row r="1075" spans="1:15" x14ac:dyDescent="0.35">
      <c r="A1075" s="35" t="s">
        <v>49</v>
      </c>
      <c r="B1075" s="33">
        <v>1</v>
      </c>
      <c r="C1075" s="35" t="s">
        <v>365</v>
      </c>
      <c r="D1075">
        <v>0</v>
      </c>
      <c r="E1075" s="35" t="s">
        <v>545</v>
      </c>
      <c r="F1075">
        <v>118</v>
      </c>
      <c r="G1075">
        <v>45.3</v>
      </c>
      <c r="H1075"/>
      <c r="I1075" t="s">
        <v>50</v>
      </c>
      <c r="J1075"/>
      <c r="K1075"/>
      <c r="L1075"/>
      <c r="M1075"/>
      <c r="N1075"/>
      <c r="O1075"/>
    </row>
    <row r="1076" spans="1:15" x14ac:dyDescent="0.35">
      <c r="A1076" s="35" t="s">
        <v>49</v>
      </c>
      <c r="B1076" s="33">
        <v>1</v>
      </c>
      <c r="C1076" s="35" t="s">
        <v>365</v>
      </c>
      <c r="D1076">
        <v>0</v>
      </c>
      <c r="E1076" s="35" t="s">
        <v>23</v>
      </c>
      <c r="F1076">
        <v>119</v>
      </c>
      <c r="G1076">
        <v>29.13</v>
      </c>
      <c r="H1076"/>
      <c r="I1076"/>
      <c r="J1076"/>
      <c r="K1076"/>
      <c r="L1076"/>
      <c r="M1076"/>
      <c r="N1076"/>
      <c r="O1076"/>
    </row>
    <row r="1077" spans="1:15" x14ac:dyDescent="0.35">
      <c r="A1077" s="35" t="s">
        <v>49</v>
      </c>
      <c r="B1077" s="33">
        <v>1</v>
      </c>
      <c r="C1077" s="35" t="s">
        <v>365</v>
      </c>
      <c r="D1077">
        <v>0</v>
      </c>
      <c r="E1077" s="35" t="s">
        <v>23</v>
      </c>
      <c r="F1077">
        <v>75</v>
      </c>
      <c r="G1077">
        <v>5.89</v>
      </c>
      <c r="H1077"/>
      <c r="I1077"/>
      <c r="J1077"/>
      <c r="K1077"/>
      <c r="L1077"/>
      <c r="M1077"/>
      <c r="N1077"/>
      <c r="O1077"/>
    </row>
    <row r="1078" spans="1:15" x14ac:dyDescent="0.35">
      <c r="A1078" s="35" t="s">
        <v>49</v>
      </c>
      <c r="B1078" s="33">
        <v>1</v>
      </c>
      <c r="C1078" s="35" t="s">
        <v>365</v>
      </c>
      <c r="D1078">
        <v>0</v>
      </c>
      <c r="E1078" s="35" t="s">
        <v>23</v>
      </c>
      <c r="F1078">
        <v>75</v>
      </c>
      <c r="G1078">
        <v>6.82</v>
      </c>
      <c r="H1078"/>
      <c r="I1078"/>
      <c r="J1078"/>
      <c r="K1078"/>
      <c r="L1078"/>
      <c r="M1078"/>
      <c r="N1078"/>
      <c r="O1078"/>
    </row>
    <row r="1079" spans="1:15" x14ac:dyDescent="0.35">
      <c r="A1079" s="35" t="s">
        <v>49</v>
      </c>
      <c r="B1079" s="33">
        <v>1</v>
      </c>
      <c r="C1079" s="35" t="s">
        <v>365</v>
      </c>
      <c r="D1079">
        <v>0</v>
      </c>
      <c r="E1079" s="35" t="s">
        <v>71</v>
      </c>
      <c r="F1079">
        <v>82</v>
      </c>
      <c r="G1079">
        <v>5.66</v>
      </c>
      <c r="H1079"/>
      <c r="I1079"/>
      <c r="J1079"/>
      <c r="K1079"/>
      <c r="L1079"/>
      <c r="M1079"/>
      <c r="N1079"/>
      <c r="O1079"/>
    </row>
    <row r="1080" spans="1:15" x14ac:dyDescent="0.35">
      <c r="A1080" s="35" t="s">
        <v>49</v>
      </c>
      <c r="B1080" s="33">
        <v>1</v>
      </c>
      <c r="C1080" s="35" t="s">
        <v>373</v>
      </c>
      <c r="D1080">
        <v>1</v>
      </c>
      <c r="E1080" s="35" t="s">
        <v>31</v>
      </c>
      <c r="F1080">
        <v>60</v>
      </c>
      <c r="G1080">
        <v>4.7699999999999996</v>
      </c>
      <c r="H1080"/>
      <c r="I1080"/>
      <c r="J1080"/>
      <c r="K1080"/>
      <c r="L1080"/>
      <c r="M1080"/>
      <c r="N1080"/>
      <c r="O1080"/>
    </row>
    <row r="1081" spans="1:15" x14ac:dyDescent="0.35">
      <c r="A1081" s="35" t="s">
        <v>49</v>
      </c>
      <c r="B1081" s="33">
        <v>1</v>
      </c>
      <c r="C1081" s="35" t="s">
        <v>373</v>
      </c>
      <c r="D1081">
        <v>1</v>
      </c>
      <c r="E1081" s="35" t="s">
        <v>493</v>
      </c>
      <c r="F1081">
        <v>108</v>
      </c>
      <c r="G1081">
        <v>22.32</v>
      </c>
      <c r="H1081"/>
      <c r="I1081" t="s">
        <v>50</v>
      </c>
      <c r="J1081"/>
      <c r="K1081"/>
      <c r="L1081"/>
      <c r="M1081"/>
      <c r="N1081"/>
      <c r="O1081"/>
    </row>
    <row r="1082" spans="1:15" x14ac:dyDescent="0.35">
      <c r="A1082" s="35" t="s">
        <v>49</v>
      </c>
      <c r="B1082" s="33">
        <v>1</v>
      </c>
      <c r="C1082" s="35" t="s">
        <v>373</v>
      </c>
      <c r="D1082">
        <v>1</v>
      </c>
      <c r="E1082" s="35" t="s">
        <v>294</v>
      </c>
      <c r="F1082">
        <v>96</v>
      </c>
      <c r="G1082">
        <v>30.69</v>
      </c>
      <c r="H1082"/>
      <c r="I1082"/>
      <c r="J1082"/>
      <c r="K1082"/>
      <c r="L1082"/>
      <c r="M1082"/>
      <c r="N1082"/>
      <c r="O1082"/>
    </row>
    <row r="1083" spans="1:15" x14ac:dyDescent="0.35">
      <c r="A1083" s="35" t="s">
        <v>49</v>
      </c>
      <c r="B1083" s="33">
        <v>1</v>
      </c>
      <c r="C1083" s="35" t="s">
        <v>373</v>
      </c>
      <c r="D1083">
        <v>1</v>
      </c>
      <c r="E1083" s="35" t="s">
        <v>31</v>
      </c>
      <c r="F1083">
        <v>63</v>
      </c>
      <c r="G1083">
        <v>5.7</v>
      </c>
      <c r="H1083"/>
      <c r="I1083"/>
      <c r="J1083"/>
      <c r="K1083"/>
      <c r="L1083"/>
      <c r="M1083"/>
      <c r="N1083"/>
      <c r="O1083"/>
    </row>
    <row r="1084" spans="1:15" x14ac:dyDescent="0.35">
      <c r="A1084" s="35" t="s">
        <v>49</v>
      </c>
      <c r="B1084" s="33">
        <v>1</v>
      </c>
      <c r="C1084" s="35" t="s">
        <v>373</v>
      </c>
      <c r="D1084">
        <v>1</v>
      </c>
      <c r="E1084" s="35" t="s">
        <v>71</v>
      </c>
      <c r="F1084">
        <v>80</v>
      </c>
      <c r="G1084">
        <v>5.57</v>
      </c>
      <c r="H1084"/>
      <c r="I1084"/>
      <c r="J1084"/>
      <c r="K1084"/>
      <c r="L1084"/>
      <c r="M1084"/>
      <c r="N1084"/>
      <c r="O1084"/>
    </row>
    <row r="1085" spans="1:15" x14ac:dyDescent="0.35">
      <c r="A1085" s="35" t="s">
        <v>49</v>
      </c>
      <c r="B1085" s="33">
        <v>1</v>
      </c>
      <c r="C1085" s="35" t="s">
        <v>373</v>
      </c>
      <c r="D1085">
        <v>1</v>
      </c>
      <c r="E1085" s="35" t="s">
        <v>23</v>
      </c>
      <c r="F1085">
        <v>122</v>
      </c>
      <c r="G1085">
        <v>29.93</v>
      </c>
      <c r="H1085"/>
      <c r="I1085"/>
      <c r="J1085"/>
      <c r="K1085"/>
      <c r="L1085"/>
      <c r="M1085"/>
      <c r="N1085"/>
      <c r="O1085"/>
    </row>
    <row r="1086" spans="1:15" x14ac:dyDescent="0.35">
      <c r="A1086" s="35" t="s">
        <v>49</v>
      </c>
      <c r="B1086" s="33">
        <v>1</v>
      </c>
      <c r="C1086" s="35" t="s">
        <v>373</v>
      </c>
      <c r="D1086">
        <v>1</v>
      </c>
      <c r="E1086" s="35" t="s">
        <v>23</v>
      </c>
      <c r="F1086">
        <v>133</v>
      </c>
      <c r="G1086">
        <v>39.299999999999997</v>
      </c>
      <c r="H1086"/>
      <c r="I1086"/>
      <c r="J1086"/>
      <c r="K1086"/>
      <c r="L1086"/>
      <c r="M1086"/>
      <c r="N1086"/>
      <c r="O1086"/>
    </row>
    <row r="1087" spans="1:15" x14ac:dyDescent="0.35">
      <c r="A1087" s="35" t="s">
        <v>49</v>
      </c>
      <c r="B1087" s="33">
        <v>1</v>
      </c>
      <c r="C1087" s="35" t="s">
        <v>373</v>
      </c>
      <c r="D1087">
        <v>1</v>
      </c>
      <c r="E1087" s="35" t="s">
        <v>23</v>
      </c>
      <c r="F1087">
        <v>136</v>
      </c>
      <c r="G1087">
        <v>36.979999999999997</v>
      </c>
      <c r="H1087"/>
      <c r="I1087"/>
      <c r="J1087"/>
      <c r="K1087"/>
      <c r="L1087"/>
      <c r="M1087"/>
      <c r="N1087"/>
      <c r="O1087"/>
    </row>
    <row r="1088" spans="1:15" x14ac:dyDescent="0.35">
      <c r="A1088" s="35" t="s">
        <v>49</v>
      </c>
      <c r="B1088" s="33">
        <v>1</v>
      </c>
      <c r="C1088" s="35" t="s">
        <v>373</v>
      </c>
      <c r="D1088">
        <v>1</v>
      </c>
      <c r="E1088" s="35" t="s">
        <v>23</v>
      </c>
      <c r="F1088">
        <v>54</v>
      </c>
      <c r="G1088">
        <v>2.59</v>
      </c>
      <c r="H1088"/>
      <c r="I1088"/>
      <c r="J1088"/>
      <c r="K1088"/>
      <c r="L1088"/>
      <c r="M1088"/>
      <c r="N1088"/>
      <c r="O1088"/>
    </row>
    <row r="1089" spans="1:15" x14ac:dyDescent="0.35">
      <c r="A1089" s="35" t="s">
        <v>49</v>
      </c>
      <c r="B1089" s="33">
        <v>1</v>
      </c>
      <c r="C1089" s="35" t="s">
        <v>373</v>
      </c>
      <c r="D1089">
        <v>1</v>
      </c>
      <c r="E1089" s="35" t="s">
        <v>23</v>
      </c>
      <c r="F1089">
        <v>54</v>
      </c>
      <c r="G1089">
        <v>2.4500000000000002</v>
      </c>
      <c r="H1089"/>
      <c r="I1089"/>
      <c r="J1089"/>
      <c r="K1089"/>
      <c r="L1089"/>
      <c r="M1089"/>
      <c r="N1089"/>
      <c r="O1089"/>
    </row>
    <row r="1090" spans="1:15" x14ac:dyDescent="0.35">
      <c r="A1090" s="35" t="s">
        <v>49</v>
      </c>
      <c r="B1090" s="33">
        <v>1</v>
      </c>
      <c r="C1090" s="35" t="s">
        <v>373</v>
      </c>
      <c r="D1090">
        <v>1</v>
      </c>
      <c r="E1090" s="35" t="s">
        <v>23</v>
      </c>
      <c r="F1090">
        <v>143</v>
      </c>
      <c r="G1090">
        <v>48.41</v>
      </c>
      <c r="H1090"/>
      <c r="I1090"/>
      <c r="J1090"/>
      <c r="K1090"/>
      <c r="L1090"/>
      <c r="M1090"/>
      <c r="N1090"/>
      <c r="O1090"/>
    </row>
    <row r="1091" spans="1:15" x14ac:dyDescent="0.35">
      <c r="A1091" s="35" t="s">
        <v>49</v>
      </c>
      <c r="B1091" s="33">
        <v>1</v>
      </c>
      <c r="C1091" s="35" t="s">
        <v>373</v>
      </c>
      <c r="D1091">
        <v>1</v>
      </c>
      <c r="E1091" s="35" t="s">
        <v>23</v>
      </c>
      <c r="F1091">
        <v>93</v>
      </c>
      <c r="G1091">
        <v>12.5</v>
      </c>
      <c r="H1091"/>
      <c r="I1091"/>
      <c r="J1091"/>
      <c r="K1091"/>
      <c r="L1091"/>
      <c r="M1091"/>
      <c r="N1091"/>
      <c r="O1091"/>
    </row>
    <row r="1092" spans="1:15" x14ac:dyDescent="0.35">
      <c r="A1092" s="35" t="s">
        <v>49</v>
      </c>
      <c r="B1092" s="33">
        <v>1</v>
      </c>
      <c r="C1092" s="35" t="s">
        <v>373</v>
      </c>
      <c r="D1092">
        <v>1</v>
      </c>
      <c r="E1092" s="35" t="s">
        <v>23</v>
      </c>
      <c r="F1092">
        <v>86</v>
      </c>
      <c r="G1092">
        <v>9.7100000000000009</v>
      </c>
      <c r="H1092"/>
      <c r="I1092"/>
      <c r="J1092"/>
      <c r="K1092"/>
      <c r="L1092"/>
      <c r="M1092"/>
      <c r="N1092"/>
      <c r="O1092"/>
    </row>
    <row r="1093" spans="1:15" x14ac:dyDescent="0.35">
      <c r="A1093" s="35" t="s">
        <v>49</v>
      </c>
      <c r="B1093" s="33">
        <v>1</v>
      </c>
      <c r="C1093" s="35" t="s">
        <v>373</v>
      </c>
      <c r="D1093">
        <v>1</v>
      </c>
      <c r="E1093" s="35" t="s">
        <v>23</v>
      </c>
      <c r="F1093">
        <v>79</v>
      </c>
      <c r="G1093">
        <v>7.11</v>
      </c>
      <c r="H1093"/>
      <c r="I1093"/>
      <c r="J1093"/>
      <c r="K1093"/>
      <c r="L1093"/>
      <c r="M1093"/>
      <c r="N1093"/>
      <c r="O1093"/>
    </row>
    <row r="1094" spans="1:15" x14ac:dyDescent="0.35">
      <c r="A1094" s="35" t="s">
        <v>49</v>
      </c>
      <c r="B1094" s="33">
        <v>1</v>
      </c>
      <c r="C1094" s="35" t="s">
        <v>373</v>
      </c>
      <c r="D1094">
        <v>2</v>
      </c>
      <c r="E1094" s="35" t="s">
        <v>23</v>
      </c>
      <c r="F1094">
        <v>54</v>
      </c>
      <c r="G1094">
        <v>2.57</v>
      </c>
      <c r="H1094"/>
      <c r="I1094"/>
      <c r="J1094"/>
      <c r="K1094"/>
      <c r="L1094"/>
      <c r="M1094"/>
      <c r="N1094"/>
      <c r="O1094"/>
    </row>
    <row r="1095" spans="1:15" x14ac:dyDescent="0.35">
      <c r="A1095" s="35" t="s">
        <v>49</v>
      </c>
      <c r="B1095" s="33">
        <v>1</v>
      </c>
      <c r="C1095" s="35" t="s">
        <v>373</v>
      </c>
      <c r="D1095">
        <v>2</v>
      </c>
      <c r="E1095" s="35" t="s">
        <v>23</v>
      </c>
      <c r="F1095">
        <v>58</v>
      </c>
      <c r="G1095">
        <v>3.12</v>
      </c>
      <c r="H1095"/>
      <c r="I1095"/>
      <c r="J1095"/>
      <c r="K1095"/>
      <c r="L1095"/>
      <c r="M1095"/>
      <c r="N1095"/>
      <c r="O1095"/>
    </row>
    <row r="1096" spans="1:15" x14ac:dyDescent="0.35">
      <c r="A1096" s="35" t="s">
        <v>49</v>
      </c>
      <c r="B1096" s="33">
        <v>1</v>
      </c>
      <c r="C1096" s="35" t="s">
        <v>373</v>
      </c>
      <c r="D1096">
        <v>2</v>
      </c>
      <c r="E1096" s="35" t="s">
        <v>23</v>
      </c>
      <c r="F1096">
        <v>82</v>
      </c>
      <c r="G1096">
        <v>8.86</v>
      </c>
      <c r="H1096"/>
      <c r="I1096"/>
      <c r="J1096"/>
      <c r="K1096"/>
      <c r="L1096"/>
      <c r="M1096"/>
      <c r="N1096"/>
      <c r="O1096"/>
    </row>
    <row r="1097" spans="1:15" x14ac:dyDescent="0.35">
      <c r="A1097" s="35" t="s">
        <v>49</v>
      </c>
      <c r="B1097" s="33">
        <v>1</v>
      </c>
      <c r="C1097" s="35" t="s">
        <v>373</v>
      </c>
      <c r="D1097">
        <v>2</v>
      </c>
      <c r="E1097" s="35" t="s">
        <v>23</v>
      </c>
      <c r="F1097">
        <v>55</v>
      </c>
      <c r="G1097">
        <v>2.48</v>
      </c>
      <c r="H1097"/>
      <c r="I1097"/>
      <c r="J1097"/>
      <c r="K1097"/>
      <c r="L1097"/>
      <c r="M1097"/>
      <c r="N1097"/>
      <c r="O1097"/>
    </row>
    <row r="1098" spans="1:15" x14ac:dyDescent="0.35">
      <c r="A1098" s="35" t="s">
        <v>49</v>
      </c>
      <c r="B1098" s="33">
        <v>1</v>
      </c>
      <c r="C1098" s="35" t="s">
        <v>373</v>
      </c>
      <c r="D1098">
        <v>2</v>
      </c>
      <c r="E1098" s="35" t="s">
        <v>23</v>
      </c>
      <c r="F1098">
        <v>65</v>
      </c>
      <c r="G1098">
        <v>4.2300000000000004</v>
      </c>
      <c r="H1098"/>
      <c r="I1098"/>
      <c r="J1098"/>
      <c r="K1098"/>
      <c r="L1098"/>
      <c r="M1098"/>
      <c r="N1098"/>
      <c r="O1098"/>
    </row>
    <row r="1099" spans="1:15" x14ac:dyDescent="0.35">
      <c r="A1099" s="35" t="s">
        <v>49</v>
      </c>
      <c r="B1099" s="33">
        <v>1</v>
      </c>
      <c r="C1099" s="35" t="s">
        <v>373</v>
      </c>
      <c r="D1099">
        <v>2</v>
      </c>
      <c r="E1099" s="35" t="s">
        <v>23</v>
      </c>
      <c r="F1099">
        <v>48</v>
      </c>
      <c r="G1099">
        <v>1.85</v>
      </c>
      <c r="H1099"/>
      <c r="I1099"/>
      <c r="J1099"/>
      <c r="K1099"/>
      <c r="L1099"/>
      <c r="M1099"/>
      <c r="N1099"/>
      <c r="O1099"/>
    </row>
    <row r="1100" spans="1:15" x14ac:dyDescent="0.35">
      <c r="A1100" s="35" t="s">
        <v>49</v>
      </c>
      <c r="B1100" s="33">
        <v>1</v>
      </c>
      <c r="C1100" s="35" t="s">
        <v>373</v>
      </c>
      <c r="D1100">
        <v>2</v>
      </c>
      <c r="E1100" s="35" t="s">
        <v>23</v>
      </c>
      <c r="F1100">
        <v>78</v>
      </c>
      <c r="G1100">
        <v>7.28</v>
      </c>
      <c r="H1100"/>
      <c r="I1100"/>
      <c r="J1100"/>
      <c r="K1100"/>
      <c r="L1100"/>
      <c r="M1100"/>
      <c r="N1100"/>
      <c r="O1100"/>
    </row>
    <row r="1101" spans="1:15" x14ac:dyDescent="0.35">
      <c r="A1101" s="35" t="s">
        <v>49</v>
      </c>
      <c r="B1101" s="33">
        <v>1</v>
      </c>
      <c r="C1101" s="35" t="s">
        <v>373</v>
      </c>
      <c r="D1101">
        <v>2</v>
      </c>
      <c r="E1101" s="35" t="s">
        <v>23</v>
      </c>
      <c r="F1101">
        <v>52</v>
      </c>
      <c r="G1101">
        <v>2.02</v>
      </c>
      <c r="H1101"/>
      <c r="I1101"/>
      <c r="J1101"/>
      <c r="K1101"/>
      <c r="L1101"/>
      <c r="M1101"/>
      <c r="N1101"/>
      <c r="O1101"/>
    </row>
    <row r="1102" spans="1:15" x14ac:dyDescent="0.35">
      <c r="A1102" s="35" t="s">
        <v>49</v>
      </c>
      <c r="B1102" s="33">
        <v>1</v>
      </c>
      <c r="C1102" s="35" t="s">
        <v>373</v>
      </c>
      <c r="D1102">
        <v>2</v>
      </c>
      <c r="E1102" s="35" t="s">
        <v>23</v>
      </c>
      <c r="F1102">
        <v>78</v>
      </c>
      <c r="G1102">
        <v>7.13</v>
      </c>
      <c r="H1102"/>
      <c r="I1102"/>
      <c r="J1102"/>
      <c r="K1102"/>
      <c r="L1102"/>
      <c r="M1102"/>
      <c r="N1102"/>
      <c r="O1102"/>
    </row>
    <row r="1103" spans="1:15" x14ac:dyDescent="0.35">
      <c r="A1103" s="35" t="s">
        <v>49</v>
      </c>
      <c r="B1103" s="33">
        <v>1</v>
      </c>
      <c r="C1103" s="35" t="s">
        <v>373</v>
      </c>
      <c r="D1103">
        <v>2</v>
      </c>
      <c r="E1103" s="35" t="s">
        <v>23</v>
      </c>
      <c r="F1103">
        <v>67</v>
      </c>
      <c r="G1103">
        <v>4.28</v>
      </c>
      <c r="H1103"/>
      <c r="I1103"/>
      <c r="J1103"/>
      <c r="K1103"/>
      <c r="L1103"/>
      <c r="M1103"/>
      <c r="N1103"/>
      <c r="O1103"/>
    </row>
    <row r="1104" spans="1:15" x14ac:dyDescent="0.35">
      <c r="A1104" s="35" t="s">
        <v>49</v>
      </c>
      <c r="B1104" s="33">
        <v>1</v>
      </c>
      <c r="C1104" s="35" t="s">
        <v>373</v>
      </c>
      <c r="D1104">
        <v>2</v>
      </c>
      <c r="E1104" s="35" t="s">
        <v>23</v>
      </c>
      <c r="F1104">
        <v>81</v>
      </c>
      <c r="G1104">
        <v>7.59</v>
      </c>
      <c r="H1104"/>
      <c r="I1104"/>
      <c r="J1104"/>
      <c r="K1104"/>
      <c r="L1104"/>
      <c r="M1104"/>
      <c r="N1104"/>
      <c r="O1104"/>
    </row>
    <row r="1105" spans="1:15" x14ac:dyDescent="0.35">
      <c r="A1105" s="35" t="s">
        <v>49</v>
      </c>
      <c r="B1105" s="33">
        <v>1</v>
      </c>
      <c r="C1105" s="35" t="s">
        <v>373</v>
      </c>
      <c r="D1105">
        <v>2</v>
      </c>
      <c r="E1105" s="35" t="s">
        <v>23</v>
      </c>
      <c r="F1105">
        <v>77</v>
      </c>
      <c r="G1105">
        <v>6.15</v>
      </c>
      <c r="H1105"/>
      <c r="I1105"/>
      <c r="J1105"/>
      <c r="K1105"/>
      <c r="L1105"/>
      <c r="M1105"/>
      <c r="N1105"/>
      <c r="O1105"/>
    </row>
    <row r="1106" spans="1:15" x14ac:dyDescent="0.35">
      <c r="A1106" s="35" t="s">
        <v>49</v>
      </c>
      <c r="B1106" s="33">
        <v>1</v>
      </c>
      <c r="C1106" s="35" t="s">
        <v>373</v>
      </c>
      <c r="D1106">
        <v>2</v>
      </c>
      <c r="E1106" s="35" t="s">
        <v>23</v>
      </c>
      <c r="F1106">
        <v>80</v>
      </c>
      <c r="G1106">
        <v>7.72</v>
      </c>
      <c r="H1106"/>
      <c r="I1106"/>
      <c r="J1106"/>
      <c r="K1106"/>
      <c r="L1106"/>
      <c r="M1106"/>
      <c r="N1106"/>
      <c r="O1106"/>
    </row>
    <row r="1107" spans="1:15" x14ac:dyDescent="0.35">
      <c r="A1107" s="35" t="s">
        <v>49</v>
      </c>
      <c r="B1107" s="33">
        <v>1</v>
      </c>
      <c r="C1107" s="35" t="s">
        <v>373</v>
      </c>
      <c r="D1107">
        <v>2</v>
      </c>
      <c r="E1107" s="35" t="s">
        <v>23</v>
      </c>
      <c r="F1107">
        <v>91</v>
      </c>
      <c r="G1107">
        <v>11.97</v>
      </c>
      <c r="H1107"/>
      <c r="I1107"/>
      <c r="J1107"/>
      <c r="K1107"/>
      <c r="L1107"/>
      <c r="M1107"/>
      <c r="N1107"/>
      <c r="O1107"/>
    </row>
    <row r="1108" spans="1:15" x14ac:dyDescent="0.35">
      <c r="A1108" s="35" t="s">
        <v>49</v>
      </c>
      <c r="B1108" s="33">
        <v>1</v>
      </c>
      <c r="C1108" s="35" t="s">
        <v>373</v>
      </c>
      <c r="D1108">
        <v>2</v>
      </c>
      <c r="E1108" s="35" t="s">
        <v>23</v>
      </c>
      <c r="F1108">
        <v>78</v>
      </c>
      <c r="G1108">
        <v>7.78</v>
      </c>
      <c r="H1108"/>
      <c r="I1108"/>
      <c r="J1108"/>
      <c r="K1108"/>
      <c r="L1108"/>
      <c r="M1108"/>
      <c r="N1108"/>
      <c r="O1108"/>
    </row>
    <row r="1109" spans="1:15" x14ac:dyDescent="0.35">
      <c r="A1109" s="35" t="s">
        <v>49</v>
      </c>
      <c r="B1109" s="33">
        <v>1</v>
      </c>
      <c r="C1109" s="35" t="s">
        <v>373</v>
      </c>
      <c r="D1109">
        <v>2</v>
      </c>
      <c r="E1109" s="35" t="s">
        <v>23</v>
      </c>
      <c r="F1109">
        <v>49</v>
      </c>
      <c r="G1109">
        <v>2</v>
      </c>
      <c r="H1109"/>
      <c r="I1109"/>
      <c r="J1109"/>
      <c r="K1109"/>
      <c r="L1109"/>
      <c r="M1109"/>
      <c r="N1109"/>
      <c r="O1109"/>
    </row>
    <row r="1110" spans="1:15" x14ac:dyDescent="0.35">
      <c r="A1110" s="35" t="s">
        <v>49</v>
      </c>
      <c r="B1110" s="33">
        <v>1</v>
      </c>
      <c r="C1110" s="35" t="s">
        <v>373</v>
      </c>
      <c r="D1110">
        <v>2</v>
      </c>
      <c r="E1110" s="35" t="s">
        <v>23</v>
      </c>
      <c r="F1110">
        <v>73</v>
      </c>
      <c r="G1110">
        <v>5.89</v>
      </c>
      <c r="H1110"/>
      <c r="I1110"/>
      <c r="J1110"/>
      <c r="K1110"/>
      <c r="L1110"/>
      <c r="M1110"/>
      <c r="N1110"/>
      <c r="O1110"/>
    </row>
    <row r="1111" spans="1:15" x14ac:dyDescent="0.35">
      <c r="A1111" s="35" t="s">
        <v>49</v>
      </c>
      <c r="B1111" s="33">
        <v>1</v>
      </c>
      <c r="C1111" s="35" t="s">
        <v>373</v>
      </c>
      <c r="D1111">
        <v>2</v>
      </c>
      <c r="E1111" s="35" t="s">
        <v>23</v>
      </c>
      <c r="F1111">
        <v>95</v>
      </c>
      <c r="G1111">
        <v>12.95</v>
      </c>
      <c r="H1111"/>
      <c r="I1111"/>
      <c r="J1111"/>
      <c r="K1111"/>
      <c r="L1111"/>
      <c r="M1111"/>
      <c r="N1111"/>
      <c r="O1111"/>
    </row>
    <row r="1112" spans="1:15" x14ac:dyDescent="0.35">
      <c r="A1112" s="35" t="s">
        <v>49</v>
      </c>
      <c r="B1112" s="33">
        <v>1</v>
      </c>
      <c r="C1112" s="35" t="s">
        <v>373</v>
      </c>
      <c r="D1112">
        <v>2</v>
      </c>
      <c r="E1112" s="35" t="s">
        <v>23</v>
      </c>
      <c r="F1112">
        <v>83</v>
      </c>
      <c r="G1112">
        <v>9.26</v>
      </c>
      <c r="H1112"/>
      <c r="I1112"/>
      <c r="J1112"/>
      <c r="K1112"/>
      <c r="L1112"/>
      <c r="M1112"/>
      <c r="N1112"/>
      <c r="O1112"/>
    </row>
    <row r="1113" spans="1:15" x14ac:dyDescent="0.35">
      <c r="A1113" s="35" t="s">
        <v>49</v>
      </c>
      <c r="B1113" s="33">
        <v>1</v>
      </c>
      <c r="C1113" s="35" t="s">
        <v>373</v>
      </c>
      <c r="D1113">
        <v>2</v>
      </c>
      <c r="E1113" s="35" t="s">
        <v>23</v>
      </c>
      <c r="F1113">
        <v>75</v>
      </c>
      <c r="G1113">
        <v>6.63</v>
      </c>
      <c r="H1113"/>
      <c r="I1113"/>
      <c r="J1113"/>
      <c r="K1113"/>
      <c r="L1113"/>
      <c r="M1113"/>
      <c r="N1113"/>
      <c r="O1113"/>
    </row>
    <row r="1114" spans="1:15" x14ac:dyDescent="0.35">
      <c r="A1114" s="35" t="s">
        <v>49</v>
      </c>
      <c r="B1114" s="33">
        <v>1</v>
      </c>
      <c r="C1114" s="35" t="s">
        <v>373</v>
      </c>
      <c r="D1114">
        <v>2</v>
      </c>
      <c r="E1114" s="35" t="s">
        <v>23</v>
      </c>
      <c r="F1114">
        <v>88</v>
      </c>
      <c r="G1114">
        <v>10.64</v>
      </c>
      <c r="H1114"/>
      <c r="I1114"/>
      <c r="J1114"/>
      <c r="K1114"/>
      <c r="L1114"/>
      <c r="M1114"/>
      <c r="N1114"/>
      <c r="O1114"/>
    </row>
    <row r="1115" spans="1:15" x14ac:dyDescent="0.35">
      <c r="A1115" s="35" t="s">
        <v>49</v>
      </c>
      <c r="B1115" s="33">
        <v>1</v>
      </c>
      <c r="C1115" s="35" t="s">
        <v>373</v>
      </c>
      <c r="D1115">
        <v>2</v>
      </c>
      <c r="E1115" s="35" t="s">
        <v>23</v>
      </c>
      <c r="F1115">
        <v>79</v>
      </c>
      <c r="G1115">
        <v>7.4</v>
      </c>
      <c r="H1115"/>
      <c r="I1115"/>
      <c r="J1115"/>
      <c r="K1115"/>
      <c r="L1115"/>
      <c r="M1115"/>
      <c r="N1115"/>
      <c r="O1115"/>
    </row>
    <row r="1116" spans="1:15" x14ac:dyDescent="0.35">
      <c r="A1116" s="35" t="s">
        <v>49</v>
      </c>
      <c r="B1116" s="33">
        <v>1</v>
      </c>
      <c r="C1116" s="35" t="s">
        <v>373</v>
      </c>
      <c r="D1116">
        <v>2</v>
      </c>
      <c r="E1116" s="35" t="s">
        <v>23</v>
      </c>
      <c r="F1116">
        <v>67</v>
      </c>
      <c r="G1116">
        <v>4.46</v>
      </c>
      <c r="H1116"/>
      <c r="I1116"/>
      <c r="J1116"/>
      <c r="K1116"/>
      <c r="L1116"/>
      <c r="M1116"/>
      <c r="N1116"/>
      <c r="O1116"/>
    </row>
    <row r="1117" spans="1:15" x14ac:dyDescent="0.35">
      <c r="A1117" s="35" t="s">
        <v>49</v>
      </c>
      <c r="B1117" s="33">
        <v>1</v>
      </c>
      <c r="C1117" s="35" t="s">
        <v>373</v>
      </c>
      <c r="D1117">
        <v>2</v>
      </c>
      <c r="E1117" s="35" t="s">
        <v>23</v>
      </c>
      <c r="F1117">
        <v>55</v>
      </c>
      <c r="G1117">
        <v>2.65</v>
      </c>
      <c r="H1117"/>
      <c r="I1117"/>
      <c r="J1117"/>
      <c r="K1117"/>
      <c r="L1117"/>
      <c r="M1117"/>
      <c r="N1117"/>
      <c r="O1117"/>
    </row>
    <row r="1118" spans="1:15" x14ac:dyDescent="0.35">
      <c r="A1118" s="35" t="s">
        <v>49</v>
      </c>
      <c r="B1118" s="33">
        <v>1</v>
      </c>
      <c r="C1118" s="35" t="s">
        <v>373</v>
      </c>
      <c r="D1118">
        <v>2</v>
      </c>
      <c r="E1118" s="35" t="s">
        <v>23</v>
      </c>
      <c r="F1118">
        <v>88</v>
      </c>
      <c r="G1118">
        <v>11.33</v>
      </c>
      <c r="H1118"/>
      <c r="I1118"/>
      <c r="J1118"/>
      <c r="K1118"/>
      <c r="L1118"/>
      <c r="M1118"/>
      <c r="N1118"/>
      <c r="O1118"/>
    </row>
    <row r="1119" spans="1:15" x14ac:dyDescent="0.35">
      <c r="A1119" s="35" t="s">
        <v>49</v>
      </c>
      <c r="B1119" s="33">
        <v>1</v>
      </c>
      <c r="C1119" s="35" t="s">
        <v>373</v>
      </c>
      <c r="D1119">
        <v>2</v>
      </c>
      <c r="E1119" s="35" t="s">
        <v>23</v>
      </c>
      <c r="F1119">
        <v>92</v>
      </c>
      <c r="G1119">
        <v>12.11</v>
      </c>
      <c r="H1119"/>
      <c r="I1119"/>
      <c r="J1119"/>
      <c r="K1119"/>
      <c r="L1119"/>
      <c r="M1119"/>
      <c r="N1119"/>
      <c r="O1119"/>
    </row>
    <row r="1120" spans="1:15" x14ac:dyDescent="0.35">
      <c r="A1120" s="35" t="s">
        <v>49</v>
      </c>
      <c r="B1120" s="33">
        <v>1</v>
      </c>
      <c r="C1120" s="35" t="s">
        <v>373</v>
      </c>
      <c r="D1120">
        <v>2</v>
      </c>
      <c r="E1120" s="35" t="s">
        <v>23</v>
      </c>
      <c r="F1120">
        <v>78</v>
      </c>
      <c r="G1120">
        <v>7.28</v>
      </c>
      <c r="H1120"/>
      <c r="I1120"/>
      <c r="J1120"/>
      <c r="K1120"/>
      <c r="L1120"/>
      <c r="M1120"/>
      <c r="N1120"/>
      <c r="O1120"/>
    </row>
    <row r="1121" spans="1:15" x14ac:dyDescent="0.35">
      <c r="A1121" s="35" t="s">
        <v>49</v>
      </c>
      <c r="B1121" s="33">
        <v>1</v>
      </c>
      <c r="C1121" s="35" t="s">
        <v>373</v>
      </c>
      <c r="D1121">
        <v>2</v>
      </c>
      <c r="E1121" s="35" t="s">
        <v>23</v>
      </c>
      <c r="F1121">
        <v>92</v>
      </c>
      <c r="G1121">
        <v>12.58</v>
      </c>
      <c r="H1121"/>
      <c r="I1121"/>
      <c r="J1121"/>
      <c r="K1121"/>
      <c r="L1121"/>
      <c r="M1121"/>
      <c r="N1121"/>
      <c r="O1121"/>
    </row>
    <row r="1122" spans="1:15" x14ac:dyDescent="0.35">
      <c r="A1122" s="35" t="s">
        <v>49</v>
      </c>
      <c r="B1122" s="33">
        <v>1</v>
      </c>
      <c r="C1122" s="35" t="s">
        <v>373</v>
      </c>
      <c r="D1122">
        <v>2</v>
      </c>
      <c r="E1122" s="35" t="s">
        <v>23</v>
      </c>
      <c r="F1122">
        <v>76</v>
      </c>
      <c r="G1122">
        <v>6.87</v>
      </c>
      <c r="H1122"/>
      <c r="I1122"/>
      <c r="J1122"/>
      <c r="K1122"/>
      <c r="L1122"/>
      <c r="M1122"/>
      <c r="N1122"/>
      <c r="O1122"/>
    </row>
    <row r="1123" spans="1:15" x14ac:dyDescent="0.35">
      <c r="A1123" s="35" t="s">
        <v>49</v>
      </c>
      <c r="B1123" s="33">
        <v>1</v>
      </c>
      <c r="C1123" s="35" t="s">
        <v>373</v>
      </c>
      <c r="D1123">
        <v>2</v>
      </c>
      <c r="E1123" s="35" t="s">
        <v>23</v>
      </c>
      <c r="F1123">
        <v>84</v>
      </c>
      <c r="G1123">
        <v>8.81</v>
      </c>
      <c r="H1123"/>
      <c r="I1123"/>
      <c r="J1123"/>
      <c r="K1123"/>
      <c r="L1123"/>
      <c r="M1123"/>
      <c r="N1123"/>
      <c r="O1123"/>
    </row>
    <row r="1124" spans="1:15" x14ac:dyDescent="0.35">
      <c r="A1124" s="35" t="s">
        <v>49</v>
      </c>
      <c r="B1124" s="33">
        <v>1</v>
      </c>
      <c r="C1124" s="35" t="s">
        <v>373</v>
      </c>
      <c r="D1124">
        <v>2</v>
      </c>
      <c r="E1124" s="35" t="s">
        <v>23</v>
      </c>
      <c r="F1124">
        <v>83</v>
      </c>
      <c r="G1124">
        <v>9.66</v>
      </c>
      <c r="H1124"/>
      <c r="I1124"/>
      <c r="J1124"/>
      <c r="K1124"/>
      <c r="L1124"/>
      <c r="M1124"/>
      <c r="N1124"/>
      <c r="O1124"/>
    </row>
    <row r="1125" spans="1:15" x14ac:dyDescent="0.35">
      <c r="A1125" s="35" t="s">
        <v>49</v>
      </c>
      <c r="B1125" s="33">
        <v>1</v>
      </c>
      <c r="C1125" s="35" t="s">
        <v>373</v>
      </c>
      <c r="D1125">
        <v>2</v>
      </c>
      <c r="E1125" s="35" t="s">
        <v>23</v>
      </c>
      <c r="F1125">
        <v>96</v>
      </c>
      <c r="G1125">
        <v>10.72</v>
      </c>
      <c r="H1125"/>
      <c r="I1125"/>
      <c r="J1125"/>
      <c r="K1125"/>
      <c r="L1125"/>
      <c r="M1125"/>
      <c r="N1125"/>
      <c r="O1125"/>
    </row>
    <row r="1126" spans="1:15" x14ac:dyDescent="0.35">
      <c r="A1126" s="35" t="s">
        <v>49</v>
      </c>
      <c r="B1126" s="33">
        <v>1</v>
      </c>
      <c r="C1126" s="35" t="s">
        <v>373</v>
      </c>
      <c r="D1126">
        <v>2</v>
      </c>
      <c r="E1126" s="35" t="s">
        <v>23</v>
      </c>
      <c r="F1126">
        <v>83</v>
      </c>
      <c r="G1126">
        <v>9.42</v>
      </c>
      <c r="H1126"/>
      <c r="I1126"/>
      <c r="J1126"/>
      <c r="K1126"/>
      <c r="L1126"/>
      <c r="M1126"/>
      <c r="N1126"/>
      <c r="O1126"/>
    </row>
    <row r="1127" spans="1:15" x14ac:dyDescent="0.35">
      <c r="A1127" s="35" t="s">
        <v>49</v>
      </c>
      <c r="B1127" s="33">
        <v>1</v>
      </c>
      <c r="C1127" s="35" t="s">
        <v>373</v>
      </c>
      <c r="D1127">
        <v>2</v>
      </c>
      <c r="E1127" s="35" t="s">
        <v>23</v>
      </c>
      <c r="F1127">
        <v>81</v>
      </c>
      <c r="G1127">
        <v>8.26</v>
      </c>
      <c r="H1127"/>
      <c r="I1127"/>
      <c r="J1127"/>
      <c r="K1127"/>
      <c r="L1127"/>
      <c r="M1127"/>
      <c r="N1127"/>
      <c r="O1127"/>
    </row>
    <row r="1128" spans="1:15" x14ac:dyDescent="0.35">
      <c r="A1128" s="35" t="s">
        <v>49</v>
      </c>
      <c r="B1128" s="33">
        <v>1</v>
      </c>
      <c r="C1128" s="35" t="s">
        <v>373</v>
      </c>
      <c r="D1128">
        <v>2</v>
      </c>
      <c r="E1128" s="35" t="s">
        <v>294</v>
      </c>
      <c r="F1128">
        <v>99</v>
      </c>
      <c r="G1128">
        <v>30.59</v>
      </c>
      <c r="H1128"/>
      <c r="I1128" t="s">
        <v>50</v>
      </c>
      <c r="J1128"/>
      <c r="K1128"/>
      <c r="L1128"/>
      <c r="M1128"/>
      <c r="N1128"/>
      <c r="O1128"/>
    </row>
    <row r="1129" spans="1:15" x14ac:dyDescent="0.35">
      <c r="A1129" s="35" t="s">
        <v>49</v>
      </c>
      <c r="B1129" s="33">
        <v>1</v>
      </c>
      <c r="C1129" s="35" t="s">
        <v>373</v>
      </c>
      <c r="D1129">
        <v>2</v>
      </c>
      <c r="E1129" s="35" t="s">
        <v>71</v>
      </c>
      <c r="F1129">
        <v>79</v>
      </c>
      <c r="G1129">
        <v>4.42</v>
      </c>
      <c r="H1129"/>
      <c r="I1129"/>
      <c r="J1129"/>
      <c r="K1129"/>
      <c r="L1129"/>
      <c r="M1129"/>
      <c r="N1129"/>
      <c r="O1129"/>
    </row>
    <row r="1130" spans="1:15" x14ac:dyDescent="0.35">
      <c r="A1130" s="35" t="s">
        <v>49</v>
      </c>
      <c r="B1130" s="33">
        <v>1</v>
      </c>
      <c r="C1130" s="35" t="s">
        <v>373</v>
      </c>
      <c r="D1130">
        <v>2</v>
      </c>
      <c r="E1130" s="35" t="s">
        <v>493</v>
      </c>
      <c r="F1130">
        <v>119</v>
      </c>
      <c r="G1130">
        <v>29.03</v>
      </c>
      <c r="H1130"/>
      <c r="I1130" t="s">
        <v>50</v>
      </c>
      <c r="J1130"/>
      <c r="K1130"/>
      <c r="L1130"/>
      <c r="M1130"/>
      <c r="N1130"/>
      <c r="O1130"/>
    </row>
    <row r="1131" spans="1:15" x14ac:dyDescent="0.35">
      <c r="A1131" s="35" t="s">
        <v>49</v>
      </c>
      <c r="B1131" s="33">
        <v>1</v>
      </c>
      <c r="C1131" s="35" t="s">
        <v>373</v>
      </c>
      <c r="D1131">
        <v>3</v>
      </c>
      <c r="E1131" s="35" t="s">
        <v>577</v>
      </c>
      <c r="F1131">
        <v>111</v>
      </c>
      <c r="G1131">
        <v>29.08</v>
      </c>
      <c r="H1131"/>
      <c r="I1131" t="s">
        <v>50</v>
      </c>
      <c r="J1131"/>
      <c r="K1131"/>
      <c r="L1131"/>
      <c r="M1131"/>
      <c r="N1131"/>
      <c r="O1131"/>
    </row>
    <row r="1132" spans="1:15" x14ac:dyDescent="0.35">
      <c r="A1132" s="35" t="s">
        <v>49</v>
      </c>
      <c r="B1132" s="33">
        <v>1</v>
      </c>
      <c r="C1132" s="35" t="s">
        <v>373</v>
      </c>
      <c r="D1132">
        <v>3</v>
      </c>
      <c r="E1132" s="35" t="s">
        <v>294</v>
      </c>
      <c r="F1132">
        <v>90</v>
      </c>
      <c r="G1132">
        <v>26.07</v>
      </c>
      <c r="H1132"/>
      <c r="I1132" t="s">
        <v>995</v>
      </c>
      <c r="J1132"/>
      <c r="K1132"/>
      <c r="L1132"/>
      <c r="M1132"/>
      <c r="N1132"/>
      <c r="O1132"/>
    </row>
    <row r="1133" spans="1:15" x14ac:dyDescent="0.35">
      <c r="A1133" s="35" t="s">
        <v>49</v>
      </c>
      <c r="B1133" s="33">
        <v>1</v>
      </c>
      <c r="C1133" s="35" t="s">
        <v>373</v>
      </c>
      <c r="D1133">
        <v>3</v>
      </c>
      <c r="E1133" s="35" t="s">
        <v>294</v>
      </c>
      <c r="F1133">
        <v>40</v>
      </c>
      <c r="G1133">
        <v>2.8</v>
      </c>
      <c r="H1133"/>
      <c r="I1133" t="s">
        <v>995</v>
      </c>
      <c r="J1133"/>
      <c r="K1133"/>
      <c r="L1133"/>
      <c r="M1133"/>
      <c r="N1133"/>
      <c r="O1133"/>
    </row>
    <row r="1134" spans="1:15" x14ac:dyDescent="0.35">
      <c r="A1134" s="35" t="s">
        <v>49</v>
      </c>
      <c r="B1134" s="33">
        <v>1</v>
      </c>
      <c r="C1134" s="35" t="s">
        <v>373</v>
      </c>
      <c r="D1134">
        <v>3</v>
      </c>
      <c r="E1134" s="35" t="s">
        <v>31</v>
      </c>
      <c r="F1134">
        <v>52</v>
      </c>
      <c r="G1134">
        <v>3.34</v>
      </c>
      <c r="H1134"/>
      <c r="I1134"/>
      <c r="J1134"/>
      <c r="K1134"/>
      <c r="L1134"/>
      <c r="M1134"/>
      <c r="N1134"/>
      <c r="O1134"/>
    </row>
    <row r="1135" spans="1:15" x14ac:dyDescent="0.35">
      <c r="A1135" s="35" t="s">
        <v>49</v>
      </c>
      <c r="B1135" s="33">
        <v>1</v>
      </c>
      <c r="C1135" s="35" t="s">
        <v>373</v>
      </c>
      <c r="D1135">
        <v>3</v>
      </c>
      <c r="E1135" s="35" t="s">
        <v>23</v>
      </c>
      <c r="F1135">
        <v>92</v>
      </c>
      <c r="G1135">
        <v>11.9</v>
      </c>
      <c r="H1135"/>
      <c r="I1135"/>
      <c r="J1135"/>
      <c r="K1135"/>
      <c r="L1135"/>
      <c r="M1135"/>
      <c r="N1135"/>
      <c r="O1135"/>
    </row>
    <row r="1136" spans="1:15" x14ac:dyDescent="0.35">
      <c r="A1136" s="35" t="s">
        <v>49</v>
      </c>
      <c r="B1136" s="33">
        <v>1</v>
      </c>
      <c r="C1136" s="35" t="s">
        <v>373</v>
      </c>
      <c r="D1136">
        <v>3</v>
      </c>
      <c r="E1136" s="35" t="s">
        <v>23</v>
      </c>
      <c r="F1136">
        <v>58</v>
      </c>
      <c r="G1136">
        <v>2.93</v>
      </c>
      <c r="H1136"/>
      <c r="I1136"/>
      <c r="J1136"/>
      <c r="K1136"/>
      <c r="L1136"/>
      <c r="M1136"/>
      <c r="N1136"/>
      <c r="O1136"/>
    </row>
    <row r="1137" spans="1:15" x14ac:dyDescent="0.35">
      <c r="A1137" s="35" t="s">
        <v>49</v>
      </c>
      <c r="B1137" s="33">
        <v>1</v>
      </c>
      <c r="C1137" s="35" t="s">
        <v>373</v>
      </c>
      <c r="D1137">
        <v>3</v>
      </c>
      <c r="E1137" s="35" t="s">
        <v>23</v>
      </c>
      <c r="F1137">
        <v>51</v>
      </c>
      <c r="G1137">
        <v>2.2999999999999998</v>
      </c>
      <c r="H1137"/>
      <c r="I1137"/>
      <c r="J1137"/>
      <c r="K1137"/>
      <c r="L1137"/>
      <c r="M1137"/>
      <c r="N1137"/>
      <c r="O1137"/>
    </row>
    <row r="1138" spans="1:15" x14ac:dyDescent="0.35">
      <c r="A1138" s="35" t="s">
        <v>49</v>
      </c>
      <c r="B1138" s="33">
        <v>1</v>
      </c>
      <c r="C1138" s="35" t="s">
        <v>373</v>
      </c>
      <c r="D1138">
        <v>3</v>
      </c>
      <c r="E1138" s="35" t="s">
        <v>23</v>
      </c>
      <c r="F1138">
        <v>71</v>
      </c>
      <c r="G1138">
        <v>5.03</v>
      </c>
      <c r="H1138"/>
      <c r="I1138"/>
      <c r="J1138"/>
      <c r="K1138"/>
      <c r="L1138"/>
      <c r="M1138"/>
      <c r="N1138"/>
      <c r="O1138"/>
    </row>
    <row r="1139" spans="1:15" x14ac:dyDescent="0.35">
      <c r="A1139" s="35" t="s">
        <v>49</v>
      </c>
      <c r="B1139" s="33">
        <v>1</v>
      </c>
      <c r="C1139" s="35" t="s">
        <v>373</v>
      </c>
      <c r="D1139">
        <v>3</v>
      </c>
      <c r="E1139" s="35" t="s">
        <v>23</v>
      </c>
      <c r="F1139">
        <v>49</v>
      </c>
      <c r="G1139">
        <v>1.76</v>
      </c>
      <c r="H1139"/>
      <c r="I1139"/>
      <c r="J1139"/>
      <c r="K1139"/>
      <c r="L1139"/>
      <c r="M1139"/>
      <c r="N1139"/>
      <c r="O1139"/>
    </row>
    <row r="1140" spans="1:15" x14ac:dyDescent="0.35">
      <c r="A1140" s="35" t="s">
        <v>49</v>
      </c>
      <c r="B1140" s="33">
        <v>1</v>
      </c>
      <c r="C1140" s="35" t="s">
        <v>373</v>
      </c>
      <c r="D1140">
        <v>3</v>
      </c>
      <c r="E1140" s="35" t="s">
        <v>23</v>
      </c>
      <c r="F1140">
        <v>110</v>
      </c>
      <c r="G1140">
        <v>19.559999999999999</v>
      </c>
      <c r="H1140"/>
      <c r="I1140"/>
      <c r="J1140"/>
      <c r="K1140"/>
      <c r="L1140"/>
      <c r="M1140"/>
      <c r="N1140"/>
      <c r="O1140"/>
    </row>
    <row r="1141" spans="1:15" x14ac:dyDescent="0.35">
      <c r="A1141" s="35" t="s">
        <v>49</v>
      </c>
      <c r="B1141" s="33">
        <v>1</v>
      </c>
      <c r="C1141" s="35" t="s">
        <v>373</v>
      </c>
      <c r="D1141">
        <v>3</v>
      </c>
      <c r="E1141" s="35" t="s">
        <v>23</v>
      </c>
      <c r="F1141">
        <v>72</v>
      </c>
      <c r="G1141">
        <v>5.27</v>
      </c>
      <c r="H1141"/>
      <c r="I1141"/>
      <c r="J1141"/>
      <c r="K1141"/>
      <c r="L1141"/>
      <c r="M1141"/>
      <c r="N1141"/>
      <c r="O1141"/>
    </row>
    <row r="1142" spans="1:15" x14ac:dyDescent="0.35">
      <c r="A1142" s="35" t="s">
        <v>49</v>
      </c>
      <c r="B1142" s="33">
        <v>1</v>
      </c>
      <c r="C1142" s="35" t="s">
        <v>373</v>
      </c>
      <c r="D1142">
        <v>3</v>
      </c>
      <c r="E1142" s="35" t="s">
        <v>23</v>
      </c>
      <c r="F1142">
        <v>70</v>
      </c>
      <c r="G1142">
        <v>4.87</v>
      </c>
      <c r="H1142"/>
      <c r="I1142"/>
      <c r="J1142"/>
      <c r="K1142"/>
      <c r="L1142"/>
      <c r="M1142"/>
      <c r="N1142"/>
      <c r="O1142"/>
    </row>
    <row r="1143" spans="1:15" x14ac:dyDescent="0.35">
      <c r="A1143" s="35" t="s">
        <v>49</v>
      </c>
      <c r="B1143" s="33">
        <v>1</v>
      </c>
      <c r="C1143" s="35" t="s">
        <v>373</v>
      </c>
      <c r="D1143">
        <v>3</v>
      </c>
      <c r="E1143" s="35" t="s">
        <v>23</v>
      </c>
      <c r="F1143">
        <v>75</v>
      </c>
      <c r="G1143">
        <v>5.69</v>
      </c>
      <c r="H1143"/>
      <c r="I1143"/>
      <c r="J1143"/>
      <c r="K1143"/>
      <c r="L1143"/>
      <c r="M1143"/>
      <c r="N1143"/>
      <c r="O1143"/>
    </row>
    <row r="1144" spans="1:15" x14ac:dyDescent="0.35">
      <c r="A1144" s="35" t="s">
        <v>49</v>
      </c>
      <c r="B1144" s="33">
        <v>1</v>
      </c>
      <c r="C1144" s="35" t="s">
        <v>373</v>
      </c>
      <c r="D1144">
        <v>3</v>
      </c>
      <c r="E1144" s="35" t="s">
        <v>23</v>
      </c>
      <c r="F1144">
        <v>46</v>
      </c>
      <c r="G1144">
        <v>1.76</v>
      </c>
      <c r="H1144"/>
      <c r="I1144"/>
      <c r="J1144"/>
      <c r="K1144"/>
      <c r="L1144"/>
      <c r="M1144"/>
      <c r="N1144"/>
      <c r="O1144"/>
    </row>
    <row r="1145" spans="1:15" x14ac:dyDescent="0.35">
      <c r="A1145" s="35" t="s">
        <v>49</v>
      </c>
      <c r="B1145" s="33">
        <v>1</v>
      </c>
      <c r="C1145" s="35" t="s">
        <v>373</v>
      </c>
      <c r="D1145">
        <v>3</v>
      </c>
      <c r="E1145" s="35" t="s">
        <v>23</v>
      </c>
      <c r="F1145">
        <v>53</v>
      </c>
      <c r="G1145">
        <v>2.38</v>
      </c>
      <c r="H1145"/>
      <c r="I1145"/>
      <c r="J1145"/>
      <c r="K1145"/>
      <c r="L1145"/>
      <c r="M1145"/>
      <c r="N1145"/>
      <c r="O1145"/>
    </row>
    <row r="1146" spans="1:15" x14ac:dyDescent="0.35">
      <c r="A1146" s="35" t="s">
        <v>49</v>
      </c>
      <c r="B1146" s="33">
        <v>1</v>
      </c>
      <c r="C1146" s="35" t="s">
        <v>373</v>
      </c>
      <c r="D1146">
        <v>3</v>
      </c>
      <c r="E1146" s="35" t="s">
        <v>23</v>
      </c>
      <c r="F1146">
        <v>68</v>
      </c>
      <c r="G1146">
        <v>4.42</v>
      </c>
      <c r="H1146"/>
      <c r="I1146"/>
      <c r="J1146"/>
      <c r="K1146"/>
      <c r="L1146"/>
      <c r="M1146"/>
      <c r="N1146"/>
      <c r="O1146"/>
    </row>
    <row r="1147" spans="1:15" x14ac:dyDescent="0.35">
      <c r="A1147" s="35" t="s">
        <v>49</v>
      </c>
      <c r="B1147" s="33">
        <v>1</v>
      </c>
      <c r="C1147" s="35" t="s">
        <v>373</v>
      </c>
      <c r="D1147">
        <v>3</v>
      </c>
      <c r="E1147" s="35" t="s">
        <v>23</v>
      </c>
      <c r="F1147">
        <v>69</v>
      </c>
      <c r="G1147">
        <v>4.9800000000000004</v>
      </c>
      <c r="H1147"/>
      <c r="I1147"/>
      <c r="J1147"/>
      <c r="K1147"/>
      <c r="L1147"/>
      <c r="M1147"/>
      <c r="N1147"/>
      <c r="O1147"/>
    </row>
    <row r="1148" spans="1:15" x14ac:dyDescent="0.35">
      <c r="A1148" s="35" t="s">
        <v>49</v>
      </c>
      <c r="B1148" s="33">
        <v>1</v>
      </c>
      <c r="C1148" s="35" t="s">
        <v>373</v>
      </c>
      <c r="D1148">
        <v>3</v>
      </c>
      <c r="E1148" s="35" t="s">
        <v>23</v>
      </c>
      <c r="F1148">
        <v>56</v>
      </c>
      <c r="G1148">
        <v>2.98</v>
      </c>
      <c r="H1148"/>
      <c r="I1148"/>
      <c r="J1148"/>
      <c r="K1148"/>
      <c r="L1148"/>
      <c r="M1148"/>
      <c r="N1148"/>
      <c r="O1148"/>
    </row>
    <row r="1149" spans="1:15" x14ac:dyDescent="0.35">
      <c r="A1149" s="35" t="s">
        <v>49</v>
      </c>
      <c r="B1149" s="33">
        <v>1</v>
      </c>
      <c r="C1149" s="35" t="s">
        <v>373</v>
      </c>
      <c r="D1149">
        <v>3</v>
      </c>
      <c r="E1149" s="35" t="s">
        <v>23</v>
      </c>
      <c r="F1149">
        <v>62</v>
      </c>
      <c r="G1149">
        <v>3.83</v>
      </c>
      <c r="H1149"/>
      <c r="I1149"/>
      <c r="J1149"/>
      <c r="K1149"/>
      <c r="L1149"/>
      <c r="M1149"/>
      <c r="N1149"/>
      <c r="O1149"/>
    </row>
    <row r="1150" spans="1:15" x14ac:dyDescent="0.35">
      <c r="A1150" s="35" t="s">
        <v>49</v>
      </c>
      <c r="B1150" s="33">
        <v>1</v>
      </c>
      <c r="C1150" s="35" t="s">
        <v>373</v>
      </c>
      <c r="D1150">
        <v>3</v>
      </c>
      <c r="E1150" s="35" t="s">
        <v>23</v>
      </c>
      <c r="F1150">
        <v>82</v>
      </c>
      <c r="G1150">
        <v>8.06</v>
      </c>
      <c r="H1150"/>
      <c r="I1150"/>
      <c r="J1150"/>
      <c r="K1150"/>
      <c r="L1150"/>
      <c r="M1150"/>
      <c r="N1150"/>
      <c r="O1150"/>
    </row>
    <row r="1151" spans="1:15" x14ac:dyDescent="0.35">
      <c r="A1151" s="35" t="s">
        <v>49</v>
      </c>
      <c r="B1151" s="33">
        <v>1</v>
      </c>
      <c r="C1151" s="35" t="s">
        <v>373</v>
      </c>
      <c r="D1151">
        <v>3</v>
      </c>
      <c r="E1151" s="35" t="s">
        <v>23</v>
      </c>
      <c r="F1151">
        <v>88</v>
      </c>
      <c r="G1151">
        <v>10.08</v>
      </c>
      <c r="H1151"/>
      <c r="I1151"/>
      <c r="J1151"/>
      <c r="K1151"/>
      <c r="L1151"/>
      <c r="M1151"/>
      <c r="N1151"/>
      <c r="O1151"/>
    </row>
    <row r="1152" spans="1:15" x14ac:dyDescent="0.35">
      <c r="A1152" s="35" t="s">
        <v>49</v>
      </c>
      <c r="B1152" s="33">
        <v>1</v>
      </c>
      <c r="C1152" s="35" t="s">
        <v>373</v>
      </c>
      <c r="D1152">
        <v>3</v>
      </c>
      <c r="E1152" s="35" t="s">
        <v>23</v>
      </c>
      <c r="F1152">
        <v>57</v>
      </c>
      <c r="G1152">
        <v>3.01</v>
      </c>
      <c r="H1152"/>
      <c r="I1152"/>
      <c r="J1152"/>
      <c r="K1152"/>
      <c r="L1152"/>
      <c r="M1152"/>
      <c r="N1152"/>
      <c r="O1152"/>
    </row>
    <row r="1153" spans="1:15" x14ac:dyDescent="0.35">
      <c r="A1153" s="35" t="s">
        <v>49</v>
      </c>
      <c r="B1153" s="33">
        <v>1</v>
      </c>
      <c r="C1153" s="35" t="s">
        <v>373</v>
      </c>
      <c r="D1153">
        <v>3</v>
      </c>
      <c r="E1153" s="35" t="s">
        <v>23</v>
      </c>
      <c r="F1153">
        <v>55</v>
      </c>
      <c r="G1153">
        <v>2.6</v>
      </c>
      <c r="H1153"/>
      <c r="I1153"/>
      <c r="J1153"/>
      <c r="K1153"/>
      <c r="L1153"/>
      <c r="M1153"/>
      <c r="N1153"/>
      <c r="O1153"/>
    </row>
    <row r="1154" spans="1:15" x14ac:dyDescent="0.35">
      <c r="A1154" s="35" t="s">
        <v>49</v>
      </c>
      <c r="B1154" s="33">
        <v>1</v>
      </c>
      <c r="C1154" s="35" t="s">
        <v>373</v>
      </c>
      <c r="D1154">
        <v>3</v>
      </c>
      <c r="E1154" s="35" t="s">
        <v>23</v>
      </c>
      <c r="F1154">
        <v>77</v>
      </c>
      <c r="G1154">
        <v>6.41</v>
      </c>
      <c r="H1154"/>
      <c r="I1154"/>
      <c r="J1154"/>
      <c r="K1154"/>
      <c r="L1154"/>
      <c r="M1154"/>
      <c r="N1154"/>
      <c r="O1154"/>
    </row>
    <row r="1155" spans="1:15" x14ac:dyDescent="0.35">
      <c r="A1155" s="35" t="s">
        <v>49</v>
      </c>
      <c r="B1155" s="33">
        <v>1</v>
      </c>
      <c r="C1155" s="35" t="s">
        <v>373</v>
      </c>
      <c r="D1155">
        <v>3</v>
      </c>
      <c r="E1155" s="35" t="s">
        <v>23</v>
      </c>
      <c r="F1155">
        <v>47</v>
      </c>
      <c r="G1155">
        <v>1.58</v>
      </c>
      <c r="H1155"/>
      <c r="I1155"/>
      <c r="J1155"/>
      <c r="K1155"/>
      <c r="L1155"/>
      <c r="M1155"/>
      <c r="N1155"/>
      <c r="O1155"/>
    </row>
    <row r="1156" spans="1:15" x14ac:dyDescent="0.35">
      <c r="A1156" s="35" t="s">
        <v>49</v>
      </c>
      <c r="B1156" s="33">
        <v>1</v>
      </c>
      <c r="C1156" s="35" t="s">
        <v>373</v>
      </c>
      <c r="D1156">
        <v>3</v>
      </c>
      <c r="E1156" s="35" t="s">
        <v>23</v>
      </c>
      <c r="F1156">
        <v>105</v>
      </c>
      <c r="G1156">
        <v>17.37</v>
      </c>
      <c r="H1156"/>
      <c r="I1156"/>
      <c r="J1156"/>
      <c r="K1156"/>
      <c r="L1156"/>
      <c r="M1156"/>
      <c r="N1156"/>
      <c r="O1156"/>
    </row>
    <row r="1157" spans="1:15" x14ac:dyDescent="0.35">
      <c r="A1157" s="35" t="s">
        <v>49</v>
      </c>
      <c r="B1157" s="33">
        <v>1</v>
      </c>
      <c r="C1157" s="35" t="s">
        <v>373</v>
      </c>
      <c r="D1157">
        <v>3</v>
      </c>
      <c r="E1157" s="35" t="s">
        <v>23</v>
      </c>
      <c r="F1157">
        <v>58</v>
      </c>
      <c r="G1157">
        <v>2.9</v>
      </c>
      <c r="H1157"/>
      <c r="I1157"/>
      <c r="J1157"/>
      <c r="K1157"/>
      <c r="L1157"/>
      <c r="M1157"/>
      <c r="N1157"/>
      <c r="O1157"/>
    </row>
    <row r="1158" spans="1:15" x14ac:dyDescent="0.35">
      <c r="A1158" s="35" t="s">
        <v>49</v>
      </c>
      <c r="B1158" s="33">
        <v>1</v>
      </c>
      <c r="C1158" s="35" t="s">
        <v>373</v>
      </c>
      <c r="D1158">
        <v>3</v>
      </c>
      <c r="E1158" s="35" t="s">
        <v>23</v>
      </c>
      <c r="F1158">
        <v>78</v>
      </c>
      <c r="G1158">
        <v>7.88</v>
      </c>
      <c r="H1158"/>
      <c r="I1158"/>
      <c r="J1158"/>
      <c r="K1158"/>
      <c r="L1158"/>
      <c r="M1158"/>
      <c r="N1158"/>
      <c r="O1158"/>
    </row>
    <row r="1159" spans="1:15" x14ac:dyDescent="0.35">
      <c r="A1159" s="35" t="s">
        <v>49</v>
      </c>
      <c r="B1159" s="33">
        <v>1</v>
      </c>
      <c r="C1159" s="35" t="s">
        <v>373</v>
      </c>
      <c r="D1159">
        <v>3</v>
      </c>
      <c r="E1159" s="35" t="s">
        <v>23</v>
      </c>
      <c r="F1159">
        <v>66</v>
      </c>
      <c r="G1159">
        <v>4.6500000000000004</v>
      </c>
      <c r="H1159"/>
      <c r="I1159"/>
      <c r="J1159"/>
      <c r="K1159"/>
      <c r="L1159"/>
      <c r="M1159"/>
      <c r="N1159"/>
      <c r="O1159"/>
    </row>
    <row r="1160" spans="1:15" x14ac:dyDescent="0.35">
      <c r="A1160" s="35" t="s">
        <v>49</v>
      </c>
      <c r="B1160" s="33">
        <v>1</v>
      </c>
      <c r="C1160" s="35" t="s">
        <v>373</v>
      </c>
      <c r="D1160">
        <v>3</v>
      </c>
      <c r="E1160" s="35" t="s">
        <v>23</v>
      </c>
      <c r="F1160">
        <v>72</v>
      </c>
      <c r="G1160">
        <v>5.66</v>
      </c>
      <c r="H1160"/>
      <c r="I1160"/>
      <c r="J1160"/>
      <c r="K1160"/>
      <c r="L1160"/>
      <c r="M1160"/>
      <c r="N1160"/>
      <c r="O1160"/>
    </row>
    <row r="1161" spans="1:15" x14ac:dyDescent="0.35">
      <c r="A1161" s="35" t="s">
        <v>49</v>
      </c>
      <c r="B1161" s="33">
        <v>1</v>
      </c>
      <c r="C1161" s="35" t="s">
        <v>373</v>
      </c>
      <c r="D1161">
        <v>3</v>
      </c>
      <c r="E1161" s="35" t="s">
        <v>23</v>
      </c>
      <c r="F1161">
        <v>76</v>
      </c>
      <c r="G1161">
        <v>6.7</v>
      </c>
      <c r="H1161"/>
      <c r="I1161"/>
      <c r="J1161"/>
      <c r="K1161"/>
      <c r="L1161"/>
      <c r="M1161"/>
      <c r="N1161"/>
      <c r="O1161"/>
    </row>
    <row r="1162" spans="1:15" x14ac:dyDescent="0.35">
      <c r="A1162" s="35" t="s">
        <v>49</v>
      </c>
      <c r="B1162" s="33">
        <v>1</v>
      </c>
      <c r="C1162" s="35" t="s">
        <v>373</v>
      </c>
      <c r="D1162">
        <v>3</v>
      </c>
      <c r="E1162" s="35" t="s">
        <v>23</v>
      </c>
      <c r="F1162">
        <v>85</v>
      </c>
      <c r="G1162">
        <v>7.87</v>
      </c>
      <c r="H1162"/>
      <c r="I1162"/>
      <c r="J1162"/>
      <c r="K1162"/>
      <c r="L1162"/>
      <c r="M1162"/>
      <c r="N1162"/>
      <c r="O1162"/>
    </row>
    <row r="1163" spans="1:15" x14ac:dyDescent="0.35">
      <c r="A1163" s="35" t="s">
        <v>49</v>
      </c>
      <c r="B1163" s="33">
        <v>1</v>
      </c>
      <c r="C1163" s="35" t="s">
        <v>373</v>
      </c>
      <c r="D1163">
        <v>3</v>
      </c>
      <c r="E1163" s="35" t="s">
        <v>23</v>
      </c>
      <c r="F1163">
        <v>62</v>
      </c>
      <c r="G1163">
        <v>3.65</v>
      </c>
      <c r="H1163"/>
      <c r="I1163"/>
      <c r="J1163"/>
      <c r="K1163"/>
      <c r="L1163"/>
      <c r="M1163"/>
      <c r="N1163"/>
      <c r="O1163"/>
    </row>
    <row r="1164" spans="1:15" x14ac:dyDescent="0.35">
      <c r="A1164" s="35" t="s">
        <v>49</v>
      </c>
      <c r="B1164" s="33">
        <v>1</v>
      </c>
      <c r="C1164" s="35" t="s">
        <v>373</v>
      </c>
      <c r="D1164">
        <v>3</v>
      </c>
      <c r="E1164" s="35" t="s">
        <v>23</v>
      </c>
      <c r="F1164">
        <v>48</v>
      </c>
      <c r="G1164">
        <v>1.72</v>
      </c>
      <c r="H1164"/>
      <c r="I1164"/>
      <c r="J1164"/>
      <c r="K1164"/>
      <c r="L1164"/>
      <c r="M1164"/>
      <c r="N1164"/>
      <c r="O1164"/>
    </row>
    <row r="1165" spans="1:15" x14ac:dyDescent="0.35">
      <c r="A1165" s="35" t="s">
        <v>49</v>
      </c>
      <c r="B1165" s="33">
        <v>1</v>
      </c>
      <c r="C1165" s="35" t="s">
        <v>373</v>
      </c>
      <c r="D1165">
        <v>3</v>
      </c>
      <c r="E1165" s="35" t="s">
        <v>23</v>
      </c>
      <c r="F1165">
        <v>53</v>
      </c>
      <c r="G1165">
        <v>2.2599999999999998</v>
      </c>
      <c r="H1165"/>
      <c r="I1165"/>
      <c r="J1165"/>
      <c r="K1165"/>
      <c r="L1165"/>
      <c r="M1165"/>
      <c r="N1165"/>
      <c r="O1165"/>
    </row>
    <row r="1166" spans="1:15" x14ac:dyDescent="0.35">
      <c r="A1166" s="35" t="s">
        <v>49</v>
      </c>
      <c r="B1166" s="33">
        <v>1</v>
      </c>
      <c r="C1166" s="35" t="s">
        <v>373</v>
      </c>
      <c r="D1166">
        <v>3</v>
      </c>
      <c r="E1166" s="35" t="s">
        <v>23</v>
      </c>
      <c r="F1166">
        <v>64</v>
      </c>
      <c r="G1166">
        <v>4.32</v>
      </c>
      <c r="H1166"/>
      <c r="I1166"/>
      <c r="J1166"/>
      <c r="K1166"/>
      <c r="L1166"/>
      <c r="M1166"/>
      <c r="N1166"/>
      <c r="O1166"/>
    </row>
    <row r="1167" spans="1:15" x14ac:dyDescent="0.35">
      <c r="A1167" s="35" t="s">
        <v>49</v>
      </c>
      <c r="B1167" s="33">
        <v>1</v>
      </c>
      <c r="C1167" s="35" t="s">
        <v>373</v>
      </c>
      <c r="D1167">
        <v>3</v>
      </c>
      <c r="E1167" s="35" t="s">
        <v>23</v>
      </c>
      <c r="F1167">
        <v>101</v>
      </c>
      <c r="G1167">
        <v>16.63</v>
      </c>
      <c r="H1167"/>
      <c r="I1167"/>
      <c r="J1167"/>
      <c r="K1167"/>
      <c r="L1167"/>
      <c r="M1167"/>
      <c r="N1167"/>
      <c r="O1167"/>
    </row>
    <row r="1168" spans="1:15" x14ac:dyDescent="0.35">
      <c r="A1168" s="35" t="s">
        <v>49</v>
      </c>
      <c r="B1168" s="33">
        <v>1</v>
      </c>
      <c r="C1168" s="35" t="s">
        <v>373</v>
      </c>
      <c r="D1168">
        <v>3</v>
      </c>
      <c r="E1168" s="35" t="s">
        <v>23</v>
      </c>
      <c r="F1168">
        <v>78</v>
      </c>
      <c r="G1168">
        <v>5.58</v>
      </c>
      <c r="H1168"/>
      <c r="I1168"/>
      <c r="J1168"/>
      <c r="K1168"/>
      <c r="L1168"/>
      <c r="M1168"/>
      <c r="N1168"/>
      <c r="O1168"/>
    </row>
    <row r="1169" spans="1:15" x14ac:dyDescent="0.35">
      <c r="A1169" s="35" t="s">
        <v>49</v>
      </c>
      <c r="B1169" s="33">
        <v>1</v>
      </c>
      <c r="C1169" s="35" t="s">
        <v>373</v>
      </c>
      <c r="D1169">
        <v>3</v>
      </c>
      <c r="E1169" s="35" t="s">
        <v>23</v>
      </c>
      <c r="F1169">
        <v>57</v>
      </c>
      <c r="G1169">
        <v>2.62</v>
      </c>
      <c r="H1169"/>
      <c r="I1169"/>
      <c r="J1169"/>
      <c r="K1169"/>
      <c r="L1169"/>
      <c r="M1169"/>
      <c r="N1169"/>
      <c r="O1169"/>
    </row>
    <row r="1170" spans="1:15" x14ac:dyDescent="0.35">
      <c r="A1170" s="35" t="s">
        <v>49</v>
      </c>
      <c r="B1170" s="33">
        <v>1</v>
      </c>
      <c r="C1170" s="35" t="s">
        <v>364</v>
      </c>
      <c r="D1170">
        <v>0</v>
      </c>
      <c r="E1170" s="35" t="s">
        <v>23</v>
      </c>
      <c r="F1170">
        <v>58</v>
      </c>
      <c r="G1170">
        <v>2.8</v>
      </c>
      <c r="H1170"/>
      <c r="I1170"/>
      <c r="J1170"/>
      <c r="K1170"/>
      <c r="L1170"/>
      <c r="M1170"/>
      <c r="N1170"/>
      <c r="O1170"/>
    </row>
    <row r="1171" spans="1:15" x14ac:dyDescent="0.35">
      <c r="A1171" s="35" t="s">
        <v>49</v>
      </c>
      <c r="B1171" s="33">
        <v>1</v>
      </c>
      <c r="C1171" s="35" t="s">
        <v>364</v>
      </c>
      <c r="D1171">
        <v>0</v>
      </c>
      <c r="E1171" s="35" t="s">
        <v>23</v>
      </c>
      <c r="F1171">
        <v>81</v>
      </c>
      <c r="G1171">
        <v>7.9</v>
      </c>
      <c r="H1171"/>
      <c r="I1171"/>
      <c r="J1171"/>
      <c r="K1171"/>
      <c r="L1171"/>
      <c r="M1171"/>
      <c r="N1171"/>
      <c r="O1171"/>
    </row>
    <row r="1172" spans="1:15" x14ac:dyDescent="0.35">
      <c r="A1172" s="35" t="s">
        <v>49</v>
      </c>
      <c r="B1172" s="33">
        <v>1</v>
      </c>
      <c r="C1172" s="35" t="s">
        <v>364</v>
      </c>
      <c r="D1172">
        <v>0</v>
      </c>
      <c r="E1172" s="35" t="s">
        <v>23</v>
      </c>
      <c r="F1172">
        <v>99</v>
      </c>
      <c r="G1172">
        <v>14.1</v>
      </c>
      <c r="H1172"/>
      <c r="I1172"/>
      <c r="J1172"/>
      <c r="K1172"/>
      <c r="L1172"/>
      <c r="M1172"/>
      <c r="N1172"/>
      <c r="O1172"/>
    </row>
    <row r="1173" spans="1:15" x14ac:dyDescent="0.35">
      <c r="A1173" s="35" t="s">
        <v>49</v>
      </c>
      <c r="B1173" s="33">
        <v>1</v>
      </c>
      <c r="C1173" s="35" t="s">
        <v>364</v>
      </c>
      <c r="D1173">
        <v>0</v>
      </c>
      <c r="E1173" s="35" t="s">
        <v>23</v>
      </c>
      <c r="F1173">
        <v>81</v>
      </c>
      <c r="G1173">
        <v>11.9</v>
      </c>
      <c r="H1173"/>
      <c r="I1173"/>
      <c r="J1173"/>
      <c r="K1173"/>
      <c r="L1173"/>
      <c r="M1173"/>
      <c r="N1173"/>
      <c r="O1173"/>
    </row>
    <row r="1174" spans="1:15" x14ac:dyDescent="0.35">
      <c r="A1174" s="35" t="s">
        <v>49</v>
      </c>
      <c r="B1174" s="33">
        <v>1</v>
      </c>
      <c r="C1174" s="35" t="s">
        <v>364</v>
      </c>
      <c r="D1174">
        <v>0</v>
      </c>
      <c r="E1174" s="35" t="s">
        <v>23</v>
      </c>
      <c r="F1174">
        <v>69</v>
      </c>
      <c r="G1174">
        <v>6.6</v>
      </c>
      <c r="H1174"/>
      <c r="I1174"/>
      <c r="J1174"/>
      <c r="K1174"/>
      <c r="L1174"/>
      <c r="M1174"/>
      <c r="N1174"/>
      <c r="O1174"/>
    </row>
    <row r="1175" spans="1:15" x14ac:dyDescent="0.35">
      <c r="A1175" s="35" t="s">
        <v>49</v>
      </c>
      <c r="B1175" s="33">
        <v>1</v>
      </c>
      <c r="C1175" s="35" t="s">
        <v>364</v>
      </c>
      <c r="D1175">
        <v>0</v>
      </c>
      <c r="E1175" s="35" t="s">
        <v>23</v>
      </c>
      <c r="F1175">
        <v>76</v>
      </c>
      <c r="G1175">
        <v>8.5</v>
      </c>
      <c r="H1175"/>
      <c r="I1175"/>
      <c r="J1175"/>
      <c r="K1175"/>
      <c r="L1175"/>
      <c r="M1175"/>
      <c r="N1175"/>
      <c r="O1175"/>
    </row>
    <row r="1176" spans="1:15" x14ac:dyDescent="0.35">
      <c r="A1176" s="35" t="s">
        <v>49</v>
      </c>
      <c r="B1176" s="33">
        <v>1</v>
      </c>
      <c r="C1176" s="35" t="s">
        <v>364</v>
      </c>
      <c r="D1176">
        <v>0</v>
      </c>
      <c r="E1176" s="35" t="s">
        <v>23</v>
      </c>
      <c r="F1176">
        <v>73</v>
      </c>
      <c r="G1176">
        <v>7.9</v>
      </c>
      <c r="H1176"/>
      <c r="I1176"/>
      <c r="J1176"/>
      <c r="K1176"/>
      <c r="L1176"/>
      <c r="M1176"/>
      <c r="N1176"/>
      <c r="O1176"/>
    </row>
    <row r="1177" spans="1:15" x14ac:dyDescent="0.35">
      <c r="A1177" s="35" t="s">
        <v>49</v>
      </c>
      <c r="B1177" s="33">
        <v>1</v>
      </c>
      <c r="C1177" s="35" t="s">
        <v>364</v>
      </c>
      <c r="D1177">
        <v>0</v>
      </c>
      <c r="E1177" s="35" t="s">
        <v>23</v>
      </c>
      <c r="F1177">
        <v>134</v>
      </c>
      <c r="G1177">
        <v>48.6</v>
      </c>
      <c r="H1177"/>
      <c r="I1177"/>
      <c r="J1177"/>
      <c r="K1177"/>
      <c r="L1177"/>
      <c r="M1177"/>
      <c r="N1177"/>
      <c r="O1177"/>
    </row>
    <row r="1178" spans="1:15" x14ac:dyDescent="0.35">
      <c r="A1178" s="35" t="s">
        <v>49</v>
      </c>
      <c r="B1178" s="33">
        <v>1</v>
      </c>
      <c r="C1178" s="35" t="s">
        <v>364</v>
      </c>
      <c r="D1178">
        <v>0</v>
      </c>
      <c r="E1178" s="35" t="s">
        <v>23</v>
      </c>
      <c r="F1178">
        <v>87</v>
      </c>
      <c r="G1178">
        <v>13.7</v>
      </c>
      <c r="H1178"/>
      <c r="I1178"/>
      <c r="J1178"/>
      <c r="K1178"/>
      <c r="L1178"/>
      <c r="M1178"/>
      <c r="N1178"/>
      <c r="O1178"/>
    </row>
    <row r="1179" spans="1:15" x14ac:dyDescent="0.35">
      <c r="A1179" s="35" t="s">
        <v>49</v>
      </c>
      <c r="B1179" s="33">
        <v>1</v>
      </c>
      <c r="C1179" s="35" t="s">
        <v>364</v>
      </c>
      <c r="D1179">
        <v>0</v>
      </c>
      <c r="E1179" s="35" t="s">
        <v>23</v>
      </c>
      <c r="F1179">
        <v>78</v>
      </c>
      <c r="G1179">
        <v>9.1999999999999993</v>
      </c>
      <c r="H1179"/>
      <c r="I1179"/>
      <c r="J1179"/>
      <c r="K1179"/>
      <c r="L1179"/>
      <c r="M1179"/>
      <c r="N1179"/>
      <c r="O1179"/>
    </row>
    <row r="1180" spans="1:15" x14ac:dyDescent="0.35">
      <c r="A1180" s="35" t="s">
        <v>49</v>
      </c>
      <c r="B1180" s="33">
        <v>1</v>
      </c>
      <c r="C1180" s="35" t="s">
        <v>364</v>
      </c>
      <c r="D1180">
        <v>0</v>
      </c>
      <c r="E1180" s="35" t="s">
        <v>23</v>
      </c>
      <c r="F1180">
        <v>64</v>
      </c>
      <c r="G1180">
        <v>5.6</v>
      </c>
      <c r="H1180"/>
      <c r="I1180"/>
      <c r="J1180"/>
      <c r="K1180"/>
      <c r="L1180"/>
      <c r="M1180"/>
      <c r="N1180"/>
      <c r="O1180"/>
    </row>
    <row r="1181" spans="1:15" x14ac:dyDescent="0.35">
      <c r="A1181" s="35" t="s">
        <v>49</v>
      </c>
      <c r="B1181" s="33">
        <v>1</v>
      </c>
      <c r="C1181" s="35" t="s">
        <v>364</v>
      </c>
      <c r="D1181">
        <v>0</v>
      </c>
      <c r="E1181" s="35" t="s">
        <v>23</v>
      </c>
      <c r="F1181">
        <v>68</v>
      </c>
      <c r="G1181">
        <v>5.7</v>
      </c>
      <c r="H1181"/>
      <c r="I1181"/>
      <c r="J1181"/>
      <c r="K1181"/>
      <c r="L1181"/>
      <c r="M1181"/>
      <c r="N1181"/>
      <c r="O1181"/>
    </row>
    <row r="1182" spans="1:15" x14ac:dyDescent="0.35">
      <c r="A1182" s="35" t="s">
        <v>49</v>
      </c>
      <c r="B1182" s="33">
        <v>1</v>
      </c>
      <c r="C1182" s="35" t="s">
        <v>364</v>
      </c>
      <c r="D1182">
        <v>0</v>
      </c>
      <c r="E1182" s="35" t="s">
        <v>23</v>
      </c>
      <c r="F1182">
        <v>76</v>
      </c>
      <c r="G1182">
        <v>9.3000000000000007</v>
      </c>
      <c r="H1182"/>
      <c r="I1182"/>
      <c r="J1182"/>
      <c r="K1182"/>
      <c r="L1182"/>
      <c r="M1182"/>
      <c r="N1182"/>
      <c r="O1182"/>
    </row>
    <row r="1183" spans="1:15" x14ac:dyDescent="0.35">
      <c r="A1183" s="35" t="s">
        <v>49</v>
      </c>
      <c r="B1183" s="33">
        <v>1</v>
      </c>
      <c r="C1183" s="35" t="s">
        <v>364</v>
      </c>
      <c r="D1183">
        <v>0</v>
      </c>
      <c r="E1183" s="35" t="s">
        <v>23</v>
      </c>
      <c r="F1183">
        <v>80</v>
      </c>
      <c r="G1183">
        <v>10.8</v>
      </c>
      <c r="H1183"/>
      <c r="I1183"/>
      <c r="J1183"/>
      <c r="K1183"/>
      <c r="L1183"/>
      <c r="M1183"/>
      <c r="N1183"/>
      <c r="O1183"/>
    </row>
    <row r="1184" spans="1:15" x14ac:dyDescent="0.35">
      <c r="A1184" s="35" t="s">
        <v>49</v>
      </c>
      <c r="B1184" s="33">
        <v>1</v>
      </c>
      <c r="C1184" s="35" t="s">
        <v>364</v>
      </c>
      <c r="D1184">
        <v>0</v>
      </c>
      <c r="E1184" s="35" t="s">
        <v>23</v>
      </c>
      <c r="F1184">
        <v>97</v>
      </c>
      <c r="G1184">
        <v>16.899999999999999</v>
      </c>
      <c r="H1184"/>
      <c r="I1184"/>
      <c r="J1184"/>
      <c r="K1184"/>
      <c r="L1184"/>
      <c r="M1184"/>
      <c r="N1184"/>
      <c r="O1184"/>
    </row>
    <row r="1185" spans="1:15" x14ac:dyDescent="0.35">
      <c r="A1185" s="35" t="s">
        <v>49</v>
      </c>
      <c r="B1185" s="33">
        <v>1</v>
      </c>
      <c r="C1185" s="35" t="s">
        <v>364</v>
      </c>
      <c r="D1185">
        <v>0</v>
      </c>
      <c r="E1185" s="35" t="s">
        <v>23</v>
      </c>
      <c r="F1185">
        <v>75</v>
      </c>
      <c r="G1185">
        <v>8.1999999999999993</v>
      </c>
      <c r="H1185"/>
      <c r="I1185"/>
      <c r="J1185"/>
      <c r="K1185"/>
      <c r="L1185"/>
      <c r="M1185"/>
      <c r="N1185"/>
      <c r="O1185"/>
    </row>
    <row r="1186" spans="1:15" x14ac:dyDescent="0.35">
      <c r="A1186" s="35" t="s">
        <v>49</v>
      </c>
      <c r="B1186" s="33">
        <v>1</v>
      </c>
      <c r="C1186" s="35" t="s">
        <v>364</v>
      </c>
      <c r="D1186">
        <v>0</v>
      </c>
      <c r="E1186" s="35" t="s">
        <v>23</v>
      </c>
      <c r="F1186">
        <v>74</v>
      </c>
      <c r="G1186">
        <v>6.4</v>
      </c>
      <c r="H1186"/>
      <c r="I1186"/>
      <c r="J1186"/>
      <c r="K1186"/>
      <c r="L1186"/>
      <c r="M1186"/>
      <c r="N1186"/>
      <c r="O1186"/>
    </row>
    <row r="1187" spans="1:15" x14ac:dyDescent="0.35">
      <c r="A1187" s="35" t="s">
        <v>49</v>
      </c>
      <c r="B1187" s="33">
        <v>1</v>
      </c>
      <c r="C1187" s="35" t="s">
        <v>364</v>
      </c>
      <c r="D1187">
        <v>0</v>
      </c>
      <c r="E1187" s="35" t="s">
        <v>23</v>
      </c>
      <c r="F1187">
        <v>72</v>
      </c>
      <c r="G1187">
        <v>5.92</v>
      </c>
      <c r="H1187"/>
      <c r="I1187"/>
      <c r="J1187"/>
      <c r="K1187"/>
      <c r="L1187"/>
      <c r="M1187"/>
      <c r="N1187"/>
      <c r="O1187"/>
    </row>
    <row r="1188" spans="1:15" x14ac:dyDescent="0.35">
      <c r="A1188" s="35" t="s">
        <v>49</v>
      </c>
      <c r="B1188" s="33">
        <v>1</v>
      </c>
      <c r="C1188" s="35" t="s">
        <v>364</v>
      </c>
      <c r="D1188">
        <v>0</v>
      </c>
      <c r="E1188" s="35" t="s">
        <v>23</v>
      </c>
      <c r="F1188">
        <v>72</v>
      </c>
      <c r="G1188">
        <v>6.06</v>
      </c>
      <c r="H1188"/>
      <c r="I1188"/>
      <c r="J1188"/>
      <c r="K1188"/>
      <c r="L1188"/>
      <c r="M1188"/>
      <c r="N1188"/>
      <c r="O1188"/>
    </row>
    <row r="1189" spans="1:15" x14ac:dyDescent="0.35">
      <c r="A1189" s="35" t="s">
        <v>49</v>
      </c>
      <c r="B1189" s="33">
        <v>1</v>
      </c>
      <c r="C1189" s="35" t="s">
        <v>364</v>
      </c>
      <c r="D1189">
        <v>0</v>
      </c>
      <c r="E1189" s="35" t="s">
        <v>23</v>
      </c>
      <c r="F1189">
        <v>72</v>
      </c>
      <c r="G1189">
        <v>5.9</v>
      </c>
      <c r="H1189"/>
      <c r="I1189"/>
      <c r="J1189"/>
      <c r="K1189"/>
      <c r="L1189"/>
      <c r="M1189"/>
      <c r="N1189"/>
      <c r="O1189"/>
    </row>
    <row r="1190" spans="1:15" x14ac:dyDescent="0.35">
      <c r="A1190" s="35" t="s">
        <v>49</v>
      </c>
      <c r="B1190" s="33">
        <v>1</v>
      </c>
      <c r="C1190" s="35" t="s">
        <v>364</v>
      </c>
      <c r="D1190">
        <v>0</v>
      </c>
      <c r="E1190" s="35" t="s">
        <v>23</v>
      </c>
      <c r="F1190">
        <v>79</v>
      </c>
      <c r="G1190">
        <v>7.4</v>
      </c>
      <c r="H1190"/>
      <c r="I1190"/>
      <c r="J1190"/>
      <c r="K1190"/>
      <c r="L1190"/>
      <c r="M1190"/>
      <c r="N1190"/>
      <c r="O1190"/>
    </row>
    <row r="1191" spans="1:15" x14ac:dyDescent="0.35">
      <c r="A1191" s="35" t="s">
        <v>49</v>
      </c>
      <c r="B1191" s="33">
        <v>1</v>
      </c>
      <c r="C1191" s="35" t="s">
        <v>364</v>
      </c>
      <c r="D1191">
        <v>0</v>
      </c>
      <c r="E1191" s="35" t="s">
        <v>23</v>
      </c>
      <c r="F1191">
        <v>73</v>
      </c>
      <c r="G1191">
        <v>6.6</v>
      </c>
      <c r="H1191"/>
      <c r="I1191"/>
      <c r="J1191"/>
      <c r="K1191"/>
      <c r="L1191"/>
      <c r="M1191"/>
      <c r="N1191"/>
      <c r="O1191"/>
    </row>
    <row r="1192" spans="1:15" x14ac:dyDescent="0.35">
      <c r="A1192" s="35" t="s">
        <v>49</v>
      </c>
      <c r="B1192" s="33">
        <v>1</v>
      </c>
      <c r="C1192" s="35" t="s">
        <v>364</v>
      </c>
      <c r="D1192">
        <v>0</v>
      </c>
      <c r="E1192" s="35" t="s">
        <v>23</v>
      </c>
      <c r="F1192">
        <v>73</v>
      </c>
      <c r="G1192">
        <v>8.1</v>
      </c>
      <c r="H1192"/>
      <c r="I1192"/>
      <c r="J1192"/>
      <c r="K1192"/>
      <c r="L1192"/>
      <c r="M1192"/>
      <c r="N1192"/>
      <c r="O1192"/>
    </row>
    <row r="1193" spans="1:15" x14ac:dyDescent="0.35">
      <c r="A1193" s="35" t="s">
        <v>49</v>
      </c>
      <c r="B1193" s="33">
        <v>1</v>
      </c>
      <c r="C1193" s="35" t="s">
        <v>364</v>
      </c>
      <c r="D1193">
        <v>0</v>
      </c>
      <c r="E1193" s="35" t="s">
        <v>23</v>
      </c>
      <c r="F1193">
        <v>76</v>
      </c>
      <c r="G1193">
        <v>6.8</v>
      </c>
      <c r="H1193"/>
      <c r="I1193"/>
      <c r="J1193"/>
      <c r="K1193"/>
      <c r="L1193"/>
      <c r="M1193"/>
      <c r="N1193"/>
      <c r="O1193"/>
    </row>
    <row r="1194" spans="1:15" x14ac:dyDescent="0.35">
      <c r="A1194" s="35" t="s">
        <v>49</v>
      </c>
      <c r="B1194" s="33">
        <v>1</v>
      </c>
      <c r="C1194" s="35" t="s">
        <v>364</v>
      </c>
      <c r="D1194">
        <v>0</v>
      </c>
      <c r="E1194" s="35" t="s">
        <v>23</v>
      </c>
      <c r="F1194">
        <v>70</v>
      </c>
      <c r="G1194">
        <v>5.6</v>
      </c>
      <c r="H1194"/>
      <c r="I1194"/>
      <c r="J1194"/>
      <c r="K1194"/>
      <c r="L1194"/>
      <c r="M1194"/>
      <c r="N1194"/>
      <c r="O1194"/>
    </row>
    <row r="1195" spans="1:15" x14ac:dyDescent="0.35">
      <c r="A1195" s="35" t="s">
        <v>49</v>
      </c>
      <c r="B1195" s="33">
        <v>1</v>
      </c>
      <c r="C1195" s="35" t="s">
        <v>364</v>
      </c>
      <c r="D1195">
        <v>0</v>
      </c>
      <c r="E1195" s="35" t="s">
        <v>23</v>
      </c>
      <c r="F1195">
        <v>81</v>
      </c>
      <c r="G1195">
        <v>8</v>
      </c>
      <c r="H1195"/>
      <c r="I1195"/>
      <c r="J1195"/>
      <c r="K1195"/>
      <c r="L1195"/>
      <c r="M1195"/>
      <c r="N1195"/>
      <c r="O1195"/>
    </row>
    <row r="1196" spans="1:15" x14ac:dyDescent="0.35">
      <c r="A1196" s="35" t="s">
        <v>49</v>
      </c>
      <c r="B1196" s="33">
        <v>1</v>
      </c>
      <c r="C1196" s="35" t="s">
        <v>364</v>
      </c>
      <c r="D1196">
        <v>0</v>
      </c>
      <c r="E1196" s="35" t="s">
        <v>23</v>
      </c>
      <c r="F1196">
        <v>73</v>
      </c>
      <c r="G1196">
        <v>6.4</v>
      </c>
      <c r="H1196"/>
      <c r="I1196"/>
      <c r="J1196"/>
      <c r="K1196"/>
      <c r="L1196"/>
      <c r="M1196"/>
      <c r="N1196"/>
      <c r="O1196"/>
    </row>
    <row r="1197" spans="1:15" x14ac:dyDescent="0.35">
      <c r="A1197" s="35" t="s">
        <v>49</v>
      </c>
      <c r="B1197" s="33">
        <v>1</v>
      </c>
      <c r="C1197" s="35" t="s">
        <v>364</v>
      </c>
      <c r="D1197">
        <v>0</v>
      </c>
      <c r="E1197" s="35" t="s">
        <v>23</v>
      </c>
      <c r="F1197">
        <v>75</v>
      </c>
      <c r="G1197">
        <v>6.7</v>
      </c>
      <c r="H1197"/>
      <c r="I1197"/>
      <c r="J1197"/>
      <c r="K1197"/>
      <c r="L1197"/>
      <c r="M1197"/>
      <c r="N1197"/>
      <c r="O1197"/>
    </row>
    <row r="1198" spans="1:15" x14ac:dyDescent="0.35">
      <c r="A1198" s="35" t="s">
        <v>49</v>
      </c>
      <c r="B1198" s="33">
        <v>2</v>
      </c>
      <c r="C1198" s="35" t="s">
        <v>365</v>
      </c>
      <c r="D1198">
        <v>7</v>
      </c>
      <c r="E1198" s="35" t="s">
        <v>23</v>
      </c>
      <c r="F1198">
        <v>71</v>
      </c>
      <c r="G1198">
        <v>6.1</v>
      </c>
      <c r="H1198"/>
      <c r="I1198"/>
      <c r="J1198"/>
      <c r="K1198"/>
      <c r="L1198"/>
      <c r="M1198"/>
      <c r="N1198"/>
      <c r="O1198"/>
    </row>
    <row r="1199" spans="1:15" x14ac:dyDescent="0.35">
      <c r="A1199" s="35" t="s">
        <v>49</v>
      </c>
      <c r="B1199" s="33">
        <v>2</v>
      </c>
      <c r="C1199" s="35" t="s">
        <v>365</v>
      </c>
      <c r="D1199">
        <v>8</v>
      </c>
      <c r="E1199" s="35" t="s">
        <v>23</v>
      </c>
      <c r="F1199">
        <v>75</v>
      </c>
      <c r="G1199">
        <v>6.7</v>
      </c>
      <c r="H1199"/>
      <c r="I1199"/>
      <c r="J1199"/>
      <c r="K1199"/>
      <c r="L1199"/>
      <c r="M1199"/>
      <c r="N1199"/>
      <c r="O1199"/>
    </row>
    <row r="1200" spans="1:15" x14ac:dyDescent="0.35">
      <c r="A1200" s="35" t="s">
        <v>49</v>
      </c>
      <c r="B1200" s="33">
        <v>2</v>
      </c>
      <c r="C1200" s="35" t="s">
        <v>365</v>
      </c>
      <c r="D1200">
        <v>9</v>
      </c>
      <c r="E1200" s="35" t="s">
        <v>294</v>
      </c>
      <c r="F1200">
        <v>71</v>
      </c>
      <c r="G1200">
        <v>13.7</v>
      </c>
      <c r="H1200"/>
      <c r="I1200"/>
      <c r="J1200"/>
      <c r="K1200"/>
      <c r="L1200"/>
      <c r="M1200"/>
      <c r="N1200"/>
      <c r="O1200"/>
    </row>
    <row r="1201" spans="1:15" x14ac:dyDescent="0.35">
      <c r="A1201" s="35" t="s">
        <v>49</v>
      </c>
      <c r="B1201" s="33">
        <v>2</v>
      </c>
      <c r="C1201" s="35" t="s">
        <v>365</v>
      </c>
      <c r="D1201">
        <v>4</v>
      </c>
      <c r="E1201" s="35" t="s">
        <v>23</v>
      </c>
      <c r="F1201">
        <v>93</v>
      </c>
      <c r="G1201">
        <v>14.4</v>
      </c>
      <c r="H1201"/>
      <c r="I1201"/>
      <c r="J1201"/>
      <c r="K1201"/>
      <c r="L1201"/>
      <c r="M1201"/>
      <c r="N1201"/>
      <c r="O1201"/>
    </row>
    <row r="1202" spans="1:15" x14ac:dyDescent="0.35">
      <c r="A1202" s="35" t="s">
        <v>49</v>
      </c>
      <c r="B1202" s="33">
        <v>2</v>
      </c>
      <c r="C1202" s="35" t="s">
        <v>365</v>
      </c>
      <c r="D1202">
        <v>2</v>
      </c>
      <c r="E1202" s="35" t="s">
        <v>68</v>
      </c>
      <c r="F1202">
        <v>113</v>
      </c>
      <c r="G1202">
        <v>15.5</v>
      </c>
      <c r="H1202"/>
      <c r="I1202" t="s">
        <v>1009</v>
      </c>
      <c r="J1202"/>
      <c r="K1202"/>
      <c r="L1202"/>
      <c r="M1202"/>
      <c r="N1202"/>
      <c r="O1202"/>
    </row>
    <row r="1203" spans="1:15" x14ac:dyDescent="0.35">
      <c r="A1203" s="35" t="s">
        <v>49</v>
      </c>
      <c r="B1203" s="33">
        <v>2</v>
      </c>
      <c r="C1203" s="35" t="s">
        <v>365</v>
      </c>
      <c r="D1203">
        <v>3</v>
      </c>
      <c r="E1203" s="35" t="s">
        <v>68</v>
      </c>
      <c r="F1203">
        <v>115</v>
      </c>
      <c r="G1203">
        <v>17.3</v>
      </c>
      <c r="H1203"/>
      <c r="I1203"/>
      <c r="J1203"/>
      <c r="K1203"/>
      <c r="L1203"/>
      <c r="M1203"/>
      <c r="N1203"/>
      <c r="O1203"/>
    </row>
    <row r="1204" spans="1:15" x14ac:dyDescent="0.35">
      <c r="A1204" s="35" t="s">
        <v>49</v>
      </c>
      <c r="B1204" s="33">
        <v>2</v>
      </c>
      <c r="C1204" s="35" t="s">
        <v>365</v>
      </c>
      <c r="D1204">
        <v>6</v>
      </c>
      <c r="E1204" s="35" t="s">
        <v>23</v>
      </c>
      <c r="F1204">
        <v>137</v>
      </c>
      <c r="G1204">
        <v>44.2</v>
      </c>
      <c r="H1204"/>
      <c r="I1204"/>
      <c r="J1204"/>
      <c r="K1204"/>
      <c r="L1204"/>
      <c r="M1204"/>
      <c r="N1204"/>
      <c r="O1204"/>
    </row>
    <row r="1205" spans="1:15" x14ac:dyDescent="0.35">
      <c r="A1205" s="35" t="s">
        <v>49</v>
      </c>
      <c r="B1205" s="33">
        <v>2</v>
      </c>
      <c r="C1205" s="35" t="s">
        <v>365</v>
      </c>
      <c r="D1205">
        <v>5</v>
      </c>
      <c r="E1205" s="35" t="s">
        <v>23</v>
      </c>
      <c r="F1205">
        <v>143</v>
      </c>
      <c r="G1205">
        <v>45.8</v>
      </c>
      <c r="H1205"/>
      <c r="I1205"/>
      <c r="J1205"/>
      <c r="K1205"/>
      <c r="L1205"/>
      <c r="M1205"/>
      <c r="N1205"/>
      <c r="O1205"/>
    </row>
    <row r="1206" spans="1:15" x14ac:dyDescent="0.35">
      <c r="A1206" s="35" t="s">
        <v>49</v>
      </c>
      <c r="B1206" s="33">
        <v>2</v>
      </c>
      <c r="C1206" s="35" t="s">
        <v>365</v>
      </c>
      <c r="D1206">
        <v>1</v>
      </c>
      <c r="E1206" s="35" t="s">
        <v>41</v>
      </c>
      <c r="F1206">
        <v>352</v>
      </c>
      <c r="G1206">
        <v>81.7</v>
      </c>
      <c r="H1206"/>
      <c r="I1206"/>
      <c r="J1206"/>
      <c r="K1206"/>
      <c r="L1206"/>
      <c r="M1206"/>
      <c r="N1206"/>
      <c r="O1206"/>
    </row>
    <row r="1207" spans="1:15" x14ac:dyDescent="0.35">
      <c r="A1207" s="35" t="s">
        <v>49</v>
      </c>
      <c r="B1207" s="33">
        <v>2</v>
      </c>
      <c r="C1207" s="35" t="s">
        <v>373</v>
      </c>
      <c r="D1207">
        <v>3</v>
      </c>
      <c r="E1207" s="35" t="s">
        <v>75</v>
      </c>
      <c r="F1207">
        <v>55</v>
      </c>
      <c r="G1207">
        <v>2.4</v>
      </c>
      <c r="H1207"/>
      <c r="I1207"/>
      <c r="J1207"/>
      <c r="K1207"/>
      <c r="L1207"/>
      <c r="M1207"/>
      <c r="N1207"/>
      <c r="O1207"/>
    </row>
    <row r="1208" spans="1:15" x14ac:dyDescent="0.35">
      <c r="A1208" s="35" t="s">
        <v>49</v>
      </c>
      <c r="B1208" s="33">
        <v>2</v>
      </c>
      <c r="C1208" s="35" t="s">
        <v>373</v>
      </c>
      <c r="D1208">
        <v>2</v>
      </c>
      <c r="E1208" s="35" t="s">
        <v>23</v>
      </c>
      <c r="F1208">
        <v>55</v>
      </c>
      <c r="G1208">
        <v>2.6</v>
      </c>
      <c r="H1208"/>
      <c r="I1208"/>
      <c r="J1208"/>
      <c r="K1208"/>
      <c r="L1208"/>
      <c r="M1208"/>
      <c r="N1208"/>
      <c r="O1208"/>
    </row>
    <row r="1209" spans="1:15" x14ac:dyDescent="0.35">
      <c r="A1209" s="35" t="s">
        <v>49</v>
      </c>
      <c r="B1209" s="33">
        <v>2</v>
      </c>
      <c r="C1209" s="35" t="s">
        <v>373</v>
      </c>
      <c r="D1209">
        <v>2</v>
      </c>
      <c r="E1209" s="35" t="s">
        <v>23</v>
      </c>
      <c r="F1209">
        <v>59</v>
      </c>
      <c r="G1209">
        <v>2.8</v>
      </c>
      <c r="H1209"/>
      <c r="I1209"/>
      <c r="J1209"/>
      <c r="K1209"/>
      <c r="L1209"/>
      <c r="M1209"/>
      <c r="N1209"/>
      <c r="O1209"/>
    </row>
    <row r="1210" spans="1:15" x14ac:dyDescent="0.35">
      <c r="A1210" s="35" t="s">
        <v>49</v>
      </c>
      <c r="B1210" s="33">
        <v>2</v>
      </c>
      <c r="C1210" s="35" t="s">
        <v>373</v>
      </c>
      <c r="D1210">
        <v>2</v>
      </c>
      <c r="E1210" s="35" t="s">
        <v>23</v>
      </c>
      <c r="F1210">
        <v>56</v>
      </c>
      <c r="G1210">
        <v>2.9</v>
      </c>
      <c r="H1210"/>
      <c r="I1210"/>
      <c r="J1210"/>
      <c r="K1210"/>
      <c r="L1210"/>
      <c r="M1210"/>
      <c r="N1210"/>
      <c r="O1210"/>
    </row>
    <row r="1211" spans="1:15" x14ac:dyDescent="0.35">
      <c r="A1211" s="35" t="s">
        <v>49</v>
      </c>
      <c r="B1211" s="33">
        <v>2</v>
      </c>
      <c r="C1211" s="35" t="s">
        <v>373</v>
      </c>
      <c r="D1211">
        <v>2</v>
      </c>
      <c r="E1211" s="35" t="s">
        <v>23</v>
      </c>
      <c r="F1211">
        <v>57</v>
      </c>
      <c r="G1211">
        <v>3</v>
      </c>
      <c r="H1211"/>
      <c r="I1211"/>
      <c r="J1211"/>
      <c r="K1211"/>
      <c r="L1211"/>
      <c r="M1211"/>
      <c r="N1211"/>
      <c r="O1211"/>
    </row>
    <row r="1212" spans="1:15" x14ac:dyDescent="0.35">
      <c r="A1212" s="35" t="s">
        <v>49</v>
      </c>
      <c r="B1212" s="33">
        <v>2</v>
      </c>
      <c r="C1212" s="35" t="s">
        <v>373</v>
      </c>
      <c r="D1212">
        <v>2</v>
      </c>
      <c r="E1212" s="35" t="s">
        <v>23</v>
      </c>
      <c r="F1212">
        <v>60</v>
      </c>
      <c r="G1212">
        <v>3.4</v>
      </c>
      <c r="H1212"/>
      <c r="I1212"/>
      <c r="J1212"/>
      <c r="K1212"/>
      <c r="L1212"/>
      <c r="M1212"/>
      <c r="N1212"/>
      <c r="O1212"/>
    </row>
    <row r="1213" spans="1:15" x14ac:dyDescent="0.35">
      <c r="A1213" s="35" t="s">
        <v>49</v>
      </c>
      <c r="B1213" s="33">
        <v>2</v>
      </c>
      <c r="C1213" s="35" t="s">
        <v>373</v>
      </c>
      <c r="D1213">
        <v>2</v>
      </c>
      <c r="E1213" s="35" t="s">
        <v>23</v>
      </c>
      <c r="F1213">
        <v>60</v>
      </c>
      <c r="G1213">
        <v>4</v>
      </c>
      <c r="H1213"/>
      <c r="I1213"/>
      <c r="J1213"/>
      <c r="K1213"/>
      <c r="L1213"/>
      <c r="M1213"/>
      <c r="N1213"/>
      <c r="O1213"/>
    </row>
    <row r="1214" spans="1:15" x14ac:dyDescent="0.35">
      <c r="A1214" s="35" t="s">
        <v>49</v>
      </c>
      <c r="B1214" s="33">
        <v>2</v>
      </c>
      <c r="C1214" s="35" t="s">
        <v>373</v>
      </c>
      <c r="D1214">
        <v>3</v>
      </c>
      <c r="E1214" s="35" t="s">
        <v>23</v>
      </c>
      <c r="F1214">
        <v>65</v>
      </c>
      <c r="G1214">
        <v>4.2</v>
      </c>
      <c r="H1214"/>
      <c r="I1214"/>
      <c r="J1214"/>
      <c r="K1214"/>
      <c r="L1214"/>
      <c r="M1214"/>
      <c r="N1214"/>
      <c r="O1214"/>
    </row>
    <row r="1215" spans="1:15" x14ac:dyDescent="0.35">
      <c r="A1215" s="35" t="s">
        <v>49</v>
      </c>
      <c r="B1215" s="33">
        <v>2</v>
      </c>
      <c r="C1215" s="35" t="s">
        <v>373</v>
      </c>
      <c r="D1215">
        <v>3</v>
      </c>
      <c r="E1215" s="35" t="s">
        <v>23</v>
      </c>
      <c r="F1215">
        <v>60</v>
      </c>
      <c r="G1215">
        <v>4.4000000000000004</v>
      </c>
      <c r="H1215"/>
      <c r="I1215"/>
      <c r="J1215"/>
      <c r="K1215"/>
      <c r="L1215"/>
      <c r="M1215"/>
      <c r="N1215"/>
      <c r="O1215"/>
    </row>
    <row r="1216" spans="1:15" x14ac:dyDescent="0.35">
      <c r="A1216" s="35" t="s">
        <v>49</v>
      </c>
      <c r="B1216" s="33">
        <v>2</v>
      </c>
      <c r="C1216" s="35" t="s">
        <v>373</v>
      </c>
      <c r="D1216">
        <v>3</v>
      </c>
      <c r="E1216" s="35" t="s">
        <v>245</v>
      </c>
      <c r="F1216">
        <v>63</v>
      </c>
      <c r="G1216">
        <v>4.7</v>
      </c>
      <c r="H1216"/>
      <c r="I1216"/>
      <c r="J1216"/>
      <c r="K1216"/>
      <c r="L1216"/>
      <c r="M1216"/>
      <c r="N1216"/>
      <c r="O1216"/>
    </row>
    <row r="1217" spans="1:15" x14ac:dyDescent="0.35">
      <c r="A1217" s="35" t="s">
        <v>49</v>
      </c>
      <c r="B1217" s="33">
        <v>2</v>
      </c>
      <c r="C1217" s="35" t="s">
        <v>373</v>
      </c>
      <c r="D1217">
        <v>2</v>
      </c>
      <c r="E1217" s="35" t="s">
        <v>23</v>
      </c>
      <c r="F1217">
        <v>70</v>
      </c>
      <c r="G1217">
        <v>4.8</v>
      </c>
      <c r="H1217"/>
      <c r="I1217"/>
      <c r="J1217"/>
      <c r="K1217"/>
      <c r="L1217"/>
      <c r="M1217"/>
      <c r="N1217"/>
      <c r="O1217"/>
    </row>
    <row r="1218" spans="1:15" x14ac:dyDescent="0.35">
      <c r="A1218" s="35" t="s">
        <v>49</v>
      </c>
      <c r="B1218" s="33">
        <v>2</v>
      </c>
      <c r="C1218" s="35" t="s">
        <v>373</v>
      </c>
      <c r="D1218">
        <v>2</v>
      </c>
      <c r="E1218" s="35" t="s">
        <v>23</v>
      </c>
      <c r="F1218">
        <v>66</v>
      </c>
      <c r="G1218">
        <v>4.9000000000000004</v>
      </c>
      <c r="H1218"/>
      <c r="I1218"/>
      <c r="J1218"/>
      <c r="K1218"/>
      <c r="L1218"/>
      <c r="M1218"/>
      <c r="N1218"/>
      <c r="O1218"/>
    </row>
    <row r="1219" spans="1:15" x14ac:dyDescent="0.35">
      <c r="A1219" s="35" t="s">
        <v>49</v>
      </c>
      <c r="B1219" s="33">
        <v>2</v>
      </c>
      <c r="C1219" s="35" t="s">
        <v>373</v>
      </c>
      <c r="D1219">
        <v>2</v>
      </c>
      <c r="E1219" s="35" t="s">
        <v>23</v>
      </c>
      <c r="F1219">
        <v>71</v>
      </c>
      <c r="G1219">
        <v>5</v>
      </c>
      <c r="H1219"/>
      <c r="I1219"/>
      <c r="J1219"/>
      <c r="K1219"/>
      <c r="L1219"/>
      <c r="M1219"/>
      <c r="N1219"/>
      <c r="O1219"/>
    </row>
    <row r="1220" spans="1:15" x14ac:dyDescent="0.35">
      <c r="A1220" s="35" t="s">
        <v>49</v>
      </c>
      <c r="B1220" s="33">
        <v>2</v>
      </c>
      <c r="C1220" s="35" t="s">
        <v>373</v>
      </c>
      <c r="D1220">
        <v>3</v>
      </c>
      <c r="E1220" s="35" t="s">
        <v>23</v>
      </c>
      <c r="F1220">
        <v>71</v>
      </c>
      <c r="G1220">
        <v>5.7</v>
      </c>
      <c r="H1220"/>
      <c r="I1220"/>
      <c r="J1220"/>
      <c r="K1220"/>
      <c r="L1220"/>
      <c r="M1220"/>
      <c r="N1220"/>
      <c r="O1220"/>
    </row>
    <row r="1221" spans="1:15" x14ac:dyDescent="0.35">
      <c r="A1221" s="35" t="s">
        <v>49</v>
      </c>
      <c r="B1221" s="33">
        <v>2</v>
      </c>
      <c r="C1221" s="35" t="s">
        <v>373</v>
      </c>
      <c r="D1221">
        <v>2</v>
      </c>
      <c r="E1221" s="35" t="s">
        <v>23</v>
      </c>
      <c r="F1221">
        <v>70</v>
      </c>
      <c r="G1221">
        <v>5.8</v>
      </c>
      <c r="H1221"/>
      <c r="I1221"/>
      <c r="J1221"/>
      <c r="K1221"/>
      <c r="L1221"/>
      <c r="M1221"/>
      <c r="N1221"/>
      <c r="O1221"/>
    </row>
    <row r="1222" spans="1:15" x14ac:dyDescent="0.35">
      <c r="A1222" s="35" t="s">
        <v>49</v>
      </c>
      <c r="B1222" s="33">
        <v>2</v>
      </c>
      <c r="C1222" s="35" t="s">
        <v>373</v>
      </c>
      <c r="D1222">
        <v>3</v>
      </c>
      <c r="E1222" s="35" t="s">
        <v>23</v>
      </c>
      <c r="F1222">
        <v>74</v>
      </c>
      <c r="G1222">
        <v>6.1</v>
      </c>
      <c r="H1222"/>
      <c r="I1222"/>
      <c r="J1222"/>
      <c r="K1222"/>
      <c r="L1222"/>
      <c r="M1222"/>
      <c r="N1222"/>
      <c r="O1222"/>
    </row>
    <row r="1223" spans="1:15" x14ac:dyDescent="0.35">
      <c r="A1223" s="35" t="s">
        <v>49</v>
      </c>
      <c r="B1223" s="33">
        <v>2</v>
      </c>
      <c r="C1223" s="35" t="s">
        <v>373</v>
      </c>
      <c r="D1223">
        <v>3</v>
      </c>
      <c r="E1223" s="35" t="s">
        <v>23</v>
      </c>
      <c r="F1223">
        <v>72</v>
      </c>
      <c r="G1223">
        <v>6.3</v>
      </c>
      <c r="H1223"/>
      <c r="I1223"/>
      <c r="J1223"/>
      <c r="K1223"/>
      <c r="L1223"/>
      <c r="M1223"/>
      <c r="N1223"/>
      <c r="O1223"/>
    </row>
    <row r="1224" spans="1:15" x14ac:dyDescent="0.35">
      <c r="A1224" s="35" t="s">
        <v>49</v>
      </c>
      <c r="B1224" s="33">
        <v>2</v>
      </c>
      <c r="C1224" s="35" t="s">
        <v>373</v>
      </c>
      <c r="D1224">
        <v>2</v>
      </c>
      <c r="E1224" s="35" t="s">
        <v>23</v>
      </c>
      <c r="F1224">
        <v>75</v>
      </c>
      <c r="G1224">
        <v>6.7</v>
      </c>
      <c r="H1224"/>
      <c r="I1224"/>
      <c r="J1224"/>
      <c r="K1224"/>
      <c r="L1224"/>
      <c r="M1224"/>
      <c r="N1224"/>
      <c r="O1224"/>
    </row>
    <row r="1225" spans="1:15" x14ac:dyDescent="0.35">
      <c r="A1225" s="35" t="s">
        <v>49</v>
      </c>
      <c r="B1225" s="33">
        <v>2</v>
      </c>
      <c r="C1225" s="35" t="s">
        <v>373</v>
      </c>
      <c r="D1225">
        <v>3</v>
      </c>
      <c r="E1225" s="35" t="s">
        <v>23</v>
      </c>
      <c r="F1225">
        <v>74</v>
      </c>
      <c r="G1225">
        <v>6.9</v>
      </c>
      <c r="H1225"/>
      <c r="I1225"/>
      <c r="J1225"/>
      <c r="K1225"/>
      <c r="L1225"/>
      <c r="M1225"/>
      <c r="N1225"/>
      <c r="O1225"/>
    </row>
    <row r="1226" spans="1:15" x14ac:dyDescent="0.35">
      <c r="A1226" s="35" t="s">
        <v>49</v>
      </c>
      <c r="B1226" s="33">
        <v>2</v>
      </c>
      <c r="C1226" s="35" t="s">
        <v>373</v>
      </c>
      <c r="D1226">
        <v>3</v>
      </c>
      <c r="E1226" s="35" t="s">
        <v>75</v>
      </c>
      <c r="F1226">
        <v>80</v>
      </c>
      <c r="G1226">
        <v>7</v>
      </c>
      <c r="H1226"/>
      <c r="I1226"/>
      <c r="J1226"/>
      <c r="K1226"/>
      <c r="L1226"/>
      <c r="M1226"/>
      <c r="N1226"/>
      <c r="O1226"/>
    </row>
    <row r="1227" spans="1:15" x14ac:dyDescent="0.35">
      <c r="A1227" s="35" t="s">
        <v>49</v>
      </c>
      <c r="B1227" s="33">
        <v>2</v>
      </c>
      <c r="C1227" s="35" t="s">
        <v>373</v>
      </c>
      <c r="D1227">
        <v>3</v>
      </c>
      <c r="E1227" s="35" t="s">
        <v>23</v>
      </c>
      <c r="F1227">
        <v>79</v>
      </c>
      <c r="G1227">
        <v>7.3</v>
      </c>
      <c r="H1227"/>
      <c r="I1227"/>
      <c r="J1227"/>
      <c r="K1227"/>
      <c r="L1227"/>
      <c r="M1227"/>
      <c r="N1227"/>
      <c r="O1227"/>
    </row>
    <row r="1228" spans="1:15" x14ac:dyDescent="0.35">
      <c r="A1228" s="35" t="s">
        <v>49</v>
      </c>
      <c r="B1228" s="33">
        <v>2</v>
      </c>
      <c r="C1228" s="35" t="s">
        <v>373</v>
      </c>
      <c r="D1228">
        <v>2</v>
      </c>
      <c r="E1228" s="35" t="s">
        <v>23</v>
      </c>
      <c r="F1228">
        <v>76</v>
      </c>
      <c r="G1228">
        <v>7.5</v>
      </c>
      <c r="H1228"/>
      <c r="I1228"/>
      <c r="J1228"/>
      <c r="K1228"/>
      <c r="L1228"/>
      <c r="M1228"/>
      <c r="N1228"/>
      <c r="O1228"/>
    </row>
    <row r="1229" spans="1:15" x14ac:dyDescent="0.35">
      <c r="A1229" s="35" t="s">
        <v>49</v>
      </c>
      <c r="B1229" s="33">
        <v>2</v>
      </c>
      <c r="C1229" s="35" t="s">
        <v>373</v>
      </c>
      <c r="D1229">
        <v>2</v>
      </c>
      <c r="E1229" s="35" t="s">
        <v>23</v>
      </c>
      <c r="F1229">
        <v>82</v>
      </c>
      <c r="G1229">
        <v>7.5</v>
      </c>
      <c r="H1229"/>
      <c r="I1229"/>
      <c r="J1229"/>
      <c r="K1229"/>
      <c r="L1229"/>
      <c r="M1229"/>
      <c r="N1229"/>
      <c r="O1229"/>
    </row>
    <row r="1230" spans="1:15" x14ac:dyDescent="0.35">
      <c r="A1230" s="35" t="s">
        <v>49</v>
      </c>
      <c r="B1230" s="33">
        <v>2</v>
      </c>
      <c r="C1230" s="35" t="s">
        <v>373</v>
      </c>
      <c r="D1230">
        <v>2</v>
      </c>
      <c r="E1230" s="35" t="s">
        <v>23</v>
      </c>
      <c r="F1230">
        <v>80</v>
      </c>
      <c r="G1230">
        <v>7.6</v>
      </c>
      <c r="H1230"/>
      <c r="I1230"/>
      <c r="J1230"/>
      <c r="K1230"/>
      <c r="L1230"/>
      <c r="M1230"/>
      <c r="N1230"/>
      <c r="O1230"/>
    </row>
    <row r="1231" spans="1:15" x14ac:dyDescent="0.35">
      <c r="A1231" s="35" t="s">
        <v>49</v>
      </c>
      <c r="B1231" s="33">
        <v>2</v>
      </c>
      <c r="C1231" s="35" t="s">
        <v>373</v>
      </c>
      <c r="D1231">
        <v>2</v>
      </c>
      <c r="E1231" s="35" t="s">
        <v>23</v>
      </c>
      <c r="F1231">
        <v>85</v>
      </c>
      <c r="G1231">
        <v>7.9</v>
      </c>
      <c r="H1231"/>
      <c r="I1231"/>
      <c r="J1231"/>
      <c r="K1231"/>
      <c r="L1231"/>
      <c r="M1231"/>
      <c r="N1231"/>
      <c r="O1231"/>
    </row>
    <row r="1232" spans="1:15" x14ac:dyDescent="0.35">
      <c r="A1232" s="35" t="s">
        <v>49</v>
      </c>
      <c r="B1232" s="33">
        <v>2</v>
      </c>
      <c r="C1232" s="35" t="s">
        <v>373</v>
      </c>
      <c r="D1232">
        <v>3</v>
      </c>
      <c r="E1232" s="35" t="s">
        <v>23</v>
      </c>
      <c r="F1232">
        <v>78</v>
      </c>
      <c r="G1232">
        <v>8.1</v>
      </c>
      <c r="H1232"/>
      <c r="I1232"/>
      <c r="J1232"/>
      <c r="K1232"/>
      <c r="L1232"/>
      <c r="M1232"/>
      <c r="N1232"/>
      <c r="O1232"/>
    </row>
    <row r="1233" spans="1:15" x14ac:dyDescent="0.35">
      <c r="A1233" s="35" t="s">
        <v>49</v>
      </c>
      <c r="B1233" s="33">
        <v>2</v>
      </c>
      <c r="C1233" s="35" t="s">
        <v>373</v>
      </c>
      <c r="D1233">
        <v>2</v>
      </c>
      <c r="E1233" s="35" t="s">
        <v>23</v>
      </c>
      <c r="F1233">
        <v>81</v>
      </c>
      <c r="G1233">
        <v>8.1999999999999993</v>
      </c>
      <c r="H1233"/>
      <c r="I1233"/>
      <c r="J1233"/>
      <c r="K1233"/>
      <c r="L1233"/>
      <c r="M1233"/>
      <c r="N1233"/>
      <c r="O1233"/>
    </row>
    <row r="1234" spans="1:15" x14ac:dyDescent="0.35">
      <c r="A1234" s="35" t="s">
        <v>49</v>
      </c>
      <c r="B1234" s="33">
        <v>2</v>
      </c>
      <c r="C1234" s="35" t="s">
        <v>373</v>
      </c>
      <c r="D1234">
        <v>3</v>
      </c>
      <c r="E1234" s="35" t="s">
        <v>23</v>
      </c>
      <c r="F1234">
        <v>81</v>
      </c>
      <c r="G1234">
        <v>8.1999999999999993</v>
      </c>
      <c r="H1234"/>
      <c r="I1234"/>
      <c r="J1234"/>
      <c r="K1234"/>
      <c r="L1234"/>
      <c r="M1234"/>
      <c r="N1234"/>
      <c r="O1234"/>
    </row>
    <row r="1235" spans="1:15" x14ac:dyDescent="0.35">
      <c r="A1235" s="35" t="s">
        <v>49</v>
      </c>
      <c r="B1235" s="33">
        <v>2</v>
      </c>
      <c r="C1235" s="35" t="s">
        <v>373</v>
      </c>
      <c r="D1235">
        <v>2</v>
      </c>
      <c r="E1235" s="35" t="s">
        <v>23</v>
      </c>
      <c r="F1235">
        <v>82</v>
      </c>
      <c r="G1235">
        <v>8.3000000000000007</v>
      </c>
      <c r="H1235"/>
      <c r="I1235"/>
      <c r="J1235"/>
      <c r="K1235"/>
      <c r="L1235"/>
      <c r="M1235"/>
      <c r="N1235"/>
      <c r="O1235"/>
    </row>
    <row r="1236" spans="1:15" x14ac:dyDescent="0.35">
      <c r="A1236" s="35" t="s">
        <v>49</v>
      </c>
      <c r="B1236" s="33">
        <v>2</v>
      </c>
      <c r="C1236" s="35" t="s">
        <v>373</v>
      </c>
      <c r="D1236">
        <v>3</v>
      </c>
      <c r="E1236" s="35" t="s">
        <v>15</v>
      </c>
      <c r="F1236">
        <v>75</v>
      </c>
      <c r="G1236">
        <v>8.5</v>
      </c>
      <c r="H1236"/>
      <c r="I1236"/>
      <c r="J1236"/>
      <c r="K1236"/>
      <c r="L1236"/>
      <c r="M1236"/>
      <c r="N1236"/>
      <c r="O1236"/>
    </row>
    <row r="1237" spans="1:15" x14ac:dyDescent="0.35">
      <c r="A1237" s="35" t="s">
        <v>49</v>
      </c>
      <c r="B1237" s="33">
        <v>2</v>
      </c>
      <c r="C1237" s="35" t="s">
        <v>373</v>
      </c>
      <c r="D1237">
        <v>3</v>
      </c>
      <c r="E1237" s="35" t="s">
        <v>23</v>
      </c>
      <c r="F1237">
        <v>82</v>
      </c>
      <c r="G1237">
        <v>8.8000000000000007</v>
      </c>
      <c r="H1237"/>
      <c r="I1237"/>
      <c r="J1237"/>
      <c r="K1237"/>
      <c r="L1237"/>
      <c r="M1237"/>
      <c r="N1237"/>
      <c r="O1237"/>
    </row>
    <row r="1238" spans="1:15" x14ac:dyDescent="0.35">
      <c r="A1238" s="35" t="s">
        <v>49</v>
      </c>
      <c r="B1238" s="33">
        <v>2</v>
      </c>
      <c r="C1238" s="35" t="s">
        <v>373</v>
      </c>
      <c r="D1238">
        <v>3</v>
      </c>
      <c r="E1238" s="35" t="s">
        <v>23</v>
      </c>
      <c r="F1238">
        <v>85</v>
      </c>
      <c r="G1238">
        <v>8.9</v>
      </c>
      <c r="H1238"/>
      <c r="I1238"/>
      <c r="J1238"/>
      <c r="K1238"/>
      <c r="L1238"/>
      <c r="M1238"/>
      <c r="N1238"/>
      <c r="O1238"/>
    </row>
    <row r="1239" spans="1:15" x14ac:dyDescent="0.35">
      <c r="A1239" s="35" t="s">
        <v>49</v>
      </c>
      <c r="B1239" s="33">
        <v>2</v>
      </c>
      <c r="C1239" s="35" t="s">
        <v>373</v>
      </c>
      <c r="D1239">
        <v>3</v>
      </c>
      <c r="E1239" s="35" t="s">
        <v>23</v>
      </c>
      <c r="F1239">
        <v>85</v>
      </c>
      <c r="G1239">
        <v>10</v>
      </c>
      <c r="H1239"/>
      <c r="I1239"/>
      <c r="J1239"/>
      <c r="K1239"/>
      <c r="L1239"/>
      <c r="M1239"/>
      <c r="N1239"/>
      <c r="O1239"/>
    </row>
    <row r="1240" spans="1:15" x14ac:dyDescent="0.35">
      <c r="A1240" s="35" t="s">
        <v>49</v>
      </c>
      <c r="B1240" s="33">
        <v>2</v>
      </c>
      <c r="C1240" s="35" t="s">
        <v>373</v>
      </c>
      <c r="D1240">
        <v>2</v>
      </c>
      <c r="E1240" s="35" t="s">
        <v>23</v>
      </c>
      <c r="F1240">
        <v>86</v>
      </c>
      <c r="G1240">
        <v>10</v>
      </c>
      <c r="H1240"/>
      <c r="I1240"/>
      <c r="J1240"/>
      <c r="K1240"/>
      <c r="L1240"/>
      <c r="M1240"/>
      <c r="N1240"/>
      <c r="O1240"/>
    </row>
    <row r="1241" spans="1:15" x14ac:dyDescent="0.35">
      <c r="A1241" s="35" t="s">
        <v>49</v>
      </c>
      <c r="B1241" s="33">
        <v>2</v>
      </c>
      <c r="C1241" s="35" t="s">
        <v>373</v>
      </c>
      <c r="D1241">
        <v>3</v>
      </c>
      <c r="E1241" s="35" t="s">
        <v>23</v>
      </c>
      <c r="F1241">
        <v>92</v>
      </c>
      <c r="G1241">
        <v>10.5</v>
      </c>
      <c r="H1241"/>
      <c r="I1241"/>
      <c r="J1241"/>
      <c r="K1241"/>
      <c r="L1241"/>
      <c r="M1241"/>
      <c r="N1241"/>
      <c r="O1241"/>
    </row>
    <row r="1242" spans="1:15" x14ac:dyDescent="0.35">
      <c r="A1242" s="35" t="s">
        <v>49</v>
      </c>
      <c r="B1242" s="33">
        <v>2</v>
      </c>
      <c r="C1242" s="35" t="s">
        <v>373</v>
      </c>
      <c r="D1242">
        <v>3</v>
      </c>
      <c r="E1242" s="35" t="s">
        <v>23</v>
      </c>
      <c r="F1242">
        <v>89</v>
      </c>
      <c r="G1242">
        <v>10.8</v>
      </c>
      <c r="H1242"/>
      <c r="I1242"/>
      <c r="J1242"/>
      <c r="K1242"/>
      <c r="L1242"/>
      <c r="M1242"/>
      <c r="N1242"/>
      <c r="O1242"/>
    </row>
    <row r="1243" spans="1:15" x14ac:dyDescent="0.35">
      <c r="A1243" s="35" t="s">
        <v>49</v>
      </c>
      <c r="B1243" s="33">
        <v>2</v>
      </c>
      <c r="C1243" s="35" t="s">
        <v>373</v>
      </c>
      <c r="D1243">
        <v>3</v>
      </c>
      <c r="E1243" s="35" t="s">
        <v>245</v>
      </c>
      <c r="F1243">
        <v>86</v>
      </c>
      <c r="G1243">
        <v>12.1</v>
      </c>
      <c r="H1243"/>
      <c r="I1243"/>
      <c r="J1243"/>
      <c r="K1243"/>
      <c r="L1243"/>
      <c r="M1243"/>
      <c r="N1243"/>
      <c r="O1243"/>
    </row>
    <row r="1244" spans="1:15" x14ac:dyDescent="0.35">
      <c r="A1244" s="35" t="s">
        <v>49</v>
      </c>
      <c r="B1244" s="33">
        <v>2</v>
      </c>
      <c r="C1244" s="35" t="s">
        <v>373</v>
      </c>
      <c r="D1244">
        <v>2</v>
      </c>
      <c r="E1244" s="35" t="s">
        <v>23</v>
      </c>
      <c r="F1244">
        <v>92</v>
      </c>
      <c r="G1244">
        <v>12.1</v>
      </c>
      <c r="H1244"/>
      <c r="I1244"/>
      <c r="J1244"/>
      <c r="K1244"/>
      <c r="L1244"/>
      <c r="M1244"/>
      <c r="N1244"/>
      <c r="O1244"/>
    </row>
    <row r="1245" spans="1:15" x14ac:dyDescent="0.35">
      <c r="A1245" s="35" t="s">
        <v>49</v>
      </c>
      <c r="B1245" s="33">
        <v>2</v>
      </c>
      <c r="C1245" s="35" t="s">
        <v>373</v>
      </c>
      <c r="D1245">
        <v>3</v>
      </c>
      <c r="E1245" s="35" t="s">
        <v>23</v>
      </c>
      <c r="F1245">
        <v>94</v>
      </c>
      <c r="G1245">
        <v>12.8</v>
      </c>
      <c r="H1245"/>
      <c r="I1245"/>
      <c r="J1245"/>
      <c r="K1245"/>
      <c r="L1245"/>
      <c r="M1245"/>
      <c r="N1245"/>
      <c r="O1245"/>
    </row>
    <row r="1246" spans="1:15" x14ac:dyDescent="0.35">
      <c r="A1246" s="35" t="s">
        <v>49</v>
      </c>
      <c r="B1246" s="33">
        <v>2</v>
      </c>
      <c r="C1246" s="35" t="s">
        <v>373</v>
      </c>
      <c r="D1246">
        <v>3</v>
      </c>
      <c r="E1246" s="35" t="s">
        <v>23</v>
      </c>
      <c r="F1246">
        <v>98</v>
      </c>
      <c r="G1246">
        <v>14.2</v>
      </c>
      <c r="H1246"/>
      <c r="I1246"/>
      <c r="J1246"/>
      <c r="K1246"/>
      <c r="L1246"/>
      <c r="M1246"/>
      <c r="N1246"/>
      <c r="O1246"/>
    </row>
    <row r="1247" spans="1:15" x14ac:dyDescent="0.35">
      <c r="A1247" s="35" t="s">
        <v>49</v>
      </c>
      <c r="B1247" s="33">
        <v>2</v>
      </c>
      <c r="C1247" s="35" t="s">
        <v>373</v>
      </c>
      <c r="D1247">
        <v>3</v>
      </c>
      <c r="E1247" s="35" t="s">
        <v>23</v>
      </c>
      <c r="F1247">
        <v>95</v>
      </c>
      <c r="G1247">
        <v>14.3</v>
      </c>
      <c r="H1247"/>
      <c r="I1247"/>
      <c r="J1247"/>
      <c r="K1247"/>
      <c r="L1247"/>
      <c r="M1247"/>
      <c r="N1247"/>
      <c r="O1247"/>
    </row>
    <row r="1248" spans="1:15" x14ac:dyDescent="0.35">
      <c r="A1248" s="35" t="s">
        <v>49</v>
      </c>
      <c r="B1248" s="33">
        <v>2</v>
      </c>
      <c r="C1248" s="35" t="s">
        <v>373</v>
      </c>
      <c r="D1248">
        <v>2</v>
      </c>
      <c r="E1248" s="35" t="s">
        <v>23</v>
      </c>
      <c r="F1248">
        <v>99</v>
      </c>
      <c r="G1248">
        <v>17.2</v>
      </c>
      <c r="H1248"/>
      <c r="I1248"/>
      <c r="J1248"/>
      <c r="K1248"/>
      <c r="L1248"/>
      <c r="M1248"/>
      <c r="N1248"/>
      <c r="O1248"/>
    </row>
    <row r="1249" spans="1:15" x14ac:dyDescent="0.35">
      <c r="A1249" s="35" t="s">
        <v>49</v>
      </c>
      <c r="B1249" s="33">
        <v>2</v>
      </c>
      <c r="C1249" s="35" t="s">
        <v>373</v>
      </c>
      <c r="D1249">
        <v>3</v>
      </c>
      <c r="E1249" s="35" t="s">
        <v>23</v>
      </c>
      <c r="F1249">
        <v>107</v>
      </c>
      <c r="G1249">
        <v>19</v>
      </c>
      <c r="H1249"/>
      <c r="I1249"/>
      <c r="J1249"/>
      <c r="K1249"/>
      <c r="L1249"/>
      <c r="M1249"/>
      <c r="N1249"/>
      <c r="O1249"/>
    </row>
    <row r="1250" spans="1:15" x14ac:dyDescent="0.35">
      <c r="A1250" s="35" t="s">
        <v>49</v>
      </c>
      <c r="B1250" s="33">
        <v>2</v>
      </c>
      <c r="C1250" s="35" t="s">
        <v>373</v>
      </c>
      <c r="D1250">
        <v>1</v>
      </c>
      <c r="E1250" s="35" t="s">
        <v>1226</v>
      </c>
      <c r="F1250">
        <v>92</v>
      </c>
      <c r="G1250">
        <v>19.100000000000001</v>
      </c>
      <c r="H1250"/>
      <c r="I1250"/>
      <c r="J1250"/>
      <c r="K1250"/>
      <c r="L1250"/>
      <c r="M1250"/>
      <c r="N1250"/>
      <c r="O1250"/>
    </row>
    <row r="1251" spans="1:15" x14ac:dyDescent="0.35">
      <c r="A1251" s="35" t="s">
        <v>49</v>
      </c>
      <c r="B1251" s="33">
        <v>2</v>
      </c>
      <c r="C1251" s="35" t="s">
        <v>373</v>
      </c>
      <c r="D1251">
        <v>3</v>
      </c>
      <c r="E1251" s="35" t="s">
        <v>577</v>
      </c>
      <c r="F1251">
        <v>95</v>
      </c>
      <c r="G1251">
        <v>20.2</v>
      </c>
      <c r="H1251"/>
      <c r="I1251"/>
      <c r="J1251"/>
      <c r="K1251"/>
      <c r="L1251"/>
      <c r="M1251"/>
      <c r="N1251"/>
      <c r="O1251"/>
    </row>
    <row r="1252" spans="1:15" x14ac:dyDescent="0.35">
      <c r="A1252" s="35" t="s">
        <v>49</v>
      </c>
      <c r="B1252" s="33">
        <v>2</v>
      </c>
      <c r="C1252" s="35" t="s">
        <v>373</v>
      </c>
      <c r="D1252">
        <v>3</v>
      </c>
      <c r="E1252" s="35" t="s">
        <v>23</v>
      </c>
      <c r="F1252">
        <v>116</v>
      </c>
      <c r="G1252">
        <v>22.3</v>
      </c>
      <c r="H1252"/>
      <c r="I1252"/>
      <c r="J1252"/>
      <c r="K1252"/>
      <c r="L1252"/>
      <c r="M1252"/>
      <c r="N1252"/>
      <c r="O1252"/>
    </row>
    <row r="1253" spans="1:15" x14ac:dyDescent="0.35">
      <c r="A1253" s="35" t="s">
        <v>49</v>
      </c>
      <c r="B1253" s="33">
        <v>2</v>
      </c>
      <c r="C1253" s="35" t="s">
        <v>373</v>
      </c>
      <c r="D1253">
        <v>3</v>
      </c>
      <c r="E1253" s="35" t="s">
        <v>23</v>
      </c>
      <c r="F1253">
        <v>121</v>
      </c>
      <c r="G1253">
        <v>28.4</v>
      </c>
      <c r="H1253"/>
      <c r="I1253"/>
      <c r="J1253"/>
      <c r="K1253"/>
      <c r="L1253"/>
      <c r="M1253"/>
      <c r="N1253"/>
      <c r="O1253"/>
    </row>
    <row r="1254" spans="1:15" x14ac:dyDescent="0.35">
      <c r="A1254" s="35" t="s">
        <v>49</v>
      </c>
      <c r="B1254" s="33">
        <v>2</v>
      </c>
      <c r="C1254" s="35" t="s">
        <v>373</v>
      </c>
      <c r="D1254">
        <v>3</v>
      </c>
      <c r="E1254" s="35" t="s">
        <v>495</v>
      </c>
      <c r="F1254">
        <v>361</v>
      </c>
      <c r="G1254">
        <v>32.200000000000003</v>
      </c>
      <c r="H1254" t="s">
        <v>13</v>
      </c>
      <c r="I1254" t="s">
        <v>1010</v>
      </c>
      <c r="J1254"/>
      <c r="K1254"/>
      <c r="L1254"/>
      <c r="M1254"/>
      <c r="N1254"/>
      <c r="O1254"/>
    </row>
    <row r="1255" spans="1:15" x14ac:dyDescent="0.35">
      <c r="A1255" s="35" t="s">
        <v>49</v>
      </c>
      <c r="B1255" s="33">
        <v>2</v>
      </c>
      <c r="C1255" s="35" t="s">
        <v>373</v>
      </c>
      <c r="D1255">
        <v>3</v>
      </c>
      <c r="E1255" s="35" t="s">
        <v>769</v>
      </c>
      <c r="F1255">
        <v>120</v>
      </c>
      <c r="G1255">
        <v>35</v>
      </c>
      <c r="H1255"/>
      <c r="I1255"/>
      <c r="J1255"/>
      <c r="K1255"/>
      <c r="L1255"/>
      <c r="M1255"/>
      <c r="N1255"/>
      <c r="O1255"/>
    </row>
    <row r="1256" spans="1:15" x14ac:dyDescent="0.35">
      <c r="A1256" s="35" t="s">
        <v>49</v>
      </c>
      <c r="B1256" s="33">
        <v>2</v>
      </c>
      <c r="C1256" s="35" t="s">
        <v>373</v>
      </c>
      <c r="D1256">
        <v>2</v>
      </c>
      <c r="E1256" s="35" t="s">
        <v>23</v>
      </c>
      <c r="F1256">
        <v>139</v>
      </c>
      <c r="G1256">
        <v>45.9</v>
      </c>
      <c r="H1256"/>
      <c r="I1256"/>
      <c r="J1256"/>
      <c r="K1256"/>
      <c r="L1256"/>
      <c r="M1256"/>
      <c r="N1256"/>
      <c r="O1256"/>
    </row>
    <row r="1257" spans="1:15" x14ac:dyDescent="0.35">
      <c r="A1257" s="35" t="s">
        <v>49</v>
      </c>
      <c r="B1257" s="33">
        <v>2</v>
      </c>
      <c r="C1257" s="35" t="s">
        <v>373</v>
      </c>
      <c r="D1257">
        <v>3</v>
      </c>
      <c r="E1257" s="35" t="s">
        <v>23</v>
      </c>
      <c r="F1257">
        <v>145</v>
      </c>
      <c r="G1257">
        <v>48</v>
      </c>
      <c r="H1257"/>
      <c r="I1257"/>
      <c r="J1257"/>
      <c r="K1257"/>
      <c r="L1257"/>
      <c r="M1257"/>
      <c r="N1257"/>
      <c r="O1257"/>
    </row>
    <row r="1258" spans="1:15" x14ac:dyDescent="0.35">
      <c r="A1258" s="35" t="s">
        <v>49</v>
      </c>
      <c r="B1258" s="33">
        <v>2</v>
      </c>
      <c r="C1258" s="35" t="s">
        <v>373</v>
      </c>
      <c r="D1258">
        <v>3</v>
      </c>
      <c r="E1258" s="35" t="s">
        <v>23</v>
      </c>
      <c r="F1258">
        <v>154</v>
      </c>
      <c r="G1258">
        <v>54.1</v>
      </c>
      <c r="H1258"/>
      <c r="I1258"/>
      <c r="J1258"/>
      <c r="K1258"/>
      <c r="L1258"/>
      <c r="M1258"/>
      <c r="N1258"/>
      <c r="O1258"/>
    </row>
    <row r="1259" spans="1:15" x14ac:dyDescent="0.35">
      <c r="A1259" s="35" t="s">
        <v>49</v>
      </c>
      <c r="B1259" s="33">
        <v>2</v>
      </c>
      <c r="C1259" s="35" t="s">
        <v>373</v>
      </c>
      <c r="D1259">
        <v>1</v>
      </c>
      <c r="E1259" s="35" t="s">
        <v>23</v>
      </c>
      <c r="F1259">
        <v>157</v>
      </c>
      <c r="G1259">
        <v>65.5</v>
      </c>
      <c r="H1259"/>
      <c r="I1259"/>
      <c r="J1259"/>
      <c r="K1259"/>
      <c r="L1259"/>
      <c r="M1259"/>
      <c r="N1259"/>
      <c r="O1259"/>
    </row>
    <row r="1260" spans="1:15" x14ac:dyDescent="0.35">
      <c r="A1260" s="35" t="s">
        <v>49</v>
      </c>
      <c r="B1260" s="33">
        <v>2</v>
      </c>
      <c r="C1260" s="35" t="s">
        <v>373</v>
      </c>
      <c r="D1260">
        <v>1</v>
      </c>
      <c r="E1260" s="35" t="s">
        <v>23</v>
      </c>
      <c r="F1260">
        <v>170</v>
      </c>
      <c r="G1260">
        <v>67</v>
      </c>
      <c r="H1260"/>
      <c r="I1260"/>
      <c r="J1260"/>
      <c r="K1260"/>
      <c r="L1260"/>
      <c r="M1260"/>
      <c r="N1260"/>
      <c r="O1260"/>
    </row>
    <row r="1261" spans="1:15" x14ac:dyDescent="0.35">
      <c r="A1261" s="35" t="s">
        <v>49</v>
      </c>
      <c r="B1261" s="33">
        <v>2</v>
      </c>
      <c r="C1261" s="35" t="s">
        <v>373</v>
      </c>
      <c r="D1261">
        <v>3</v>
      </c>
      <c r="E1261" s="35" t="s">
        <v>577</v>
      </c>
      <c r="F1261">
        <v>150</v>
      </c>
      <c r="G1261">
        <v>70.2</v>
      </c>
      <c r="H1261"/>
      <c r="I1261"/>
      <c r="J1261"/>
      <c r="K1261"/>
      <c r="L1261"/>
      <c r="M1261"/>
      <c r="N1261"/>
      <c r="O1261"/>
    </row>
    <row r="1262" spans="1:15" x14ac:dyDescent="0.35">
      <c r="A1262" s="35" t="s">
        <v>49</v>
      </c>
      <c r="B1262" s="33">
        <v>2</v>
      </c>
      <c r="C1262" s="35" t="s">
        <v>373</v>
      </c>
      <c r="D1262">
        <v>1</v>
      </c>
      <c r="E1262" s="35" t="s">
        <v>29</v>
      </c>
      <c r="F1262">
        <v>205</v>
      </c>
      <c r="G1262">
        <v>166.1</v>
      </c>
      <c r="H1262"/>
      <c r="I1262"/>
      <c r="J1262"/>
      <c r="K1262"/>
      <c r="L1262"/>
      <c r="M1262"/>
      <c r="N1262"/>
      <c r="O1262"/>
    </row>
    <row r="1263" spans="1:15" x14ac:dyDescent="0.35">
      <c r="A1263" s="35" t="s">
        <v>49</v>
      </c>
      <c r="B1263" s="33">
        <v>2</v>
      </c>
      <c r="C1263" s="35" t="s">
        <v>373</v>
      </c>
      <c r="D1263">
        <v>2</v>
      </c>
      <c r="E1263" s="35" t="s">
        <v>23</v>
      </c>
      <c r="F1263">
        <v>225</v>
      </c>
      <c r="G1263">
        <v>175</v>
      </c>
      <c r="H1263"/>
      <c r="I1263"/>
      <c r="J1263"/>
      <c r="K1263"/>
      <c r="L1263"/>
      <c r="M1263"/>
      <c r="N1263"/>
      <c r="O1263"/>
    </row>
    <row r="1264" spans="1:15" x14ac:dyDescent="0.35">
      <c r="A1264" s="35" t="s">
        <v>49</v>
      </c>
      <c r="B1264" s="33">
        <v>2</v>
      </c>
      <c r="C1264" s="35" t="s">
        <v>373</v>
      </c>
      <c r="D1264">
        <v>2</v>
      </c>
      <c r="E1264" s="35" t="s">
        <v>23</v>
      </c>
      <c r="F1264">
        <v>226</v>
      </c>
      <c r="G1264">
        <v>178</v>
      </c>
      <c r="H1264"/>
      <c r="I1264"/>
      <c r="J1264"/>
      <c r="K1264"/>
      <c r="L1264"/>
      <c r="M1264"/>
      <c r="N1264"/>
      <c r="O1264"/>
    </row>
    <row r="1265" spans="1:15" x14ac:dyDescent="0.35">
      <c r="A1265" s="35" t="s">
        <v>49</v>
      </c>
      <c r="B1265" s="33">
        <v>2</v>
      </c>
      <c r="C1265" s="35" t="s">
        <v>373</v>
      </c>
      <c r="D1265">
        <v>1</v>
      </c>
      <c r="E1265" s="35" t="s">
        <v>23</v>
      </c>
      <c r="F1265">
        <v>243</v>
      </c>
      <c r="G1265">
        <v>195.5</v>
      </c>
      <c r="H1265"/>
      <c r="I1265"/>
      <c r="J1265"/>
      <c r="K1265"/>
      <c r="L1265"/>
      <c r="M1265"/>
      <c r="N1265"/>
      <c r="O1265"/>
    </row>
    <row r="1266" spans="1:15" x14ac:dyDescent="0.35">
      <c r="A1266" s="35" t="s">
        <v>49</v>
      </c>
      <c r="B1266" s="33">
        <v>2</v>
      </c>
      <c r="C1266" s="35" t="s">
        <v>373</v>
      </c>
      <c r="D1266">
        <v>1</v>
      </c>
      <c r="E1266" s="35" t="s">
        <v>29</v>
      </c>
      <c r="F1266">
        <v>239</v>
      </c>
      <c r="G1266">
        <v>258.3</v>
      </c>
      <c r="H1266"/>
      <c r="I1266"/>
      <c r="J1266"/>
      <c r="K1266"/>
      <c r="L1266"/>
      <c r="M1266"/>
      <c r="N1266"/>
      <c r="O1266"/>
    </row>
    <row r="1267" spans="1:15" x14ac:dyDescent="0.35">
      <c r="A1267" s="35" t="s">
        <v>49</v>
      </c>
      <c r="B1267" s="33">
        <v>2</v>
      </c>
      <c r="C1267" s="35" t="s">
        <v>373</v>
      </c>
      <c r="D1267">
        <v>3</v>
      </c>
      <c r="E1267" s="35" t="s">
        <v>15</v>
      </c>
      <c r="F1267">
        <v>255</v>
      </c>
      <c r="G1267">
        <v>307.8</v>
      </c>
      <c r="H1267"/>
      <c r="I1267"/>
      <c r="J1267"/>
      <c r="K1267"/>
      <c r="L1267"/>
      <c r="M1267"/>
      <c r="N1267"/>
      <c r="O1267"/>
    </row>
    <row r="1268" spans="1:15" x14ac:dyDescent="0.35">
      <c r="A1268" s="35" t="s">
        <v>49</v>
      </c>
      <c r="B1268" s="33">
        <v>2</v>
      </c>
      <c r="C1268" s="35" t="s">
        <v>364</v>
      </c>
      <c r="D1268">
        <v>1</v>
      </c>
      <c r="E1268" s="35" t="s">
        <v>35</v>
      </c>
      <c r="F1268">
        <v>16</v>
      </c>
      <c r="G1268">
        <v>0.1</v>
      </c>
      <c r="H1268"/>
      <c r="I1268"/>
      <c r="J1268"/>
      <c r="K1268"/>
      <c r="L1268"/>
      <c r="M1268"/>
      <c r="N1268"/>
      <c r="O1268"/>
    </row>
    <row r="1269" spans="1:15" x14ac:dyDescent="0.35">
      <c r="A1269" s="35" t="s">
        <v>49</v>
      </c>
      <c r="B1269" s="33">
        <v>2</v>
      </c>
      <c r="C1269" s="35" t="s">
        <v>364</v>
      </c>
      <c r="D1269">
        <v>1</v>
      </c>
      <c r="E1269" s="35" t="s">
        <v>35</v>
      </c>
      <c r="F1269">
        <v>16</v>
      </c>
      <c r="G1269">
        <v>0.5</v>
      </c>
      <c r="H1269"/>
      <c r="I1269"/>
      <c r="J1269"/>
      <c r="K1269"/>
      <c r="L1269"/>
      <c r="M1269"/>
      <c r="N1269"/>
      <c r="O1269"/>
    </row>
    <row r="1270" spans="1:15" x14ac:dyDescent="0.35">
      <c r="A1270" s="35" t="s">
        <v>49</v>
      </c>
      <c r="B1270" s="33">
        <v>2</v>
      </c>
      <c r="C1270" s="35" t="s">
        <v>364</v>
      </c>
      <c r="D1270">
        <v>1</v>
      </c>
      <c r="E1270" s="35" t="s">
        <v>23</v>
      </c>
      <c r="F1270">
        <v>65</v>
      </c>
      <c r="G1270">
        <v>4.9000000000000004</v>
      </c>
      <c r="H1270"/>
      <c r="I1270"/>
      <c r="J1270"/>
      <c r="K1270"/>
      <c r="L1270"/>
      <c r="M1270"/>
      <c r="N1270"/>
      <c r="O1270"/>
    </row>
    <row r="1271" spans="1:15" x14ac:dyDescent="0.35">
      <c r="A1271" s="35" t="s">
        <v>49</v>
      </c>
      <c r="B1271" s="33">
        <v>2</v>
      </c>
      <c r="C1271" s="35" t="s">
        <v>364</v>
      </c>
      <c r="D1271">
        <v>1</v>
      </c>
      <c r="E1271" s="35" t="s">
        <v>23</v>
      </c>
      <c r="F1271">
        <v>65</v>
      </c>
      <c r="G1271">
        <v>5.0999999999999996</v>
      </c>
      <c r="H1271"/>
      <c r="I1271"/>
      <c r="J1271"/>
      <c r="K1271"/>
      <c r="L1271"/>
      <c r="M1271"/>
      <c r="N1271"/>
      <c r="O1271"/>
    </row>
    <row r="1272" spans="1:15" x14ac:dyDescent="0.35">
      <c r="A1272" s="35" t="s">
        <v>49</v>
      </c>
      <c r="B1272" s="33">
        <v>2</v>
      </c>
      <c r="C1272" s="35" t="s">
        <v>364</v>
      </c>
      <c r="D1272">
        <v>1</v>
      </c>
      <c r="E1272" s="35" t="s">
        <v>23</v>
      </c>
      <c r="F1272">
        <v>69</v>
      </c>
      <c r="G1272">
        <v>5.4</v>
      </c>
      <c r="H1272"/>
      <c r="I1272"/>
      <c r="J1272"/>
      <c r="K1272"/>
      <c r="L1272"/>
      <c r="M1272"/>
      <c r="N1272"/>
      <c r="O1272"/>
    </row>
    <row r="1273" spans="1:15" x14ac:dyDescent="0.35">
      <c r="A1273" s="35" t="s">
        <v>49</v>
      </c>
      <c r="B1273" s="33">
        <v>2</v>
      </c>
      <c r="C1273" s="35" t="s">
        <v>364</v>
      </c>
      <c r="D1273">
        <v>1</v>
      </c>
      <c r="E1273" s="35" t="s">
        <v>23</v>
      </c>
      <c r="F1273">
        <v>75</v>
      </c>
      <c r="G1273">
        <v>6.5</v>
      </c>
      <c r="H1273"/>
      <c r="I1273"/>
      <c r="J1273"/>
      <c r="K1273"/>
      <c r="L1273"/>
      <c r="M1273"/>
      <c r="N1273"/>
      <c r="O1273"/>
    </row>
    <row r="1274" spans="1:15" x14ac:dyDescent="0.35">
      <c r="A1274" s="35" t="s">
        <v>49</v>
      </c>
      <c r="B1274" s="33">
        <v>2</v>
      </c>
      <c r="C1274" s="35" t="s">
        <v>364</v>
      </c>
      <c r="D1274">
        <v>1</v>
      </c>
      <c r="E1274" s="35" t="s">
        <v>23</v>
      </c>
      <c r="F1274">
        <v>71</v>
      </c>
      <c r="G1274">
        <v>6.8</v>
      </c>
      <c r="H1274"/>
      <c r="I1274"/>
      <c r="J1274"/>
      <c r="K1274"/>
      <c r="L1274"/>
      <c r="M1274"/>
      <c r="N1274"/>
      <c r="O1274"/>
    </row>
    <row r="1275" spans="1:15" x14ac:dyDescent="0.35">
      <c r="A1275" s="35" t="s">
        <v>49</v>
      </c>
      <c r="B1275" s="33">
        <v>2</v>
      </c>
      <c r="C1275" s="35" t="s">
        <v>364</v>
      </c>
      <c r="D1275">
        <v>1</v>
      </c>
      <c r="E1275" s="35" t="s">
        <v>23</v>
      </c>
      <c r="F1275">
        <v>75</v>
      </c>
      <c r="G1275">
        <v>7</v>
      </c>
      <c r="H1275"/>
      <c r="I1275"/>
      <c r="J1275"/>
      <c r="K1275"/>
      <c r="L1275"/>
      <c r="M1275"/>
      <c r="N1275"/>
      <c r="O1275"/>
    </row>
    <row r="1276" spans="1:15" x14ac:dyDescent="0.35">
      <c r="A1276" s="35" t="s">
        <v>49</v>
      </c>
      <c r="B1276" s="33">
        <v>2</v>
      </c>
      <c r="C1276" s="35" t="s">
        <v>364</v>
      </c>
      <c r="D1276">
        <v>1</v>
      </c>
      <c r="E1276" s="35" t="s">
        <v>23</v>
      </c>
      <c r="F1276">
        <v>74</v>
      </c>
      <c r="G1276">
        <v>7.2</v>
      </c>
      <c r="H1276"/>
      <c r="I1276"/>
      <c r="J1276"/>
      <c r="K1276"/>
      <c r="L1276"/>
      <c r="M1276"/>
      <c r="N1276"/>
      <c r="O1276"/>
    </row>
    <row r="1277" spans="1:15" x14ac:dyDescent="0.35">
      <c r="A1277" s="35" t="s">
        <v>49</v>
      </c>
      <c r="B1277" s="33">
        <v>2</v>
      </c>
      <c r="C1277" s="35" t="s">
        <v>364</v>
      </c>
      <c r="D1277">
        <v>1</v>
      </c>
      <c r="E1277" s="35" t="s">
        <v>23</v>
      </c>
      <c r="F1277">
        <v>76</v>
      </c>
      <c r="G1277">
        <v>7.2</v>
      </c>
      <c r="H1277"/>
      <c r="I1277"/>
      <c r="J1277"/>
      <c r="K1277"/>
      <c r="L1277"/>
      <c r="M1277"/>
      <c r="N1277"/>
      <c r="O1277"/>
    </row>
    <row r="1278" spans="1:15" x14ac:dyDescent="0.35">
      <c r="A1278" s="35" t="s">
        <v>49</v>
      </c>
      <c r="B1278" s="33">
        <v>2</v>
      </c>
      <c r="C1278" s="35" t="s">
        <v>364</v>
      </c>
      <c r="D1278">
        <v>1</v>
      </c>
      <c r="E1278" s="35" t="s">
        <v>23</v>
      </c>
      <c r="F1278">
        <v>73</v>
      </c>
      <c r="G1278">
        <v>7.6</v>
      </c>
      <c r="H1278"/>
      <c r="I1278"/>
      <c r="J1278"/>
      <c r="K1278"/>
      <c r="L1278"/>
      <c r="M1278"/>
      <c r="N1278"/>
      <c r="O1278"/>
    </row>
    <row r="1279" spans="1:15" x14ac:dyDescent="0.35">
      <c r="A1279" s="35" t="s">
        <v>49</v>
      </c>
      <c r="B1279" s="33">
        <v>2</v>
      </c>
      <c r="C1279" s="35" t="s">
        <v>364</v>
      </c>
      <c r="D1279">
        <v>1</v>
      </c>
      <c r="E1279" s="35" t="s">
        <v>23</v>
      </c>
      <c r="F1279">
        <v>80</v>
      </c>
      <c r="G1279">
        <v>7.8</v>
      </c>
      <c r="H1279"/>
      <c r="I1279"/>
      <c r="J1279"/>
      <c r="K1279"/>
      <c r="L1279"/>
      <c r="M1279"/>
      <c r="N1279"/>
      <c r="O1279"/>
    </row>
    <row r="1280" spans="1:15" x14ac:dyDescent="0.35">
      <c r="A1280" s="35" t="s">
        <v>49</v>
      </c>
      <c r="B1280" s="33">
        <v>2</v>
      </c>
      <c r="C1280" s="35" t="s">
        <v>364</v>
      </c>
      <c r="D1280">
        <v>1</v>
      </c>
      <c r="E1280" s="35" t="s">
        <v>23</v>
      </c>
      <c r="F1280">
        <v>77</v>
      </c>
      <c r="G1280">
        <v>8</v>
      </c>
      <c r="H1280"/>
      <c r="I1280"/>
      <c r="J1280"/>
      <c r="K1280"/>
      <c r="L1280"/>
      <c r="M1280"/>
      <c r="N1280"/>
      <c r="O1280"/>
    </row>
    <row r="1281" spans="1:15" x14ac:dyDescent="0.35">
      <c r="A1281" s="35" t="s">
        <v>49</v>
      </c>
      <c r="B1281" s="33">
        <v>2</v>
      </c>
      <c r="C1281" s="35" t="s">
        <v>364</v>
      </c>
      <c r="D1281">
        <v>1</v>
      </c>
      <c r="E1281" s="35" t="s">
        <v>23</v>
      </c>
      <c r="F1281">
        <v>80</v>
      </c>
      <c r="G1281">
        <v>8.4</v>
      </c>
      <c r="H1281"/>
      <c r="I1281"/>
      <c r="J1281"/>
      <c r="K1281"/>
      <c r="L1281"/>
      <c r="M1281"/>
      <c r="N1281"/>
      <c r="O1281"/>
    </row>
    <row r="1282" spans="1:15" x14ac:dyDescent="0.35">
      <c r="A1282" s="35" t="s">
        <v>49</v>
      </c>
      <c r="B1282" s="33">
        <v>2</v>
      </c>
      <c r="C1282" s="35" t="s">
        <v>364</v>
      </c>
      <c r="D1282">
        <v>1</v>
      </c>
      <c r="E1282" s="35" t="s">
        <v>23</v>
      </c>
      <c r="F1282">
        <v>90</v>
      </c>
      <c r="G1282">
        <v>10.4</v>
      </c>
      <c r="H1282"/>
      <c r="I1282"/>
      <c r="J1282"/>
      <c r="K1282"/>
      <c r="L1282"/>
      <c r="M1282"/>
      <c r="N1282"/>
      <c r="O1282"/>
    </row>
    <row r="1283" spans="1:15" x14ac:dyDescent="0.35">
      <c r="A1283" s="35" t="s">
        <v>49</v>
      </c>
      <c r="B1283" s="33">
        <v>2</v>
      </c>
      <c r="C1283" s="35" t="s">
        <v>364</v>
      </c>
      <c r="D1283">
        <v>1</v>
      </c>
      <c r="E1283" s="35" t="s">
        <v>23</v>
      </c>
      <c r="F1283">
        <v>91</v>
      </c>
      <c r="G1283">
        <v>11.8</v>
      </c>
      <c r="H1283"/>
      <c r="I1283"/>
      <c r="J1283"/>
      <c r="K1283"/>
      <c r="L1283"/>
      <c r="M1283"/>
      <c r="N1283"/>
      <c r="O1283"/>
    </row>
    <row r="1284" spans="1:15" x14ac:dyDescent="0.35">
      <c r="A1284" s="35" t="s">
        <v>49</v>
      </c>
      <c r="B1284" s="33">
        <v>2</v>
      </c>
      <c r="C1284" s="35" t="s">
        <v>364</v>
      </c>
      <c r="D1284">
        <v>1</v>
      </c>
      <c r="E1284" s="35" t="s">
        <v>23</v>
      </c>
      <c r="F1284">
        <v>90</v>
      </c>
      <c r="G1284">
        <v>12.8</v>
      </c>
      <c r="H1284"/>
      <c r="I1284"/>
      <c r="J1284"/>
      <c r="K1284"/>
      <c r="L1284"/>
      <c r="M1284"/>
      <c r="N1284"/>
      <c r="O1284"/>
    </row>
    <row r="1285" spans="1:15" x14ac:dyDescent="0.35">
      <c r="A1285" s="35" t="s">
        <v>49</v>
      </c>
      <c r="B1285" s="33">
        <v>2</v>
      </c>
      <c r="C1285" s="35" t="s">
        <v>364</v>
      </c>
      <c r="D1285">
        <v>1</v>
      </c>
      <c r="E1285" s="35" t="s">
        <v>71</v>
      </c>
      <c r="F1285">
        <v>105</v>
      </c>
      <c r="G1285">
        <v>14</v>
      </c>
      <c r="H1285"/>
      <c r="I1285" t="s">
        <v>1007</v>
      </c>
      <c r="J1285"/>
      <c r="K1285"/>
      <c r="L1285"/>
      <c r="M1285"/>
      <c r="N1285"/>
      <c r="O1285"/>
    </row>
    <row r="1286" spans="1:15" x14ac:dyDescent="0.35">
      <c r="A1286" s="35" t="s">
        <v>49</v>
      </c>
      <c r="B1286" s="33">
        <v>2</v>
      </c>
      <c r="C1286" s="35" t="s">
        <v>364</v>
      </c>
      <c r="D1286">
        <v>1</v>
      </c>
      <c r="E1286" s="35" t="s">
        <v>23</v>
      </c>
      <c r="F1286">
        <v>95</v>
      </c>
      <c r="G1286">
        <v>14.4</v>
      </c>
      <c r="H1286"/>
      <c r="I1286"/>
      <c r="J1286"/>
      <c r="K1286"/>
      <c r="L1286"/>
      <c r="M1286"/>
      <c r="N1286"/>
      <c r="O1286"/>
    </row>
    <row r="1287" spans="1:15" x14ac:dyDescent="0.35">
      <c r="A1287" s="35" t="s">
        <v>49</v>
      </c>
      <c r="B1287" s="33">
        <v>2</v>
      </c>
      <c r="C1287" s="35" t="s">
        <v>364</v>
      </c>
      <c r="D1287">
        <v>1</v>
      </c>
      <c r="E1287" s="35" t="s">
        <v>219</v>
      </c>
      <c r="F1287">
        <v>125</v>
      </c>
      <c r="G1287">
        <v>47</v>
      </c>
      <c r="H1287"/>
      <c r="I1287"/>
      <c r="J1287"/>
      <c r="K1287"/>
      <c r="L1287"/>
      <c r="M1287"/>
      <c r="N1287"/>
      <c r="O1287"/>
    </row>
    <row r="1288" spans="1:15" x14ac:dyDescent="0.35">
      <c r="A1288" s="35" t="s">
        <v>49</v>
      </c>
      <c r="B1288" s="33">
        <v>2</v>
      </c>
      <c r="C1288" s="35" t="s">
        <v>364</v>
      </c>
      <c r="D1288">
        <v>1</v>
      </c>
      <c r="E1288" s="35" t="s">
        <v>219</v>
      </c>
      <c r="F1288">
        <v>132</v>
      </c>
      <c r="G1288">
        <v>51.3</v>
      </c>
      <c r="H1288"/>
      <c r="I1288"/>
      <c r="J1288"/>
      <c r="K1288"/>
      <c r="L1288"/>
      <c r="M1288"/>
      <c r="N1288"/>
      <c r="O1288"/>
    </row>
    <row r="1289" spans="1:15" x14ac:dyDescent="0.35">
      <c r="A1289" s="35" t="s">
        <v>49</v>
      </c>
      <c r="B1289" s="33">
        <v>2</v>
      </c>
      <c r="C1289" s="35" t="s">
        <v>364</v>
      </c>
      <c r="D1289">
        <v>1</v>
      </c>
      <c r="E1289" s="35" t="s">
        <v>629</v>
      </c>
      <c r="F1289">
        <v>15</v>
      </c>
      <c r="G1289"/>
      <c r="H1289"/>
      <c r="I1289" t="s">
        <v>1008</v>
      </c>
      <c r="J1289"/>
      <c r="K1289"/>
      <c r="L1289"/>
      <c r="M1289"/>
      <c r="N1289"/>
      <c r="O1289"/>
    </row>
    <row r="1290" spans="1:15" x14ac:dyDescent="0.35">
      <c r="A1290" s="35" t="s">
        <v>49</v>
      </c>
      <c r="B1290" s="33">
        <v>3</v>
      </c>
      <c r="C1290" s="35" t="s">
        <v>365</v>
      </c>
      <c r="D1290">
        <v>8</v>
      </c>
      <c r="E1290" s="35" t="s">
        <v>35</v>
      </c>
      <c r="F1290">
        <v>50</v>
      </c>
      <c r="G1290">
        <v>2</v>
      </c>
      <c r="H1290"/>
      <c r="I1290"/>
      <c r="J1290"/>
      <c r="K1290"/>
      <c r="L1290"/>
      <c r="M1290"/>
      <c r="N1290"/>
      <c r="O1290"/>
    </row>
    <row r="1291" spans="1:15" x14ac:dyDescent="0.35">
      <c r="A1291" s="35" t="s">
        <v>49</v>
      </c>
      <c r="B1291" s="33">
        <v>3</v>
      </c>
      <c r="C1291" s="35" t="s">
        <v>365</v>
      </c>
      <c r="D1291">
        <v>3</v>
      </c>
      <c r="E1291" s="35" t="s">
        <v>35</v>
      </c>
      <c r="F1291">
        <v>52</v>
      </c>
      <c r="G1291">
        <v>3.3</v>
      </c>
      <c r="H1291"/>
      <c r="I1291"/>
      <c r="J1291"/>
      <c r="K1291"/>
      <c r="L1291"/>
      <c r="M1291"/>
      <c r="N1291"/>
      <c r="O1291"/>
    </row>
    <row r="1292" spans="1:15" x14ac:dyDescent="0.35">
      <c r="A1292" s="35" t="s">
        <v>49</v>
      </c>
      <c r="B1292" s="33">
        <v>3</v>
      </c>
      <c r="C1292" s="35" t="s">
        <v>365</v>
      </c>
      <c r="D1292">
        <v>3</v>
      </c>
      <c r="E1292" s="35" t="s">
        <v>35</v>
      </c>
      <c r="F1292">
        <v>55</v>
      </c>
      <c r="G1292">
        <v>3.5</v>
      </c>
      <c r="H1292"/>
      <c r="I1292"/>
      <c r="J1292"/>
      <c r="K1292"/>
      <c r="L1292"/>
      <c r="M1292"/>
      <c r="N1292"/>
      <c r="O1292"/>
    </row>
    <row r="1293" spans="1:15" x14ac:dyDescent="0.35">
      <c r="A1293" s="35" t="s">
        <v>49</v>
      </c>
      <c r="B1293" s="33">
        <v>3</v>
      </c>
      <c r="C1293" s="35" t="s">
        <v>365</v>
      </c>
      <c r="D1293">
        <v>2</v>
      </c>
      <c r="E1293" s="35" t="s">
        <v>68</v>
      </c>
      <c r="F1293">
        <v>90</v>
      </c>
      <c r="G1293">
        <v>6.9</v>
      </c>
      <c r="H1293"/>
      <c r="I1293" t="s">
        <v>1011</v>
      </c>
      <c r="J1293"/>
      <c r="K1293"/>
      <c r="L1293"/>
      <c r="M1293"/>
      <c r="N1293"/>
      <c r="O1293"/>
    </row>
    <row r="1294" spans="1:15" x14ac:dyDescent="0.35">
      <c r="A1294" s="35" t="s">
        <v>49</v>
      </c>
      <c r="B1294" s="33">
        <v>3</v>
      </c>
      <c r="C1294" s="35" t="s">
        <v>365</v>
      </c>
      <c r="D1294">
        <v>5</v>
      </c>
      <c r="E1294" s="35" t="s">
        <v>23</v>
      </c>
      <c r="F1294">
        <v>87</v>
      </c>
      <c r="G1294">
        <v>8.9</v>
      </c>
      <c r="H1294"/>
      <c r="I1294"/>
      <c r="J1294"/>
      <c r="K1294"/>
      <c r="L1294"/>
      <c r="M1294"/>
      <c r="N1294"/>
      <c r="O1294"/>
    </row>
    <row r="1295" spans="1:15" x14ac:dyDescent="0.35">
      <c r="A1295" s="35" t="s">
        <v>49</v>
      </c>
      <c r="B1295" s="33">
        <v>3</v>
      </c>
      <c r="C1295" s="35" t="s">
        <v>365</v>
      </c>
      <c r="D1295">
        <v>6</v>
      </c>
      <c r="E1295" s="35" t="s">
        <v>23</v>
      </c>
      <c r="F1295">
        <v>81</v>
      </c>
      <c r="G1295">
        <v>9.3000000000000007</v>
      </c>
      <c r="H1295"/>
      <c r="I1295"/>
      <c r="J1295"/>
      <c r="K1295"/>
      <c r="L1295"/>
      <c r="M1295"/>
      <c r="N1295"/>
      <c r="O1295"/>
    </row>
    <row r="1296" spans="1:15" x14ac:dyDescent="0.35">
      <c r="A1296" s="35" t="s">
        <v>49</v>
      </c>
      <c r="B1296" s="33">
        <v>3</v>
      </c>
      <c r="C1296" s="35" t="s">
        <v>365</v>
      </c>
      <c r="D1296">
        <v>4</v>
      </c>
      <c r="E1296" s="35" t="s">
        <v>23</v>
      </c>
      <c r="F1296">
        <v>82</v>
      </c>
      <c r="G1296">
        <v>9.8000000000000007</v>
      </c>
      <c r="H1296"/>
      <c r="I1296"/>
      <c r="J1296"/>
      <c r="K1296"/>
      <c r="L1296"/>
      <c r="M1296"/>
      <c r="N1296"/>
      <c r="O1296"/>
    </row>
    <row r="1297" spans="1:15" x14ac:dyDescent="0.35">
      <c r="A1297" s="35" t="s">
        <v>49</v>
      </c>
      <c r="B1297" s="33">
        <v>3</v>
      </c>
      <c r="C1297" s="35" t="s">
        <v>365</v>
      </c>
      <c r="D1297">
        <v>4</v>
      </c>
      <c r="E1297" s="35" t="s">
        <v>23</v>
      </c>
      <c r="F1297">
        <v>135</v>
      </c>
      <c r="G1297">
        <v>39.6</v>
      </c>
      <c r="H1297"/>
      <c r="I1297"/>
      <c r="J1297"/>
      <c r="K1297"/>
      <c r="L1297"/>
      <c r="M1297"/>
      <c r="N1297"/>
      <c r="O1297"/>
    </row>
    <row r="1298" spans="1:15" x14ac:dyDescent="0.35">
      <c r="A1298" s="35" t="s">
        <v>49</v>
      </c>
      <c r="B1298" s="33">
        <v>3</v>
      </c>
      <c r="C1298" s="35" t="s">
        <v>365</v>
      </c>
      <c r="D1298">
        <v>9</v>
      </c>
      <c r="E1298" s="35" t="s">
        <v>294</v>
      </c>
      <c r="F1298">
        <v>104</v>
      </c>
      <c r="G1298">
        <v>42.5</v>
      </c>
      <c r="H1298"/>
      <c r="I1298"/>
      <c r="J1298"/>
      <c r="K1298"/>
      <c r="L1298"/>
      <c r="M1298"/>
      <c r="N1298"/>
      <c r="O1298"/>
    </row>
    <row r="1299" spans="1:15" x14ac:dyDescent="0.35">
      <c r="A1299" s="35" t="s">
        <v>49</v>
      </c>
      <c r="B1299" s="33">
        <v>3</v>
      </c>
      <c r="C1299" s="35" t="s">
        <v>365</v>
      </c>
      <c r="D1299">
        <v>7</v>
      </c>
      <c r="E1299" s="35" t="s">
        <v>493</v>
      </c>
      <c r="F1299">
        <v>150</v>
      </c>
      <c r="G1299">
        <v>47.1</v>
      </c>
      <c r="H1299"/>
      <c r="I1299"/>
      <c r="J1299"/>
      <c r="K1299"/>
      <c r="L1299"/>
      <c r="M1299"/>
      <c r="N1299"/>
      <c r="O1299"/>
    </row>
    <row r="1300" spans="1:15" x14ac:dyDescent="0.35">
      <c r="A1300" s="35" t="s">
        <v>49</v>
      </c>
      <c r="B1300" s="33">
        <v>3</v>
      </c>
      <c r="C1300" s="35" t="s">
        <v>365</v>
      </c>
      <c r="D1300">
        <v>10</v>
      </c>
      <c r="E1300" s="35" t="s">
        <v>294</v>
      </c>
      <c r="F1300">
        <v>154</v>
      </c>
      <c r="G1300">
        <v>159.19999999999999</v>
      </c>
      <c r="H1300"/>
      <c r="I1300"/>
      <c r="J1300"/>
      <c r="K1300"/>
      <c r="L1300"/>
      <c r="M1300"/>
      <c r="N1300"/>
      <c r="O1300"/>
    </row>
    <row r="1301" spans="1:15" x14ac:dyDescent="0.35">
      <c r="A1301" s="35" t="s">
        <v>49</v>
      </c>
      <c r="B1301" s="33">
        <v>3</v>
      </c>
      <c r="C1301" s="35" t="s">
        <v>373</v>
      </c>
      <c r="D1301">
        <v>2</v>
      </c>
      <c r="E1301" s="35" t="s">
        <v>15</v>
      </c>
      <c r="F1301">
        <v>35</v>
      </c>
      <c r="G1301">
        <v>0.5</v>
      </c>
      <c r="H1301"/>
      <c r="I1301"/>
      <c r="J1301"/>
      <c r="K1301"/>
      <c r="L1301"/>
      <c r="M1301"/>
      <c r="N1301"/>
      <c r="O1301"/>
    </row>
    <row r="1302" spans="1:15" x14ac:dyDescent="0.35">
      <c r="A1302" s="35" t="s">
        <v>49</v>
      </c>
      <c r="B1302" s="33">
        <v>3</v>
      </c>
      <c r="C1302" s="35" t="s">
        <v>373</v>
      </c>
      <c r="D1302">
        <v>3</v>
      </c>
      <c r="E1302" s="35" t="s">
        <v>15</v>
      </c>
      <c r="F1302">
        <v>35</v>
      </c>
      <c r="G1302">
        <v>0.7</v>
      </c>
      <c r="H1302"/>
      <c r="I1302"/>
      <c r="J1302"/>
      <c r="K1302"/>
      <c r="L1302"/>
      <c r="M1302"/>
      <c r="N1302"/>
      <c r="O1302"/>
    </row>
    <row r="1303" spans="1:15" x14ac:dyDescent="0.35">
      <c r="A1303" s="35" t="s">
        <v>49</v>
      </c>
      <c r="B1303" s="33">
        <v>3</v>
      </c>
      <c r="C1303" s="35" t="s">
        <v>373</v>
      </c>
      <c r="D1303">
        <v>2</v>
      </c>
      <c r="E1303" s="35" t="s">
        <v>15</v>
      </c>
      <c r="F1303">
        <v>38</v>
      </c>
      <c r="G1303">
        <v>0.8</v>
      </c>
      <c r="H1303"/>
      <c r="I1303"/>
      <c r="J1303"/>
      <c r="K1303"/>
      <c r="L1303"/>
      <c r="M1303"/>
      <c r="N1303"/>
      <c r="O1303"/>
    </row>
    <row r="1304" spans="1:15" x14ac:dyDescent="0.35">
      <c r="A1304" s="35" t="s">
        <v>49</v>
      </c>
      <c r="B1304" s="33">
        <v>3</v>
      </c>
      <c r="C1304" s="35" t="s">
        <v>373</v>
      </c>
      <c r="D1304">
        <v>2</v>
      </c>
      <c r="E1304" s="35" t="s">
        <v>15</v>
      </c>
      <c r="F1304">
        <v>37</v>
      </c>
      <c r="G1304">
        <v>1</v>
      </c>
      <c r="H1304"/>
      <c r="I1304"/>
      <c r="J1304"/>
      <c r="K1304"/>
      <c r="L1304"/>
      <c r="M1304"/>
      <c r="N1304"/>
      <c r="O1304"/>
    </row>
    <row r="1305" spans="1:15" x14ac:dyDescent="0.35">
      <c r="A1305" s="35" t="s">
        <v>49</v>
      </c>
      <c r="B1305" s="33">
        <v>3</v>
      </c>
      <c r="C1305" s="35" t="s">
        <v>373</v>
      </c>
      <c r="D1305">
        <v>2</v>
      </c>
      <c r="E1305" s="35" t="s">
        <v>15</v>
      </c>
      <c r="F1305">
        <v>43</v>
      </c>
      <c r="G1305">
        <v>1.5</v>
      </c>
      <c r="H1305"/>
      <c r="I1305"/>
      <c r="J1305"/>
      <c r="K1305"/>
      <c r="L1305"/>
      <c r="M1305"/>
      <c r="N1305"/>
      <c r="O1305"/>
    </row>
    <row r="1306" spans="1:15" x14ac:dyDescent="0.35">
      <c r="A1306" s="35" t="s">
        <v>49</v>
      </c>
      <c r="B1306" s="33">
        <v>3</v>
      </c>
      <c r="C1306" s="35" t="s">
        <v>373</v>
      </c>
      <c r="D1306">
        <v>1</v>
      </c>
      <c r="E1306" s="35" t="s">
        <v>15</v>
      </c>
      <c r="F1306">
        <v>45</v>
      </c>
      <c r="G1306">
        <v>1.5</v>
      </c>
      <c r="H1306"/>
      <c r="I1306"/>
      <c r="J1306"/>
      <c r="K1306"/>
      <c r="L1306"/>
      <c r="M1306"/>
      <c r="N1306"/>
      <c r="O1306"/>
    </row>
    <row r="1307" spans="1:15" x14ac:dyDescent="0.35">
      <c r="A1307" s="35" t="s">
        <v>49</v>
      </c>
      <c r="B1307" s="33">
        <v>3</v>
      </c>
      <c r="C1307" s="35" t="s">
        <v>373</v>
      </c>
      <c r="D1307">
        <v>3</v>
      </c>
      <c r="E1307" s="35" t="s">
        <v>245</v>
      </c>
      <c r="F1307">
        <v>45</v>
      </c>
      <c r="G1307">
        <v>1.5</v>
      </c>
      <c r="H1307"/>
      <c r="I1307"/>
      <c r="J1307"/>
      <c r="K1307"/>
      <c r="L1307"/>
      <c r="M1307"/>
      <c r="N1307"/>
      <c r="O1307"/>
    </row>
    <row r="1308" spans="1:15" x14ac:dyDescent="0.35">
      <c r="A1308" s="35" t="s">
        <v>49</v>
      </c>
      <c r="B1308" s="33">
        <v>3</v>
      </c>
      <c r="C1308" s="35" t="s">
        <v>373</v>
      </c>
      <c r="D1308">
        <v>3</v>
      </c>
      <c r="E1308" s="35" t="s">
        <v>15</v>
      </c>
      <c r="F1308">
        <v>49</v>
      </c>
      <c r="G1308">
        <v>1.5</v>
      </c>
      <c r="H1308"/>
      <c r="I1308"/>
      <c r="J1308"/>
      <c r="K1308"/>
      <c r="L1308"/>
      <c r="M1308"/>
      <c r="N1308"/>
      <c r="O1308"/>
    </row>
    <row r="1309" spans="1:15" x14ac:dyDescent="0.35">
      <c r="A1309" s="35" t="s">
        <v>49</v>
      </c>
      <c r="B1309" s="33">
        <v>3</v>
      </c>
      <c r="C1309" s="35" t="s">
        <v>373</v>
      </c>
      <c r="D1309">
        <v>1</v>
      </c>
      <c r="E1309" s="35" t="s">
        <v>245</v>
      </c>
      <c r="F1309">
        <v>42</v>
      </c>
      <c r="G1309">
        <v>1.6</v>
      </c>
      <c r="H1309"/>
      <c r="I1309"/>
      <c r="J1309"/>
      <c r="K1309"/>
      <c r="L1309"/>
      <c r="M1309"/>
      <c r="N1309"/>
      <c r="O1309"/>
    </row>
    <row r="1310" spans="1:15" x14ac:dyDescent="0.35">
      <c r="A1310" s="35" t="s">
        <v>49</v>
      </c>
      <c r="B1310" s="33">
        <v>3</v>
      </c>
      <c r="C1310" s="35" t="s">
        <v>373</v>
      </c>
      <c r="D1310">
        <v>2</v>
      </c>
      <c r="E1310" s="35" t="s">
        <v>15</v>
      </c>
      <c r="F1310">
        <v>45</v>
      </c>
      <c r="G1310">
        <v>1.6</v>
      </c>
      <c r="H1310"/>
      <c r="I1310"/>
      <c r="J1310"/>
      <c r="K1310"/>
      <c r="L1310"/>
      <c r="M1310"/>
      <c r="N1310"/>
      <c r="O1310"/>
    </row>
    <row r="1311" spans="1:15" x14ac:dyDescent="0.35">
      <c r="A1311" s="35" t="s">
        <v>49</v>
      </c>
      <c r="B1311" s="33">
        <v>3</v>
      </c>
      <c r="C1311" s="35" t="s">
        <v>373</v>
      </c>
      <c r="D1311">
        <v>3</v>
      </c>
      <c r="E1311" s="35" t="s">
        <v>15</v>
      </c>
      <c r="F1311">
        <v>45</v>
      </c>
      <c r="G1311">
        <v>1.7</v>
      </c>
      <c r="H1311"/>
      <c r="I1311"/>
      <c r="J1311"/>
      <c r="K1311"/>
      <c r="L1311"/>
      <c r="M1311"/>
      <c r="N1311"/>
      <c r="O1311"/>
    </row>
    <row r="1312" spans="1:15" x14ac:dyDescent="0.35">
      <c r="A1312" s="35" t="s">
        <v>49</v>
      </c>
      <c r="B1312" s="33">
        <v>3</v>
      </c>
      <c r="C1312" s="35" t="s">
        <v>373</v>
      </c>
      <c r="D1312">
        <v>2</v>
      </c>
      <c r="E1312" s="35" t="s">
        <v>15</v>
      </c>
      <c r="F1312">
        <v>49</v>
      </c>
      <c r="G1312">
        <v>1.8</v>
      </c>
      <c r="H1312"/>
      <c r="I1312"/>
      <c r="J1312"/>
      <c r="K1312"/>
      <c r="L1312"/>
      <c r="M1312"/>
      <c r="N1312"/>
      <c r="O1312"/>
    </row>
    <row r="1313" spans="1:15" x14ac:dyDescent="0.35">
      <c r="A1313" s="35" t="s">
        <v>49</v>
      </c>
      <c r="B1313" s="33">
        <v>3</v>
      </c>
      <c r="C1313" s="35" t="s">
        <v>373</v>
      </c>
      <c r="D1313">
        <v>1</v>
      </c>
      <c r="E1313" s="35" t="s">
        <v>71</v>
      </c>
      <c r="F1313">
        <v>57</v>
      </c>
      <c r="G1313">
        <v>1.8</v>
      </c>
      <c r="H1313"/>
      <c r="I1313" t="s">
        <v>1012</v>
      </c>
      <c r="J1313"/>
      <c r="K1313"/>
      <c r="L1313"/>
      <c r="M1313"/>
      <c r="N1313"/>
      <c r="O1313"/>
    </row>
    <row r="1314" spans="1:15" x14ac:dyDescent="0.35">
      <c r="A1314" s="35" t="s">
        <v>49</v>
      </c>
      <c r="B1314" s="33">
        <v>3</v>
      </c>
      <c r="C1314" s="35" t="s">
        <v>373</v>
      </c>
      <c r="D1314">
        <v>2</v>
      </c>
      <c r="E1314" s="35" t="s">
        <v>15</v>
      </c>
      <c r="F1314">
        <v>55</v>
      </c>
      <c r="G1314">
        <v>2</v>
      </c>
      <c r="H1314"/>
      <c r="I1314"/>
      <c r="J1314"/>
      <c r="K1314"/>
      <c r="L1314"/>
      <c r="M1314"/>
      <c r="N1314"/>
      <c r="O1314"/>
    </row>
    <row r="1315" spans="1:15" x14ac:dyDescent="0.35">
      <c r="A1315" s="35" t="s">
        <v>49</v>
      </c>
      <c r="B1315" s="33">
        <v>3</v>
      </c>
      <c r="C1315" s="35" t="s">
        <v>373</v>
      </c>
      <c r="D1315">
        <v>3</v>
      </c>
      <c r="E1315" s="35" t="s">
        <v>15</v>
      </c>
      <c r="F1315">
        <v>50</v>
      </c>
      <c r="G1315">
        <v>2.1</v>
      </c>
      <c r="H1315"/>
      <c r="I1315"/>
      <c r="J1315"/>
      <c r="K1315"/>
      <c r="L1315"/>
      <c r="M1315"/>
      <c r="N1315"/>
      <c r="O1315"/>
    </row>
    <row r="1316" spans="1:15" x14ac:dyDescent="0.35">
      <c r="A1316" s="35" t="s">
        <v>49</v>
      </c>
      <c r="B1316" s="33">
        <v>3</v>
      </c>
      <c r="C1316" s="35" t="s">
        <v>373</v>
      </c>
      <c r="D1316">
        <v>1</v>
      </c>
      <c r="E1316" s="35" t="s">
        <v>245</v>
      </c>
      <c r="F1316">
        <v>62</v>
      </c>
      <c r="G1316">
        <v>2.2999999999999998</v>
      </c>
      <c r="H1316"/>
      <c r="I1316"/>
      <c r="J1316"/>
      <c r="K1316"/>
      <c r="L1316"/>
      <c r="M1316"/>
      <c r="N1316"/>
      <c r="O1316"/>
    </row>
    <row r="1317" spans="1:15" x14ac:dyDescent="0.35">
      <c r="A1317" s="35" t="s">
        <v>49</v>
      </c>
      <c r="B1317" s="33">
        <v>3</v>
      </c>
      <c r="C1317" s="35" t="s">
        <v>373</v>
      </c>
      <c r="D1317">
        <v>2</v>
      </c>
      <c r="E1317" s="35" t="s">
        <v>245</v>
      </c>
      <c r="F1317">
        <v>46</v>
      </c>
      <c r="G1317">
        <v>2.4</v>
      </c>
      <c r="H1317"/>
      <c r="I1317"/>
      <c r="J1317"/>
      <c r="K1317"/>
      <c r="L1317"/>
      <c r="M1317"/>
      <c r="N1317"/>
      <c r="O1317"/>
    </row>
    <row r="1318" spans="1:15" x14ac:dyDescent="0.35">
      <c r="A1318" s="35" t="s">
        <v>49</v>
      </c>
      <c r="B1318" s="33">
        <v>3</v>
      </c>
      <c r="C1318" s="35" t="s">
        <v>373</v>
      </c>
      <c r="D1318">
        <v>1</v>
      </c>
      <c r="E1318" s="35" t="s">
        <v>15</v>
      </c>
      <c r="F1318">
        <v>45</v>
      </c>
      <c r="G1318">
        <v>2.7</v>
      </c>
      <c r="H1318"/>
      <c r="I1318"/>
      <c r="J1318"/>
      <c r="K1318"/>
      <c r="L1318"/>
      <c r="M1318"/>
      <c r="N1318"/>
      <c r="O1318"/>
    </row>
    <row r="1319" spans="1:15" x14ac:dyDescent="0.35">
      <c r="A1319" s="35" t="s">
        <v>49</v>
      </c>
      <c r="B1319" s="33">
        <v>3</v>
      </c>
      <c r="C1319" s="35" t="s">
        <v>373</v>
      </c>
      <c r="D1319">
        <v>1</v>
      </c>
      <c r="E1319" s="35" t="s">
        <v>68</v>
      </c>
      <c r="F1319">
        <v>65</v>
      </c>
      <c r="G1319">
        <v>2.9</v>
      </c>
      <c r="H1319"/>
      <c r="I1319" t="s">
        <v>1011</v>
      </c>
      <c r="J1319"/>
      <c r="K1319"/>
      <c r="L1319"/>
      <c r="M1319"/>
      <c r="N1319"/>
      <c r="O1319"/>
    </row>
    <row r="1320" spans="1:15" x14ac:dyDescent="0.35">
      <c r="A1320" s="35" t="s">
        <v>49</v>
      </c>
      <c r="B1320" s="33">
        <v>3</v>
      </c>
      <c r="C1320" s="35" t="s">
        <v>373</v>
      </c>
      <c r="D1320">
        <v>3</v>
      </c>
      <c r="E1320" s="35" t="s">
        <v>245</v>
      </c>
      <c r="F1320">
        <v>45</v>
      </c>
      <c r="G1320">
        <v>3</v>
      </c>
      <c r="H1320"/>
      <c r="I1320"/>
      <c r="J1320"/>
      <c r="K1320"/>
      <c r="L1320"/>
      <c r="M1320"/>
      <c r="N1320"/>
      <c r="O1320"/>
    </row>
    <row r="1321" spans="1:15" x14ac:dyDescent="0.35">
      <c r="A1321" s="35" t="s">
        <v>49</v>
      </c>
      <c r="B1321" s="33">
        <v>3</v>
      </c>
      <c r="C1321" s="35" t="s">
        <v>373</v>
      </c>
      <c r="D1321">
        <v>3</v>
      </c>
      <c r="E1321" s="35" t="s">
        <v>23</v>
      </c>
      <c r="F1321">
        <v>55</v>
      </c>
      <c r="G1321">
        <v>3.1</v>
      </c>
      <c r="H1321"/>
      <c r="I1321"/>
      <c r="J1321"/>
      <c r="K1321"/>
      <c r="L1321"/>
      <c r="M1321"/>
      <c r="N1321"/>
      <c r="O1321"/>
    </row>
    <row r="1322" spans="1:15" x14ac:dyDescent="0.35">
      <c r="A1322" s="35" t="s">
        <v>49</v>
      </c>
      <c r="B1322" s="33">
        <v>3</v>
      </c>
      <c r="C1322" s="35" t="s">
        <v>373</v>
      </c>
      <c r="D1322">
        <v>2</v>
      </c>
      <c r="E1322" s="35" t="s">
        <v>1226</v>
      </c>
      <c r="F1322">
        <v>50</v>
      </c>
      <c r="G1322">
        <v>3.4</v>
      </c>
      <c r="H1322"/>
      <c r="I1322"/>
      <c r="J1322"/>
      <c r="K1322"/>
      <c r="L1322"/>
      <c r="M1322"/>
      <c r="N1322"/>
      <c r="O1322"/>
    </row>
    <row r="1323" spans="1:15" x14ac:dyDescent="0.35">
      <c r="A1323" s="35" t="s">
        <v>49</v>
      </c>
      <c r="B1323" s="33">
        <v>3</v>
      </c>
      <c r="C1323" s="35" t="s">
        <v>373</v>
      </c>
      <c r="D1323">
        <v>2</v>
      </c>
      <c r="E1323" s="35" t="s">
        <v>1226</v>
      </c>
      <c r="F1323">
        <v>51</v>
      </c>
      <c r="G1323">
        <v>4</v>
      </c>
      <c r="H1323"/>
      <c r="I1323"/>
      <c r="J1323"/>
      <c r="K1323"/>
      <c r="L1323"/>
      <c r="M1323"/>
      <c r="N1323"/>
      <c r="O1323"/>
    </row>
    <row r="1324" spans="1:15" x14ac:dyDescent="0.35">
      <c r="A1324" s="35" t="s">
        <v>49</v>
      </c>
      <c r="B1324" s="33">
        <v>3</v>
      </c>
      <c r="C1324" s="35" t="s">
        <v>373</v>
      </c>
      <c r="D1324">
        <v>1</v>
      </c>
      <c r="E1324" s="35" t="s">
        <v>245</v>
      </c>
      <c r="F1324">
        <v>60</v>
      </c>
      <c r="G1324">
        <v>5.0999999999999996</v>
      </c>
      <c r="H1324"/>
      <c r="I1324"/>
      <c r="J1324"/>
      <c r="K1324"/>
      <c r="L1324"/>
      <c r="M1324"/>
      <c r="N1324"/>
      <c r="O1324"/>
    </row>
    <row r="1325" spans="1:15" x14ac:dyDescent="0.35">
      <c r="A1325" s="35" t="s">
        <v>49</v>
      </c>
      <c r="B1325" s="33">
        <v>3</v>
      </c>
      <c r="C1325" s="35" t="s">
        <v>373</v>
      </c>
      <c r="D1325">
        <v>2</v>
      </c>
      <c r="E1325" s="35" t="s">
        <v>23</v>
      </c>
      <c r="F1325">
        <v>70</v>
      </c>
      <c r="G1325">
        <v>6</v>
      </c>
      <c r="H1325"/>
      <c r="I1325"/>
      <c r="J1325"/>
      <c r="K1325"/>
      <c r="L1325"/>
      <c r="M1325"/>
      <c r="N1325"/>
      <c r="O1325"/>
    </row>
    <row r="1326" spans="1:15" x14ac:dyDescent="0.35">
      <c r="A1326" s="35" t="s">
        <v>49</v>
      </c>
      <c r="B1326" s="33">
        <v>3</v>
      </c>
      <c r="C1326" s="35" t="s">
        <v>373</v>
      </c>
      <c r="D1326">
        <v>3</v>
      </c>
      <c r="E1326" s="35" t="s">
        <v>23</v>
      </c>
      <c r="F1326">
        <v>71</v>
      </c>
      <c r="G1326">
        <v>6.3</v>
      </c>
      <c r="H1326"/>
      <c r="I1326"/>
      <c r="J1326"/>
      <c r="K1326"/>
      <c r="L1326"/>
      <c r="M1326"/>
      <c r="N1326"/>
      <c r="O1326"/>
    </row>
    <row r="1327" spans="1:15" x14ac:dyDescent="0.35">
      <c r="A1327" s="35" t="s">
        <v>49</v>
      </c>
      <c r="B1327" s="33">
        <v>3</v>
      </c>
      <c r="C1327" s="35" t="s">
        <v>373</v>
      </c>
      <c r="D1327">
        <v>2</v>
      </c>
      <c r="E1327" s="35" t="s">
        <v>23</v>
      </c>
      <c r="F1327">
        <v>80</v>
      </c>
      <c r="G1327">
        <v>8.8000000000000007</v>
      </c>
      <c r="H1327"/>
      <c r="I1327"/>
      <c r="J1327"/>
      <c r="K1327"/>
      <c r="L1327"/>
      <c r="M1327"/>
      <c r="N1327"/>
      <c r="O1327"/>
    </row>
    <row r="1328" spans="1:15" x14ac:dyDescent="0.35">
      <c r="A1328" s="35" t="s">
        <v>49</v>
      </c>
      <c r="B1328" s="33">
        <v>3</v>
      </c>
      <c r="C1328" s="35" t="s">
        <v>373</v>
      </c>
      <c r="D1328">
        <v>3</v>
      </c>
      <c r="E1328" s="35" t="s">
        <v>23</v>
      </c>
      <c r="F1328">
        <v>81</v>
      </c>
      <c r="G1328">
        <v>9.6999999999999993</v>
      </c>
      <c r="H1328"/>
      <c r="I1328"/>
      <c r="J1328"/>
      <c r="K1328"/>
      <c r="L1328"/>
      <c r="M1328"/>
      <c r="N1328"/>
      <c r="O1328"/>
    </row>
    <row r="1329" spans="1:15" x14ac:dyDescent="0.35">
      <c r="A1329" s="35" t="s">
        <v>49</v>
      </c>
      <c r="B1329" s="33">
        <v>3</v>
      </c>
      <c r="C1329" s="35" t="s">
        <v>373</v>
      </c>
      <c r="D1329">
        <v>2</v>
      </c>
      <c r="E1329" s="35" t="s">
        <v>23</v>
      </c>
      <c r="F1329">
        <v>85</v>
      </c>
      <c r="G1329">
        <v>10.199999999999999</v>
      </c>
      <c r="H1329"/>
      <c r="I1329"/>
      <c r="J1329"/>
      <c r="K1329"/>
      <c r="L1329"/>
      <c r="M1329"/>
      <c r="N1329"/>
      <c r="O1329"/>
    </row>
    <row r="1330" spans="1:15" x14ac:dyDescent="0.35">
      <c r="A1330" s="35" t="s">
        <v>49</v>
      </c>
      <c r="B1330" s="33">
        <v>3</v>
      </c>
      <c r="C1330" s="35" t="s">
        <v>373</v>
      </c>
      <c r="D1330">
        <v>2</v>
      </c>
      <c r="E1330" s="35" t="s">
        <v>23</v>
      </c>
      <c r="F1330">
        <v>85</v>
      </c>
      <c r="G1330">
        <v>10.4</v>
      </c>
      <c r="H1330"/>
      <c r="I1330"/>
      <c r="J1330"/>
      <c r="K1330"/>
      <c r="L1330"/>
      <c r="M1330"/>
      <c r="N1330"/>
      <c r="O1330"/>
    </row>
    <row r="1331" spans="1:15" x14ac:dyDescent="0.35">
      <c r="A1331" s="35" t="s">
        <v>49</v>
      </c>
      <c r="B1331" s="33">
        <v>3</v>
      </c>
      <c r="C1331" s="35" t="s">
        <v>373</v>
      </c>
      <c r="D1331">
        <v>3</v>
      </c>
      <c r="E1331" s="35" t="s">
        <v>23</v>
      </c>
      <c r="F1331">
        <v>94</v>
      </c>
      <c r="G1331">
        <v>10.4</v>
      </c>
      <c r="H1331"/>
      <c r="I1331"/>
      <c r="J1331"/>
      <c r="K1331"/>
      <c r="L1331"/>
      <c r="M1331"/>
      <c r="N1331"/>
      <c r="O1331"/>
    </row>
    <row r="1332" spans="1:15" x14ac:dyDescent="0.35">
      <c r="A1332" s="35" t="s">
        <v>49</v>
      </c>
      <c r="B1332" s="33">
        <v>3</v>
      </c>
      <c r="C1332" s="35" t="s">
        <v>373</v>
      </c>
      <c r="D1332">
        <v>3</v>
      </c>
      <c r="E1332" s="35" t="s">
        <v>23</v>
      </c>
      <c r="F1332">
        <v>85</v>
      </c>
      <c r="G1332">
        <v>10.6</v>
      </c>
      <c r="H1332"/>
      <c r="I1332"/>
      <c r="J1332"/>
      <c r="K1332"/>
      <c r="L1332"/>
      <c r="M1332"/>
      <c r="N1332"/>
      <c r="O1332"/>
    </row>
    <row r="1333" spans="1:15" x14ac:dyDescent="0.35">
      <c r="A1333" s="35" t="s">
        <v>49</v>
      </c>
      <c r="B1333" s="33">
        <v>3</v>
      </c>
      <c r="C1333" s="35" t="s">
        <v>373</v>
      </c>
      <c r="D1333">
        <v>3</v>
      </c>
      <c r="E1333" s="35" t="s">
        <v>23</v>
      </c>
      <c r="F1333">
        <v>86</v>
      </c>
      <c r="G1333">
        <v>11</v>
      </c>
      <c r="H1333"/>
      <c r="I1333"/>
      <c r="J1333"/>
      <c r="K1333"/>
      <c r="L1333"/>
      <c r="M1333"/>
      <c r="N1333"/>
      <c r="O1333"/>
    </row>
    <row r="1334" spans="1:15" x14ac:dyDescent="0.35">
      <c r="A1334" s="35" t="s">
        <v>49</v>
      </c>
      <c r="B1334" s="33">
        <v>3</v>
      </c>
      <c r="C1334" s="35" t="s">
        <v>373</v>
      </c>
      <c r="D1334">
        <v>2</v>
      </c>
      <c r="E1334" s="35" t="s">
        <v>23</v>
      </c>
      <c r="F1334">
        <v>90</v>
      </c>
      <c r="G1334">
        <v>11.9</v>
      </c>
      <c r="H1334"/>
      <c r="I1334"/>
      <c r="J1334"/>
      <c r="K1334"/>
      <c r="L1334"/>
      <c r="M1334"/>
      <c r="N1334"/>
      <c r="O1334"/>
    </row>
    <row r="1335" spans="1:15" x14ac:dyDescent="0.35">
      <c r="A1335" s="35" t="s">
        <v>49</v>
      </c>
      <c r="B1335" s="33">
        <v>3</v>
      </c>
      <c r="C1335" s="35" t="s">
        <v>373</v>
      </c>
      <c r="D1335">
        <v>2</v>
      </c>
      <c r="E1335" s="35" t="s">
        <v>8</v>
      </c>
      <c r="F1335">
        <v>75</v>
      </c>
      <c r="G1335">
        <v>12.1</v>
      </c>
      <c r="H1335"/>
      <c r="I1335"/>
      <c r="J1335"/>
      <c r="K1335"/>
      <c r="L1335"/>
      <c r="M1335"/>
      <c r="N1335"/>
      <c r="O1335"/>
    </row>
    <row r="1336" spans="1:15" x14ac:dyDescent="0.35">
      <c r="A1336" s="35" t="s">
        <v>49</v>
      </c>
      <c r="B1336" s="33">
        <v>3</v>
      </c>
      <c r="C1336" s="35" t="s">
        <v>373</v>
      </c>
      <c r="D1336">
        <v>2</v>
      </c>
      <c r="E1336" s="35" t="s">
        <v>88</v>
      </c>
      <c r="F1336">
        <v>82</v>
      </c>
      <c r="G1336">
        <v>12.8</v>
      </c>
      <c r="H1336"/>
      <c r="I1336"/>
      <c r="J1336"/>
      <c r="K1336"/>
      <c r="L1336"/>
      <c r="M1336"/>
      <c r="N1336"/>
      <c r="O1336"/>
    </row>
    <row r="1337" spans="1:15" x14ac:dyDescent="0.35">
      <c r="A1337" s="35" t="s">
        <v>49</v>
      </c>
      <c r="B1337" s="33">
        <v>3</v>
      </c>
      <c r="C1337" s="35" t="s">
        <v>373</v>
      </c>
      <c r="D1337">
        <v>2</v>
      </c>
      <c r="E1337" s="35" t="s">
        <v>23</v>
      </c>
      <c r="F1337">
        <v>91</v>
      </c>
      <c r="G1337">
        <v>13.2</v>
      </c>
      <c r="H1337"/>
      <c r="I1337"/>
      <c r="J1337"/>
      <c r="K1337"/>
      <c r="L1337"/>
      <c r="M1337"/>
      <c r="N1337"/>
      <c r="O1337"/>
    </row>
    <row r="1338" spans="1:15" x14ac:dyDescent="0.35">
      <c r="A1338" s="35" t="s">
        <v>49</v>
      </c>
      <c r="B1338" s="33">
        <v>3</v>
      </c>
      <c r="C1338" s="35" t="s">
        <v>373</v>
      </c>
      <c r="D1338">
        <v>3</v>
      </c>
      <c r="E1338" s="35" t="s">
        <v>23</v>
      </c>
      <c r="F1338">
        <v>91</v>
      </c>
      <c r="G1338">
        <v>14</v>
      </c>
      <c r="H1338"/>
      <c r="I1338"/>
      <c r="J1338"/>
      <c r="K1338"/>
      <c r="L1338"/>
      <c r="M1338"/>
      <c r="N1338"/>
      <c r="O1338"/>
    </row>
    <row r="1339" spans="1:15" x14ac:dyDescent="0.35">
      <c r="A1339" s="35" t="s">
        <v>49</v>
      </c>
      <c r="B1339" s="33">
        <v>3</v>
      </c>
      <c r="C1339" s="35" t="s">
        <v>373</v>
      </c>
      <c r="D1339">
        <v>3</v>
      </c>
      <c r="E1339" s="35" t="s">
        <v>88</v>
      </c>
      <c r="F1339">
        <v>85</v>
      </c>
      <c r="G1339">
        <v>15.3</v>
      </c>
      <c r="H1339"/>
      <c r="I1339"/>
      <c r="J1339"/>
      <c r="K1339"/>
      <c r="L1339"/>
      <c r="M1339"/>
      <c r="N1339"/>
      <c r="O1339"/>
    </row>
    <row r="1340" spans="1:15" x14ac:dyDescent="0.35">
      <c r="A1340" s="35" t="s">
        <v>49</v>
      </c>
      <c r="B1340" s="33">
        <v>3</v>
      </c>
      <c r="C1340" s="35" t="s">
        <v>373</v>
      </c>
      <c r="D1340">
        <v>3</v>
      </c>
      <c r="E1340" s="35" t="s">
        <v>23</v>
      </c>
      <c r="F1340">
        <v>95</v>
      </c>
      <c r="G1340">
        <v>15.9</v>
      </c>
      <c r="H1340"/>
      <c r="I1340"/>
      <c r="J1340"/>
      <c r="K1340"/>
      <c r="L1340"/>
      <c r="M1340"/>
      <c r="N1340"/>
      <c r="O1340"/>
    </row>
    <row r="1341" spans="1:15" x14ac:dyDescent="0.35">
      <c r="A1341" s="35" t="s">
        <v>49</v>
      </c>
      <c r="B1341" s="33">
        <v>3</v>
      </c>
      <c r="C1341" s="35" t="s">
        <v>373</v>
      </c>
      <c r="D1341">
        <v>2</v>
      </c>
      <c r="E1341" s="35" t="s">
        <v>46</v>
      </c>
      <c r="F1341">
        <v>325</v>
      </c>
      <c r="G1341">
        <v>24.2</v>
      </c>
      <c r="H1341"/>
      <c r="I1341"/>
      <c r="J1341"/>
      <c r="K1341"/>
      <c r="L1341"/>
      <c r="M1341"/>
      <c r="N1341"/>
      <c r="O1341"/>
    </row>
    <row r="1342" spans="1:15" x14ac:dyDescent="0.35">
      <c r="A1342" s="35" t="s">
        <v>49</v>
      </c>
      <c r="B1342" s="33">
        <v>3</v>
      </c>
      <c r="C1342" s="35" t="s">
        <v>373</v>
      </c>
      <c r="D1342">
        <v>1</v>
      </c>
      <c r="E1342" s="35" t="s">
        <v>88</v>
      </c>
      <c r="F1342">
        <v>105</v>
      </c>
      <c r="G1342">
        <v>24.9</v>
      </c>
      <c r="H1342"/>
      <c r="I1342"/>
      <c r="J1342"/>
      <c r="K1342"/>
      <c r="L1342"/>
      <c r="M1342"/>
      <c r="N1342"/>
      <c r="O1342"/>
    </row>
    <row r="1343" spans="1:15" x14ac:dyDescent="0.35">
      <c r="A1343" s="35" t="s">
        <v>49</v>
      </c>
      <c r="B1343" s="33">
        <v>3</v>
      </c>
      <c r="C1343" s="35" t="s">
        <v>364</v>
      </c>
      <c r="D1343">
        <v>1</v>
      </c>
      <c r="E1343" s="35" t="s">
        <v>15</v>
      </c>
      <c r="F1343">
        <v>21</v>
      </c>
      <c r="G1343">
        <v>0.2</v>
      </c>
      <c r="H1343"/>
      <c r="I1343"/>
      <c r="J1343"/>
      <c r="K1343"/>
      <c r="L1343"/>
      <c r="M1343"/>
      <c r="N1343"/>
      <c r="O1343"/>
    </row>
    <row r="1344" spans="1:15" x14ac:dyDescent="0.35">
      <c r="A1344" s="35" t="s">
        <v>49</v>
      </c>
      <c r="B1344" s="33">
        <v>3</v>
      </c>
      <c r="C1344" s="35" t="s">
        <v>364</v>
      </c>
      <c r="D1344">
        <v>1</v>
      </c>
      <c r="E1344" s="35" t="s">
        <v>35</v>
      </c>
      <c r="F1344">
        <v>28</v>
      </c>
      <c r="G1344">
        <v>0.4</v>
      </c>
      <c r="H1344"/>
      <c r="I1344"/>
      <c r="J1344"/>
      <c r="K1344"/>
      <c r="L1344"/>
      <c r="M1344"/>
      <c r="N1344"/>
      <c r="O1344"/>
    </row>
    <row r="1345" spans="1:15" x14ac:dyDescent="0.35">
      <c r="A1345" s="35" t="s">
        <v>49</v>
      </c>
      <c r="B1345" s="33">
        <v>3</v>
      </c>
      <c r="C1345" s="35" t="s">
        <v>364</v>
      </c>
      <c r="D1345">
        <v>1</v>
      </c>
      <c r="E1345" s="35" t="s">
        <v>35</v>
      </c>
      <c r="F1345">
        <v>30</v>
      </c>
      <c r="G1345">
        <v>0.4</v>
      </c>
      <c r="H1345"/>
      <c r="I1345"/>
      <c r="J1345"/>
      <c r="K1345"/>
      <c r="L1345"/>
      <c r="M1345"/>
      <c r="N1345"/>
      <c r="O1345"/>
    </row>
    <row r="1346" spans="1:15" x14ac:dyDescent="0.35">
      <c r="A1346" s="35" t="s">
        <v>49</v>
      </c>
      <c r="B1346" s="33">
        <v>3</v>
      </c>
      <c r="C1346" s="35" t="s">
        <v>364</v>
      </c>
      <c r="D1346">
        <v>1</v>
      </c>
      <c r="E1346" s="35" t="s">
        <v>35</v>
      </c>
      <c r="F1346">
        <v>28</v>
      </c>
      <c r="G1346">
        <v>0.5</v>
      </c>
      <c r="H1346"/>
      <c r="I1346"/>
      <c r="J1346"/>
      <c r="K1346"/>
      <c r="L1346"/>
      <c r="M1346"/>
      <c r="N1346"/>
      <c r="O1346"/>
    </row>
    <row r="1347" spans="1:15" x14ac:dyDescent="0.35">
      <c r="A1347" s="35" t="s">
        <v>49</v>
      </c>
      <c r="B1347" s="33">
        <v>3</v>
      </c>
      <c r="C1347" s="35" t="s">
        <v>364</v>
      </c>
      <c r="D1347">
        <v>1</v>
      </c>
      <c r="E1347" s="35" t="s">
        <v>35</v>
      </c>
      <c r="F1347">
        <v>40</v>
      </c>
      <c r="G1347">
        <v>0.5</v>
      </c>
      <c r="H1347"/>
      <c r="I1347"/>
      <c r="J1347"/>
      <c r="K1347"/>
      <c r="L1347"/>
      <c r="M1347"/>
      <c r="N1347"/>
      <c r="O1347"/>
    </row>
    <row r="1348" spans="1:15" x14ac:dyDescent="0.35">
      <c r="A1348" s="35" t="s">
        <v>49</v>
      </c>
      <c r="B1348" s="33">
        <v>3</v>
      </c>
      <c r="C1348" s="35" t="s">
        <v>364</v>
      </c>
      <c r="D1348">
        <v>1</v>
      </c>
      <c r="E1348" s="35" t="s">
        <v>35</v>
      </c>
      <c r="F1348">
        <v>29</v>
      </c>
      <c r="G1348">
        <v>0.6</v>
      </c>
      <c r="H1348"/>
      <c r="I1348"/>
      <c r="J1348"/>
      <c r="K1348"/>
      <c r="L1348"/>
      <c r="M1348"/>
      <c r="N1348"/>
      <c r="O1348"/>
    </row>
    <row r="1349" spans="1:15" x14ac:dyDescent="0.35">
      <c r="A1349" s="35" t="s">
        <v>49</v>
      </c>
      <c r="B1349" s="33">
        <v>3</v>
      </c>
      <c r="C1349" s="35" t="s">
        <v>364</v>
      </c>
      <c r="D1349">
        <v>1</v>
      </c>
      <c r="E1349" s="35" t="s">
        <v>35</v>
      </c>
      <c r="F1349">
        <v>33</v>
      </c>
      <c r="G1349">
        <v>0.6</v>
      </c>
      <c r="H1349"/>
      <c r="I1349"/>
      <c r="J1349"/>
      <c r="K1349"/>
      <c r="L1349"/>
      <c r="M1349"/>
      <c r="N1349"/>
      <c r="O1349"/>
    </row>
    <row r="1350" spans="1:15" x14ac:dyDescent="0.35">
      <c r="A1350" s="35" t="s">
        <v>49</v>
      </c>
      <c r="B1350" s="33">
        <v>3</v>
      </c>
      <c r="C1350" s="35" t="s">
        <v>364</v>
      </c>
      <c r="D1350">
        <v>1</v>
      </c>
      <c r="E1350" s="35" t="s">
        <v>35</v>
      </c>
      <c r="F1350">
        <v>40</v>
      </c>
      <c r="G1350">
        <v>0.6</v>
      </c>
      <c r="H1350"/>
      <c r="I1350"/>
      <c r="J1350"/>
      <c r="K1350"/>
      <c r="L1350"/>
      <c r="M1350"/>
      <c r="N1350"/>
      <c r="O1350"/>
    </row>
    <row r="1351" spans="1:15" x14ac:dyDescent="0.35">
      <c r="A1351" s="35" t="s">
        <v>49</v>
      </c>
      <c r="B1351" s="33">
        <v>3</v>
      </c>
      <c r="C1351" s="35" t="s">
        <v>364</v>
      </c>
      <c r="D1351">
        <v>1</v>
      </c>
      <c r="E1351" s="35" t="s">
        <v>35</v>
      </c>
      <c r="F1351">
        <v>31</v>
      </c>
      <c r="G1351">
        <v>0.7</v>
      </c>
      <c r="H1351"/>
      <c r="I1351"/>
      <c r="J1351"/>
      <c r="K1351"/>
      <c r="L1351"/>
      <c r="M1351"/>
      <c r="N1351"/>
      <c r="O1351"/>
    </row>
    <row r="1352" spans="1:15" x14ac:dyDescent="0.35">
      <c r="A1352" s="35" t="s">
        <v>49</v>
      </c>
      <c r="B1352" s="33">
        <v>3</v>
      </c>
      <c r="C1352" s="35" t="s">
        <v>364</v>
      </c>
      <c r="D1352">
        <v>1</v>
      </c>
      <c r="E1352" s="35" t="s">
        <v>35</v>
      </c>
      <c r="F1352">
        <v>31</v>
      </c>
      <c r="G1352">
        <v>0.8</v>
      </c>
      <c r="H1352"/>
      <c r="I1352"/>
      <c r="J1352"/>
      <c r="K1352"/>
      <c r="L1352"/>
      <c r="M1352"/>
      <c r="N1352"/>
      <c r="O1352"/>
    </row>
    <row r="1353" spans="1:15" x14ac:dyDescent="0.35">
      <c r="A1353" s="35" t="s">
        <v>49</v>
      </c>
      <c r="B1353" s="33">
        <v>3</v>
      </c>
      <c r="C1353" s="35" t="s">
        <v>364</v>
      </c>
      <c r="D1353">
        <v>1</v>
      </c>
      <c r="E1353" s="35" t="s">
        <v>35</v>
      </c>
      <c r="F1353">
        <v>31</v>
      </c>
      <c r="G1353">
        <v>0.8</v>
      </c>
      <c r="H1353"/>
      <c r="I1353"/>
      <c r="J1353"/>
      <c r="K1353"/>
      <c r="L1353"/>
      <c r="M1353"/>
      <c r="N1353"/>
      <c r="O1353"/>
    </row>
    <row r="1354" spans="1:15" x14ac:dyDescent="0.35">
      <c r="A1354" s="35" t="s">
        <v>49</v>
      </c>
      <c r="B1354" s="33">
        <v>3</v>
      </c>
      <c r="C1354" s="35" t="s">
        <v>364</v>
      </c>
      <c r="D1354">
        <v>1</v>
      </c>
      <c r="E1354" s="35" t="s">
        <v>35</v>
      </c>
      <c r="F1354">
        <v>33</v>
      </c>
      <c r="G1354">
        <v>0.9</v>
      </c>
      <c r="H1354"/>
      <c r="I1354"/>
      <c r="J1354"/>
      <c r="K1354"/>
      <c r="L1354"/>
      <c r="M1354"/>
      <c r="N1354"/>
      <c r="O1354"/>
    </row>
    <row r="1355" spans="1:15" x14ac:dyDescent="0.35">
      <c r="A1355" s="35" t="s">
        <v>49</v>
      </c>
      <c r="B1355" s="33">
        <v>3</v>
      </c>
      <c r="C1355" s="35" t="s">
        <v>364</v>
      </c>
      <c r="D1355">
        <v>1</v>
      </c>
      <c r="E1355" s="35" t="s">
        <v>35</v>
      </c>
      <c r="F1355">
        <v>33</v>
      </c>
      <c r="G1355">
        <v>0.9</v>
      </c>
      <c r="H1355"/>
      <c r="I1355"/>
      <c r="J1355"/>
      <c r="K1355"/>
      <c r="L1355"/>
      <c r="M1355"/>
      <c r="N1355"/>
      <c r="O1355"/>
    </row>
    <row r="1356" spans="1:15" x14ac:dyDescent="0.35">
      <c r="A1356" s="35" t="s">
        <v>49</v>
      </c>
      <c r="B1356" s="33">
        <v>3</v>
      </c>
      <c r="C1356" s="35" t="s">
        <v>364</v>
      </c>
      <c r="D1356">
        <v>1</v>
      </c>
      <c r="E1356" s="35" t="s">
        <v>35</v>
      </c>
      <c r="F1356">
        <v>34</v>
      </c>
      <c r="G1356">
        <v>0.9</v>
      </c>
      <c r="H1356"/>
      <c r="I1356"/>
      <c r="J1356"/>
      <c r="K1356"/>
      <c r="L1356"/>
      <c r="M1356"/>
      <c r="N1356"/>
      <c r="O1356"/>
    </row>
    <row r="1357" spans="1:15" x14ac:dyDescent="0.35">
      <c r="A1357" s="35" t="s">
        <v>49</v>
      </c>
      <c r="B1357" s="33">
        <v>3</v>
      </c>
      <c r="C1357" s="35" t="s">
        <v>364</v>
      </c>
      <c r="D1357">
        <v>1</v>
      </c>
      <c r="E1357" s="35" t="s">
        <v>35</v>
      </c>
      <c r="F1357">
        <v>35</v>
      </c>
      <c r="G1357">
        <v>0.9</v>
      </c>
      <c r="H1357"/>
      <c r="I1357"/>
      <c r="J1357"/>
      <c r="K1357"/>
      <c r="L1357"/>
      <c r="M1357"/>
      <c r="N1357"/>
      <c r="O1357"/>
    </row>
    <row r="1358" spans="1:15" x14ac:dyDescent="0.35">
      <c r="A1358" s="35" t="s">
        <v>49</v>
      </c>
      <c r="B1358" s="33">
        <v>3</v>
      </c>
      <c r="C1358" s="35" t="s">
        <v>364</v>
      </c>
      <c r="D1358">
        <v>1</v>
      </c>
      <c r="E1358" s="35" t="s">
        <v>35</v>
      </c>
      <c r="F1358">
        <v>35</v>
      </c>
      <c r="G1358">
        <v>0.9</v>
      </c>
      <c r="H1358"/>
      <c r="I1358"/>
      <c r="J1358"/>
      <c r="K1358"/>
      <c r="L1358"/>
      <c r="M1358"/>
      <c r="N1358"/>
      <c r="O1358"/>
    </row>
    <row r="1359" spans="1:15" x14ac:dyDescent="0.35">
      <c r="A1359" s="35" t="s">
        <v>49</v>
      </c>
      <c r="B1359" s="33">
        <v>3</v>
      </c>
      <c r="C1359" s="35" t="s">
        <v>364</v>
      </c>
      <c r="D1359">
        <v>1</v>
      </c>
      <c r="E1359" s="35" t="s">
        <v>35</v>
      </c>
      <c r="F1359">
        <v>35</v>
      </c>
      <c r="G1359">
        <v>0.9</v>
      </c>
      <c r="H1359"/>
      <c r="I1359"/>
      <c r="J1359"/>
      <c r="K1359"/>
      <c r="L1359"/>
      <c r="M1359"/>
      <c r="N1359"/>
      <c r="O1359"/>
    </row>
    <row r="1360" spans="1:15" x14ac:dyDescent="0.35">
      <c r="A1360" s="35" t="s">
        <v>49</v>
      </c>
      <c r="B1360" s="33">
        <v>3</v>
      </c>
      <c r="C1360" s="35" t="s">
        <v>364</v>
      </c>
      <c r="D1360">
        <v>1</v>
      </c>
      <c r="E1360" s="35" t="s">
        <v>35</v>
      </c>
      <c r="F1360">
        <v>38</v>
      </c>
      <c r="G1360">
        <v>0.9</v>
      </c>
      <c r="H1360"/>
      <c r="I1360"/>
      <c r="J1360"/>
      <c r="K1360"/>
      <c r="L1360"/>
      <c r="M1360"/>
      <c r="N1360"/>
      <c r="O1360"/>
    </row>
    <row r="1361" spans="1:15" x14ac:dyDescent="0.35">
      <c r="A1361" s="35" t="s">
        <v>49</v>
      </c>
      <c r="B1361" s="33">
        <v>3</v>
      </c>
      <c r="C1361" s="35" t="s">
        <v>364</v>
      </c>
      <c r="D1361">
        <v>1</v>
      </c>
      <c r="E1361" s="35" t="s">
        <v>35</v>
      </c>
      <c r="F1361">
        <v>35</v>
      </c>
      <c r="G1361">
        <v>1</v>
      </c>
      <c r="H1361"/>
      <c r="I1361"/>
      <c r="J1361"/>
      <c r="K1361"/>
      <c r="L1361"/>
      <c r="M1361"/>
      <c r="N1361"/>
      <c r="O1361"/>
    </row>
    <row r="1362" spans="1:15" x14ac:dyDescent="0.35">
      <c r="A1362" s="35" t="s">
        <v>49</v>
      </c>
      <c r="B1362" s="33">
        <v>3</v>
      </c>
      <c r="C1362" s="35" t="s">
        <v>364</v>
      </c>
      <c r="D1362">
        <v>1</v>
      </c>
      <c r="E1362" s="35" t="s">
        <v>35</v>
      </c>
      <c r="F1362">
        <v>35</v>
      </c>
      <c r="G1362">
        <v>1.1000000000000001</v>
      </c>
      <c r="H1362"/>
      <c r="I1362"/>
      <c r="J1362"/>
      <c r="K1362"/>
      <c r="L1362"/>
      <c r="M1362"/>
      <c r="N1362"/>
      <c r="O1362"/>
    </row>
    <row r="1363" spans="1:15" x14ac:dyDescent="0.35">
      <c r="A1363" s="35" t="s">
        <v>49</v>
      </c>
      <c r="B1363" s="33">
        <v>3</v>
      </c>
      <c r="C1363" s="35" t="s">
        <v>364</v>
      </c>
      <c r="D1363">
        <v>1</v>
      </c>
      <c r="E1363" s="35" t="s">
        <v>35</v>
      </c>
      <c r="F1363">
        <v>38</v>
      </c>
      <c r="G1363">
        <v>1.1000000000000001</v>
      </c>
      <c r="H1363"/>
      <c r="I1363"/>
      <c r="J1363"/>
      <c r="K1363"/>
      <c r="L1363"/>
      <c r="M1363"/>
      <c r="N1363"/>
      <c r="O1363"/>
    </row>
    <row r="1364" spans="1:15" x14ac:dyDescent="0.35">
      <c r="A1364" s="35" t="s">
        <v>49</v>
      </c>
      <c r="B1364" s="33">
        <v>3</v>
      </c>
      <c r="C1364" s="35" t="s">
        <v>364</v>
      </c>
      <c r="D1364">
        <v>1</v>
      </c>
      <c r="E1364" s="35" t="s">
        <v>35</v>
      </c>
      <c r="F1364">
        <v>36</v>
      </c>
      <c r="G1364">
        <v>1.2</v>
      </c>
      <c r="H1364"/>
      <c r="I1364"/>
      <c r="J1364"/>
      <c r="K1364"/>
      <c r="L1364"/>
      <c r="M1364"/>
      <c r="N1364"/>
      <c r="O1364"/>
    </row>
    <row r="1365" spans="1:15" x14ac:dyDescent="0.35">
      <c r="A1365" s="35" t="s">
        <v>49</v>
      </c>
      <c r="B1365" s="33">
        <v>3</v>
      </c>
      <c r="C1365" s="35" t="s">
        <v>364</v>
      </c>
      <c r="D1365">
        <v>1</v>
      </c>
      <c r="E1365" s="35" t="s">
        <v>35</v>
      </c>
      <c r="F1365">
        <v>38</v>
      </c>
      <c r="G1365">
        <v>1.2</v>
      </c>
      <c r="H1365"/>
      <c r="I1365"/>
      <c r="J1365"/>
      <c r="K1365"/>
      <c r="L1365"/>
      <c r="M1365"/>
      <c r="N1365"/>
      <c r="O1365"/>
    </row>
    <row r="1366" spans="1:15" x14ac:dyDescent="0.35">
      <c r="A1366" s="35" t="s">
        <v>49</v>
      </c>
      <c r="B1366" s="33">
        <v>3</v>
      </c>
      <c r="C1366" s="35" t="s">
        <v>364</v>
      </c>
      <c r="D1366">
        <v>1</v>
      </c>
      <c r="E1366" s="35" t="s">
        <v>35</v>
      </c>
      <c r="F1366">
        <v>38</v>
      </c>
      <c r="G1366">
        <v>1.2</v>
      </c>
      <c r="H1366"/>
      <c r="I1366"/>
      <c r="J1366"/>
      <c r="K1366"/>
      <c r="L1366"/>
      <c r="M1366"/>
      <c r="N1366"/>
      <c r="O1366"/>
    </row>
    <row r="1367" spans="1:15" x14ac:dyDescent="0.35">
      <c r="A1367" s="35" t="s">
        <v>49</v>
      </c>
      <c r="B1367" s="33">
        <v>3</v>
      </c>
      <c r="C1367" s="35" t="s">
        <v>364</v>
      </c>
      <c r="D1367">
        <v>1</v>
      </c>
      <c r="E1367" s="35" t="s">
        <v>23</v>
      </c>
      <c r="F1367">
        <v>85</v>
      </c>
      <c r="G1367">
        <v>1.2</v>
      </c>
      <c r="H1367"/>
      <c r="I1367"/>
      <c r="J1367"/>
      <c r="K1367"/>
      <c r="L1367"/>
      <c r="M1367"/>
      <c r="N1367"/>
      <c r="O1367"/>
    </row>
    <row r="1368" spans="1:15" x14ac:dyDescent="0.35">
      <c r="A1368" s="35" t="s">
        <v>49</v>
      </c>
      <c r="B1368" s="33">
        <v>3</v>
      </c>
      <c r="C1368" s="35" t="s">
        <v>364</v>
      </c>
      <c r="D1368">
        <v>1</v>
      </c>
      <c r="E1368" s="35" t="s">
        <v>35</v>
      </c>
      <c r="F1368">
        <v>40</v>
      </c>
      <c r="G1368">
        <v>1.3</v>
      </c>
      <c r="H1368"/>
      <c r="I1368"/>
      <c r="J1368"/>
      <c r="K1368"/>
      <c r="L1368"/>
      <c r="M1368"/>
      <c r="N1368"/>
      <c r="O1368"/>
    </row>
    <row r="1369" spans="1:15" x14ac:dyDescent="0.35">
      <c r="A1369" s="35" t="s">
        <v>49</v>
      </c>
      <c r="B1369" s="33">
        <v>3</v>
      </c>
      <c r="C1369" s="35" t="s">
        <v>364</v>
      </c>
      <c r="D1369">
        <v>1</v>
      </c>
      <c r="E1369" s="35" t="s">
        <v>35</v>
      </c>
      <c r="F1369">
        <v>41</v>
      </c>
      <c r="G1369">
        <v>1.3</v>
      </c>
      <c r="H1369"/>
      <c r="I1369"/>
      <c r="J1369"/>
      <c r="K1369"/>
      <c r="L1369"/>
      <c r="M1369"/>
      <c r="N1369"/>
      <c r="O1369"/>
    </row>
    <row r="1370" spans="1:15" x14ac:dyDescent="0.35">
      <c r="A1370" s="35" t="s">
        <v>49</v>
      </c>
      <c r="B1370" s="33">
        <v>3</v>
      </c>
      <c r="C1370" s="35" t="s">
        <v>364</v>
      </c>
      <c r="D1370">
        <v>1</v>
      </c>
      <c r="E1370" s="35" t="s">
        <v>35</v>
      </c>
      <c r="F1370">
        <v>41</v>
      </c>
      <c r="G1370">
        <v>1.5</v>
      </c>
      <c r="H1370"/>
      <c r="I1370"/>
      <c r="J1370"/>
      <c r="K1370"/>
      <c r="L1370"/>
      <c r="M1370"/>
      <c r="N1370"/>
      <c r="O1370"/>
    </row>
    <row r="1371" spans="1:15" x14ac:dyDescent="0.35">
      <c r="A1371" s="35" t="s">
        <v>49</v>
      </c>
      <c r="B1371" s="33">
        <v>3</v>
      </c>
      <c r="C1371" s="35" t="s">
        <v>364</v>
      </c>
      <c r="D1371">
        <v>1</v>
      </c>
      <c r="E1371" s="35" t="s">
        <v>577</v>
      </c>
      <c r="F1371">
        <v>42</v>
      </c>
      <c r="G1371">
        <v>1.6</v>
      </c>
      <c r="H1371"/>
      <c r="I1371"/>
      <c r="J1371"/>
      <c r="K1371"/>
      <c r="L1371"/>
      <c r="M1371"/>
      <c r="N1371"/>
      <c r="O1371"/>
    </row>
    <row r="1372" spans="1:15" x14ac:dyDescent="0.35">
      <c r="A1372" s="35" t="s">
        <v>49</v>
      </c>
      <c r="B1372" s="33">
        <v>3</v>
      </c>
      <c r="C1372" s="35" t="s">
        <v>364</v>
      </c>
      <c r="D1372">
        <v>1</v>
      </c>
      <c r="E1372" s="35" t="s">
        <v>35</v>
      </c>
      <c r="F1372">
        <v>49</v>
      </c>
      <c r="G1372">
        <v>1.7</v>
      </c>
      <c r="H1372"/>
      <c r="I1372"/>
      <c r="J1372"/>
      <c r="K1372"/>
      <c r="L1372"/>
      <c r="M1372"/>
      <c r="N1372"/>
      <c r="O1372"/>
    </row>
    <row r="1373" spans="1:15" x14ac:dyDescent="0.35">
      <c r="A1373" s="35" t="s">
        <v>49</v>
      </c>
      <c r="B1373" s="33">
        <v>3</v>
      </c>
      <c r="C1373" s="35" t="s">
        <v>364</v>
      </c>
      <c r="D1373">
        <v>1</v>
      </c>
      <c r="E1373" s="35" t="s">
        <v>577</v>
      </c>
      <c r="F1373">
        <v>44</v>
      </c>
      <c r="G1373">
        <v>1.9</v>
      </c>
      <c r="H1373"/>
      <c r="I1373"/>
      <c r="J1373"/>
      <c r="K1373"/>
      <c r="L1373"/>
      <c r="M1373"/>
      <c r="N1373"/>
      <c r="O1373"/>
    </row>
    <row r="1374" spans="1:15" x14ac:dyDescent="0.35">
      <c r="A1374" s="35" t="s">
        <v>49</v>
      </c>
      <c r="B1374" s="33">
        <v>3</v>
      </c>
      <c r="C1374" s="35" t="s">
        <v>364</v>
      </c>
      <c r="D1374">
        <v>1</v>
      </c>
      <c r="E1374" s="35" t="s">
        <v>577</v>
      </c>
      <c r="F1374">
        <v>45</v>
      </c>
      <c r="G1374">
        <v>2</v>
      </c>
      <c r="H1374"/>
      <c r="I1374"/>
      <c r="J1374"/>
      <c r="K1374"/>
      <c r="L1374"/>
      <c r="M1374"/>
      <c r="N1374"/>
      <c r="O1374"/>
    </row>
    <row r="1375" spans="1:15" x14ac:dyDescent="0.35">
      <c r="A1375" s="35" t="s">
        <v>49</v>
      </c>
      <c r="B1375" s="33">
        <v>3</v>
      </c>
      <c r="C1375" s="35" t="s">
        <v>364</v>
      </c>
      <c r="D1375">
        <v>1</v>
      </c>
      <c r="E1375" s="35" t="s">
        <v>577</v>
      </c>
      <c r="F1375">
        <v>46</v>
      </c>
      <c r="G1375">
        <v>2.2000000000000002</v>
      </c>
      <c r="H1375"/>
      <c r="I1375"/>
      <c r="J1375"/>
      <c r="K1375"/>
      <c r="L1375"/>
      <c r="M1375"/>
      <c r="N1375"/>
      <c r="O1375"/>
    </row>
    <row r="1376" spans="1:15" x14ac:dyDescent="0.35">
      <c r="A1376" s="35" t="s">
        <v>49</v>
      </c>
      <c r="B1376" s="33">
        <v>3</v>
      </c>
      <c r="C1376" s="35" t="s">
        <v>364</v>
      </c>
      <c r="D1376">
        <v>1</v>
      </c>
      <c r="E1376" s="35" t="s">
        <v>146</v>
      </c>
      <c r="F1376">
        <v>65</v>
      </c>
      <c r="G1376">
        <v>2.5</v>
      </c>
      <c r="H1376"/>
      <c r="I1376"/>
      <c r="J1376"/>
      <c r="K1376"/>
      <c r="L1376"/>
      <c r="M1376"/>
      <c r="N1376"/>
      <c r="O1376"/>
    </row>
    <row r="1377" spans="1:15" x14ac:dyDescent="0.35">
      <c r="A1377" s="35" t="s">
        <v>49</v>
      </c>
      <c r="B1377" s="33">
        <v>3</v>
      </c>
      <c r="C1377" s="35" t="s">
        <v>364</v>
      </c>
      <c r="D1377">
        <v>1</v>
      </c>
      <c r="E1377" s="35" t="s">
        <v>35</v>
      </c>
      <c r="F1377">
        <v>55</v>
      </c>
      <c r="G1377">
        <v>3.6</v>
      </c>
      <c r="H1377"/>
      <c r="I1377"/>
      <c r="J1377"/>
      <c r="K1377"/>
      <c r="L1377"/>
      <c r="M1377"/>
      <c r="N1377"/>
      <c r="O1377"/>
    </row>
    <row r="1378" spans="1:15" x14ac:dyDescent="0.35">
      <c r="A1378" s="35" t="s">
        <v>49</v>
      </c>
      <c r="B1378" s="33">
        <v>3</v>
      </c>
      <c r="C1378" s="35" t="s">
        <v>364</v>
      </c>
      <c r="D1378">
        <v>1</v>
      </c>
      <c r="E1378" s="35" t="s">
        <v>23</v>
      </c>
      <c r="F1378">
        <v>76</v>
      </c>
      <c r="G1378">
        <v>7.1</v>
      </c>
      <c r="H1378"/>
      <c r="I1378"/>
      <c r="J1378"/>
      <c r="K1378"/>
      <c r="L1378"/>
      <c r="M1378"/>
      <c r="N1378"/>
      <c r="O1378"/>
    </row>
    <row r="1379" spans="1:15" x14ac:dyDescent="0.35">
      <c r="A1379" s="35" t="s">
        <v>49</v>
      </c>
      <c r="B1379" s="33">
        <v>3</v>
      </c>
      <c r="C1379" s="35" t="s">
        <v>364</v>
      </c>
      <c r="D1379">
        <v>1</v>
      </c>
      <c r="E1379" s="35" t="s">
        <v>23</v>
      </c>
      <c r="F1379">
        <v>72</v>
      </c>
      <c r="G1379">
        <v>7.2</v>
      </c>
      <c r="H1379"/>
      <c r="I1379"/>
      <c r="J1379"/>
      <c r="K1379"/>
      <c r="L1379"/>
      <c r="M1379"/>
      <c r="N1379"/>
      <c r="O1379"/>
    </row>
    <row r="1380" spans="1:15" x14ac:dyDescent="0.35">
      <c r="A1380" s="35" t="s">
        <v>49</v>
      </c>
      <c r="B1380" s="33">
        <v>3</v>
      </c>
      <c r="C1380" s="35" t="s">
        <v>364</v>
      </c>
      <c r="D1380">
        <v>1</v>
      </c>
      <c r="E1380" s="35" t="s">
        <v>23</v>
      </c>
      <c r="F1380">
        <v>79</v>
      </c>
      <c r="G1380">
        <v>7.8</v>
      </c>
      <c r="H1380"/>
      <c r="I1380"/>
      <c r="J1380"/>
      <c r="K1380"/>
      <c r="L1380"/>
      <c r="M1380"/>
      <c r="N1380"/>
      <c r="O1380"/>
    </row>
    <row r="1381" spans="1:15" x14ac:dyDescent="0.35">
      <c r="A1381" s="35" t="s">
        <v>49</v>
      </c>
      <c r="B1381" s="33">
        <v>3</v>
      </c>
      <c r="C1381" s="35" t="s">
        <v>364</v>
      </c>
      <c r="D1381">
        <v>1</v>
      </c>
      <c r="E1381" s="35" t="s">
        <v>23</v>
      </c>
      <c r="F1381">
        <v>75</v>
      </c>
      <c r="G1381">
        <v>8.3000000000000007</v>
      </c>
      <c r="H1381"/>
      <c r="I1381"/>
      <c r="J1381"/>
      <c r="K1381"/>
      <c r="L1381"/>
      <c r="M1381"/>
      <c r="N1381"/>
      <c r="O1381"/>
    </row>
    <row r="1382" spans="1:15" x14ac:dyDescent="0.35">
      <c r="A1382" s="35" t="s">
        <v>49</v>
      </c>
      <c r="B1382" s="33">
        <v>3</v>
      </c>
      <c r="C1382" s="35" t="s">
        <v>364</v>
      </c>
      <c r="D1382">
        <v>1</v>
      </c>
      <c r="E1382" s="35" t="s">
        <v>23</v>
      </c>
      <c r="F1382">
        <v>77</v>
      </c>
      <c r="G1382">
        <v>8.3000000000000007</v>
      </c>
      <c r="H1382"/>
      <c r="I1382"/>
      <c r="J1382"/>
      <c r="K1382"/>
      <c r="L1382"/>
      <c r="M1382"/>
      <c r="N1382"/>
      <c r="O1382"/>
    </row>
    <row r="1383" spans="1:15" x14ac:dyDescent="0.35">
      <c r="A1383" s="35" t="s">
        <v>49</v>
      </c>
      <c r="B1383" s="33">
        <v>3</v>
      </c>
      <c r="C1383" s="35" t="s">
        <v>364</v>
      </c>
      <c r="D1383">
        <v>1</v>
      </c>
      <c r="E1383" s="35" t="s">
        <v>23</v>
      </c>
      <c r="F1383">
        <v>82</v>
      </c>
      <c r="G1383">
        <v>9.1</v>
      </c>
      <c r="H1383"/>
      <c r="I1383"/>
      <c r="J1383"/>
      <c r="K1383"/>
      <c r="L1383"/>
      <c r="M1383"/>
      <c r="N1383"/>
      <c r="O1383"/>
    </row>
    <row r="1384" spans="1:15" x14ac:dyDescent="0.35">
      <c r="A1384" s="35" t="s">
        <v>49</v>
      </c>
      <c r="B1384" s="33">
        <v>3</v>
      </c>
      <c r="C1384" s="35" t="s">
        <v>364</v>
      </c>
      <c r="D1384">
        <v>1</v>
      </c>
      <c r="E1384" s="35" t="s">
        <v>294</v>
      </c>
      <c r="F1384">
        <v>65</v>
      </c>
      <c r="G1384">
        <v>10.5</v>
      </c>
      <c r="H1384"/>
      <c r="I1384"/>
      <c r="J1384"/>
      <c r="K1384"/>
      <c r="L1384"/>
      <c r="M1384"/>
      <c r="N1384"/>
      <c r="O1384"/>
    </row>
    <row r="1385" spans="1:15" x14ac:dyDescent="0.35">
      <c r="A1385" s="35" t="s">
        <v>49</v>
      </c>
      <c r="B1385" s="33">
        <v>3</v>
      </c>
      <c r="C1385" s="35" t="s">
        <v>364</v>
      </c>
      <c r="D1385">
        <v>1</v>
      </c>
      <c r="E1385" s="35" t="s">
        <v>23</v>
      </c>
      <c r="F1385">
        <v>86</v>
      </c>
      <c r="G1385">
        <v>10.9</v>
      </c>
      <c r="H1385"/>
      <c r="I1385"/>
      <c r="J1385"/>
      <c r="K1385"/>
      <c r="L1385"/>
      <c r="M1385"/>
      <c r="N1385"/>
      <c r="O1385"/>
    </row>
    <row r="1386" spans="1:15" x14ac:dyDescent="0.35">
      <c r="A1386" s="35" t="s">
        <v>49</v>
      </c>
      <c r="B1386" s="33">
        <v>3</v>
      </c>
      <c r="C1386" s="35" t="s">
        <v>364</v>
      </c>
      <c r="D1386">
        <v>1</v>
      </c>
      <c r="E1386" s="35" t="s">
        <v>23</v>
      </c>
      <c r="F1386">
        <v>90</v>
      </c>
      <c r="G1386">
        <v>11.1</v>
      </c>
      <c r="H1386"/>
      <c r="I1386"/>
      <c r="J1386"/>
      <c r="K1386"/>
      <c r="L1386"/>
      <c r="M1386"/>
      <c r="N1386"/>
      <c r="O1386"/>
    </row>
    <row r="1387" spans="1:15" x14ac:dyDescent="0.35">
      <c r="A1387" s="35" t="s">
        <v>49</v>
      </c>
      <c r="B1387" s="33">
        <v>3</v>
      </c>
      <c r="C1387" s="35" t="s">
        <v>364</v>
      </c>
      <c r="D1387">
        <v>1</v>
      </c>
      <c r="E1387" s="35" t="s">
        <v>23</v>
      </c>
      <c r="F1387">
        <v>153</v>
      </c>
      <c r="G1387">
        <v>60.5</v>
      </c>
      <c r="H1387"/>
      <c r="I1387"/>
      <c r="J1387"/>
      <c r="K1387"/>
      <c r="L1387"/>
      <c r="M1387"/>
      <c r="N1387"/>
      <c r="O1387"/>
    </row>
    <row r="1388" spans="1:15" x14ac:dyDescent="0.35">
      <c r="A1388" s="35" t="s">
        <v>49</v>
      </c>
      <c r="B1388" s="33">
        <v>4</v>
      </c>
      <c r="C1388" s="35" t="s">
        <v>365</v>
      </c>
      <c r="D1388">
        <v>1</v>
      </c>
      <c r="E1388" s="35" t="s">
        <v>68</v>
      </c>
      <c r="F1388">
        <v>110</v>
      </c>
      <c r="G1388">
        <v>13.5</v>
      </c>
      <c r="H1388"/>
      <c r="I1388" t="s">
        <v>1011</v>
      </c>
      <c r="J1388"/>
      <c r="K1388"/>
      <c r="L1388"/>
      <c r="M1388"/>
      <c r="N1388"/>
      <c r="O1388"/>
    </row>
    <row r="1389" spans="1:15" x14ac:dyDescent="0.35">
      <c r="A1389" s="35" t="s">
        <v>49</v>
      </c>
      <c r="B1389" s="33">
        <v>4</v>
      </c>
      <c r="C1389" s="35" t="s">
        <v>365</v>
      </c>
      <c r="D1389">
        <v>1</v>
      </c>
      <c r="E1389" s="35" t="s">
        <v>68</v>
      </c>
      <c r="F1389">
        <v>130</v>
      </c>
      <c r="G1389">
        <v>25.7</v>
      </c>
      <c r="H1389"/>
      <c r="I1389" t="s">
        <v>1011</v>
      </c>
      <c r="J1389"/>
      <c r="K1389"/>
      <c r="L1389"/>
      <c r="M1389"/>
      <c r="N1389"/>
      <c r="O1389"/>
    </row>
    <row r="1390" spans="1:15" x14ac:dyDescent="0.35">
      <c r="A1390" s="35" t="s">
        <v>49</v>
      </c>
      <c r="B1390" s="33">
        <v>4</v>
      </c>
      <c r="C1390" s="35" t="s">
        <v>365</v>
      </c>
      <c r="D1390">
        <v>2</v>
      </c>
      <c r="E1390" s="35" t="s">
        <v>68</v>
      </c>
      <c r="F1390">
        <v>107</v>
      </c>
      <c r="G1390">
        <v>13.2</v>
      </c>
      <c r="H1390"/>
      <c r="I1390" t="s">
        <v>1011</v>
      </c>
      <c r="J1390"/>
      <c r="K1390"/>
      <c r="L1390"/>
      <c r="M1390"/>
      <c r="N1390"/>
      <c r="O1390"/>
    </row>
    <row r="1391" spans="1:15" x14ac:dyDescent="0.35">
      <c r="A1391" s="35" t="s">
        <v>49</v>
      </c>
      <c r="B1391" s="33">
        <v>4</v>
      </c>
      <c r="C1391" s="35" t="s">
        <v>365</v>
      </c>
      <c r="D1391">
        <v>2</v>
      </c>
      <c r="E1391" s="35" t="s">
        <v>68</v>
      </c>
      <c r="F1391">
        <v>79</v>
      </c>
      <c r="G1391">
        <v>4.9000000000000004</v>
      </c>
      <c r="H1391"/>
      <c r="I1391" t="s">
        <v>1011</v>
      </c>
      <c r="J1391"/>
      <c r="K1391"/>
      <c r="L1391"/>
      <c r="M1391"/>
      <c r="N1391"/>
      <c r="O1391"/>
    </row>
    <row r="1392" spans="1:15" x14ac:dyDescent="0.35">
      <c r="A1392" s="35" t="s">
        <v>49</v>
      </c>
      <c r="B1392" s="33">
        <v>4</v>
      </c>
      <c r="C1392" s="35" t="s">
        <v>365</v>
      </c>
      <c r="D1392">
        <v>2</v>
      </c>
      <c r="E1392" s="35" t="s">
        <v>60</v>
      </c>
      <c r="F1392">
        <v>142</v>
      </c>
      <c r="G1392">
        <v>43.8</v>
      </c>
      <c r="H1392"/>
      <c r="I1392" t="s">
        <v>1082</v>
      </c>
      <c r="J1392"/>
      <c r="K1392"/>
      <c r="L1392"/>
      <c r="M1392"/>
      <c r="N1392"/>
      <c r="O1392"/>
    </row>
    <row r="1393" spans="1:15" x14ac:dyDescent="0.35">
      <c r="A1393" s="35" t="s">
        <v>49</v>
      </c>
      <c r="B1393" s="33">
        <v>4</v>
      </c>
      <c r="C1393" s="35" t="s">
        <v>365</v>
      </c>
      <c r="D1393">
        <v>3</v>
      </c>
      <c r="E1393" s="35" t="s">
        <v>68</v>
      </c>
      <c r="F1393">
        <v>107</v>
      </c>
      <c r="G1393">
        <v>13.8</v>
      </c>
      <c r="H1393"/>
      <c r="I1393" t="s">
        <v>1011</v>
      </c>
      <c r="J1393"/>
      <c r="K1393"/>
      <c r="L1393"/>
      <c r="M1393"/>
      <c r="N1393"/>
      <c r="O1393"/>
    </row>
    <row r="1394" spans="1:15" x14ac:dyDescent="0.35">
      <c r="A1394" s="35" t="s">
        <v>49</v>
      </c>
      <c r="B1394" s="33">
        <v>4</v>
      </c>
      <c r="C1394" s="35" t="s">
        <v>365</v>
      </c>
      <c r="D1394">
        <v>3</v>
      </c>
      <c r="E1394" s="35" t="s">
        <v>20</v>
      </c>
      <c r="F1394">
        <v>125</v>
      </c>
      <c r="G1394">
        <v>33</v>
      </c>
      <c r="H1394"/>
      <c r="I1394"/>
      <c r="J1394"/>
      <c r="K1394"/>
      <c r="L1394"/>
      <c r="M1394"/>
      <c r="N1394"/>
      <c r="O1394"/>
    </row>
    <row r="1395" spans="1:15" x14ac:dyDescent="0.35">
      <c r="A1395" s="35" t="s">
        <v>49</v>
      </c>
      <c r="B1395" s="33">
        <v>4</v>
      </c>
      <c r="C1395" s="35" t="s">
        <v>365</v>
      </c>
      <c r="D1395">
        <v>4</v>
      </c>
      <c r="E1395" s="35" t="s">
        <v>23</v>
      </c>
      <c r="F1395">
        <v>102</v>
      </c>
      <c r="G1395">
        <v>15.8</v>
      </c>
      <c r="H1395"/>
      <c r="I1395"/>
      <c r="J1395"/>
      <c r="K1395"/>
      <c r="L1395"/>
      <c r="M1395"/>
      <c r="N1395"/>
      <c r="O1395"/>
    </row>
    <row r="1396" spans="1:15" x14ac:dyDescent="0.35">
      <c r="A1396" s="35" t="s">
        <v>49</v>
      </c>
      <c r="B1396" s="33">
        <v>4</v>
      </c>
      <c r="C1396" s="35" t="s">
        <v>365</v>
      </c>
      <c r="D1396">
        <v>5</v>
      </c>
      <c r="E1396" s="35" t="s">
        <v>68</v>
      </c>
      <c r="F1396">
        <v>105</v>
      </c>
      <c r="G1396">
        <v>13.6</v>
      </c>
      <c r="H1396"/>
      <c r="I1396" t="s">
        <v>1011</v>
      </c>
      <c r="J1396"/>
      <c r="K1396"/>
      <c r="L1396"/>
      <c r="M1396"/>
      <c r="N1396"/>
      <c r="O1396"/>
    </row>
    <row r="1397" spans="1:15" x14ac:dyDescent="0.35">
      <c r="A1397" s="35" t="s">
        <v>49</v>
      </c>
      <c r="B1397" s="33">
        <v>4</v>
      </c>
      <c r="C1397" s="35" t="s">
        <v>365</v>
      </c>
      <c r="D1397">
        <v>5</v>
      </c>
      <c r="E1397" s="35" t="s">
        <v>68</v>
      </c>
      <c r="F1397">
        <v>106</v>
      </c>
      <c r="G1397">
        <v>16.399999999999999</v>
      </c>
      <c r="H1397"/>
      <c r="I1397" t="s">
        <v>1011</v>
      </c>
      <c r="J1397"/>
      <c r="K1397"/>
      <c r="L1397"/>
      <c r="M1397"/>
      <c r="N1397"/>
      <c r="O1397"/>
    </row>
    <row r="1398" spans="1:15" x14ac:dyDescent="0.35">
      <c r="A1398" s="35" t="s">
        <v>49</v>
      </c>
      <c r="B1398" s="33">
        <v>4</v>
      </c>
      <c r="C1398" s="35" t="s">
        <v>365</v>
      </c>
      <c r="D1398">
        <v>6</v>
      </c>
      <c r="E1398" s="35" t="s">
        <v>71</v>
      </c>
      <c r="F1398">
        <v>111</v>
      </c>
      <c r="G1398">
        <v>16</v>
      </c>
      <c r="H1398"/>
      <c r="I1398" t="s">
        <v>1083</v>
      </c>
      <c r="J1398"/>
      <c r="K1398"/>
      <c r="L1398"/>
      <c r="M1398"/>
      <c r="N1398"/>
      <c r="O1398"/>
    </row>
    <row r="1399" spans="1:15" x14ac:dyDescent="0.35">
      <c r="A1399" s="35" t="s">
        <v>49</v>
      </c>
      <c r="B1399" s="33">
        <v>4</v>
      </c>
      <c r="C1399" s="35" t="s">
        <v>365</v>
      </c>
      <c r="D1399">
        <v>6</v>
      </c>
      <c r="E1399" s="35" t="s">
        <v>71</v>
      </c>
      <c r="F1399">
        <v>112</v>
      </c>
      <c r="G1399">
        <v>16.100000000000001</v>
      </c>
      <c r="H1399"/>
      <c r="I1399" t="s">
        <v>1083</v>
      </c>
      <c r="J1399"/>
      <c r="K1399"/>
      <c r="L1399"/>
      <c r="M1399"/>
      <c r="N1399"/>
      <c r="O1399"/>
    </row>
    <row r="1400" spans="1:15" x14ac:dyDescent="0.35">
      <c r="A1400" s="35" t="s">
        <v>49</v>
      </c>
      <c r="B1400" s="33">
        <v>4</v>
      </c>
      <c r="C1400" s="35" t="s">
        <v>365</v>
      </c>
      <c r="D1400">
        <v>7</v>
      </c>
      <c r="E1400" s="35" t="s">
        <v>71</v>
      </c>
      <c r="F1400">
        <v>121</v>
      </c>
      <c r="G1400">
        <v>21.1</v>
      </c>
      <c r="H1400"/>
      <c r="I1400" t="s">
        <v>1083</v>
      </c>
      <c r="J1400"/>
      <c r="K1400"/>
      <c r="L1400"/>
      <c r="M1400"/>
      <c r="N1400"/>
      <c r="O1400"/>
    </row>
    <row r="1401" spans="1:15" x14ac:dyDescent="0.35">
      <c r="A1401" s="35" t="s">
        <v>49</v>
      </c>
      <c r="B1401" s="33">
        <v>4</v>
      </c>
      <c r="C1401" s="35" t="s">
        <v>365</v>
      </c>
      <c r="D1401">
        <v>7</v>
      </c>
      <c r="E1401" s="35" t="s">
        <v>68</v>
      </c>
      <c r="F1401">
        <v>113</v>
      </c>
      <c r="G1401">
        <v>16.100000000000001</v>
      </c>
      <c r="H1401"/>
      <c r="I1401" t="s">
        <v>1011</v>
      </c>
      <c r="J1401"/>
      <c r="K1401"/>
      <c r="L1401"/>
      <c r="M1401"/>
      <c r="N1401"/>
      <c r="O1401"/>
    </row>
    <row r="1402" spans="1:15" x14ac:dyDescent="0.35">
      <c r="A1402" s="35" t="s">
        <v>49</v>
      </c>
      <c r="B1402" s="33">
        <v>4</v>
      </c>
      <c r="C1402" s="35" t="s">
        <v>365</v>
      </c>
      <c r="D1402">
        <v>8</v>
      </c>
      <c r="E1402" s="35" t="s">
        <v>71</v>
      </c>
      <c r="F1402">
        <v>96</v>
      </c>
      <c r="G1402">
        <v>9.9</v>
      </c>
      <c r="H1402"/>
      <c r="I1402" t="s">
        <v>1083</v>
      </c>
      <c r="J1402"/>
      <c r="K1402"/>
      <c r="L1402"/>
      <c r="M1402"/>
      <c r="N1402"/>
      <c r="O1402"/>
    </row>
    <row r="1403" spans="1:15" x14ac:dyDescent="0.35">
      <c r="A1403" s="35" t="s">
        <v>49</v>
      </c>
      <c r="B1403" s="33">
        <v>4</v>
      </c>
      <c r="C1403" s="35" t="s">
        <v>365</v>
      </c>
      <c r="D1403">
        <v>9</v>
      </c>
      <c r="E1403" s="35" t="s">
        <v>23</v>
      </c>
      <c r="F1403">
        <v>152</v>
      </c>
      <c r="G1403">
        <v>50.2</v>
      </c>
      <c r="H1403"/>
      <c r="I1403"/>
      <c r="J1403"/>
      <c r="K1403"/>
      <c r="L1403"/>
      <c r="M1403"/>
      <c r="N1403"/>
      <c r="O1403"/>
    </row>
    <row r="1404" spans="1:15" x14ac:dyDescent="0.35">
      <c r="A1404" s="35" t="s">
        <v>49</v>
      </c>
      <c r="B1404" s="33">
        <v>4</v>
      </c>
      <c r="C1404" s="35" t="s">
        <v>365</v>
      </c>
      <c r="D1404">
        <v>10</v>
      </c>
      <c r="E1404" s="35" t="s">
        <v>23</v>
      </c>
      <c r="F1404">
        <v>269</v>
      </c>
      <c r="G1404">
        <v>302</v>
      </c>
      <c r="H1404"/>
      <c r="I1404"/>
      <c r="J1404"/>
      <c r="K1404"/>
      <c r="L1404"/>
      <c r="M1404"/>
      <c r="N1404"/>
      <c r="O1404"/>
    </row>
    <row r="1405" spans="1:15" x14ac:dyDescent="0.35">
      <c r="A1405" s="35" t="s">
        <v>49</v>
      </c>
      <c r="B1405" s="33">
        <v>4</v>
      </c>
      <c r="C1405" s="35" t="s">
        <v>365</v>
      </c>
      <c r="D1405">
        <v>11</v>
      </c>
      <c r="E1405" s="35" t="s">
        <v>23</v>
      </c>
      <c r="F1405">
        <v>274</v>
      </c>
      <c r="G1405">
        <v>342</v>
      </c>
      <c r="H1405"/>
      <c r="I1405"/>
      <c r="J1405"/>
      <c r="K1405"/>
      <c r="L1405"/>
      <c r="M1405"/>
      <c r="N1405"/>
      <c r="O1405"/>
    </row>
    <row r="1406" spans="1:15" x14ac:dyDescent="0.35">
      <c r="A1406" s="35" t="s">
        <v>49</v>
      </c>
      <c r="B1406" s="33">
        <v>4</v>
      </c>
      <c r="C1406" s="35" t="s">
        <v>365</v>
      </c>
      <c r="D1406">
        <v>12</v>
      </c>
      <c r="E1406" s="35" t="s">
        <v>68</v>
      </c>
      <c r="F1406">
        <v>116</v>
      </c>
      <c r="G1406">
        <v>18.7</v>
      </c>
      <c r="H1406"/>
      <c r="I1406" t="s">
        <v>1011</v>
      </c>
      <c r="J1406"/>
      <c r="K1406"/>
      <c r="L1406"/>
      <c r="M1406"/>
      <c r="N1406"/>
      <c r="O1406"/>
    </row>
    <row r="1407" spans="1:15" x14ac:dyDescent="0.35">
      <c r="A1407" s="35" t="s">
        <v>49</v>
      </c>
      <c r="B1407" s="33">
        <v>4</v>
      </c>
      <c r="C1407" s="35" t="s">
        <v>365</v>
      </c>
      <c r="D1407">
        <v>13</v>
      </c>
      <c r="E1407" s="35" t="s">
        <v>68</v>
      </c>
      <c r="F1407">
        <v>105</v>
      </c>
      <c r="G1407">
        <v>12.8</v>
      </c>
      <c r="H1407"/>
      <c r="I1407" t="s">
        <v>1011</v>
      </c>
      <c r="J1407"/>
      <c r="K1407"/>
      <c r="L1407"/>
      <c r="M1407"/>
      <c r="N1407"/>
      <c r="O1407"/>
    </row>
    <row r="1408" spans="1:15" x14ac:dyDescent="0.35">
      <c r="A1408" s="35" t="s">
        <v>49</v>
      </c>
      <c r="B1408" s="33">
        <v>4</v>
      </c>
      <c r="C1408" s="35" t="s">
        <v>365</v>
      </c>
      <c r="D1408">
        <v>14</v>
      </c>
      <c r="E1408" s="35" t="s">
        <v>68</v>
      </c>
      <c r="F1408">
        <v>104</v>
      </c>
      <c r="G1408">
        <v>13.3</v>
      </c>
      <c r="H1408"/>
      <c r="I1408" t="s">
        <v>1011</v>
      </c>
      <c r="J1408"/>
      <c r="K1408"/>
      <c r="L1408"/>
      <c r="M1408"/>
      <c r="N1408"/>
      <c r="O1408"/>
    </row>
    <row r="1409" spans="1:15" x14ac:dyDescent="0.35">
      <c r="A1409" s="35" t="s">
        <v>49</v>
      </c>
      <c r="B1409" s="33">
        <v>4</v>
      </c>
      <c r="C1409" s="35" t="s">
        <v>365</v>
      </c>
      <c r="D1409">
        <v>14</v>
      </c>
      <c r="E1409" s="35" t="s">
        <v>68</v>
      </c>
      <c r="F1409">
        <v>122</v>
      </c>
      <c r="G1409">
        <v>21.1</v>
      </c>
      <c r="H1409"/>
      <c r="I1409" t="s">
        <v>1011</v>
      </c>
      <c r="J1409"/>
      <c r="K1409"/>
      <c r="L1409"/>
      <c r="M1409"/>
      <c r="N1409"/>
      <c r="O1409"/>
    </row>
    <row r="1410" spans="1:15" x14ac:dyDescent="0.35">
      <c r="A1410" s="35" t="s">
        <v>49</v>
      </c>
      <c r="B1410" s="33">
        <v>4</v>
      </c>
      <c r="C1410" s="35" t="s">
        <v>365</v>
      </c>
      <c r="D1410">
        <v>15</v>
      </c>
      <c r="E1410" s="35" t="s">
        <v>71</v>
      </c>
      <c r="F1410">
        <v>99</v>
      </c>
      <c r="G1410">
        <v>10</v>
      </c>
      <c r="H1410"/>
      <c r="I1410" t="s">
        <v>1083</v>
      </c>
      <c r="J1410"/>
      <c r="K1410"/>
      <c r="L1410"/>
      <c r="M1410"/>
      <c r="N1410"/>
      <c r="O1410"/>
    </row>
    <row r="1411" spans="1:15" x14ac:dyDescent="0.35">
      <c r="A1411" s="35" t="s">
        <v>49</v>
      </c>
      <c r="B1411" s="33">
        <v>4</v>
      </c>
      <c r="C1411" s="35" t="s">
        <v>365</v>
      </c>
      <c r="D1411">
        <v>15</v>
      </c>
      <c r="E1411" s="35" t="s">
        <v>71</v>
      </c>
      <c r="F1411">
        <v>115</v>
      </c>
      <c r="G1411">
        <v>17</v>
      </c>
      <c r="H1411"/>
      <c r="I1411" t="s">
        <v>1083</v>
      </c>
      <c r="J1411"/>
      <c r="K1411"/>
      <c r="L1411"/>
      <c r="M1411"/>
      <c r="N1411"/>
      <c r="O1411"/>
    </row>
    <row r="1412" spans="1:15" x14ac:dyDescent="0.35">
      <c r="A1412" s="35" t="s">
        <v>49</v>
      </c>
      <c r="B1412" s="33">
        <v>4</v>
      </c>
      <c r="C1412" s="35" t="s">
        <v>365</v>
      </c>
      <c r="D1412">
        <v>16</v>
      </c>
      <c r="E1412" s="35" t="s">
        <v>71</v>
      </c>
      <c r="F1412">
        <v>111</v>
      </c>
      <c r="G1412">
        <v>16.899999999999999</v>
      </c>
      <c r="H1412"/>
      <c r="I1412" t="s">
        <v>1083</v>
      </c>
      <c r="J1412"/>
      <c r="K1412"/>
      <c r="L1412"/>
      <c r="M1412"/>
      <c r="N1412"/>
      <c r="O1412"/>
    </row>
    <row r="1413" spans="1:15" x14ac:dyDescent="0.35">
      <c r="A1413" s="35" t="s">
        <v>49</v>
      </c>
      <c r="B1413" s="33">
        <v>4</v>
      </c>
      <c r="C1413" s="35" t="s">
        <v>365</v>
      </c>
      <c r="D1413">
        <v>17</v>
      </c>
      <c r="E1413" s="35" t="s">
        <v>68</v>
      </c>
      <c r="F1413">
        <v>102</v>
      </c>
      <c r="G1413">
        <v>13.7</v>
      </c>
      <c r="H1413"/>
      <c r="I1413" t="s">
        <v>1011</v>
      </c>
      <c r="J1413"/>
      <c r="K1413"/>
      <c r="L1413"/>
      <c r="M1413"/>
      <c r="N1413"/>
      <c r="O1413"/>
    </row>
    <row r="1414" spans="1:15" x14ac:dyDescent="0.35">
      <c r="A1414" s="35" t="s">
        <v>49</v>
      </c>
      <c r="B1414" s="33">
        <v>4</v>
      </c>
      <c r="C1414" s="35" t="s">
        <v>365</v>
      </c>
      <c r="D1414">
        <v>18</v>
      </c>
      <c r="E1414" s="35" t="s">
        <v>44</v>
      </c>
      <c r="F1414">
        <v>114</v>
      </c>
      <c r="G1414">
        <v>31.4</v>
      </c>
      <c r="H1414"/>
      <c r="I1414"/>
      <c r="J1414"/>
      <c r="K1414"/>
      <c r="L1414"/>
      <c r="M1414"/>
      <c r="N1414"/>
      <c r="O1414"/>
    </row>
    <row r="1415" spans="1:15" x14ac:dyDescent="0.35">
      <c r="A1415" s="35" t="s">
        <v>49</v>
      </c>
      <c r="B1415" s="33">
        <v>4</v>
      </c>
      <c r="C1415" s="35" t="s">
        <v>373</v>
      </c>
      <c r="D1415">
        <v>3</v>
      </c>
      <c r="E1415" s="35" t="s">
        <v>31</v>
      </c>
      <c r="F1415">
        <v>78</v>
      </c>
      <c r="G1415">
        <v>10.4</v>
      </c>
      <c r="H1415"/>
      <c r="I1415"/>
      <c r="J1415"/>
      <c r="K1415"/>
      <c r="L1415"/>
      <c r="M1415"/>
      <c r="N1415"/>
      <c r="O1415"/>
    </row>
    <row r="1416" spans="1:15" x14ac:dyDescent="0.35">
      <c r="A1416" s="35" t="s">
        <v>49</v>
      </c>
      <c r="B1416" s="33">
        <v>4</v>
      </c>
      <c r="C1416" s="35" t="s">
        <v>373</v>
      </c>
      <c r="D1416">
        <v>3</v>
      </c>
      <c r="E1416" s="35" t="s">
        <v>250</v>
      </c>
      <c r="F1416">
        <v>53</v>
      </c>
      <c r="G1416">
        <v>2.9</v>
      </c>
      <c r="H1416"/>
      <c r="I1416"/>
      <c r="J1416"/>
      <c r="K1416"/>
      <c r="L1416"/>
      <c r="M1416"/>
      <c r="N1416"/>
      <c r="O1416"/>
    </row>
    <row r="1417" spans="1:15" x14ac:dyDescent="0.35">
      <c r="A1417" s="35" t="s">
        <v>49</v>
      </c>
      <c r="B1417" s="33">
        <v>4</v>
      </c>
      <c r="C1417" s="35" t="s">
        <v>373</v>
      </c>
      <c r="D1417">
        <v>3</v>
      </c>
      <c r="E1417" s="35" t="s">
        <v>22</v>
      </c>
      <c r="F1417">
        <v>46</v>
      </c>
      <c r="G1417">
        <v>2.9</v>
      </c>
      <c r="H1417"/>
      <c r="I1417"/>
      <c r="J1417"/>
      <c r="K1417"/>
      <c r="L1417"/>
      <c r="M1417"/>
      <c r="N1417"/>
      <c r="O1417"/>
    </row>
    <row r="1418" spans="1:15" x14ac:dyDescent="0.35">
      <c r="A1418" s="35" t="s">
        <v>49</v>
      </c>
      <c r="B1418" s="33">
        <v>4</v>
      </c>
      <c r="C1418" s="35" t="s">
        <v>373</v>
      </c>
      <c r="D1418">
        <v>2</v>
      </c>
      <c r="E1418" s="35" t="s">
        <v>23</v>
      </c>
      <c r="F1418">
        <v>165</v>
      </c>
      <c r="G1418">
        <v>63.1</v>
      </c>
      <c r="H1418"/>
      <c r="I1418"/>
      <c r="J1418"/>
      <c r="K1418"/>
      <c r="L1418"/>
      <c r="M1418"/>
      <c r="N1418"/>
      <c r="O1418"/>
    </row>
    <row r="1419" spans="1:15" x14ac:dyDescent="0.35">
      <c r="A1419" s="35" t="s">
        <v>49</v>
      </c>
      <c r="B1419" s="33">
        <v>4</v>
      </c>
      <c r="C1419" s="35" t="s">
        <v>373</v>
      </c>
      <c r="D1419">
        <v>2</v>
      </c>
      <c r="E1419" s="35" t="s">
        <v>23</v>
      </c>
      <c r="F1419">
        <v>148</v>
      </c>
      <c r="G1419">
        <v>47.6</v>
      </c>
      <c r="H1419"/>
      <c r="I1419"/>
      <c r="J1419"/>
      <c r="K1419"/>
      <c r="L1419"/>
      <c r="M1419"/>
      <c r="N1419"/>
      <c r="O1419"/>
    </row>
    <row r="1420" spans="1:15" x14ac:dyDescent="0.35">
      <c r="A1420" s="35" t="s">
        <v>49</v>
      </c>
      <c r="B1420" s="33">
        <v>4</v>
      </c>
      <c r="C1420" s="35" t="s">
        <v>373</v>
      </c>
      <c r="D1420">
        <v>2</v>
      </c>
      <c r="E1420" s="35" t="s">
        <v>22</v>
      </c>
      <c r="F1420">
        <v>49</v>
      </c>
      <c r="G1420">
        <v>3.2</v>
      </c>
      <c r="H1420"/>
      <c r="I1420"/>
      <c r="J1420"/>
      <c r="K1420"/>
      <c r="L1420"/>
      <c r="M1420"/>
      <c r="N1420"/>
      <c r="O1420"/>
    </row>
    <row r="1421" spans="1:15" x14ac:dyDescent="0.35">
      <c r="A1421" s="35" t="s">
        <v>49</v>
      </c>
      <c r="B1421" s="33">
        <v>4</v>
      </c>
      <c r="C1421" s="35" t="s">
        <v>373</v>
      </c>
      <c r="D1421">
        <v>2</v>
      </c>
      <c r="E1421" s="35" t="s">
        <v>23</v>
      </c>
      <c r="F1421">
        <v>113</v>
      </c>
      <c r="G1421">
        <v>22.8</v>
      </c>
      <c r="H1421"/>
      <c r="I1421"/>
      <c r="J1421"/>
      <c r="K1421"/>
      <c r="L1421"/>
      <c r="M1421"/>
      <c r="N1421"/>
      <c r="O1421"/>
    </row>
    <row r="1422" spans="1:15" x14ac:dyDescent="0.35">
      <c r="A1422" s="35" t="s">
        <v>49</v>
      </c>
      <c r="B1422" s="33">
        <v>4</v>
      </c>
      <c r="C1422" s="35" t="s">
        <v>373</v>
      </c>
      <c r="D1422">
        <v>2</v>
      </c>
      <c r="E1422" s="35" t="s">
        <v>31</v>
      </c>
      <c r="F1422">
        <v>48</v>
      </c>
      <c r="G1422">
        <v>2.9</v>
      </c>
      <c r="H1422"/>
      <c r="I1422"/>
      <c r="J1422"/>
      <c r="K1422"/>
      <c r="L1422"/>
      <c r="M1422"/>
      <c r="N1422"/>
      <c r="O1422"/>
    </row>
    <row r="1423" spans="1:15" x14ac:dyDescent="0.35">
      <c r="A1423" s="35" t="s">
        <v>49</v>
      </c>
      <c r="B1423" s="33">
        <v>4</v>
      </c>
      <c r="C1423" s="35" t="s">
        <v>373</v>
      </c>
      <c r="D1423">
        <v>2</v>
      </c>
      <c r="E1423" s="35" t="s">
        <v>23</v>
      </c>
      <c r="F1423">
        <v>97</v>
      </c>
      <c r="G1423">
        <v>14.3</v>
      </c>
      <c r="H1423"/>
      <c r="I1423"/>
      <c r="J1423"/>
      <c r="K1423"/>
      <c r="L1423"/>
      <c r="M1423"/>
      <c r="N1423"/>
      <c r="O1423"/>
    </row>
    <row r="1424" spans="1:15" x14ac:dyDescent="0.35">
      <c r="A1424" s="35" t="s">
        <v>49</v>
      </c>
      <c r="B1424" s="33">
        <v>4</v>
      </c>
      <c r="C1424" s="35" t="s">
        <v>373</v>
      </c>
      <c r="D1424">
        <v>2</v>
      </c>
      <c r="E1424" s="35" t="s">
        <v>809</v>
      </c>
      <c r="F1424">
        <v>111</v>
      </c>
      <c r="G1424">
        <v>19</v>
      </c>
      <c r="H1424"/>
      <c r="I1424"/>
      <c r="J1424"/>
      <c r="K1424"/>
      <c r="L1424"/>
      <c r="M1424"/>
      <c r="N1424"/>
      <c r="O1424"/>
    </row>
    <row r="1425" spans="1:15" x14ac:dyDescent="0.35">
      <c r="A1425" s="35" t="s">
        <v>49</v>
      </c>
      <c r="B1425" s="33">
        <v>4</v>
      </c>
      <c r="C1425" s="35" t="s">
        <v>373</v>
      </c>
      <c r="D1425">
        <v>1</v>
      </c>
      <c r="E1425" s="35" t="s">
        <v>46</v>
      </c>
      <c r="F1425"/>
      <c r="G1425"/>
      <c r="H1425"/>
      <c r="I1425" t="s">
        <v>1084</v>
      </c>
      <c r="J1425"/>
      <c r="K1425"/>
      <c r="L1425"/>
      <c r="M1425"/>
      <c r="N1425"/>
      <c r="O1425"/>
    </row>
    <row r="1426" spans="1:15" x14ac:dyDescent="0.35">
      <c r="A1426" s="35" t="s">
        <v>49</v>
      </c>
      <c r="B1426" s="33">
        <v>4</v>
      </c>
      <c r="C1426" s="35" t="s">
        <v>373</v>
      </c>
      <c r="D1426">
        <v>1</v>
      </c>
      <c r="E1426" s="35" t="s">
        <v>23</v>
      </c>
      <c r="F1426">
        <v>164</v>
      </c>
      <c r="G1426">
        <v>68.599999999999994</v>
      </c>
      <c r="H1426"/>
      <c r="I1426"/>
      <c r="J1426"/>
      <c r="K1426"/>
      <c r="L1426"/>
      <c r="M1426"/>
      <c r="N1426"/>
      <c r="O1426"/>
    </row>
    <row r="1427" spans="1:15" x14ac:dyDescent="0.35">
      <c r="A1427" s="35" t="s">
        <v>49</v>
      </c>
      <c r="B1427" s="33">
        <v>4</v>
      </c>
      <c r="C1427" s="35" t="s">
        <v>373</v>
      </c>
      <c r="D1427">
        <v>1</v>
      </c>
      <c r="E1427" s="35" t="s">
        <v>23</v>
      </c>
      <c r="F1427">
        <v>109</v>
      </c>
      <c r="G1427">
        <v>20</v>
      </c>
      <c r="H1427"/>
      <c r="I1427"/>
      <c r="J1427"/>
      <c r="K1427"/>
      <c r="L1427"/>
      <c r="M1427"/>
      <c r="N1427"/>
      <c r="O1427"/>
    </row>
    <row r="1428" spans="1:15" x14ac:dyDescent="0.35">
      <c r="A1428" s="35" t="s">
        <v>49</v>
      </c>
      <c r="B1428" s="33">
        <v>4</v>
      </c>
      <c r="C1428" s="35" t="s">
        <v>373</v>
      </c>
      <c r="D1428">
        <v>1</v>
      </c>
      <c r="E1428" s="35" t="s">
        <v>22</v>
      </c>
      <c r="F1428">
        <v>49</v>
      </c>
      <c r="G1428">
        <v>3.5</v>
      </c>
      <c r="H1428"/>
      <c r="I1428"/>
      <c r="J1428"/>
      <c r="K1428"/>
      <c r="L1428"/>
      <c r="M1428"/>
      <c r="N1428"/>
      <c r="O1428"/>
    </row>
    <row r="1429" spans="1:15" x14ac:dyDescent="0.35">
      <c r="A1429" s="35" t="s">
        <v>49</v>
      </c>
      <c r="B1429" s="33">
        <v>4</v>
      </c>
      <c r="C1429" s="35" t="s">
        <v>373</v>
      </c>
      <c r="D1429">
        <v>1</v>
      </c>
      <c r="E1429" s="35" t="s">
        <v>22</v>
      </c>
      <c r="F1429">
        <v>55</v>
      </c>
      <c r="G1429">
        <v>5.8</v>
      </c>
      <c r="H1429"/>
      <c r="I1429"/>
      <c r="J1429"/>
      <c r="K1429"/>
      <c r="L1429"/>
      <c r="M1429"/>
      <c r="N1429"/>
      <c r="O1429"/>
    </row>
    <row r="1430" spans="1:15" x14ac:dyDescent="0.35">
      <c r="A1430" s="35" t="s">
        <v>49</v>
      </c>
      <c r="B1430" s="33">
        <v>4</v>
      </c>
      <c r="C1430" s="35" t="s">
        <v>373</v>
      </c>
      <c r="D1430">
        <v>1</v>
      </c>
      <c r="E1430" s="35" t="s">
        <v>44</v>
      </c>
      <c r="F1430">
        <v>142</v>
      </c>
      <c r="G1430">
        <v>52.8</v>
      </c>
      <c r="H1430"/>
      <c r="I1430"/>
      <c r="J1430"/>
      <c r="K1430"/>
      <c r="L1430"/>
      <c r="M1430"/>
      <c r="N1430"/>
      <c r="O1430"/>
    </row>
    <row r="1431" spans="1:15" x14ac:dyDescent="0.35">
      <c r="A1431" s="35" t="s">
        <v>49</v>
      </c>
      <c r="B1431" s="33">
        <v>4</v>
      </c>
      <c r="C1431" s="35" t="s">
        <v>373</v>
      </c>
      <c r="D1431">
        <v>1</v>
      </c>
      <c r="E1431" s="35" t="s">
        <v>770</v>
      </c>
      <c r="F1431">
        <v>112</v>
      </c>
      <c r="G1431">
        <v>43.8</v>
      </c>
      <c r="H1431"/>
      <c r="I1431"/>
      <c r="J1431"/>
      <c r="K1431"/>
      <c r="L1431"/>
      <c r="M1431"/>
      <c r="N1431"/>
      <c r="O1431"/>
    </row>
    <row r="1432" spans="1:15" x14ac:dyDescent="0.35">
      <c r="A1432" s="35" t="s">
        <v>49</v>
      </c>
      <c r="B1432" s="33">
        <v>4</v>
      </c>
      <c r="C1432" s="35" t="s">
        <v>373</v>
      </c>
      <c r="D1432">
        <v>1</v>
      </c>
      <c r="E1432" s="35" t="s">
        <v>22</v>
      </c>
      <c r="F1432">
        <v>53</v>
      </c>
      <c r="G1432">
        <v>4.2</v>
      </c>
      <c r="H1432"/>
      <c r="I1432"/>
      <c r="J1432"/>
      <c r="K1432"/>
      <c r="L1432"/>
      <c r="M1432"/>
      <c r="N1432"/>
      <c r="O1432"/>
    </row>
    <row r="1433" spans="1:15" x14ac:dyDescent="0.35">
      <c r="A1433" s="35" t="s">
        <v>49</v>
      </c>
      <c r="B1433" s="33">
        <v>4</v>
      </c>
      <c r="C1433" s="35" t="s">
        <v>373</v>
      </c>
      <c r="D1433">
        <v>1</v>
      </c>
      <c r="E1433" s="35" t="s">
        <v>770</v>
      </c>
      <c r="F1433">
        <v>125</v>
      </c>
      <c r="G1433">
        <v>50.1</v>
      </c>
      <c r="H1433"/>
      <c r="I1433"/>
      <c r="J1433"/>
      <c r="K1433"/>
      <c r="L1433"/>
      <c r="M1433"/>
      <c r="N1433"/>
      <c r="O1433"/>
    </row>
    <row r="1434" spans="1:15" x14ac:dyDescent="0.35">
      <c r="A1434" s="35" t="s">
        <v>49</v>
      </c>
      <c r="B1434" s="33">
        <v>4</v>
      </c>
      <c r="C1434" s="35" t="s">
        <v>373</v>
      </c>
      <c r="D1434">
        <v>1</v>
      </c>
      <c r="E1434" s="35" t="s">
        <v>770</v>
      </c>
      <c r="F1434">
        <v>120</v>
      </c>
      <c r="G1434">
        <v>38.200000000000003</v>
      </c>
      <c r="H1434"/>
      <c r="I1434"/>
      <c r="J1434"/>
      <c r="K1434"/>
      <c r="L1434"/>
      <c r="M1434"/>
      <c r="N1434"/>
      <c r="O1434"/>
    </row>
    <row r="1435" spans="1:15" x14ac:dyDescent="0.35">
      <c r="A1435" s="35" t="s">
        <v>49</v>
      </c>
      <c r="B1435" s="33">
        <v>4</v>
      </c>
      <c r="C1435" s="35" t="s">
        <v>364</v>
      </c>
      <c r="D1435">
        <v>1</v>
      </c>
      <c r="E1435" s="35" t="s">
        <v>23</v>
      </c>
      <c r="F1435">
        <v>105</v>
      </c>
      <c r="G1435">
        <v>17.600000000000001</v>
      </c>
      <c r="H1435"/>
      <c r="I1435"/>
      <c r="J1435"/>
      <c r="K1435"/>
      <c r="L1435"/>
      <c r="M1435"/>
      <c r="N1435"/>
      <c r="O1435"/>
    </row>
    <row r="1436" spans="1:15" x14ac:dyDescent="0.35">
      <c r="A1436" s="35" t="s">
        <v>49</v>
      </c>
      <c r="B1436" s="33">
        <v>4</v>
      </c>
      <c r="C1436" s="35" t="s">
        <v>364</v>
      </c>
      <c r="D1436">
        <v>1</v>
      </c>
      <c r="E1436" s="35" t="s">
        <v>23</v>
      </c>
      <c r="F1436">
        <v>119</v>
      </c>
      <c r="G1436">
        <v>28.5</v>
      </c>
      <c r="H1436"/>
      <c r="I1436"/>
      <c r="J1436"/>
      <c r="K1436"/>
      <c r="L1436"/>
      <c r="M1436"/>
      <c r="N1436"/>
      <c r="O1436"/>
    </row>
    <row r="1437" spans="1:15" x14ac:dyDescent="0.35">
      <c r="A1437" s="35" t="s">
        <v>49</v>
      </c>
      <c r="B1437" s="33">
        <v>4</v>
      </c>
      <c r="C1437" s="35" t="s">
        <v>364</v>
      </c>
      <c r="D1437">
        <v>1</v>
      </c>
      <c r="E1437" s="35" t="s">
        <v>23</v>
      </c>
      <c r="F1437">
        <v>97</v>
      </c>
      <c r="G1437">
        <v>17.2</v>
      </c>
      <c r="H1437"/>
      <c r="I1437"/>
      <c r="J1437"/>
      <c r="K1437"/>
      <c r="L1437"/>
      <c r="M1437"/>
      <c r="N1437"/>
      <c r="O1437"/>
    </row>
    <row r="1438" spans="1:15" x14ac:dyDescent="0.35">
      <c r="A1438" s="35" t="s">
        <v>49</v>
      </c>
      <c r="B1438" s="33">
        <v>4</v>
      </c>
      <c r="C1438" s="35" t="s">
        <v>364</v>
      </c>
      <c r="D1438">
        <v>1</v>
      </c>
      <c r="E1438" s="35" t="s">
        <v>23</v>
      </c>
      <c r="F1438">
        <v>95</v>
      </c>
      <c r="G1438">
        <v>13</v>
      </c>
      <c r="H1438"/>
      <c r="I1438"/>
      <c r="J1438"/>
      <c r="K1438"/>
      <c r="L1438"/>
      <c r="M1438"/>
      <c r="N1438"/>
      <c r="O1438"/>
    </row>
    <row r="1439" spans="1:15" x14ac:dyDescent="0.35">
      <c r="A1439" s="35" t="s">
        <v>49</v>
      </c>
      <c r="B1439" s="33">
        <v>4</v>
      </c>
      <c r="C1439" s="35" t="s">
        <v>364</v>
      </c>
      <c r="D1439">
        <v>1</v>
      </c>
      <c r="E1439" s="35" t="s">
        <v>23</v>
      </c>
      <c r="F1439">
        <v>104</v>
      </c>
      <c r="G1439">
        <v>19.100000000000001</v>
      </c>
      <c r="H1439"/>
      <c r="I1439"/>
      <c r="J1439"/>
      <c r="K1439"/>
      <c r="L1439"/>
      <c r="M1439"/>
      <c r="N1439"/>
      <c r="O1439"/>
    </row>
    <row r="1440" spans="1:15" x14ac:dyDescent="0.35">
      <c r="A1440" s="35" t="s">
        <v>49</v>
      </c>
      <c r="B1440" s="33">
        <v>4</v>
      </c>
      <c r="C1440" s="35" t="s">
        <v>364</v>
      </c>
      <c r="D1440">
        <v>1</v>
      </c>
      <c r="E1440" s="35" t="s">
        <v>23</v>
      </c>
      <c r="F1440">
        <v>114</v>
      </c>
      <c r="G1440">
        <v>25</v>
      </c>
      <c r="H1440"/>
      <c r="I1440"/>
      <c r="J1440"/>
      <c r="K1440"/>
      <c r="L1440"/>
      <c r="M1440"/>
      <c r="N1440"/>
      <c r="O1440"/>
    </row>
    <row r="1441" spans="1:15" x14ac:dyDescent="0.35">
      <c r="A1441" s="35" t="s">
        <v>49</v>
      </c>
      <c r="B1441" s="33">
        <v>4</v>
      </c>
      <c r="C1441" s="35" t="s">
        <v>364</v>
      </c>
      <c r="D1441">
        <v>1</v>
      </c>
      <c r="E1441" s="35" t="s">
        <v>23</v>
      </c>
      <c r="F1441">
        <v>83</v>
      </c>
      <c r="G1441">
        <v>10.6</v>
      </c>
      <c r="H1441"/>
      <c r="I1441"/>
      <c r="J1441"/>
      <c r="K1441"/>
      <c r="L1441"/>
      <c r="M1441"/>
      <c r="N1441"/>
      <c r="O1441"/>
    </row>
    <row r="1442" spans="1:15" x14ac:dyDescent="0.35">
      <c r="A1442" s="35" t="s">
        <v>49</v>
      </c>
      <c r="B1442" s="33">
        <v>4</v>
      </c>
      <c r="C1442" s="35" t="s">
        <v>364</v>
      </c>
      <c r="D1442">
        <v>1</v>
      </c>
      <c r="E1442" s="35" t="s">
        <v>23</v>
      </c>
      <c r="F1442">
        <v>103</v>
      </c>
      <c r="G1442">
        <v>18.899999999999999</v>
      </c>
      <c r="H1442"/>
      <c r="I1442"/>
      <c r="J1442"/>
      <c r="K1442"/>
      <c r="L1442"/>
      <c r="M1442"/>
      <c r="N1442"/>
      <c r="O1442"/>
    </row>
    <row r="1443" spans="1:15" x14ac:dyDescent="0.35">
      <c r="A1443" s="35" t="s">
        <v>49</v>
      </c>
      <c r="B1443" s="33">
        <v>4</v>
      </c>
      <c r="C1443" s="35" t="s">
        <v>364</v>
      </c>
      <c r="D1443">
        <v>1</v>
      </c>
      <c r="E1443" s="35" t="s">
        <v>23</v>
      </c>
      <c r="F1443">
        <v>82</v>
      </c>
      <c r="G1443">
        <v>11</v>
      </c>
      <c r="H1443"/>
      <c r="I1443"/>
      <c r="J1443"/>
      <c r="K1443"/>
      <c r="L1443"/>
      <c r="M1443"/>
      <c r="N1443"/>
      <c r="O1443"/>
    </row>
    <row r="1444" spans="1:15" x14ac:dyDescent="0.35">
      <c r="A1444" s="35" t="s">
        <v>49</v>
      </c>
      <c r="B1444" s="33">
        <v>4</v>
      </c>
      <c r="C1444" s="35" t="s">
        <v>364</v>
      </c>
      <c r="D1444">
        <v>1</v>
      </c>
      <c r="E1444" s="35" t="s">
        <v>23</v>
      </c>
      <c r="F1444">
        <v>104</v>
      </c>
      <c r="G1444">
        <v>18.5</v>
      </c>
      <c r="H1444"/>
      <c r="I1444"/>
      <c r="J1444"/>
      <c r="K1444"/>
      <c r="L1444"/>
      <c r="M1444"/>
      <c r="N1444"/>
      <c r="O1444"/>
    </row>
    <row r="1445" spans="1:15" x14ac:dyDescent="0.35">
      <c r="A1445" s="35" t="s">
        <v>49</v>
      </c>
      <c r="B1445" s="33">
        <v>4</v>
      </c>
      <c r="C1445" s="35" t="s">
        <v>364</v>
      </c>
      <c r="D1445">
        <v>1</v>
      </c>
      <c r="E1445" s="35" t="s">
        <v>23</v>
      </c>
      <c r="F1445">
        <v>126</v>
      </c>
      <c r="G1445">
        <v>36.799999999999997</v>
      </c>
      <c r="H1445"/>
      <c r="I1445"/>
      <c r="J1445"/>
      <c r="K1445"/>
      <c r="L1445"/>
      <c r="M1445"/>
      <c r="N1445"/>
      <c r="O1445"/>
    </row>
    <row r="1446" spans="1:15" x14ac:dyDescent="0.35">
      <c r="A1446" s="35" t="s">
        <v>49</v>
      </c>
      <c r="B1446" s="33">
        <v>4</v>
      </c>
      <c r="C1446" s="35" t="s">
        <v>364</v>
      </c>
      <c r="D1446">
        <v>1</v>
      </c>
      <c r="E1446" s="35" t="s">
        <v>23</v>
      </c>
      <c r="F1446">
        <v>94</v>
      </c>
      <c r="G1446">
        <v>15.9</v>
      </c>
      <c r="H1446"/>
      <c r="I1446"/>
      <c r="J1446"/>
      <c r="K1446"/>
      <c r="L1446"/>
      <c r="M1446"/>
      <c r="N1446"/>
      <c r="O1446"/>
    </row>
    <row r="1447" spans="1:15" x14ac:dyDescent="0.35">
      <c r="A1447" s="35" t="s">
        <v>49</v>
      </c>
      <c r="B1447" s="33">
        <v>4</v>
      </c>
      <c r="C1447" s="35" t="s">
        <v>364</v>
      </c>
      <c r="D1447">
        <v>1</v>
      </c>
      <c r="E1447" s="35" t="s">
        <v>23</v>
      </c>
      <c r="F1447">
        <v>97</v>
      </c>
      <c r="G1447">
        <v>18.600000000000001</v>
      </c>
      <c r="H1447"/>
      <c r="I1447"/>
      <c r="J1447"/>
      <c r="K1447"/>
      <c r="L1447"/>
      <c r="M1447"/>
      <c r="N1447"/>
      <c r="O1447"/>
    </row>
    <row r="1448" spans="1:15" x14ac:dyDescent="0.35">
      <c r="A1448" s="35" t="s">
        <v>49</v>
      </c>
      <c r="B1448" s="33">
        <v>4</v>
      </c>
      <c r="C1448" s="35" t="s">
        <v>364</v>
      </c>
      <c r="D1448">
        <v>1</v>
      </c>
      <c r="E1448" s="35" t="s">
        <v>23</v>
      </c>
      <c r="F1448">
        <v>102</v>
      </c>
      <c r="G1448">
        <v>16.600000000000001</v>
      </c>
      <c r="H1448"/>
      <c r="I1448"/>
      <c r="J1448"/>
      <c r="K1448"/>
      <c r="L1448"/>
      <c r="M1448"/>
      <c r="N1448"/>
      <c r="O1448"/>
    </row>
    <row r="1449" spans="1:15" x14ac:dyDescent="0.35">
      <c r="A1449" s="35" t="s">
        <v>49</v>
      </c>
      <c r="B1449" s="33">
        <v>4</v>
      </c>
      <c r="C1449" s="35" t="s">
        <v>364</v>
      </c>
      <c r="D1449">
        <v>1</v>
      </c>
      <c r="E1449" s="35" t="s">
        <v>23</v>
      </c>
      <c r="F1449">
        <v>151</v>
      </c>
      <c r="G1449">
        <v>50.9</v>
      </c>
      <c r="H1449"/>
      <c r="I1449"/>
      <c r="J1449"/>
      <c r="K1449"/>
      <c r="L1449"/>
      <c r="M1449"/>
      <c r="N1449"/>
      <c r="O1449"/>
    </row>
    <row r="1450" spans="1:15" x14ac:dyDescent="0.35">
      <c r="A1450" s="35" t="s">
        <v>49</v>
      </c>
      <c r="B1450" s="33">
        <v>4</v>
      </c>
      <c r="C1450" s="35" t="s">
        <v>364</v>
      </c>
      <c r="D1450">
        <v>1</v>
      </c>
      <c r="E1450" s="35" t="s">
        <v>15</v>
      </c>
      <c r="F1450">
        <v>94</v>
      </c>
      <c r="G1450">
        <v>15.7</v>
      </c>
      <c r="H1450"/>
      <c r="I1450"/>
      <c r="J1450"/>
      <c r="K1450"/>
      <c r="L1450"/>
      <c r="M1450"/>
      <c r="N1450"/>
      <c r="O1450"/>
    </row>
    <row r="1451" spans="1:15" x14ac:dyDescent="0.35">
      <c r="A1451" s="35" t="s">
        <v>49</v>
      </c>
      <c r="B1451" s="33">
        <v>4</v>
      </c>
      <c r="C1451" s="35" t="s">
        <v>364</v>
      </c>
      <c r="D1451">
        <v>1</v>
      </c>
      <c r="E1451" s="35" t="s">
        <v>71</v>
      </c>
      <c r="F1451">
        <v>114</v>
      </c>
      <c r="G1451">
        <v>17.5</v>
      </c>
      <c r="H1451"/>
      <c r="I1451" t="s">
        <v>1083</v>
      </c>
      <c r="J1451"/>
      <c r="K1451"/>
      <c r="L1451"/>
      <c r="M1451"/>
      <c r="N1451"/>
      <c r="O1451"/>
    </row>
    <row r="1452" spans="1:15" x14ac:dyDescent="0.35">
      <c r="A1452" s="35" t="s">
        <v>49</v>
      </c>
      <c r="B1452" s="33">
        <v>4</v>
      </c>
      <c r="C1452" s="35" t="s">
        <v>364</v>
      </c>
      <c r="D1452">
        <v>1</v>
      </c>
      <c r="E1452" s="35" t="s">
        <v>15</v>
      </c>
      <c r="F1452">
        <v>86</v>
      </c>
      <c r="G1452">
        <v>11.3</v>
      </c>
      <c r="H1452"/>
      <c r="I1452"/>
      <c r="J1452"/>
      <c r="K1452"/>
      <c r="L1452"/>
      <c r="M1452"/>
      <c r="N1452"/>
      <c r="O1452"/>
    </row>
    <row r="1453" spans="1:15" x14ac:dyDescent="0.35">
      <c r="A1453" s="35" t="s">
        <v>49</v>
      </c>
      <c r="B1453" s="33">
        <v>4</v>
      </c>
      <c r="C1453" s="35" t="s">
        <v>364</v>
      </c>
      <c r="D1453">
        <v>1</v>
      </c>
      <c r="E1453" s="35" t="s">
        <v>23</v>
      </c>
      <c r="F1453">
        <v>95</v>
      </c>
      <c r="G1453">
        <v>14.7</v>
      </c>
      <c r="H1453"/>
      <c r="I1453"/>
      <c r="J1453"/>
      <c r="K1453"/>
      <c r="L1453"/>
      <c r="M1453"/>
      <c r="N1453"/>
      <c r="O1453"/>
    </row>
    <row r="1454" spans="1:15" x14ac:dyDescent="0.35">
      <c r="A1454" s="35" t="s">
        <v>49</v>
      </c>
      <c r="B1454" s="33">
        <v>4</v>
      </c>
      <c r="C1454" s="35" t="s">
        <v>364</v>
      </c>
      <c r="D1454">
        <v>1</v>
      </c>
      <c r="E1454" s="35" t="s">
        <v>23</v>
      </c>
      <c r="F1454">
        <v>92</v>
      </c>
      <c r="G1454">
        <v>13</v>
      </c>
      <c r="H1454"/>
      <c r="I1454"/>
      <c r="J1454"/>
      <c r="K1454"/>
      <c r="L1454"/>
      <c r="M1454"/>
      <c r="N1454"/>
      <c r="O1454"/>
    </row>
    <row r="1455" spans="1:15" x14ac:dyDescent="0.35">
      <c r="A1455" s="35" t="s">
        <v>49</v>
      </c>
      <c r="B1455" s="33">
        <v>4</v>
      </c>
      <c r="C1455" s="35" t="s">
        <v>364</v>
      </c>
      <c r="D1455">
        <v>1</v>
      </c>
      <c r="E1455" s="35" t="s">
        <v>23</v>
      </c>
      <c r="F1455">
        <v>85</v>
      </c>
      <c r="G1455">
        <v>12.2</v>
      </c>
      <c r="H1455"/>
      <c r="I1455"/>
      <c r="J1455"/>
      <c r="K1455"/>
      <c r="L1455"/>
      <c r="M1455"/>
      <c r="N1455"/>
      <c r="O1455"/>
    </row>
    <row r="1456" spans="1:15" x14ac:dyDescent="0.35">
      <c r="A1456" s="35" t="s">
        <v>49</v>
      </c>
      <c r="B1456" s="33">
        <v>4</v>
      </c>
      <c r="C1456" s="35" t="s">
        <v>364</v>
      </c>
      <c r="D1456">
        <v>1</v>
      </c>
      <c r="E1456" s="35" t="s">
        <v>23</v>
      </c>
      <c r="F1456">
        <v>93</v>
      </c>
      <c r="G1456">
        <v>16</v>
      </c>
      <c r="H1456"/>
      <c r="I1456"/>
      <c r="J1456"/>
      <c r="K1456"/>
      <c r="L1456"/>
      <c r="M1456"/>
      <c r="N1456"/>
      <c r="O1456"/>
    </row>
    <row r="1457" spans="1:15" x14ac:dyDescent="0.35">
      <c r="A1457" s="35" t="s">
        <v>49</v>
      </c>
      <c r="B1457" s="33">
        <v>4</v>
      </c>
      <c r="C1457" s="35" t="s">
        <v>364</v>
      </c>
      <c r="D1457">
        <v>1</v>
      </c>
      <c r="E1457" s="35" t="s">
        <v>77</v>
      </c>
      <c r="F1457">
        <v>51</v>
      </c>
      <c r="G1457">
        <v>1.4</v>
      </c>
      <c r="H1457"/>
      <c r="I1457"/>
      <c r="J1457"/>
      <c r="K1457"/>
      <c r="L1457"/>
      <c r="M1457"/>
      <c r="N1457"/>
      <c r="O1457"/>
    </row>
    <row r="1458" spans="1:15" x14ac:dyDescent="0.35">
      <c r="A1458" s="35" t="s">
        <v>49</v>
      </c>
      <c r="B1458" s="33">
        <v>4</v>
      </c>
      <c r="C1458" s="35" t="s">
        <v>364</v>
      </c>
      <c r="D1458">
        <v>1</v>
      </c>
      <c r="E1458" s="35" t="s">
        <v>68</v>
      </c>
      <c r="F1458">
        <v>105</v>
      </c>
      <c r="G1458">
        <v>13.3</v>
      </c>
      <c r="H1458"/>
      <c r="I1458" t="s">
        <v>1011</v>
      </c>
      <c r="J1458"/>
      <c r="K1458"/>
      <c r="L1458"/>
      <c r="M1458"/>
      <c r="N1458"/>
      <c r="O1458"/>
    </row>
    <row r="1459" spans="1:15" x14ac:dyDescent="0.35">
      <c r="A1459" s="35" t="s">
        <v>49</v>
      </c>
      <c r="B1459" s="33">
        <v>4</v>
      </c>
      <c r="C1459" s="35" t="s">
        <v>364</v>
      </c>
      <c r="D1459">
        <v>1</v>
      </c>
      <c r="E1459" s="35" t="s">
        <v>23</v>
      </c>
      <c r="F1459">
        <v>93</v>
      </c>
      <c r="G1459">
        <v>13.6</v>
      </c>
      <c r="H1459"/>
      <c r="I1459"/>
      <c r="J1459"/>
      <c r="K1459"/>
      <c r="L1459"/>
      <c r="M1459"/>
      <c r="N1459"/>
      <c r="O1459"/>
    </row>
    <row r="1460" spans="1:15" x14ac:dyDescent="0.35">
      <c r="A1460" s="35" t="s">
        <v>49</v>
      </c>
      <c r="B1460" s="33">
        <v>4</v>
      </c>
      <c r="C1460" s="35" t="s">
        <v>364</v>
      </c>
      <c r="D1460">
        <v>1</v>
      </c>
      <c r="E1460" s="35" t="s">
        <v>31</v>
      </c>
      <c r="F1460">
        <v>102</v>
      </c>
      <c r="G1460">
        <v>25.8</v>
      </c>
      <c r="H1460"/>
      <c r="I1460"/>
      <c r="J1460"/>
      <c r="K1460"/>
      <c r="L1460"/>
      <c r="M1460"/>
      <c r="N1460"/>
      <c r="O1460"/>
    </row>
    <row r="1461" spans="1:15" x14ac:dyDescent="0.35">
      <c r="A1461" s="35" t="s">
        <v>49</v>
      </c>
      <c r="B1461" s="33">
        <v>4</v>
      </c>
      <c r="C1461" s="35" t="s">
        <v>364</v>
      </c>
      <c r="D1461">
        <v>1</v>
      </c>
      <c r="E1461" s="35" t="s">
        <v>31</v>
      </c>
      <c r="F1461">
        <v>61</v>
      </c>
      <c r="G1461">
        <v>5.5</v>
      </c>
      <c r="H1461"/>
      <c r="I1461"/>
      <c r="J1461"/>
      <c r="K1461"/>
      <c r="L1461"/>
      <c r="M1461"/>
      <c r="N1461"/>
      <c r="O1461"/>
    </row>
    <row r="1462" spans="1:15" x14ac:dyDescent="0.35">
      <c r="A1462" s="35" t="s">
        <v>49</v>
      </c>
      <c r="B1462" s="33">
        <v>4</v>
      </c>
      <c r="C1462" s="35" t="s">
        <v>364</v>
      </c>
      <c r="D1462">
        <v>1</v>
      </c>
      <c r="E1462" s="35" t="s">
        <v>31</v>
      </c>
      <c r="F1462">
        <v>60</v>
      </c>
      <c r="G1462">
        <v>5.4</v>
      </c>
      <c r="H1462"/>
      <c r="I1462"/>
      <c r="J1462"/>
      <c r="K1462"/>
      <c r="L1462"/>
      <c r="M1462"/>
      <c r="N1462"/>
      <c r="O1462"/>
    </row>
    <row r="1463" spans="1:15" x14ac:dyDescent="0.35">
      <c r="A1463" s="35" t="s">
        <v>49</v>
      </c>
      <c r="B1463" s="33">
        <v>5</v>
      </c>
      <c r="C1463" s="35" t="s">
        <v>365</v>
      </c>
      <c r="D1463">
        <v>1</v>
      </c>
      <c r="E1463" s="35" t="s">
        <v>23</v>
      </c>
      <c r="F1463">
        <v>105</v>
      </c>
      <c r="G1463">
        <v>18.399999999999999</v>
      </c>
      <c r="H1463"/>
      <c r="I1463"/>
      <c r="J1463"/>
      <c r="K1463"/>
      <c r="L1463"/>
      <c r="M1463"/>
      <c r="N1463"/>
      <c r="O1463"/>
    </row>
    <row r="1464" spans="1:15" x14ac:dyDescent="0.35">
      <c r="A1464" s="35" t="s">
        <v>49</v>
      </c>
      <c r="B1464" s="33">
        <v>5</v>
      </c>
      <c r="C1464" s="35" t="s">
        <v>365</v>
      </c>
      <c r="D1464">
        <v>2</v>
      </c>
      <c r="E1464" s="35" t="s">
        <v>23</v>
      </c>
      <c r="F1464">
        <v>182</v>
      </c>
      <c r="G1464">
        <v>101.3</v>
      </c>
      <c r="H1464"/>
      <c r="I1464"/>
      <c r="J1464"/>
      <c r="K1464"/>
      <c r="L1464"/>
      <c r="M1464"/>
      <c r="N1464"/>
      <c r="O1464"/>
    </row>
    <row r="1465" spans="1:15" x14ac:dyDescent="0.35">
      <c r="A1465" s="35" t="s">
        <v>49</v>
      </c>
      <c r="B1465" s="33">
        <v>5</v>
      </c>
      <c r="C1465" s="35" t="s">
        <v>365</v>
      </c>
      <c r="D1465">
        <v>3</v>
      </c>
      <c r="E1465" s="35" t="s">
        <v>23</v>
      </c>
      <c r="F1465">
        <v>182</v>
      </c>
      <c r="G1465">
        <v>80.8</v>
      </c>
      <c r="H1465"/>
      <c r="I1465"/>
      <c r="J1465"/>
      <c r="K1465"/>
      <c r="L1465"/>
      <c r="M1465"/>
      <c r="N1465"/>
      <c r="O1465"/>
    </row>
    <row r="1466" spans="1:15" x14ac:dyDescent="0.35">
      <c r="A1466" s="35" t="s">
        <v>49</v>
      </c>
      <c r="B1466" s="33">
        <v>5</v>
      </c>
      <c r="C1466" s="35" t="s">
        <v>365</v>
      </c>
      <c r="D1466">
        <v>3</v>
      </c>
      <c r="E1466" s="35" t="s">
        <v>23</v>
      </c>
      <c r="F1466">
        <v>132</v>
      </c>
      <c r="G1466">
        <v>37.700000000000003</v>
      </c>
      <c r="H1466"/>
      <c r="I1466"/>
      <c r="J1466"/>
      <c r="K1466"/>
      <c r="L1466"/>
      <c r="M1466"/>
      <c r="N1466"/>
      <c r="O1466"/>
    </row>
    <row r="1467" spans="1:15" x14ac:dyDescent="0.35">
      <c r="A1467" s="35" t="s">
        <v>49</v>
      </c>
      <c r="B1467" s="33">
        <v>5</v>
      </c>
      <c r="C1467" s="35" t="s">
        <v>365</v>
      </c>
      <c r="D1467">
        <v>3</v>
      </c>
      <c r="E1467" s="35" t="s">
        <v>23</v>
      </c>
      <c r="F1467">
        <v>182</v>
      </c>
      <c r="G1467">
        <v>102.56</v>
      </c>
      <c r="H1467"/>
      <c r="I1467"/>
      <c r="J1467"/>
      <c r="K1467"/>
      <c r="L1467"/>
      <c r="M1467"/>
      <c r="N1467"/>
      <c r="O1467"/>
    </row>
    <row r="1468" spans="1:15" x14ac:dyDescent="0.35">
      <c r="A1468" s="35" t="s">
        <v>49</v>
      </c>
      <c r="B1468" s="33">
        <v>5</v>
      </c>
      <c r="C1468" s="35" t="s">
        <v>365</v>
      </c>
      <c r="D1468">
        <v>4</v>
      </c>
      <c r="E1468" s="35" t="s">
        <v>23</v>
      </c>
      <c r="F1468">
        <v>95</v>
      </c>
      <c r="G1468">
        <v>13</v>
      </c>
      <c r="H1468"/>
      <c r="I1468"/>
      <c r="J1468"/>
      <c r="K1468"/>
      <c r="L1468"/>
      <c r="M1468"/>
      <c r="N1468"/>
      <c r="O1468"/>
    </row>
    <row r="1469" spans="1:15" x14ac:dyDescent="0.35">
      <c r="A1469" s="35" t="s">
        <v>49</v>
      </c>
      <c r="B1469" s="33">
        <v>5</v>
      </c>
      <c r="C1469" s="35" t="s">
        <v>365</v>
      </c>
      <c r="D1469">
        <v>5</v>
      </c>
      <c r="E1469" s="35" t="s">
        <v>23</v>
      </c>
      <c r="F1469">
        <v>102</v>
      </c>
      <c r="G1469">
        <v>16.2</v>
      </c>
      <c r="H1469"/>
      <c r="I1469"/>
      <c r="J1469"/>
      <c r="K1469"/>
      <c r="L1469"/>
      <c r="M1469"/>
      <c r="N1469"/>
      <c r="O1469"/>
    </row>
    <row r="1470" spans="1:15" x14ac:dyDescent="0.35">
      <c r="A1470" s="35" t="s">
        <v>49</v>
      </c>
      <c r="B1470" s="33">
        <v>5</v>
      </c>
      <c r="C1470" s="35" t="s">
        <v>373</v>
      </c>
      <c r="D1470">
        <v>1</v>
      </c>
      <c r="E1470" s="35" t="s">
        <v>23</v>
      </c>
      <c r="F1470">
        <v>112</v>
      </c>
      <c r="G1470">
        <v>22.3</v>
      </c>
      <c r="H1470"/>
      <c r="I1470"/>
      <c r="J1470"/>
      <c r="K1470"/>
      <c r="L1470"/>
      <c r="M1470"/>
      <c r="N1470"/>
      <c r="O1470"/>
    </row>
    <row r="1471" spans="1:15" x14ac:dyDescent="0.35">
      <c r="A1471" s="35" t="s">
        <v>49</v>
      </c>
      <c r="B1471" s="33">
        <v>5</v>
      </c>
      <c r="C1471" s="35" t="s">
        <v>373</v>
      </c>
      <c r="D1471">
        <v>1</v>
      </c>
      <c r="E1471" s="35" t="s">
        <v>23</v>
      </c>
      <c r="F1471">
        <v>97</v>
      </c>
      <c r="G1471">
        <v>16</v>
      </c>
      <c r="H1471"/>
      <c r="I1471"/>
      <c r="J1471"/>
      <c r="K1471"/>
      <c r="L1471"/>
      <c r="M1471"/>
      <c r="N1471"/>
      <c r="O1471"/>
    </row>
    <row r="1472" spans="1:15" x14ac:dyDescent="0.35">
      <c r="A1472" s="35" t="s">
        <v>49</v>
      </c>
      <c r="B1472" s="33">
        <v>5</v>
      </c>
      <c r="C1472" s="35" t="s">
        <v>373</v>
      </c>
      <c r="D1472">
        <v>1</v>
      </c>
      <c r="E1472" s="35" t="s">
        <v>23</v>
      </c>
      <c r="F1472">
        <v>101</v>
      </c>
      <c r="G1472">
        <v>18.5</v>
      </c>
      <c r="H1472"/>
      <c r="I1472"/>
      <c r="J1472"/>
      <c r="K1472"/>
      <c r="L1472"/>
      <c r="M1472"/>
      <c r="N1472"/>
      <c r="O1472"/>
    </row>
    <row r="1473" spans="1:15" x14ac:dyDescent="0.35">
      <c r="A1473" s="35" t="s">
        <v>49</v>
      </c>
      <c r="B1473" s="33">
        <v>5</v>
      </c>
      <c r="C1473" s="35" t="s">
        <v>373</v>
      </c>
      <c r="D1473">
        <v>1</v>
      </c>
      <c r="E1473" s="35" t="s">
        <v>23</v>
      </c>
      <c r="F1473">
        <v>103</v>
      </c>
      <c r="G1473">
        <v>17.8</v>
      </c>
      <c r="H1473"/>
      <c r="I1473"/>
      <c r="J1473"/>
      <c r="K1473"/>
      <c r="L1473"/>
      <c r="M1473"/>
      <c r="N1473"/>
      <c r="O1473"/>
    </row>
    <row r="1474" spans="1:15" x14ac:dyDescent="0.35">
      <c r="A1474" s="35" t="s">
        <v>49</v>
      </c>
      <c r="B1474" s="33">
        <v>5</v>
      </c>
      <c r="C1474" s="35" t="s">
        <v>373</v>
      </c>
      <c r="D1474">
        <v>1</v>
      </c>
      <c r="E1474" s="35" t="s">
        <v>23</v>
      </c>
      <c r="F1474">
        <v>121</v>
      </c>
      <c r="G1474">
        <v>23.9</v>
      </c>
      <c r="H1474"/>
      <c r="I1474"/>
      <c r="J1474"/>
      <c r="K1474"/>
      <c r="L1474"/>
      <c r="M1474"/>
      <c r="N1474"/>
      <c r="O1474"/>
    </row>
    <row r="1475" spans="1:15" x14ac:dyDescent="0.35">
      <c r="A1475" s="35" t="s">
        <v>49</v>
      </c>
      <c r="B1475" s="33">
        <v>5</v>
      </c>
      <c r="C1475" s="35" t="s">
        <v>373</v>
      </c>
      <c r="D1475">
        <v>1</v>
      </c>
      <c r="E1475" s="35" t="s">
        <v>23</v>
      </c>
      <c r="F1475">
        <v>107</v>
      </c>
      <c r="G1475">
        <v>18.100000000000001</v>
      </c>
      <c r="H1475"/>
      <c r="I1475"/>
      <c r="J1475"/>
      <c r="K1475"/>
      <c r="L1475"/>
      <c r="M1475"/>
      <c r="N1475"/>
      <c r="O1475"/>
    </row>
    <row r="1476" spans="1:15" x14ac:dyDescent="0.35">
      <c r="A1476" s="35" t="s">
        <v>49</v>
      </c>
      <c r="B1476" s="33">
        <v>5</v>
      </c>
      <c r="C1476" s="35" t="s">
        <v>373</v>
      </c>
      <c r="D1476">
        <v>1</v>
      </c>
      <c r="E1476" s="35" t="s">
        <v>23</v>
      </c>
      <c r="F1476">
        <v>87</v>
      </c>
      <c r="G1476">
        <v>10.3</v>
      </c>
      <c r="H1476"/>
      <c r="I1476"/>
      <c r="J1476"/>
      <c r="K1476"/>
      <c r="L1476"/>
      <c r="M1476"/>
      <c r="N1476"/>
      <c r="O1476"/>
    </row>
    <row r="1477" spans="1:15" x14ac:dyDescent="0.35">
      <c r="A1477" s="35" t="s">
        <v>49</v>
      </c>
      <c r="B1477" s="33">
        <v>5</v>
      </c>
      <c r="C1477" s="35" t="s">
        <v>373</v>
      </c>
      <c r="D1477">
        <v>1</v>
      </c>
      <c r="E1477" s="35" t="s">
        <v>23</v>
      </c>
      <c r="F1477">
        <v>126</v>
      </c>
      <c r="G1477">
        <v>29</v>
      </c>
      <c r="H1477"/>
      <c r="I1477"/>
      <c r="J1477"/>
      <c r="K1477"/>
      <c r="L1477"/>
      <c r="M1477"/>
      <c r="N1477"/>
      <c r="O1477"/>
    </row>
    <row r="1478" spans="1:15" x14ac:dyDescent="0.35">
      <c r="A1478" s="35" t="s">
        <v>49</v>
      </c>
      <c r="B1478" s="33">
        <v>5</v>
      </c>
      <c r="C1478" s="35" t="s">
        <v>373</v>
      </c>
      <c r="D1478">
        <v>1</v>
      </c>
      <c r="E1478" s="35" t="s">
        <v>23</v>
      </c>
      <c r="F1478">
        <v>110</v>
      </c>
      <c r="G1478">
        <v>20.399999999999999</v>
      </c>
      <c r="H1478"/>
      <c r="I1478"/>
      <c r="J1478"/>
      <c r="K1478"/>
      <c r="L1478"/>
      <c r="M1478"/>
      <c r="N1478"/>
      <c r="O1478"/>
    </row>
    <row r="1479" spans="1:15" x14ac:dyDescent="0.35">
      <c r="A1479" s="35" t="s">
        <v>49</v>
      </c>
      <c r="B1479" s="33">
        <v>5</v>
      </c>
      <c r="C1479" s="35" t="s">
        <v>373</v>
      </c>
      <c r="D1479">
        <v>1</v>
      </c>
      <c r="E1479" s="35" t="s">
        <v>23</v>
      </c>
      <c r="F1479">
        <v>162</v>
      </c>
      <c r="G1479">
        <v>63.1</v>
      </c>
      <c r="H1479"/>
      <c r="I1479"/>
      <c r="J1479"/>
      <c r="K1479"/>
      <c r="L1479"/>
      <c r="M1479"/>
      <c r="N1479"/>
      <c r="O1479"/>
    </row>
    <row r="1480" spans="1:15" x14ac:dyDescent="0.35">
      <c r="A1480" s="35" t="s">
        <v>49</v>
      </c>
      <c r="B1480" s="33">
        <v>5</v>
      </c>
      <c r="C1480" s="35" t="s">
        <v>373</v>
      </c>
      <c r="D1480">
        <v>1</v>
      </c>
      <c r="E1480" s="35" t="s">
        <v>31</v>
      </c>
      <c r="F1480">
        <v>101</v>
      </c>
      <c r="G1480">
        <v>20.3</v>
      </c>
      <c r="H1480"/>
      <c r="I1480"/>
      <c r="J1480"/>
      <c r="K1480"/>
      <c r="L1480"/>
      <c r="M1480"/>
      <c r="N1480"/>
      <c r="O1480"/>
    </row>
    <row r="1481" spans="1:15" x14ac:dyDescent="0.35">
      <c r="A1481" s="35" t="s">
        <v>49</v>
      </c>
      <c r="B1481" s="33">
        <v>5</v>
      </c>
      <c r="C1481" s="35" t="s">
        <v>373</v>
      </c>
      <c r="D1481">
        <v>1</v>
      </c>
      <c r="E1481" s="35" t="s">
        <v>23</v>
      </c>
      <c r="F1481">
        <v>185</v>
      </c>
      <c r="G1481">
        <v>12.7</v>
      </c>
      <c r="H1481"/>
      <c r="I1481"/>
      <c r="J1481"/>
      <c r="K1481"/>
      <c r="L1481"/>
      <c r="M1481"/>
      <c r="N1481"/>
      <c r="O1481"/>
    </row>
    <row r="1482" spans="1:15" x14ac:dyDescent="0.35">
      <c r="A1482" s="35" t="s">
        <v>49</v>
      </c>
      <c r="B1482" s="33">
        <v>5</v>
      </c>
      <c r="C1482" s="35" t="s">
        <v>373</v>
      </c>
      <c r="D1482">
        <v>1</v>
      </c>
      <c r="E1482" s="35" t="s">
        <v>23</v>
      </c>
      <c r="F1482">
        <v>207</v>
      </c>
      <c r="G1482">
        <v>124.1</v>
      </c>
      <c r="H1482"/>
      <c r="I1482"/>
      <c r="J1482"/>
      <c r="K1482"/>
      <c r="L1482"/>
      <c r="M1482"/>
      <c r="N1482"/>
      <c r="O1482"/>
    </row>
    <row r="1483" spans="1:15" x14ac:dyDescent="0.35">
      <c r="A1483" s="35" t="s">
        <v>49</v>
      </c>
      <c r="B1483" s="33">
        <v>5</v>
      </c>
      <c r="C1483" s="35" t="s">
        <v>373</v>
      </c>
      <c r="D1483">
        <v>1</v>
      </c>
      <c r="E1483" s="35" t="s">
        <v>23</v>
      </c>
      <c r="F1483">
        <v>101</v>
      </c>
      <c r="G1483">
        <v>16.399999999999999</v>
      </c>
      <c r="H1483"/>
      <c r="I1483"/>
      <c r="J1483"/>
      <c r="K1483"/>
      <c r="L1483"/>
      <c r="M1483"/>
      <c r="N1483"/>
      <c r="O1483"/>
    </row>
    <row r="1484" spans="1:15" x14ac:dyDescent="0.35">
      <c r="A1484" s="35" t="s">
        <v>49</v>
      </c>
      <c r="B1484" s="33">
        <v>5</v>
      </c>
      <c r="C1484" s="35" t="s">
        <v>373</v>
      </c>
      <c r="D1484">
        <v>1</v>
      </c>
      <c r="E1484" s="35" t="s">
        <v>23</v>
      </c>
      <c r="F1484">
        <v>264</v>
      </c>
      <c r="G1484">
        <v>255.8</v>
      </c>
      <c r="H1484"/>
      <c r="I1484"/>
      <c r="J1484"/>
      <c r="K1484"/>
      <c r="L1484"/>
      <c r="M1484"/>
      <c r="N1484"/>
      <c r="O1484"/>
    </row>
    <row r="1485" spans="1:15" x14ac:dyDescent="0.35">
      <c r="A1485" s="35" t="s">
        <v>49</v>
      </c>
      <c r="B1485" s="33">
        <v>5</v>
      </c>
      <c r="C1485" s="35" t="s">
        <v>373</v>
      </c>
      <c r="D1485">
        <v>1</v>
      </c>
      <c r="E1485" s="35" t="s">
        <v>809</v>
      </c>
      <c r="F1485">
        <v>108</v>
      </c>
      <c r="G1485">
        <v>20.8</v>
      </c>
      <c r="H1485"/>
      <c r="I1485"/>
      <c r="J1485"/>
      <c r="K1485"/>
      <c r="L1485"/>
      <c r="M1485"/>
      <c r="N1485"/>
      <c r="O1485"/>
    </row>
    <row r="1486" spans="1:15" x14ac:dyDescent="0.35">
      <c r="A1486" s="35" t="s">
        <v>49</v>
      </c>
      <c r="B1486" s="33">
        <v>5</v>
      </c>
      <c r="C1486" s="35" t="s">
        <v>373</v>
      </c>
      <c r="D1486">
        <v>1</v>
      </c>
      <c r="E1486" s="35" t="s">
        <v>15</v>
      </c>
      <c r="F1486">
        <v>71</v>
      </c>
      <c r="G1486">
        <v>7.4</v>
      </c>
      <c r="H1486"/>
      <c r="I1486"/>
      <c r="J1486"/>
      <c r="K1486"/>
      <c r="L1486"/>
      <c r="M1486"/>
      <c r="N1486"/>
      <c r="O1486"/>
    </row>
    <row r="1487" spans="1:15" x14ac:dyDescent="0.35">
      <c r="A1487" s="35" t="s">
        <v>49</v>
      </c>
      <c r="B1487" s="33">
        <v>5</v>
      </c>
      <c r="C1487" s="35" t="s">
        <v>373</v>
      </c>
      <c r="D1487">
        <v>1</v>
      </c>
      <c r="E1487" s="35" t="s">
        <v>31</v>
      </c>
      <c r="F1487">
        <v>49</v>
      </c>
      <c r="G1487">
        <v>2.9</v>
      </c>
      <c r="H1487"/>
      <c r="I1487"/>
      <c r="J1487"/>
      <c r="K1487"/>
      <c r="L1487"/>
      <c r="M1487"/>
      <c r="N1487"/>
      <c r="O1487"/>
    </row>
    <row r="1488" spans="1:15" x14ac:dyDescent="0.35">
      <c r="A1488" s="35" t="s">
        <v>49</v>
      </c>
      <c r="B1488" s="33">
        <v>5</v>
      </c>
      <c r="C1488" s="35" t="s">
        <v>373</v>
      </c>
      <c r="D1488">
        <v>1</v>
      </c>
      <c r="E1488" s="35" t="s">
        <v>809</v>
      </c>
      <c r="F1488">
        <v>107</v>
      </c>
      <c r="G1488">
        <v>20.399999999999999</v>
      </c>
      <c r="H1488"/>
      <c r="I1488"/>
      <c r="J1488"/>
      <c r="K1488"/>
      <c r="L1488"/>
      <c r="M1488"/>
      <c r="N1488"/>
      <c r="O1488"/>
    </row>
    <row r="1489" spans="1:15" x14ac:dyDescent="0.35">
      <c r="A1489" s="35" t="s">
        <v>49</v>
      </c>
      <c r="B1489" s="33">
        <v>5</v>
      </c>
      <c r="C1489" s="35" t="s">
        <v>373</v>
      </c>
      <c r="D1489">
        <v>1</v>
      </c>
      <c r="E1489" s="35" t="s">
        <v>31</v>
      </c>
      <c r="F1489">
        <v>75</v>
      </c>
      <c r="G1489">
        <v>5.5</v>
      </c>
      <c r="H1489"/>
      <c r="I1489"/>
      <c r="J1489"/>
      <c r="K1489"/>
      <c r="L1489"/>
      <c r="M1489"/>
      <c r="N1489"/>
      <c r="O1489"/>
    </row>
    <row r="1490" spans="1:15" x14ac:dyDescent="0.35">
      <c r="A1490" s="35" t="s">
        <v>49</v>
      </c>
      <c r="B1490" s="33">
        <v>5</v>
      </c>
      <c r="C1490" s="35" t="s">
        <v>373</v>
      </c>
      <c r="D1490">
        <v>1</v>
      </c>
      <c r="E1490" s="35" t="s">
        <v>250</v>
      </c>
      <c r="F1490">
        <v>54</v>
      </c>
      <c r="G1490">
        <v>3.5</v>
      </c>
      <c r="H1490"/>
      <c r="I1490"/>
      <c r="J1490"/>
      <c r="K1490"/>
      <c r="L1490"/>
      <c r="M1490"/>
      <c r="N1490"/>
      <c r="O1490"/>
    </row>
    <row r="1491" spans="1:15" x14ac:dyDescent="0.35">
      <c r="A1491" s="35" t="s">
        <v>49</v>
      </c>
      <c r="B1491" s="33">
        <v>5</v>
      </c>
      <c r="C1491" s="35" t="s">
        <v>373</v>
      </c>
      <c r="D1491">
        <v>2</v>
      </c>
      <c r="E1491" s="35" t="s">
        <v>23</v>
      </c>
      <c r="F1491">
        <v>181</v>
      </c>
      <c r="G1491">
        <v>100.8</v>
      </c>
      <c r="H1491"/>
      <c r="I1491"/>
      <c r="J1491"/>
      <c r="K1491"/>
      <c r="L1491"/>
      <c r="M1491"/>
      <c r="N1491"/>
      <c r="O1491"/>
    </row>
    <row r="1492" spans="1:15" x14ac:dyDescent="0.35">
      <c r="A1492" s="35" t="s">
        <v>49</v>
      </c>
      <c r="B1492" s="33">
        <v>5</v>
      </c>
      <c r="C1492" s="35" t="s">
        <v>373</v>
      </c>
      <c r="D1492">
        <v>2</v>
      </c>
      <c r="E1492" s="35" t="s">
        <v>23</v>
      </c>
      <c r="F1492">
        <v>101</v>
      </c>
      <c r="G1492">
        <v>17.100000000000001</v>
      </c>
      <c r="H1492"/>
      <c r="I1492"/>
      <c r="J1492"/>
      <c r="K1492"/>
      <c r="L1492"/>
      <c r="M1492"/>
      <c r="N1492"/>
      <c r="O1492"/>
    </row>
    <row r="1493" spans="1:15" x14ac:dyDescent="0.35">
      <c r="A1493" s="35" t="s">
        <v>49</v>
      </c>
      <c r="B1493" s="33">
        <v>5</v>
      </c>
      <c r="C1493" s="35" t="s">
        <v>373</v>
      </c>
      <c r="D1493">
        <v>2</v>
      </c>
      <c r="E1493" s="35" t="s">
        <v>23</v>
      </c>
      <c r="F1493">
        <v>109</v>
      </c>
      <c r="G1493">
        <v>21.2</v>
      </c>
      <c r="H1493"/>
      <c r="I1493"/>
      <c r="J1493"/>
      <c r="K1493"/>
      <c r="L1493"/>
      <c r="M1493"/>
      <c r="N1493"/>
      <c r="O1493"/>
    </row>
    <row r="1494" spans="1:15" x14ac:dyDescent="0.35">
      <c r="A1494" s="35" t="s">
        <v>49</v>
      </c>
      <c r="B1494" s="33">
        <v>5</v>
      </c>
      <c r="C1494" s="35" t="s">
        <v>373</v>
      </c>
      <c r="D1494">
        <v>2</v>
      </c>
      <c r="E1494" s="35" t="s">
        <v>23</v>
      </c>
      <c r="F1494">
        <v>101</v>
      </c>
      <c r="G1494">
        <v>16.7</v>
      </c>
      <c r="H1494"/>
      <c r="I1494"/>
      <c r="J1494"/>
      <c r="K1494"/>
      <c r="L1494"/>
      <c r="M1494"/>
      <c r="N1494"/>
      <c r="O1494"/>
    </row>
    <row r="1495" spans="1:15" x14ac:dyDescent="0.35">
      <c r="A1495" s="35" t="s">
        <v>49</v>
      </c>
      <c r="B1495" s="33">
        <v>5</v>
      </c>
      <c r="C1495" s="35" t="s">
        <v>373</v>
      </c>
      <c r="D1495">
        <v>2</v>
      </c>
      <c r="E1495" s="35" t="s">
        <v>23</v>
      </c>
      <c r="F1495">
        <v>100</v>
      </c>
      <c r="G1495">
        <v>15.9</v>
      </c>
      <c r="H1495"/>
      <c r="I1495"/>
      <c r="J1495"/>
      <c r="K1495"/>
      <c r="L1495"/>
      <c r="M1495"/>
      <c r="N1495"/>
      <c r="O1495"/>
    </row>
    <row r="1496" spans="1:15" x14ac:dyDescent="0.35">
      <c r="A1496" s="35" t="s">
        <v>49</v>
      </c>
      <c r="B1496" s="33">
        <v>5</v>
      </c>
      <c r="C1496" s="35" t="s">
        <v>373</v>
      </c>
      <c r="D1496">
        <v>2</v>
      </c>
      <c r="E1496" s="35" t="s">
        <v>23</v>
      </c>
      <c r="F1496">
        <v>154</v>
      </c>
      <c r="G1496">
        <v>53.4</v>
      </c>
      <c r="H1496"/>
      <c r="I1496"/>
      <c r="J1496"/>
      <c r="K1496"/>
      <c r="L1496"/>
      <c r="M1496"/>
      <c r="N1496"/>
      <c r="O1496"/>
    </row>
    <row r="1497" spans="1:15" x14ac:dyDescent="0.35">
      <c r="A1497" s="35" t="s">
        <v>49</v>
      </c>
      <c r="B1497" s="33">
        <v>5</v>
      </c>
      <c r="C1497" s="35" t="s">
        <v>373</v>
      </c>
      <c r="D1497">
        <v>2</v>
      </c>
      <c r="E1497" s="35" t="s">
        <v>23</v>
      </c>
      <c r="F1497">
        <v>96</v>
      </c>
      <c r="G1497">
        <v>15.7</v>
      </c>
      <c r="H1497"/>
      <c r="I1497"/>
      <c r="J1497"/>
      <c r="K1497"/>
      <c r="L1497"/>
      <c r="M1497"/>
      <c r="N1497"/>
      <c r="O1497"/>
    </row>
    <row r="1498" spans="1:15" x14ac:dyDescent="0.35">
      <c r="A1498" s="35" t="s">
        <v>49</v>
      </c>
      <c r="B1498" s="33">
        <v>5</v>
      </c>
      <c r="C1498" s="35" t="s">
        <v>373</v>
      </c>
      <c r="D1498">
        <v>2</v>
      </c>
      <c r="E1498" s="35" t="s">
        <v>23</v>
      </c>
      <c r="F1498">
        <v>87</v>
      </c>
      <c r="G1498">
        <v>9.6</v>
      </c>
      <c r="H1498"/>
      <c r="I1498"/>
      <c r="J1498"/>
      <c r="K1498"/>
      <c r="L1498"/>
      <c r="M1498"/>
      <c r="N1498"/>
      <c r="O1498"/>
    </row>
    <row r="1499" spans="1:15" x14ac:dyDescent="0.35">
      <c r="A1499" s="35" t="s">
        <v>49</v>
      </c>
      <c r="B1499" s="33">
        <v>5</v>
      </c>
      <c r="C1499" s="35" t="s">
        <v>373</v>
      </c>
      <c r="D1499">
        <v>2</v>
      </c>
      <c r="E1499" s="35" t="s">
        <v>23</v>
      </c>
      <c r="F1499">
        <v>92</v>
      </c>
      <c r="G1499">
        <v>13.6</v>
      </c>
      <c r="H1499"/>
      <c r="I1499"/>
      <c r="J1499"/>
      <c r="K1499"/>
      <c r="L1499"/>
      <c r="M1499"/>
      <c r="N1499"/>
      <c r="O1499"/>
    </row>
    <row r="1500" spans="1:15" x14ac:dyDescent="0.35">
      <c r="A1500" s="35" t="s">
        <v>49</v>
      </c>
      <c r="B1500" s="33">
        <v>5</v>
      </c>
      <c r="C1500" s="35" t="s">
        <v>373</v>
      </c>
      <c r="D1500">
        <v>2</v>
      </c>
      <c r="E1500" s="35" t="s">
        <v>23</v>
      </c>
      <c r="F1500">
        <v>100</v>
      </c>
      <c r="G1500">
        <v>15.4</v>
      </c>
      <c r="H1500"/>
      <c r="I1500"/>
      <c r="J1500"/>
      <c r="K1500"/>
      <c r="L1500"/>
      <c r="M1500"/>
      <c r="N1500"/>
      <c r="O1500"/>
    </row>
    <row r="1501" spans="1:15" x14ac:dyDescent="0.35">
      <c r="A1501" s="35" t="s">
        <v>49</v>
      </c>
      <c r="B1501" s="33">
        <v>5</v>
      </c>
      <c r="C1501" s="35" t="s">
        <v>373</v>
      </c>
      <c r="D1501">
        <v>2</v>
      </c>
      <c r="E1501" s="35" t="s">
        <v>22</v>
      </c>
      <c r="F1501">
        <v>55</v>
      </c>
      <c r="G1501">
        <v>5.6</v>
      </c>
      <c r="H1501"/>
      <c r="I1501"/>
      <c r="J1501"/>
      <c r="K1501"/>
      <c r="L1501"/>
      <c r="M1501"/>
      <c r="N1501"/>
      <c r="O1501"/>
    </row>
    <row r="1502" spans="1:15" x14ac:dyDescent="0.35">
      <c r="A1502" s="35" t="s">
        <v>49</v>
      </c>
      <c r="B1502" s="33">
        <v>5</v>
      </c>
      <c r="C1502" s="35" t="s">
        <v>373</v>
      </c>
      <c r="D1502">
        <v>2</v>
      </c>
      <c r="E1502" s="35" t="s">
        <v>22</v>
      </c>
      <c r="F1502">
        <v>58</v>
      </c>
      <c r="G1502">
        <v>3</v>
      </c>
      <c r="H1502"/>
      <c r="I1502"/>
      <c r="J1502"/>
      <c r="K1502"/>
      <c r="L1502"/>
      <c r="M1502"/>
      <c r="N1502"/>
      <c r="O1502"/>
    </row>
    <row r="1503" spans="1:15" x14ac:dyDescent="0.35">
      <c r="A1503" s="35" t="s">
        <v>49</v>
      </c>
      <c r="B1503" s="33">
        <v>5</v>
      </c>
      <c r="C1503" s="35" t="s">
        <v>373</v>
      </c>
      <c r="D1503">
        <v>2</v>
      </c>
      <c r="E1503" s="35" t="s">
        <v>263</v>
      </c>
      <c r="F1503">
        <v>80</v>
      </c>
      <c r="G1503">
        <v>20.2</v>
      </c>
      <c r="H1503"/>
      <c r="I1503"/>
      <c r="J1503"/>
      <c r="K1503"/>
      <c r="L1503"/>
      <c r="M1503"/>
      <c r="N1503"/>
      <c r="O1503"/>
    </row>
    <row r="1504" spans="1:15" x14ac:dyDescent="0.35">
      <c r="A1504" s="35" t="s">
        <v>49</v>
      </c>
      <c r="B1504" s="33">
        <v>5</v>
      </c>
      <c r="C1504" s="35" t="s">
        <v>373</v>
      </c>
      <c r="D1504">
        <v>2</v>
      </c>
      <c r="E1504" s="35" t="s">
        <v>250</v>
      </c>
      <c r="F1504">
        <v>64</v>
      </c>
      <c r="G1504">
        <v>5.4</v>
      </c>
      <c r="H1504"/>
      <c r="I1504"/>
      <c r="J1504"/>
      <c r="K1504"/>
      <c r="L1504"/>
      <c r="M1504"/>
      <c r="N1504"/>
      <c r="O1504"/>
    </row>
    <row r="1505" spans="1:15" x14ac:dyDescent="0.35">
      <c r="A1505" s="35" t="s">
        <v>49</v>
      </c>
      <c r="B1505" s="33">
        <v>5</v>
      </c>
      <c r="C1505" s="35" t="s">
        <v>373</v>
      </c>
      <c r="D1505">
        <v>2</v>
      </c>
      <c r="E1505" s="35" t="s">
        <v>294</v>
      </c>
      <c r="F1505">
        <v>112</v>
      </c>
      <c r="G1505">
        <v>51.3</v>
      </c>
      <c r="H1505"/>
      <c r="I1505"/>
      <c r="J1505"/>
      <c r="K1505"/>
      <c r="L1505"/>
      <c r="M1505"/>
      <c r="N1505"/>
      <c r="O1505"/>
    </row>
    <row r="1506" spans="1:15" x14ac:dyDescent="0.35">
      <c r="A1506" s="35" t="s">
        <v>49</v>
      </c>
      <c r="B1506" s="33">
        <v>5</v>
      </c>
      <c r="C1506" s="35" t="s">
        <v>373</v>
      </c>
      <c r="D1506">
        <v>2</v>
      </c>
      <c r="E1506" s="35" t="s">
        <v>22</v>
      </c>
      <c r="F1506">
        <v>45</v>
      </c>
      <c r="G1506">
        <v>2.7</v>
      </c>
      <c r="H1506"/>
      <c r="I1506"/>
      <c r="J1506"/>
      <c r="K1506"/>
      <c r="L1506"/>
      <c r="M1506"/>
      <c r="N1506"/>
      <c r="O1506"/>
    </row>
    <row r="1507" spans="1:15" x14ac:dyDescent="0.35">
      <c r="A1507" s="35" t="s">
        <v>49</v>
      </c>
      <c r="B1507" s="33">
        <v>5</v>
      </c>
      <c r="C1507" s="35" t="s">
        <v>373</v>
      </c>
      <c r="D1507">
        <v>2</v>
      </c>
      <c r="E1507" s="35" t="s">
        <v>22</v>
      </c>
      <c r="F1507">
        <v>51</v>
      </c>
      <c r="G1507">
        <v>4.2</v>
      </c>
      <c r="H1507"/>
      <c r="I1507"/>
      <c r="J1507"/>
      <c r="K1507"/>
      <c r="L1507"/>
      <c r="M1507"/>
      <c r="N1507"/>
      <c r="O1507"/>
    </row>
    <row r="1508" spans="1:15" x14ac:dyDescent="0.35">
      <c r="A1508" s="35" t="s">
        <v>49</v>
      </c>
      <c r="B1508" s="33">
        <v>5</v>
      </c>
      <c r="C1508" s="35" t="s">
        <v>373</v>
      </c>
      <c r="D1508">
        <v>2</v>
      </c>
      <c r="E1508" s="35" t="s">
        <v>22</v>
      </c>
      <c r="F1508">
        <v>61</v>
      </c>
      <c r="G1508">
        <v>7.9</v>
      </c>
      <c r="H1508"/>
      <c r="I1508"/>
      <c r="J1508"/>
      <c r="K1508"/>
      <c r="L1508"/>
      <c r="M1508"/>
      <c r="N1508"/>
      <c r="O1508"/>
    </row>
    <row r="1509" spans="1:15" x14ac:dyDescent="0.35">
      <c r="A1509" s="35" t="s">
        <v>49</v>
      </c>
      <c r="B1509" s="33">
        <v>5</v>
      </c>
      <c r="C1509" s="35" t="s">
        <v>373</v>
      </c>
      <c r="D1509">
        <v>2</v>
      </c>
      <c r="E1509" s="35" t="s">
        <v>87</v>
      </c>
      <c r="F1509">
        <v>65</v>
      </c>
      <c r="G1509">
        <v>7.4</v>
      </c>
      <c r="H1509"/>
      <c r="I1509" t="s">
        <v>1223</v>
      </c>
      <c r="J1509"/>
      <c r="K1509"/>
      <c r="L1509"/>
      <c r="M1509"/>
      <c r="N1509"/>
      <c r="O1509"/>
    </row>
    <row r="1510" spans="1:15" x14ac:dyDescent="0.35">
      <c r="A1510" s="35" t="s">
        <v>49</v>
      </c>
      <c r="B1510" s="33">
        <v>5</v>
      </c>
      <c r="C1510" s="35" t="s">
        <v>373</v>
      </c>
      <c r="D1510">
        <v>3</v>
      </c>
      <c r="E1510" s="35" t="s">
        <v>23</v>
      </c>
      <c r="F1510">
        <v>191</v>
      </c>
      <c r="G1510">
        <v>127.8</v>
      </c>
      <c r="H1510"/>
      <c r="I1510"/>
      <c r="J1510"/>
      <c r="K1510"/>
      <c r="L1510"/>
      <c r="M1510"/>
      <c r="N1510"/>
      <c r="O1510"/>
    </row>
    <row r="1511" spans="1:15" x14ac:dyDescent="0.35">
      <c r="A1511" s="35" t="s">
        <v>49</v>
      </c>
      <c r="B1511" s="33">
        <v>5</v>
      </c>
      <c r="C1511" s="35" t="s">
        <v>373</v>
      </c>
      <c r="D1511">
        <v>3</v>
      </c>
      <c r="E1511" s="35" t="s">
        <v>250</v>
      </c>
      <c r="F1511">
        <v>61</v>
      </c>
      <c r="G1511">
        <v>5.8</v>
      </c>
      <c r="H1511"/>
      <c r="I1511"/>
      <c r="J1511"/>
      <c r="K1511"/>
      <c r="L1511"/>
      <c r="M1511"/>
      <c r="N1511"/>
      <c r="O1511"/>
    </row>
    <row r="1512" spans="1:15" x14ac:dyDescent="0.35">
      <c r="A1512" s="35" t="s">
        <v>49</v>
      </c>
      <c r="B1512" s="33">
        <v>5</v>
      </c>
      <c r="C1512" s="35" t="s">
        <v>373</v>
      </c>
      <c r="D1512">
        <v>3</v>
      </c>
      <c r="E1512" s="35" t="s">
        <v>23</v>
      </c>
      <c r="F1512">
        <v>51</v>
      </c>
      <c r="G1512">
        <v>3.4</v>
      </c>
      <c r="H1512"/>
      <c r="I1512"/>
      <c r="J1512"/>
      <c r="K1512"/>
      <c r="L1512"/>
      <c r="M1512"/>
      <c r="N1512"/>
      <c r="O1512"/>
    </row>
    <row r="1513" spans="1:15" x14ac:dyDescent="0.35">
      <c r="A1513" s="35" t="s">
        <v>49</v>
      </c>
      <c r="B1513" s="33">
        <v>5</v>
      </c>
      <c r="C1513" s="35" t="s">
        <v>373</v>
      </c>
      <c r="D1513">
        <v>3</v>
      </c>
      <c r="E1513" s="35" t="s">
        <v>23</v>
      </c>
      <c r="F1513">
        <v>206</v>
      </c>
      <c r="G1513">
        <v>133.69999999999999</v>
      </c>
      <c r="H1513"/>
      <c r="I1513"/>
      <c r="J1513"/>
      <c r="K1513"/>
      <c r="L1513"/>
      <c r="M1513"/>
      <c r="N1513"/>
      <c r="O1513"/>
    </row>
    <row r="1514" spans="1:15" x14ac:dyDescent="0.35">
      <c r="A1514" s="35" t="s">
        <v>49</v>
      </c>
      <c r="B1514" s="33">
        <v>5</v>
      </c>
      <c r="C1514" s="35" t="s">
        <v>373</v>
      </c>
      <c r="D1514">
        <v>3</v>
      </c>
      <c r="E1514" s="35" t="s">
        <v>23</v>
      </c>
      <c r="F1514">
        <v>122</v>
      </c>
      <c r="G1514">
        <v>26.6</v>
      </c>
      <c r="H1514"/>
      <c r="I1514"/>
      <c r="J1514"/>
      <c r="K1514"/>
      <c r="L1514"/>
      <c r="M1514"/>
      <c r="N1514"/>
      <c r="O1514"/>
    </row>
    <row r="1515" spans="1:15" x14ac:dyDescent="0.35">
      <c r="A1515" s="35" t="s">
        <v>49</v>
      </c>
      <c r="B1515" s="33">
        <v>5</v>
      </c>
      <c r="C1515" s="35" t="s">
        <v>373</v>
      </c>
      <c r="D1515">
        <v>3</v>
      </c>
      <c r="E1515" s="35" t="s">
        <v>23</v>
      </c>
      <c r="F1515">
        <v>271</v>
      </c>
      <c r="G1515">
        <v>305</v>
      </c>
      <c r="H1515"/>
      <c r="I1515"/>
      <c r="J1515"/>
      <c r="K1515"/>
      <c r="L1515"/>
      <c r="M1515"/>
      <c r="N1515"/>
      <c r="O1515"/>
    </row>
    <row r="1516" spans="1:15" x14ac:dyDescent="0.35">
      <c r="A1516" s="35" t="s">
        <v>49</v>
      </c>
      <c r="B1516" s="33">
        <v>5</v>
      </c>
      <c r="C1516" s="35" t="s">
        <v>373</v>
      </c>
      <c r="D1516">
        <v>3</v>
      </c>
      <c r="E1516" s="35" t="s">
        <v>23</v>
      </c>
      <c r="F1516">
        <v>270</v>
      </c>
      <c r="G1516">
        <v>302</v>
      </c>
      <c r="H1516"/>
      <c r="I1516"/>
      <c r="J1516"/>
      <c r="K1516"/>
      <c r="L1516"/>
      <c r="M1516"/>
      <c r="N1516"/>
      <c r="O1516"/>
    </row>
    <row r="1517" spans="1:15" x14ac:dyDescent="0.35">
      <c r="A1517" s="35" t="s">
        <v>49</v>
      </c>
      <c r="B1517" s="33">
        <v>5</v>
      </c>
      <c r="C1517" s="35" t="s">
        <v>373</v>
      </c>
      <c r="D1517">
        <v>3</v>
      </c>
      <c r="E1517" s="35" t="s">
        <v>15</v>
      </c>
      <c r="F1517">
        <v>225</v>
      </c>
      <c r="G1517">
        <v>221.4</v>
      </c>
      <c r="H1517"/>
      <c r="I1517"/>
      <c r="J1517"/>
      <c r="K1517"/>
      <c r="L1517"/>
      <c r="M1517"/>
      <c r="N1517"/>
      <c r="O1517"/>
    </row>
    <row r="1518" spans="1:15" x14ac:dyDescent="0.35">
      <c r="A1518" s="35" t="s">
        <v>49</v>
      </c>
      <c r="B1518" s="33">
        <v>5</v>
      </c>
      <c r="C1518" s="35" t="s">
        <v>373</v>
      </c>
      <c r="D1518">
        <v>3</v>
      </c>
      <c r="E1518" s="35" t="s">
        <v>250</v>
      </c>
      <c r="F1518">
        <v>115</v>
      </c>
      <c r="G1518">
        <v>35.700000000000003</v>
      </c>
      <c r="H1518"/>
      <c r="I1518"/>
      <c r="J1518"/>
      <c r="K1518"/>
      <c r="L1518"/>
      <c r="M1518"/>
      <c r="N1518"/>
      <c r="O1518"/>
    </row>
    <row r="1519" spans="1:15" x14ac:dyDescent="0.35">
      <c r="A1519" s="35" t="s">
        <v>49</v>
      </c>
      <c r="B1519" s="33">
        <v>5</v>
      </c>
      <c r="C1519" s="35" t="s">
        <v>373</v>
      </c>
      <c r="D1519">
        <v>3</v>
      </c>
      <c r="E1519" s="35" t="s">
        <v>23</v>
      </c>
      <c r="F1519">
        <v>106</v>
      </c>
      <c r="G1519">
        <v>15.9</v>
      </c>
      <c r="H1519"/>
      <c r="I1519"/>
      <c r="J1519"/>
      <c r="K1519"/>
      <c r="L1519"/>
      <c r="M1519"/>
      <c r="N1519"/>
      <c r="O1519"/>
    </row>
    <row r="1520" spans="1:15" x14ac:dyDescent="0.35">
      <c r="A1520" s="35" t="s">
        <v>49</v>
      </c>
      <c r="B1520" s="33">
        <v>5</v>
      </c>
      <c r="C1520" s="35" t="s">
        <v>373</v>
      </c>
      <c r="D1520">
        <v>3</v>
      </c>
      <c r="E1520" s="35" t="s">
        <v>23</v>
      </c>
      <c r="F1520">
        <v>97</v>
      </c>
      <c r="G1520">
        <v>14.9</v>
      </c>
      <c r="H1520"/>
      <c r="I1520"/>
      <c r="J1520"/>
      <c r="K1520"/>
      <c r="L1520"/>
      <c r="M1520"/>
      <c r="N1520"/>
      <c r="O1520"/>
    </row>
    <row r="1521" spans="1:15" x14ac:dyDescent="0.35">
      <c r="A1521" s="35" t="s">
        <v>49</v>
      </c>
      <c r="B1521" s="33">
        <v>5</v>
      </c>
      <c r="C1521" s="35" t="s">
        <v>373</v>
      </c>
      <c r="D1521">
        <v>3</v>
      </c>
      <c r="E1521" s="35" t="s">
        <v>23</v>
      </c>
      <c r="F1521">
        <v>106</v>
      </c>
      <c r="G1521">
        <v>17.5</v>
      </c>
      <c r="H1521"/>
      <c r="I1521"/>
      <c r="J1521"/>
      <c r="K1521"/>
      <c r="L1521"/>
      <c r="M1521"/>
      <c r="N1521"/>
      <c r="O1521"/>
    </row>
    <row r="1522" spans="1:15" x14ac:dyDescent="0.35">
      <c r="A1522" s="35" t="s">
        <v>49</v>
      </c>
      <c r="B1522" s="33">
        <v>5</v>
      </c>
      <c r="C1522" s="35" t="s">
        <v>373</v>
      </c>
      <c r="D1522">
        <v>3</v>
      </c>
      <c r="E1522" s="35" t="s">
        <v>23</v>
      </c>
      <c r="F1522">
        <v>95</v>
      </c>
      <c r="G1522">
        <v>15.8</v>
      </c>
      <c r="H1522"/>
      <c r="I1522"/>
      <c r="J1522"/>
      <c r="K1522"/>
      <c r="L1522"/>
      <c r="M1522"/>
      <c r="N1522"/>
      <c r="O1522"/>
    </row>
    <row r="1523" spans="1:15" x14ac:dyDescent="0.35">
      <c r="A1523" s="35" t="s">
        <v>49</v>
      </c>
      <c r="B1523" s="33">
        <v>5</v>
      </c>
      <c r="C1523" s="35" t="s">
        <v>373</v>
      </c>
      <c r="D1523">
        <v>3</v>
      </c>
      <c r="E1523" s="35" t="s">
        <v>250</v>
      </c>
      <c r="F1523">
        <v>75</v>
      </c>
      <c r="G1523">
        <v>9.5</v>
      </c>
      <c r="H1523"/>
      <c r="I1523"/>
      <c r="J1523"/>
      <c r="K1523"/>
      <c r="L1523"/>
      <c r="M1523"/>
      <c r="N1523"/>
      <c r="O1523"/>
    </row>
    <row r="1524" spans="1:15" x14ac:dyDescent="0.35">
      <c r="A1524" s="35" t="s">
        <v>49</v>
      </c>
      <c r="B1524" s="33">
        <v>5</v>
      </c>
      <c r="C1524" s="35" t="s">
        <v>373</v>
      </c>
      <c r="D1524">
        <v>3</v>
      </c>
      <c r="E1524" s="35" t="s">
        <v>250</v>
      </c>
      <c r="F1524">
        <v>75</v>
      </c>
      <c r="G1524">
        <v>7.1</v>
      </c>
      <c r="H1524"/>
      <c r="I1524"/>
      <c r="J1524"/>
      <c r="K1524"/>
      <c r="L1524"/>
      <c r="M1524"/>
      <c r="N1524"/>
      <c r="O1524"/>
    </row>
    <row r="1525" spans="1:15" x14ac:dyDescent="0.35">
      <c r="A1525" s="35" t="s">
        <v>49</v>
      </c>
      <c r="B1525" s="33">
        <v>5</v>
      </c>
      <c r="C1525" s="35" t="s">
        <v>373</v>
      </c>
      <c r="D1525">
        <v>3</v>
      </c>
      <c r="E1525" s="35" t="s">
        <v>23</v>
      </c>
      <c r="F1525">
        <v>65</v>
      </c>
      <c r="G1525">
        <v>5.5</v>
      </c>
      <c r="H1525"/>
      <c r="I1525"/>
      <c r="J1525"/>
      <c r="K1525"/>
      <c r="L1525"/>
      <c r="M1525"/>
      <c r="N1525"/>
      <c r="O1525"/>
    </row>
    <row r="1526" spans="1:15" x14ac:dyDescent="0.35">
      <c r="A1526" s="35" t="s">
        <v>49</v>
      </c>
      <c r="B1526" s="33">
        <v>5</v>
      </c>
      <c r="C1526" s="35" t="s">
        <v>373</v>
      </c>
      <c r="D1526">
        <v>3</v>
      </c>
      <c r="E1526" s="35" t="s">
        <v>809</v>
      </c>
      <c r="F1526">
        <v>75</v>
      </c>
      <c r="G1526">
        <v>7.8</v>
      </c>
      <c r="H1526"/>
      <c r="I1526"/>
      <c r="J1526"/>
      <c r="K1526"/>
      <c r="L1526"/>
      <c r="M1526"/>
      <c r="N1526"/>
      <c r="O1526"/>
    </row>
    <row r="1527" spans="1:15" x14ac:dyDescent="0.35">
      <c r="A1527" s="35" t="s">
        <v>49</v>
      </c>
      <c r="B1527" s="33">
        <v>5</v>
      </c>
      <c r="C1527" s="35" t="s">
        <v>373</v>
      </c>
      <c r="D1527">
        <v>3</v>
      </c>
      <c r="E1527" s="35" t="s">
        <v>809</v>
      </c>
      <c r="F1527">
        <v>102</v>
      </c>
      <c r="G1527">
        <v>17.7</v>
      </c>
      <c r="H1527"/>
      <c r="I1527"/>
      <c r="J1527"/>
      <c r="K1527"/>
      <c r="L1527"/>
      <c r="M1527"/>
      <c r="N1527"/>
      <c r="O1527"/>
    </row>
    <row r="1528" spans="1:15" x14ac:dyDescent="0.35">
      <c r="A1528" s="35" t="s">
        <v>49</v>
      </c>
      <c r="B1528" s="33">
        <v>5</v>
      </c>
      <c r="C1528" s="35" t="s">
        <v>373</v>
      </c>
      <c r="D1528">
        <v>3</v>
      </c>
      <c r="E1528" s="35" t="s">
        <v>23</v>
      </c>
      <c r="F1528">
        <v>97</v>
      </c>
      <c r="G1528">
        <v>14.9</v>
      </c>
      <c r="H1528"/>
      <c r="I1528"/>
      <c r="J1528"/>
      <c r="K1528"/>
      <c r="L1528"/>
      <c r="M1528"/>
      <c r="N1528"/>
      <c r="O1528"/>
    </row>
    <row r="1529" spans="1:15" x14ac:dyDescent="0.35">
      <c r="A1529" s="35" t="s">
        <v>49</v>
      </c>
      <c r="B1529" s="33">
        <v>5</v>
      </c>
      <c r="C1529" s="35" t="s">
        <v>373</v>
      </c>
      <c r="D1529">
        <v>3</v>
      </c>
      <c r="E1529" s="35" t="s">
        <v>23</v>
      </c>
      <c r="F1529">
        <v>152</v>
      </c>
      <c r="G1529">
        <v>60.9</v>
      </c>
      <c r="H1529"/>
      <c r="I1529"/>
      <c r="J1529"/>
      <c r="K1529"/>
      <c r="L1529"/>
      <c r="M1529"/>
      <c r="N1529"/>
      <c r="O1529"/>
    </row>
    <row r="1530" spans="1:15" x14ac:dyDescent="0.35">
      <c r="A1530" s="35" t="s">
        <v>49</v>
      </c>
      <c r="B1530" s="33">
        <v>5</v>
      </c>
      <c r="C1530" s="35" t="s">
        <v>373</v>
      </c>
      <c r="D1530">
        <v>3</v>
      </c>
      <c r="E1530" s="35" t="s">
        <v>23</v>
      </c>
      <c r="F1530">
        <v>114</v>
      </c>
      <c r="G1530">
        <v>24.9</v>
      </c>
      <c r="H1530"/>
      <c r="I1530"/>
      <c r="J1530"/>
      <c r="K1530"/>
      <c r="L1530"/>
      <c r="M1530"/>
      <c r="N1530"/>
      <c r="O1530"/>
    </row>
    <row r="1531" spans="1:15" x14ac:dyDescent="0.35">
      <c r="A1531" s="35" t="s">
        <v>49</v>
      </c>
      <c r="B1531" s="33">
        <v>5</v>
      </c>
      <c r="C1531" s="35" t="s">
        <v>373</v>
      </c>
      <c r="D1531">
        <v>3</v>
      </c>
      <c r="E1531" s="35" t="s">
        <v>250</v>
      </c>
      <c r="F1531">
        <v>65</v>
      </c>
      <c r="G1531">
        <v>5.7</v>
      </c>
      <c r="H1531"/>
      <c r="I1531"/>
      <c r="J1531"/>
      <c r="K1531"/>
      <c r="L1531"/>
      <c r="M1531"/>
      <c r="N1531"/>
      <c r="O1531"/>
    </row>
    <row r="1532" spans="1:15" x14ac:dyDescent="0.35">
      <c r="A1532" s="35" t="s">
        <v>49</v>
      </c>
      <c r="B1532" s="33">
        <v>5</v>
      </c>
      <c r="C1532" s="35" t="s">
        <v>373</v>
      </c>
      <c r="D1532">
        <v>3</v>
      </c>
      <c r="E1532" s="35" t="s">
        <v>250</v>
      </c>
      <c r="F1532">
        <v>68</v>
      </c>
      <c r="G1532">
        <v>5.9</v>
      </c>
      <c r="H1532"/>
      <c r="I1532"/>
      <c r="J1532"/>
      <c r="K1532"/>
      <c r="L1532"/>
      <c r="M1532"/>
      <c r="N1532"/>
      <c r="O1532"/>
    </row>
    <row r="1533" spans="1:15" x14ac:dyDescent="0.35">
      <c r="A1533" s="35" t="s">
        <v>49</v>
      </c>
      <c r="B1533" s="33">
        <v>5</v>
      </c>
      <c r="C1533" s="35" t="s">
        <v>373</v>
      </c>
      <c r="D1533">
        <v>3</v>
      </c>
      <c r="E1533" s="35" t="s">
        <v>250</v>
      </c>
      <c r="F1533">
        <v>60</v>
      </c>
      <c r="G1533">
        <v>4</v>
      </c>
      <c r="H1533"/>
      <c r="I1533"/>
      <c r="J1533"/>
      <c r="K1533"/>
      <c r="L1533"/>
      <c r="M1533"/>
      <c r="N1533"/>
      <c r="O1533"/>
    </row>
    <row r="1534" spans="1:15" x14ac:dyDescent="0.35">
      <c r="A1534" s="35" t="s">
        <v>49</v>
      </c>
      <c r="B1534" s="33">
        <v>5</v>
      </c>
      <c r="C1534" s="35" t="s">
        <v>373</v>
      </c>
      <c r="D1534">
        <v>3</v>
      </c>
      <c r="E1534" s="35" t="s">
        <v>250</v>
      </c>
      <c r="F1534">
        <v>60</v>
      </c>
      <c r="G1534">
        <v>4.2</v>
      </c>
      <c r="H1534"/>
      <c r="I1534"/>
      <c r="J1534"/>
      <c r="K1534"/>
      <c r="L1534"/>
      <c r="M1534"/>
      <c r="N1534"/>
      <c r="O1534"/>
    </row>
    <row r="1535" spans="1:15" x14ac:dyDescent="0.35">
      <c r="A1535" s="35" t="s">
        <v>49</v>
      </c>
      <c r="B1535" s="33">
        <v>5</v>
      </c>
      <c r="C1535" s="35" t="s">
        <v>373</v>
      </c>
      <c r="D1535">
        <v>3</v>
      </c>
      <c r="E1535" s="35" t="s">
        <v>250</v>
      </c>
      <c r="F1535">
        <v>62</v>
      </c>
      <c r="G1535">
        <v>4.9000000000000004</v>
      </c>
      <c r="H1535"/>
      <c r="I1535"/>
      <c r="J1535"/>
      <c r="K1535"/>
      <c r="L1535"/>
      <c r="M1535"/>
      <c r="N1535"/>
      <c r="O1535"/>
    </row>
    <row r="1536" spans="1:15" x14ac:dyDescent="0.35">
      <c r="A1536" s="35" t="s">
        <v>49</v>
      </c>
      <c r="B1536" s="33">
        <v>5</v>
      </c>
      <c r="C1536" s="35" t="s">
        <v>373</v>
      </c>
      <c r="D1536">
        <v>3</v>
      </c>
      <c r="E1536" s="35" t="s">
        <v>23</v>
      </c>
      <c r="F1536">
        <v>121</v>
      </c>
      <c r="G1536">
        <v>27.8</v>
      </c>
      <c r="H1536"/>
      <c r="I1536"/>
      <c r="J1536"/>
      <c r="K1536"/>
      <c r="L1536"/>
      <c r="M1536"/>
      <c r="N1536"/>
      <c r="O1536"/>
    </row>
    <row r="1537" spans="1:15" x14ac:dyDescent="0.35">
      <c r="A1537" s="35" t="s">
        <v>49</v>
      </c>
      <c r="B1537" s="33">
        <v>5</v>
      </c>
      <c r="C1537" s="35" t="s">
        <v>373</v>
      </c>
      <c r="D1537">
        <v>3</v>
      </c>
      <c r="E1537" s="35" t="s">
        <v>294</v>
      </c>
      <c r="F1537">
        <v>116</v>
      </c>
      <c r="G1537">
        <v>66.5</v>
      </c>
      <c r="H1537"/>
      <c r="I1537"/>
      <c r="J1537"/>
      <c r="K1537"/>
      <c r="L1537"/>
      <c r="M1537"/>
      <c r="N1537"/>
      <c r="O1537"/>
    </row>
    <row r="1538" spans="1:15" x14ac:dyDescent="0.35">
      <c r="A1538" s="35" t="s">
        <v>49</v>
      </c>
      <c r="B1538" s="33">
        <v>5</v>
      </c>
      <c r="C1538" s="35" t="s">
        <v>373</v>
      </c>
      <c r="D1538">
        <v>3</v>
      </c>
      <c r="E1538" s="35" t="s">
        <v>23</v>
      </c>
      <c r="F1538">
        <v>202</v>
      </c>
      <c r="G1538">
        <v>124.8</v>
      </c>
      <c r="H1538"/>
      <c r="I1538"/>
      <c r="J1538"/>
      <c r="K1538"/>
      <c r="L1538"/>
      <c r="M1538"/>
      <c r="N1538"/>
      <c r="O1538"/>
    </row>
    <row r="1539" spans="1:15" x14ac:dyDescent="0.35">
      <c r="A1539" s="35" t="s">
        <v>49</v>
      </c>
      <c r="B1539" s="33">
        <v>5</v>
      </c>
      <c r="C1539" s="35" t="s">
        <v>364</v>
      </c>
      <c r="D1539">
        <v>1</v>
      </c>
      <c r="E1539" s="35" t="s">
        <v>23</v>
      </c>
      <c r="F1539">
        <v>85</v>
      </c>
      <c r="G1539">
        <v>9.8000000000000007</v>
      </c>
      <c r="H1539"/>
      <c r="I1539"/>
      <c r="J1539"/>
      <c r="K1539"/>
      <c r="L1539"/>
      <c r="M1539"/>
      <c r="N1539"/>
      <c r="O1539"/>
    </row>
    <row r="1540" spans="1:15" x14ac:dyDescent="0.35">
      <c r="A1540" s="35" t="s">
        <v>49</v>
      </c>
      <c r="B1540" s="33">
        <v>5</v>
      </c>
      <c r="C1540" s="35" t="s">
        <v>364</v>
      </c>
      <c r="D1540">
        <v>1</v>
      </c>
      <c r="E1540" s="35" t="s">
        <v>23</v>
      </c>
      <c r="F1540">
        <v>98</v>
      </c>
      <c r="G1540">
        <v>15.8</v>
      </c>
      <c r="H1540"/>
      <c r="I1540"/>
      <c r="J1540"/>
      <c r="K1540"/>
      <c r="L1540"/>
      <c r="M1540"/>
      <c r="N1540"/>
      <c r="O1540"/>
    </row>
    <row r="1541" spans="1:15" x14ac:dyDescent="0.35">
      <c r="A1541" s="35" t="s">
        <v>49</v>
      </c>
      <c r="B1541" s="33">
        <v>5</v>
      </c>
      <c r="C1541" s="35" t="s">
        <v>364</v>
      </c>
      <c r="D1541">
        <v>1</v>
      </c>
      <c r="E1541" s="35" t="s">
        <v>23</v>
      </c>
      <c r="F1541">
        <v>163</v>
      </c>
      <c r="G1541">
        <v>63.1</v>
      </c>
      <c r="H1541"/>
      <c r="I1541"/>
      <c r="J1541"/>
      <c r="K1541"/>
      <c r="L1541"/>
      <c r="M1541"/>
      <c r="N1541"/>
      <c r="O1541"/>
    </row>
    <row r="1542" spans="1:15" x14ac:dyDescent="0.35">
      <c r="A1542" s="35" t="s">
        <v>49</v>
      </c>
      <c r="B1542" s="33">
        <v>5</v>
      </c>
      <c r="C1542" s="35" t="s">
        <v>364</v>
      </c>
      <c r="D1542">
        <v>1</v>
      </c>
      <c r="E1542" s="35" t="s">
        <v>23</v>
      </c>
      <c r="F1542">
        <v>92</v>
      </c>
      <c r="G1542">
        <v>12.8</v>
      </c>
      <c r="H1542"/>
      <c r="I1542"/>
      <c r="J1542"/>
      <c r="K1542"/>
      <c r="L1542"/>
      <c r="M1542"/>
      <c r="N1542"/>
      <c r="O1542"/>
    </row>
    <row r="1543" spans="1:15" x14ac:dyDescent="0.35">
      <c r="A1543" s="35" t="s">
        <v>49</v>
      </c>
      <c r="B1543" s="33">
        <v>5</v>
      </c>
      <c r="C1543" s="35" t="s">
        <v>364</v>
      </c>
      <c r="D1543">
        <v>1</v>
      </c>
      <c r="E1543" s="35" t="s">
        <v>230</v>
      </c>
      <c r="F1543">
        <v>106</v>
      </c>
      <c r="G1543">
        <v>21</v>
      </c>
      <c r="H1543"/>
      <c r="I1543"/>
      <c r="J1543"/>
      <c r="K1543"/>
      <c r="L1543"/>
      <c r="M1543"/>
      <c r="N1543"/>
      <c r="O1543"/>
    </row>
    <row r="1544" spans="1:15" x14ac:dyDescent="0.35">
      <c r="A1544" s="35" t="s">
        <v>49</v>
      </c>
      <c r="B1544" s="33">
        <v>5</v>
      </c>
      <c r="C1544" s="35" t="s">
        <v>364</v>
      </c>
      <c r="D1544">
        <v>1</v>
      </c>
      <c r="E1544" s="35" t="s">
        <v>116</v>
      </c>
      <c r="F1544">
        <v>45</v>
      </c>
      <c r="G1544">
        <v>0.2</v>
      </c>
      <c r="H1544"/>
      <c r="I1544"/>
      <c r="J1544"/>
      <c r="K1544"/>
      <c r="L1544"/>
      <c r="M1544"/>
      <c r="N1544"/>
      <c r="O1544"/>
    </row>
    <row r="1545" spans="1:15" x14ac:dyDescent="0.35">
      <c r="A1545" s="35" t="s">
        <v>49</v>
      </c>
      <c r="B1545" s="33">
        <v>5</v>
      </c>
      <c r="C1545" s="35" t="s">
        <v>364</v>
      </c>
      <c r="D1545">
        <v>2</v>
      </c>
      <c r="E1545" s="35" t="s">
        <v>23</v>
      </c>
      <c r="F1545">
        <v>90</v>
      </c>
      <c r="G1545">
        <v>11.5</v>
      </c>
      <c r="H1545"/>
      <c r="I1545"/>
      <c r="J1545"/>
      <c r="K1545"/>
      <c r="L1545"/>
      <c r="M1545"/>
      <c r="N1545"/>
      <c r="O1545"/>
    </row>
    <row r="1546" spans="1:15" x14ac:dyDescent="0.35">
      <c r="A1546" s="35" t="s">
        <v>49</v>
      </c>
      <c r="B1546" s="33">
        <v>5</v>
      </c>
      <c r="C1546" s="35" t="s">
        <v>364</v>
      </c>
      <c r="D1546">
        <v>2</v>
      </c>
      <c r="E1546" s="35" t="s">
        <v>31</v>
      </c>
      <c r="F1546">
        <v>17</v>
      </c>
      <c r="G1546">
        <v>0.1</v>
      </c>
      <c r="H1546"/>
      <c r="I1546"/>
      <c r="J1546"/>
      <c r="K1546"/>
      <c r="L1546"/>
      <c r="M1546"/>
      <c r="N1546"/>
      <c r="O1546"/>
    </row>
    <row r="1547" spans="1:15" x14ac:dyDescent="0.35">
      <c r="A1547" s="35" t="s">
        <v>49</v>
      </c>
      <c r="B1547" s="33">
        <v>5</v>
      </c>
      <c r="C1547" s="35" t="s">
        <v>364</v>
      </c>
      <c r="D1547">
        <v>2</v>
      </c>
      <c r="E1547" s="35" t="s">
        <v>77</v>
      </c>
      <c r="F1547">
        <v>44</v>
      </c>
      <c r="G1547">
        <v>0.8</v>
      </c>
      <c r="H1547"/>
      <c r="I1547"/>
      <c r="J1547"/>
      <c r="K1547"/>
      <c r="L1547"/>
      <c r="M1547"/>
      <c r="N1547"/>
      <c r="O1547"/>
    </row>
    <row r="1548" spans="1:15" x14ac:dyDescent="0.35">
      <c r="A1548" s="35" t="s">
        <v>49</v>
      </c>
      <c r="B1548" s="33">
        <v>5</v>
      </c>
      <c r="C1548" s="35" t="s">
        <v>364</v>
      </c>
      <c r="D1548">
        <v>2</v>
      </c>
      <c r="E1548" s="35" t="s">
        <v>77</v>
      </c>
      <c r="F1548">
        <v>47</v>
      </c>
      <c r="G1548">
        <v>1.3</v>
      </c>
      <c r="H1548"/>
      <c r="I1548"/>
      <c r="J1548"/>
      <c r="K1548"/>
      <c r="L1548"/>
      <c r="M1548"/>
      <c r="N1548"/>
      <c r="O1548"/>
    </row>
    <row r="1549" spans="1:15" x14ac:dyDescent="0.35">
      <c r="A1549" s="35" t="s">
        <v>49</v>
      </c>
      <c r="B1549" s="33">
        <v>5</v>
      </c>
      <c r="C1549" s="35" t="s">
        <v>364</v>
      </c>
      <c r="D1549">
        <v>2</v>
      </c>
      <c r="E1549" s="35" t="s">
        <v>77</v>
      </c>
      <c r="F1549">
        <v>33</v>
      </c>
      <c r="G1549">
        <v>0.4</v>
      </c>
      <c r="H1549"/>
      <c r="I1549"/>
      <c r="J1549"/>
      <c r="K1549"/>
      <c r="L1549"/>
      <c r="M1549"/>
      <c r="N1549"/>
      <c r="O1549"/>
    </row>
    <row r="1550" spans="1:15" x14ac:dyDescent="0.35">
      <c r="A1550" s="35" t="s">
        <v>49</v>
      </c>
      <c r="B1550" s="33">
        <v>5</v>
      </c>
      <c r="C1550" s="35" t="s">
        <v>364</v>
      </c>
      <c r="D1550">
        <v>2</v>
      </c>
      <c r="E1550" s="35" t="s">
        <v>35</v>
      </c>
      <c r="F1550">
        <v>17</v>
      </c>
      <c r="G1550">
        <v>0.1</v>
      </c>
      <c r="H1550"/>
      <c r="I1550"/>
      <c r="J1550"/>
      <c r="K1550"/>
      <c r="L1550"/>
      <c r="M1550"/>
      <c r="N1550"/>
      <c r="O1550"/>
    </row>
    <row r="1551" spans="1:15" x14ac:dyDescent="0.35">
      <c r="A1551" s="35" t="s">
        <v>16</v>
      </c>
      <c r="B1551" s="33">
        <v>1</v>
      </c>
      <c r="C1551" s="35" t="s">
        <v>365</v>
      </c>
      <c r="D1551">
        <v>0</v>
      </c>
      <c r="E1551" s="35" t="s">
        <v>1078</v>
      </c>
      <c r="F1551">
        <v>294</v>
      </c>
      <c r="G1551">
        <v>652.5</v>
      </c>
      <c r="H1551"/>
      <c r="I1551"/>
      <c r="J1551"/>
      <c r="K1551"/>
      <c r="L1551"/>
      <c r="M1551"/>
      <c r="N1551"/>
      <c r="O1551"/>
    </row>
    <row r="1552" spans="1:15" x14ac:dyDescent="0.35">
      <c r="A1552" s="35" t="s">
        <v>16</v>
      </c>
      <c r="B1552" s="33">
        <v>1</v>
      </c>
      <c r="C1552" s="35" t="s">
        <v>365</v>
      </c>
      <c r="D1552">
        <v>0</v>
      </c>
      <c r="E1552" s="35" t="s">
        <v>979</v>
      </c>
      <c r="F1552">
        <v>72</v>
      </c>
      <c r="G1552">
        <v>5.25</v>
      </c>
      <c r="H1552"/>
      <c r="I1552" t="s">
        <v>248</v>
      </c>
      <c r="J1552"/>
      <c r="K1552"/>
      <c r="L1552"/>
      <c r="M1552"/>
      <c r="N1552"/>
      <c r="O1552"/>
    </row>
    <row r="1553" spans="1:15" x14ac:dyDescent="0.35">
      <c r="A1553" s="35" t="s">
        <v>16</v>
      </c>
      <c r="B1553" s="33">
        <v>1</v>
      </c>
      <c r="C1553" s="35" t="s">
        <v>365</v>
      </c>
      <c r="D1553">
        <v>0</v>
      </c>
      <c r="E1553" s="35" t="s">
        <v>20</v>
      </c>
      <c r="F1553">
        <v>183</v>
      </c>
      <c r="G1553">
        <v>94.16</v>
      </c>
      <c r="H1553" t="s">
        <v>13</v>
      </c>
      <c r="I1553"/>
      <c r="J1553"/>
      <c r="K1553"/>
      <c r="L1553"/>
      <c r="M1553"/>
      <c r="N1553"/>
      <c r="O1553"/>
    </row>
    <row r="1554" spans="1:15" x14ac:dyDescent="0.35">
      <c r="A1554" s="35" t="s">
        <v>16</v>
      </c>
      <c r="B1554" s="33">
        <v>1</v>
      </c>
      <c r="C1554" s="35" t="s">
        <v>365</v>
      </c>
      <c r="D1554">
        <v>0</v>
      </c>
      <c r="E1554" s="35" t="s">
        <v>67</v>
      </c>
      <c r="F1554">
        <v>100</v>
      </c>
      <c r="G1554">
        <v>10.24</v>
      </c>
      <c r="H1554" t="s">
        <v>13</v>
      </c>
      <c r="I1554" t="s">
        <v>995</v>
      </c>
      <c r="J1554"/>
      <c r="K1554"/>
      <c r="L1554"/>
      <c r="M1554"/>
      <c r="N1554"/>
      <c r="O1554"/>
    </row>
    <row r="1555" spans="1:15" x14ac:dyDescent="0.35">
      <c r="A1555" s="35" t="s">
        <v>16</v>
      </c>
      <c r="B1555" s="33">
        <v>1</v>
      </c>
      <c r="C1555" s="35" t="s">
        <v>365</v>
      </c>
      <c r="D1555">
        <v>0</v>
      </c>
      <c r="E1555" s="35" t="s">
        <v>67</v>
      </c>
      <c r="F1555">
        <v>112</v>
      </c>
      <c r="G1555">
        <v>13.1</v>
      </c>
      <c r="H1555" t="s">
        <v>13</v>
      </c>
      <c r="I1555" t="s">
        <v>995</v>
      </c>
      <c r="J1555"/>
      <c r="K1555"/>
      <c r="L1555"/>
      <c r="M1555"/>
      <c r="N1555"/>
      <c r="O1555"/>
    </row>
    <row r="1556" spans="1:15" x14ac:dyDescent="0.35">
      <c r="A1556" s="35" t="s">
        <v>16</v>
      </c>
      <c r="B1556" s="33">
        <v>1</v>
      </c>
      <c r="C1556" s="35" t="s">
        <v>365</v>
      </c>
      <c r="D1556">
        <v>0</v>
      </c>
      <c r="E1556" s="35" t="s">
        <v>67</v>
      </c>
      <c r="F1556">
        <v>105</v>
      </c>
      <c r="G1556">
        <v>7.6</v>
      </c>
      <c r="H1556" t="s">
        <v>13</v>
      </c>
      <c r="I1556" t="s">
        <v>995</v>
      </c>
      <c r="J1556"/>
      <c r="K1556"/>
      <c r="L1556"/>
      <c r="M1556"/>
      <c r="N1556"/>
      <c r="O1556"/>
    </row>
    <row r="1557" spans="1:15" x14ac:dyDescent="0.35">
      <c r="A1557" s="35" t="s">
        <v>16</v>
      </c>
      <c r="B1557" s="33">
        <v>1</v>
      </c>
      <c r="C1557" s="35" t="s">
        <v>365</v>
      </c>
      <c r="D1557">
        <v>0</v>
      </c>
      <c r="E1557" s="35" t="s">
        <v>67</v>
      </c>
      <c r="F1557">
        <v>106</v>
      </c>
      <c r="G1557">
        <v>13.4</v>
      </c>
      <c r="H1557"/>
      <c r="I1557" t="s">
        <v>995</v>
      </c>
      <c r="J1557"/>
      <c r="K1557"/>
      <c r="L1557"/>
      <c r="M1557"/>
      <c r="N1557"/>
      <c r="O1557"/>
    </row>
    <row r="1558" spans="1:15" x14ac:dyDescent="0.35">
      <c r="A1558" s="35" t="s">
        <v>16</v>
      </c>
      <c r="B1558" s="33">
        <v>1</v>
      </c>
      <c r="C1558" s="35" t="s">
        <v>365</v>
      </c>
      <c r="D1558">
        <v>0</v>
      </c>
      <c r="E1558" s="35" t="s">
        <v>67</v>
      </c>
      <c r="F1558">
        <v>113</v>
      </c>
      <c r="G1558">
        <v>14.92</v>
      </c>
      <c r="H1558"/>
      <c r="I1558" t="s">
        <v>995</v>
      </c>
      <c r="J1558"/>
      <c r="K1558"/>
      <c r="L1558"/>
      <c r="M1558"/>
      <c r="N1558"/>
      <c r="O1558"/>
    </row>
    <row r="1559" spans="1:15" x14ac:dyDescent="0.35">
      <c r="A1559" s="35" t="s">
        <v>16</v>
      </c>
      <c r="B1559" s="33">
        <v>1</v>
      </c>
      <c r="C1559" s="35" t="s">
        <v>365</v>
      </c>
      <c r="D1559">
        <v>0</v>
      </c>
      <c r="E1559" s="35" t="s">
        <v>22</v>
      </c>
      <c r="F1559">
        <v>161</v>
      </c>
      <c r="G1559">
        <v>85.5</v>
      </c>
      <c r="H1559"/>
      <c r="I1559"/>
      <c r="J1559"/>
      <c r="K1559"/>
      <c r="L1559"/>
      <c r="M1559"/>
      <c r="N1559"/>
      <c r="O1559"/>
    </row>
    <row r="1560" spans="1:15" x14ac:dyDescent="0.35">
      <c r="A1560" s="35" t="s">
        <v>16</v>
      </c>
      <c r="B1560" s="33">
        <v>1</v>
      </c>
      <c r="C1560" s="35" t="s">
        <v>365</v>
      </c>
      <c r="D1560">
        <v>0</v>
      </c>
      <c r="E1560" s="35" t="s">
        <v>23</v>
      </c>
      <c r="F1560">
        <v>125</v>
      </c>
      <c r="G1560">
        <v>29.38</v>
      </c>
      <c r="H1560"/>
      <c r="I1560"/>
      <c r="J1560"/>
      <c r="K1560"/>
      <c r="L1560"/>
      <c r="M1560"/>
      <c r="N1560"/>
      <c r="O1560"/>
    </row>
    <row r="1561" spans="1:15" x14ac:dyDescent="0.35">
      <c r="A1561" s="35" t="s">
        <v>16</v>
      </c>
      <c r="B1561" s="33">
        <v>1</v>
      </c>
      <c r="C1561" s="35" t="s">
        <v>365</v>
      </c>
      <c r="D1561">
        <v>0</v>
      </c>
      <c r="E1561" s="35" t="s">
        <v>23</v>
      </c>
      <c r="F1561">
        <v>131</v>
      </c>
      <c r="G1561">
        <v>36.479999999999997</v>
      </c>
      <c r="H1561"/>
      <c r="I1561"/>
      <c r="J1561"/>
      <c r="K1561"/>
      <c r="L1561"/>
      <c r="M1561"/>
      <c r="N1561"/>
      <c r="O1561"/>
    </row>
    <row r="1562" spans="1:15" x14ac:dyDescent="0.35">
      <c r="A1562" s="35" t="s">
        <v>16</v>
      </c>
      <c r="B1562" s="33">
        <v>1</v>
      </c>
      <c r="C1562" s="35" t="s">
        <v>365</v>
      </c>
      <c r="D1562">
        <v>0</v>
      </c>
      <c r="E1562" s="35" t="s">
        <v>8</v>
      </c>
      <c r="F1562">
        <v>58</v>
      </c>
      <c r="G1562">
        <v>5.2</v>
      </c>
      <c r="H1562" t="s">
        <v>13</v>
      </c>
      <c r="I1562"/>
      <c r="J1562"/>
      <c r="K1562"/>
      <c r="L1562"/>
      <c r="M1562"/>
      <c r="N1562"/>
      <c r="O1562"/>
    </row>
    <row r="1563" spans="1:15" x14ac:dyDescent="0.35">
      <c r="A1563" s="35" t="s">
        <v>16</v>
      </c>
      <c r="B1563" s="33">
        <v>1</v>
      </c>
      <c r="C1563" s="35" t="s">
        <v>373</v>
      </c>
      <c r="D1563">
        <v>1</v>
      </c>
      <c r="E1563" s="35" t="s">
        <v>31</v>
      </c>
      <c r="F1563">
        <v>71</v>
      </c>
      <c r="G1563">
        <v>7.42</v>
      </c>
      <c r="H1563"/>
      <c r="I1563"/>
      <c r="J1563"/>
      <c r="K1563"/>
      <c r="L1563"/>
      <c r="M1563"/>
      <c r="N1563"/>
      <c r="O1563"/>
    </row>
    <row r="1564" spans="1:15" x14ac:dyDescent="0.35">
      <c r="A1564" s="35" t="s">
        <v>16</v>
      </c>
      <c r="B1564" s="33">
        <v>1</v>
      </c>
      <c r="C1564" s="35" t="s">
        <v>373</v>
      </c>
      <c r="D1564">
        <v>1</v>
      </c>
      <c r="E1564" s="35" t="s">
        <v>31</v>
      </c>
      <c r="F1564">
        <v>51</v>
      </c>
      <c r="G1564">
        <v>2.23</v>
      </c>
      <c r="H1564"/>
      <c r="I1564"/>
      <c r="J1564"/>
      <c r="K1564"/>
      <c r="L1564"/>
      <c r="M1564"/>
      <c r="N1564"/>
      <c r="O1564"/>
    </row>
    <row r="1565" spans="1:15" x14ac:dyDescent="0.35">
      <c r="A1565" s="35" t="s">
        <v>16</v>
      </c>
      <c r="B1565" s="33">
        <v>1</v>
      </c>
      <c r="C1565" s="35" t="s">
        <v>373</v>
      </c>
      <c r="D1565">
        <v>1</v>
      </c>
      <c r="E1565" s="35" t="s">
        <v>23</v>
      </c>
      <c r="F1565">
        <v>209</v>
      </c>
      <c r="G1565">
        <v>165.7</v>
      </c>
      <c r="H1565"/>
      <c r="I1565"/>
      <c r="J1565"/>
      <c r="K1565"/>
      <c r="L1565"/>
      <c r="M1565"/>
      <c r="N1565"/>
      <c r="O1565"/>
    </row>
    <row r="1566" spans="1:15" x14ac:dyDescent="0.35">
      <c r="A1566" s="35" t="s">
        <v>16</v>
      </c>
      <c r="B1566" s="33">
        <v>1</v>
      </c>
      <c r="C1566" s="35" t="s">
        <v>373</v>
      </c>
      <c r="D1566">
        <v>1</v>
      </c>
      <c r="E1566" s="35" t="s">
        <v>22</v>
      </c>
      <c r="F1566">
        <v>38</v>
      </c>
      <c r="G1566">
        <v>1.19</v>
      </c>
      <c r="H1566"/>
      <c r="I1566"/>
      <c r="J1566"/>
      <c r="K1566"/>
      <c r="L1566"/>
      <c r="M1566"/>
      <c r="N1566"/>
      <c r="O1566"/>
    </row>
    <row r="1567" spans="1:15" x14ac:dyDescent="0.35">
      <c r="A1567" s="35" t="s">
        <v>16</v>
      </c>
      <c r="B1567" s="33">
        <v>1</v>
      </c>
      <c r="C1567" s="35" t="s">
        <v>373</v>
      </c>
      <c r="D1567">
        <v>2</v>
      </c>
      <c r="E1567" s="35" t="s">
        <v>294</v>
      </c>
      <c r="F1567">
        <v>61</v>
      </c>
      <c r="G1567">
        <v>8.6300000000000008</v>
      </c>
      <c r="H1567"/>
      <c r="I1567"/>
      <c r="J1567"/>
      <c r="K1567"/>
      <c r="L1567"/>
      <c r="M1567"/>
      <c r="N1567"/>
      <c r="O1567"/>
    </row>
    <row r="1568" spans="1:15" x14ac:dyDescent="0.35">
      <c r="A1568" s="35" t="s">
        <v>16</v>
      </c>
      <c r="B1568" s="33">
        <v>1</v>
      </c>
      <c r="C1568" s="35" t="s">
        <v>373</v>
      </c>
      <c r="D1568">
        <v>2</v>
      </c>
      <c r="E1568" s="35" t="s">
        <v>23</v>
      </c>
      <c r="F1568">
        <v>191</v>
      </c>
      <c r="G1568">
        <v>112.6</v>
      </c>
      <c r="H1568"/>
      <c r="I1568"/>
      <c r="J1568"/>
      <c r="K1568"/>
      <c r="L1568"/>
      <c r="M1568"/>
      <c r="N1568"/>
      <c r="O1568"/>
    </row>
    <row r="1569" spans="1:15" x14ac:dyDescent="0.35">
      <c r="A1569" s="35" t="s">
        <v>16</v>
      </c>
      <c r="B1569" s="33">
        <v>1</v>
      </c>
      <c r="C1569" s="35" t="s">
        <v>373</v>
      </c>
      <c r="D1569">
        <v>2</v>
      </c>
      <c r="E1569" s="35" t="s">
        <v>88</v>
      </c>
      <c r="F1569">
        <v>81</v>
      </c>
      <c r="G1569">
        <v>8.64</v>
      </c>
      <c r="H1569"/>
      <c r="I1569"/>
      <c r="J1569"/>
      <c r="K1569"/>
      <c r="L1569"/>
      <c r="M1569"/>
      <c r="N1569"/>
      <c r="O1569"/>
    </row>
    <row r="1570" spans="1:15" x14ac:dyDescent="0.35">
      <c r="A1570" s="35" t="s">
        <v>16</v>
      </c>
      <c r="B1570" s="33">
        <v>1</v>
      </c>
      <c r="C1570" s="35" t="s">
        <v>373</v>
      </c>
      <c r="D1570">
        <v>2</v>
      </c>
      <c r="E1570" s="35" t="s">
        <v>23</v>
      </c>
      <c r="F1570">
        <v>165</v>
      </c>
      <c r="G1570">
        <v>66.09</v>
      </c>
      <c r="H1570"/>
      <c r="I1570"/>
      <c r="J1570"/>
      <c r="K1570"/>
      <c r="L1570"/>
      <c r="M1570"/>
      <c r="N1570"/>
      <c r="O1570"/>
    </row>
    <row r="1571" spans="1:15" x14ac:dyDescent="0.35">
      <c r="A1571" s="35" t="s">
        <v>16</v>
      </c>
      <c r="B1571" s="33">
        <v>1</v>
      </c>
      <c r="C1571" s="35" t="s">
        <v>373</v>
      </c>
      <c r="D1571">
        <v>3</v>
      </c>
      <c r="E1571" s="35" t="s">
        <v>23</v>
      </c>
      <c r="F1571">
        <v>141</v>
      </c>
      <c r="G1571">
        <v>44.82</v>
      </c>
      <c r="H1571"/>
      <c r="I1571"/>
      <c r="J1571"/>
      <c r="K1571"/>
      <c r="L1571"/>
      <c r="M1571"/>
      <c r="N1571"/>
      <c r="O1571"/>
    </row>
    <row r="1572" spans="1:15" x14ac:dyDescent="0.35">
      <c r="A1572" s="35" t="s">
        <v>16</v>
      </c>
      <c r="B1572" s="33">
        <v>1</v>
      </c>
      <c r="C1572" s="35" t="s">
        <v>373</v>
      </c>
      <c r="D1572">
        <v>3</v>
      </c>
      <c r="E1572" s="35" t="s">
        <v>23</v>
      </c>
      <c r="F1572">
        <v>172</v>
      </c>
      <c r="G1572">
        <v>83.47</v>
      </c>
      <c r="H1572"/>
      <c r="I1572"/>
      <c r="J1572"/>
      <c r="K1572"/>
      <c r="L1572"/>
      <c r="M1572"/>
      <c r="N1572"/>
      <c r="O1572"/>
    </row>
    <row r="1573" spans="1:15" x14ac:dyDescent="0.35">
      <c r="A1573" s="35" t="s">
        <v>16</v>
      </c>
      <c r="B1573" s="33">
        <v>1</v>
      </c>
      <c r="C1573" s="35" t="s">
        <v>373</v>
      </c>
      <c r="D1573">
        <v>3</v>
      </c>
      <c r="E1573" s="35" t="s">
        <v>23</v>
      </c>
      <c r="F1573">
        <v>126</v>
      </c>
      <c r="G1573">
        <v>29.3</v>
      </c>
      <c r="H1573"/>
      <c r="I1573"/>
      <c r="J1573"/>
      <c r="K1573"/>
      <c r="L1573"/>
      <c r="M1573"/>
      <c r="N1573"/>
      <c r="O1573"/>
    </row>
    <row r="1574" spans="1:15" x14ac:dyDescent="0.35">
      <c r="A1574" s="35" t="s">
        <v>16</v>
      </c>
      <c r="B1574" s="33">
        <v>1</v>
      </c>
      <c r="C1574" s="35" t="s">
        <v>373</v>
      </c>
      <c r="D1574">
        <v>3</v>
      </c>
      <c r="E1574" s="35" t="s">
        <v>23</v>
      </c>
      <c r="F1574">
        <v>155</v>
      </c>
      <c r="G1574">
        <v>55.3</v>
      </c>
      <c r="H1574"/>
      <c r="I1574"/>
      <c r="J1574"/>
      <c r="K1574"/>
      <c r="L1574"/>
      <c r="M1574"/>
      <c r="N1574"/>
      <c r="O1574"/>
    </row>
    <row r="1575" spans="1:15" x14ac:dyDescent="0.35">
      <c r="A1575" s="35" t="s">
        <v>16</v>
      </c>
      <c r="B1575" s="33">
        <v>1</v>
      </c>
      <c r="C1575" s="35" t="s">
        <v>373</v>
      </c>
      <c r="D1575">
        <v>3</v>
      </c>
      <c r="E1575" s="35" t="s">
        <v>22</v>
      </c>
      <c r="F1575">
        <v>74</v>
      </c>
      <c r="G1575">
        <v>2.1</v>
      </c>
      <c r="H1575"/>
      <c r="I1575"/>
      <c r="J1575"/>
      <c r="K1575"/>
      <c r="L1575"/>
      <c r="M1575"/>
      <c r="N1575"/>
      <c r="O1575"/>
    </row>
    <row r="1576" spans="1:15" x14ac:dyDescent="0.35">
      <c r="A1576" s="35" t="s">
        <v>16</v>
      </c>
      <c r="B1576" s="33">
        <v>1</v>
      </c>
      <c r="C1576" s="35" t="s">
        <v>373</v>
      </c>
      <c r="D1576">
        <v>3</v>
      </c>
      <c r="E1576" s="35" t="s">
        <v>576</v>
      </c>
      <c r="F1576">
        <v>52</v>
      </c>
      <c r="G1576">
        <v>1.81</v>
      </c>
      <c r="H1576"/>
      <c r="I1576" t="s">
        <v>995</v>
      </c>
      <c r="J1576"/>
      <c r="K1576"/>
      <c r="L1576"/>
      <c r="M1576"/>
      <c r="N1576"/>
      <c r="O1576"/>
    </row>
    <row r="1577" spans="1:15" x14ac:dyDescent="0.35">
      <c r="A1577" s="35" t="s">
        <v>16</v>
      </c>
      <c r="B1577" s="33">
        <v>1</v>
      </c>
      <c r="C1577" s="35" t="s">
        <v>364</v>
      </c>
      <c r="D1577">
        <v>1</v>
      </c>
      <c r="E1577" s="35" t="s">
        <v>15</v>
      </c>
      <c r="F1577">
        <v>64</v>
      </c>
      <c r="G1577">
        <v>5.1100000000000003</v>
      </c>
      <c r="H1577"/>
      <c r="I1577"/>
      <c r="J1577"/>
      <c r="K1577"/>
      <c r="L1577"/>
      <c r="M1577"/>
      <c r="N1577"/>
      <c r="O1577"/>
    </row>
    <row r="1578" spans="1:15" x14ac:dyDescent="0.35">
      <c r="A1578" s="35" t="s">
        <v>16</v>
      </c>
      <c r="B1578" s="33">
        <v>1</v>
      </c>
      <c r="C1578" s="35" t="s">
        <v>364</v>
      </c>
      <c r="D1578">
        <v>1</v>
      </c>
      <c r="E1578" s="35" t="s">
        <v>15</v>
      </c>
      <c r="F1578">
        <v>68</v>
      </c>
      <c r="G1578">
        <v>6.1</v>
      </c>
      <c r="H1578"/>
      <c r="I1578"/>
      <c r="J1578"/>
      <c r="K1578"/>
      <c r="L1578"/>
      <c r="M1578"/>
      <c r="N1578"/>
      <c r="O1578"/>
    </row>
    <row r="1579" spans="1:15" x14ac:dyDescent="0.35">
      <c r="A1579" s="35" t="s">
        <v>16</v>
      </c>
      <c r="B1579" s="33">
        <v>1</v>
      </c>
      <c r="C1579" s="35" t="s">
        <v>364</v>
      </c>
      <c r="D1579">
        <v>1</v>
      </c>
      <c r="E1579" s="35" t="s">
        <v>15</v>
      </c>
      <c r="F1579">
        <v>54</v>
      </c>
      <c r="G1579">
        <v>6.53</v>
      </c>
      <c r="H1579"/>
      <c r="I1579"/>
      <c r="J1579"/>
      <c r="K1579"/>
      <c r="L1579"/>
      <c r="M1579"/>
      <c r="N1579"/>
      <c r="O1579"/>
    </row>
    <row r="1580" spans="1:15" x14ac:dyDescent="0.35">
      <c r="A1580" s="35" t="s">
        <v>16</v>
      </c>
      <c r="B1580" s="33">
        <v>1</v>
      </c>
      <c r="C1580" s="35" t="s">
        <v>364</v>
      </c>
      <c r="D1580">
        <v>1</v>
      </c>
      <c r="E1580" s="35" t="s">
        <v>15</v>
      </c>
      <c r="F1580">
        <v>52</v>
      </c>
      <c r="G1580">
        <v>2.72</v>
      </c>
      <c r="H1580"/>
      <c r="I1580"/>
      <c r="J1580"/>
      <c r="K1580"/>
      <c r="L1580"/>
      <c r="M1580"/>
      <c r="N1580"/>
      <c r="O1580"/>
    </row>
    <row r="1581" spans="1:15" x14ac:dyDescent="0.35">
      <c r="A1581" s="35" t="s">
        <v>16</v>
      </c>
      <c r="B1581" s="33">
        <v>1</v>
      </c>
      <c r="C1581" s="35" t="s">
        <v>364</v>
      </c>
      <c r="D1581">
        <v>1</v>
      </c>
      <c r="E1581" s="35" t="s">
        <v>15</v>
      </c>
      <c r="F1581">
        <v>82</v>
      </c>
      <c r="G1581">
        <v>9.81</v>
      </c>
      <c r="H1581"/>
      <c r="I1581"/>
      <c r="J1581"/>
      <c r="K1581"/>
      <c r="L1581"/>
      <c r="M1581"/>
      <c r="N1581"/>
      <c r="O1581"/>
    </row>
    <row r="1582" spans="1:15" x14ac:dyDescent="0.35">
      <c r="A1582" s="35" t="s">
        <v>16</v>
      </c>
      <c r="B1582" s="33">
        <v>1</v>
      </c>
      <c r="C1582" s="35" t="s">
        <v>364</v>
      </c>
      <c r="D1582">
        <v>1</v>
      </c>
      <c r="E1582" s="35" t="s">
        <v>15</v>
      </c>
      <c r="F1582">
        <v>62</v>
      </c>
      <c r="G1582">
        <v>5.32</v>
      </c>
      <c r="H1582"/>
      <c r="I1582"/>
      <c r="J1582"/>
      <c r="K1582"/>
      <c r="L1582"/>
      <c r="M1582"/>
      <c r="N1582"/>
      <c r="O1582"/>
    </row>
    <row r="1583" spans="1:15" x14ac:dyDescent="0.35">
      <c r="A1583" s="35" t="s">
        <v>16</v>
      </c>
      <c r="B1583" s="33">
        <v>1</v>
      </c>
      <c r="C1583" s="35" t="s">
        <v>364</v>
      </c>
      <c r="D1583">
        <v>1</v>
      </c>
      <c r="E1583" s="35" t="s">
        <v>15</v>
      </c>
      <c r="F1583">
        <v>65</v>
      </c>
      <c r="G1583">
        <v>5.98</v>
      </c>
      <c r="H1583"/>
      <c r="I1583"/>
      <c r="J1583"/>
      <c r="K1583"/>
      <c r="L1583"/>
      <c r="M1583"/>
      <c r="N1583"/>
      <c r="O1583"/>
    </row>
    <row r="1584" spans="1:15" x14ac:dyDescent="0.35">
      <c r="A1584" s="35" t="s">
        <v>16</v>
      </c>
      <c r="B1584" s="33">
        <v>1</v>
      </c>
      <c r="C1584" s="35" t="s">
        <v>364</v>
      </c>
      <c r="D1584">
        <v>1</v>
      </c>
      <c r="E1584" s="35" t="s">
        <v>15</v>
      </c>
      <c r="F1584">
        <v>84</v>
      </c>
      <c r="G1584">
        <v>10.14</v>
      </c>
      <c r="H1584"/>
      <c r="I1584"/>
      <c r="J1584"/>
      <c r="K1584"/>
      <c r="L1584"/>
      <c r="M1584"/>
      <c r="N1584"/>
      <c r="O1584"/>
    </row>
    <row r="1585" spans="1:15" x14ac:dyDescent="0.35">
      <c r="A1585" s="35" t="s">
        <v>16</v>
      </c>
      <c r="B1585" s="33">
        <v>1</v>
      </c>
      <c r="C1585" s="35" t="s">
        <v>364</v>
      </c>
      <c r="D1585">
        <v>1</v>
      </c>
      <c r="E1585" s="35" t="s">
        <v>15</v>
      </c>
      <c r="F1585">
        <v>61</v>
      </c>
      <c r="G1585">
        <v>4.93</v>
      </c>
      <c r="H1585"/>
      <c r="I1585"/>
      <c r="J1585"/>
      <c r="K1585"/>
      <c r="L1585"/>
      <c r="M1585"/>
      <c r="N1585"/>
      <c r="O1585"/>
    </row>
    <row r="1586" spans="1:15" x14ac:dyDescent="0.35">
      <c r="A1586" s="35" t="s">
        <v>16</v>
      </c>
      <c r="B1586" s="33">
        <v>1</v>
      </c>
      <c r="C1586" s="35" t="s">
        <v>364</v>
      </c>
      <c r="D1586">
        <v>1</v>
      </c>
      <c r="E1586" s="35" t="s">
        <v>15</v>
      </c>
      <c r="F1586">
        <v>54</v>
      </c>
      <c r="G1586">
        <v>3.3</v>
      </c>
      <c r="H1586"/>
      <c r="I1586"/>
      <c r="J1586"/>
      <c r="K1586"/>
      <c r="L1586"/>
      <c r="M1586"/>
      <c r="N1586"/>
      <c r="O1586"/>
    </row>
    <row r="1587" spans="1:15" x14ac:dyDescent="0.35">
      <c r="A1587" s="35" t="s">
        <v>16</v>
      </c>
      <c r="B1587" s="33">
        <v>1</v>
      </c>
      <c r="C1587" s="35" t="s">
        <v>364</v>
      </c>
      <c r="D1587">
        <v>1</v>
      </c>
      <c r="E1587" s="35" t="s">
        <v>15</v>
      </c>
      <c r="F1587">
        <v>59</v>
      </c>
      <c r="G1587">
        <v>4.0999999999999996</v>
      </c>
      <c r="H1587"/>
      <c r="I1587"/>
      <c r="J1587"/>
      <c r="K1587"/>
      <c r="L1587"/>
      <c r="M1587"/>
      <c r="N1587"/>
      <c r="O1587"/>
    </row>
    <row r="1588" spans="1:15" x14ac:dyDescent="0.35">
      <c r="A1588" s="35" t="s">
        <v>16</v>
      </c>
      <c r="B1588" s="33">
        <v>1</v>
      </c>
      <c r="C1588" s="35" t="s">
        <v>364</v>
      </c>
      <c r="D1588">
        <v>1</v>
      </c>
      <c r="E1588" s="35" t="s">
        <v>15</v>
      </c>
      <c r="F1588">
        <v>55</v>
      </c>
      <c r="G1588">
        <v>3.3</v>
      </c>
      <c r="H1588"/>
      <c r="I1588"/>
      <c r="J1588"/>
      <c r="K1588"/>
      <c r="L1588"/>
      <c r="M1588"/>
      <c r="N1588"/>
      <c r="O1588"/>
    </row>
    <row r="1589" spans="1:15" x14ac:dyDescent="0.35">
      <c r="A1589" s="35" t="s">
        <v>16</v>
      </c>
      <c r="B1589" s="33">
        <v>1</v>
      </c>
      <c r="C1589" s="35" t="s">
        <v>364</v>
      </c>
      <c r="D1589">
        <v>1</v>
      </c>
      <c r="E1589" s="35" t="s">
        <v>22</v>
      </c>
      <c r="F1589">
        <v>37</v>
      </c>
      <c r="G1589">
        <v>1.02</v>
      </c>
      <c r="H1589"/>
      <c r="I1589"/>
      <c r="J1589"/>
      <c r="K1589"/>
      <c r="L1589"/>
      <c r="M1589"/>
      <c r="N1589"/>
      <c r="O1589"/>
    </row>
    <row r="1590" spans="1:15" x14ac:dyDescent="0.35">
      <c r="A1590" s="35" t="s">
        <v>16</v>
      </c>
      <c r="B1590" s="33">
        <v>1</v>
      </c>
      <c r="C1590" s="35" t="s">
        <v>364</v>
      </c>
      <c r="D1590">
        <v>1</v>
      </c>
      <c r="E1590" s="35" t="s">
        <v>22</v>
      </c>
      <c r="F1590">
        <v>40</v>
      </c>
      <c r="G1590">
        <v>0.41</v>
      </c>
      <c r="H1590"/>
      <c r="I1590"/>
      <c r="J1590"/>
      <c r="K1590"/>
      <c r="L1590"/>
      <c r="M1590"/>
      <c r="N1590"/>
      <c r="O1590"/>
    </row>
    <row r="1591" spans="1:15" x14ac:dyDescent="0.35">
      <c r="A1591" s="35" t="s">
        <v>16</v>
      </c>
      <c r="B1591" s="33">
        <v>1</v>
      </c>
      <c r="C1591" s="35" t="s">
        <v>364</v>
      </c>
      <c r="D1591">
        <v>1</v>
      </c>
      <c r="E1591" s="35" t="s">
        <v>22</v>
      </c>
      <c r="F1591">
        <v>22</v>
      </c>
      <c r="G1591">
        <v>0.27</v>
      </c>
      <c r="H1591"/>
      <c r="I1591"/>
      <c r="J1591"/>
      <c r="K1591"/>
      <c r="L1591"/>
      <c r="M1591"/>
      <c r="N1591"/>
      <c r="O1591"/>
    </row>
    <row r="1592" spans="1:15" x14ac:dyDescent="0.35">
      <c r="A1592" s="35" t="s">
        <v>16</v>
      </c>
      <c r="B1592" s="33">
        <v>1</v>
      </c>
      <c r="C1592" s="35" t="s">
        <v>364</v>
      </c>
      <c r="D1592">
        <v>1</v>
      </c>
      <c r="E1592" s="35" t="s">
        <v>22</v>
      </c>
      <c r="F1592">
        <v>32</v>
      </c>
      <c r="G1592">
        <v>0.89</v>
      </c>
      <c r="H1592"/>
      <c r="I1592"/>
      <c r="J1592"/>
      <c r="K1592"/>
      <c r="L1592"/>
      <c r="M1592"/>
      <c r="N1592"/>
      <c r="O1592"/>
    </row>
    <row r="1593" spans="1:15" x14ac:dyDescent="0.35">
      <c r="A1593" s="35" t="s">
        <v>16</v>
      </c>
      <c r="B1593" s="33">
        <v>1</v>
      </c>
      <c r="C1593" s="35" t="s">
        <v>364</v>
      </c>
      <c r="D1593">
        <v>1</v>
      </c>
      <c r="E1593" s="35" t="s">
        <v>22</v>
      </c>
      <c r="F1593">
        <v>20</v>
      </c>
      <c r="G1593">
        <v>0.28999999999999998</v>
      </c>
      <c r="H1593"/>
      <c r="I1593"/>
      <c r="J1593"/>
      <c r="K1593"/>
      <c r="L1593"/>
      <c r="M1593"/>
      <c r="N1593"/>
      <c r="O1593"/>
    </row>
    <row r="1594" spans="1:15" x14ac:dyDescent="0.35">
      <c r="A1594" s="35" t="s">
        <v>16</v>
      </c>
      <c r="B1594" s="33">
        <v>1</v>
      </c>
      <c r="C1594" s="35" t="s">
        <v>364</v>
      </c>
      <c r="D1594">
        <v>1</v>
      </c>
      <c r="E1594" s="35" t="s">
        <v>22</v>
      </c>
      <c r="F1594">
        <v>32</v>
      </c>
      <c r="G1594">
        <v>0.96</v>
      </c>
      <c r="H1594"/>
      <c r="I1594"/>
      <c r="J1594"/>
      <c r="K1594"/>
      <c r="L1594"/>
      <c r="M1594"/>
      <c r="N1594"/>
      <c r="O1594"/>
    </row>
    <row r="1595" spans="1:15" x14ac:dyDescent="0.35">
      <c r="A1595" s="35" t="s">
        <v>16</v>
      </c>
      <c r="B1595" s="33">
        <v>1</v>
      </c>
      <c r="C1595" s="35" t="s">
        <v>364</v>
      </c>
      <c r="D1595">
        <v>1</v>
      </c>
      <c r="E1595" s="35" t="s">
        <v>22</v>
      </c>
      <c r="F1595">
        <v>19</v>
      </c>
      <c r="G1595">
        <v>0.15</v>
      </c>
      <c r="H1595"/>
      <c r="I1595"/>
    </row>
    <row r="1596" spans="1:15" x14ac:dyDescent="0.35">
      <c r="A1596" s="35" t="s">
        <v>16</v>
      </c>
      <c r="B1596" s="33">
        <v>1</v>
      </c>
      <c r="C1596" s="35" t="s">
        <v>364</v>
      </c>
      <c r="D1596">
        <v>1</v>
      </c>
      <c r="E1596" s="35" t="s">
        <v>22</v>
      </c>
      <c r="F1596">
        <v>34</v>
      </c>
      <c r="G1596">
        <v>1.08</v>
      </c>
      <c r="H1596"/>
      <c r="I1596"/>
    </row>
    <row r="1597" spans="1:15" x14ac:dyDescent="0.35">
      <c r="A1597" s="35" t="s">
        <v>16</v>
      </c>
      <c r="B1597" s="33">
        <v>1</v>
      </c>
      <c r="C1597" s="35" t="s">
        <v>364</v>
      </c>
      <c r="D1597">
        <v>1</v>
      </c>
      <c r="E1597" s="35" t="s">
        <v>22</v>
      </c>
      <c r="F1597">
        <v>35</v>
      </c>
      <c r="G1597">
        <v>1.17</v>
      </c>
      <c r="H1597"/>
      <c r="I1597"/>
    </row>
    <row r="1598" spans="1:15" x14ac:dyDescent="0.35">
      <c r="A1598" s="35" t="s">
        <v>16</v>
      </c>
      <c r="B1598" s="33">
        <v>1</v>
      </c>
      <c r="C1598" s="35" t="s">
        <v>364</v>
      </c>
      <c r="D1598">
        <v>1</v>
      </c>
      <c r="E1598" s="35" t="s">
        <v>22</v>
      </c>
      <c r="F1598">
        <v>21</v>
      </c>
      <c r="G1598">
        <v>0.28999999999999998</v>
      </c>
      <c r="H1598"/>
      <c r="I1598"/>
    </row>
    <row r="1599" spans="1:15" x14ac:dyDescent="0.35">
      <c r="A1599" s="35" t="s">
        <v>16</v>
      </c>
      <c r="B1599" s="33">
        <v>1</v>
      </c>
      <c r="C1599" s="35" t="s">
        <v>364</v>
      </c>
      <c r="D1599">
        <v>1</v>
      </c>
      <c r="E1599" s="35" t="s">
        <v>22</v>
      </c>
      <c r="F1599">
        <v>64</v>
      </c>
      <c r="G1599">
        <v>1.26</v>
      </c>
      <c r="H1599"/>
      <c r="I1599"/>
    </row>
    <row r="1600" spans="1:15" x14ac:dyDescent="0.35">
      <c r="A1600" s="35" t="s">
        <v>16</v>
      </c>
      <c r="B1600" s="33">
        <v>1</v>
      </c>
      <c r="C1600" s="35" t="s">
        <v>364</v>
      </c>
      <c r="D1600">
        <v>1</v>
      </c>
      <c r="E1600" s="35" t="s">
        <v>22</v>
      </c>
      <c r="F1600">
        <v>32</v>
      </c>
      <c r="G1600">
        <v>1.1100000000000001</v>
      </c>
      <c r="H1600"/>
      <c r="I1600"/>
    </row>
    <row r="1601" spans="1:9" x14ac:dyDescent="0.35">
      <c r="A1601" s="35" t="s">
        <v>16</v>
      </c>
      <c r="B1601" s="33">
        <v>1</v>
      </c>
      <c r="C1601" s="35" t="s">
        <v>364</v>
      </c>
      <c r="D1601">
        <v>1</v>
      </c>
      <c r="E1601" s="35" t="s">
        <v>22</v>
      </c>
      <c r="F1601">
        <v>23</v>
      </c>
      <c r="G1601">
        <v>0.28999999999999998</v>
      </c>
      <c r="H1601"/>
      <c r="I1601"/>
    </row>
    <row r="1602" spans="1:9" x14ac:dyDescent="0.35">
      <c r="A1602" s="35" t="s">
        <v>16</v>
      </c>
      <c r="B1602" s="33">
        <v>1</v>
      </c>
      <c r="C1602" s="35" t="s">
        <v>364</v>
      </c>
      <c r="D1602">
        <v>1</v>
      </c>
      <c r="E1602" s="35" t="s">
        <v>22</v>
      </c>
      <c r="F1602">
        <v>14</v>
      </c>
      <c r="G1602">
        <v>0.09</v>
      </c>
      <c r="H1602"/>
      <c r="I1602"/>
    </row>
    <row r="1603" spans="1:9" x14ac:dyDescent="0.35">
      <c r="A1603" s="35" t="s">
        <v>16</v>
      </c>
      <c r="B1603" s="33">
        <v>1</v>
      </c>
      <c r="C1603" s="35" t="s">
        <v>364</v>
      </c>
      <c r="D1603">
        <v>1</v>
      </c>
      <c r="E1603" s="35" t="s">
        <v>22</v>
      </c>
      <c r="F1603">
        <v>29</v>
      </c>
      <c r="G1603">
        <v>0.71</v>
      </c>
      <c r="H1603"/>
      <c r="I1603"/>
    </row>
    <row r="1604" spans="1:9" x14ac:dyDescent="0.35">
      <c r="A1604" s="35" t="s">
        <v>16</v>
      </c>
      <c r="B1604" s="33">
        <v>1</v>
      </c>
      <c r="C1604" s="35" t="s">
        <v>364</v>
      </c>
      <c r="D1604">
        <v>1</v>
      </c>
      <c r="E1604" s="35" t="s">
        <v>22</v>
      </c>
      <c r="F1604">
        <v>20</v>
      </c>
      <c r="G1604">
        <v>0.17</v>
      </c>
      <c r="H1604"/>
      <c r="I1604"/>
    </row>
    <row r="1605" spans="1:9" x14ac:dyDescent="0.35">
      <c r="A1605" s="35" t="s">
        <v>16</v>
      </c>
      <c r="B1605" s="33">
        <v>1</v>
      </c>
      <c r="C1605" s="35" t="s">
        <v>364</v>
      </c>
      <c r="D1605">
        <v>1</v>
      </c>
      <c r="E1605" s="35" t="s">
        <v>22</v>
      </c>
      <c r="F1605">
        <v>19</v>
      </c>
      <c r="G1605">
        <v>0.18</v>
      </c>
      <c r="H1605"/>
      <c r="I1605"/>
    </row>
    <row r="1606" spans="1:9" x14ac:dyDescent="0.35">
      <c r="A1606" s="35" t="s">
        <v>16</v>
      </c>
      <c r="B1606" s="33">
        <v>1</v>
      </c>
      <c r="C1606" s="35" t="s">
        <v>364</v>
      </c>
      <c r="D1606">
        <v>1</v>
      </c>
      <c r="E1606" s="35" t="s">
        <v>22</v>
      </c>
      <c r="F1606">
        <v>25</v>
      </c>
      <c r="G1606">
        <v>0.38</v>
      </c>
      <c r="H1606"/>
      <c r="I1606"/>
    </row>
    <row r="1607" spans="1:9" x14ac:dyDescent="0.35">
      <c r="A1607" s="35" t="s">
        <v>16</v>
      </c>
      <c r="B1607" s="33">
        <v>1</v>
      </c>
      <c r="C1607" s="35" t="s">
        <v>364</v>
      </c>
      <c r="D1607">
        <v>1</v>
      </c>
      <c r="E1607" s="35" t="s">
        <v>22</v>
      </c>
      <c r="F1607">
        <v>36</v>
      </c>
      <c r="G1607">
        <v>1.21</v>
      </c>
      <c r="H1607"/>
      <c r="I1607"/>
    </row>
    <row r="1608" spans="1:9" x14ac:dyDescent="0.35">
      <c r="A1608" s="35" t="s">
        <v>16</v>
      </c>
      <c r="B1608" s="33">
        <v>1</v>
      </c>
      <c r="C1608" s="35" t="s">
        <v>364</v>
      </c>
      <c r="D1608">
        <v>1</v>
      </c>
      <c r="E1608" s="35" t="s">
        <v>22</v>
      </c>
      <c r="F1608">
        <v>31</v>
      </c>
      <c r="G1608">
        <v>0.86</v>
      </c>
      <c r="H1608"/>
      <c r="I1608"/>
    </row>
    <row r="1609" spans="1:9" x14ac:dyDescent="0.35">
      <c r="A1609" s="35" t="s">
        <v>16</v>
      </c>
      <c r="B1609" s="33">
        <v>1</v>
      </c>
      <c r="C1609" s="35" t="s">
        <v>364</v>
      </c>
      <c r="D1609">
        <v>1</v>
      </c>
      <c r="E1609" s="35" t="s">
        <v>22</v>
      </c>
      <c r="F1609">
        <v>32</v>
      </c>
      <c r="G1609">
        <v>0.89</v>
      </c>
      <c r="H1609"/>
      <c r="I1609"/>
    </row>
    <row r="1610" spans="1:9" x14ac:dyDescent="0.35">
      <c r="A1610" s="35" t="s">
        <v>16</v>
      </c>
      <c r="B1610" s="33">
        <v>1</v>
      </c>
      <c r="C1610" s="35" t="s">
        <v>364</v>
      </c>
      <c r="D1610">
        <v>1</v>
      </c>
      <c r="E1610" s="35" t="s">
        <v>22</v>
      </c>
      <c r="F1610">
        <v>39</v>
      </c>
      <c r="G1610">
        <v>0.68</v>
      </c>
      <c r="H1610"/>
      <c r="I1610"/>
    </row>
    <row r="1611" spans="1:9" x14ac:dyDescent="0.35">
      <c r="A1611" s="35" t="s">
        <v>16</v>
      </c>
      <c r="B1611" s="33">
        <v>1</v>
      </c>
      <c r="C1611" s="35" t="s">
        <v>364</v>
      </c>
      <c r="D1611">
        <v>1</v>
      </c>
      <c r="E1611" s="35" t="s">
        <v>22</v>
      </c>
      <c r="F1611">
        <v>27</v>
      </c>
      <c r="G1611">
        <v>0.41</v>
      </c>
      <c r="H1611"/>
      <c r="I1611"/>
    </row>
    <row r="1612" spans="1:9" x14ac:dyDescent="0.35">
      <c r="A1612" s="35" t="s">
        <v>16</v>
      </c>
      <c r="B1612" s="33">
        <v>1</v>
      </c>
      <c r="C1612" s="35" t="s">
        <v>364</v>
      </c>
      <c r="D1612">
        <v>1</v>
      </c>
      <c r="E1612" s="35" t="s">
        <v>22</v>
      </c>
      <c r="F1612">
        <v>21</v>
      </c>
      <c r="G1612">
        <v>0.26</v>
      </c>
      <c r="H1612"/>
      <c r="I1612"/>
    </row>
    <row r="1613" spans="1:9" x14ac:dyDescent="0.35">
      <c r="A1613" s="35" t="s">
        <v>16</v>
      </c>
      <c r="B1613" s="33">
        <v>1</v>
      </c>
      <c r="C1613" s="35" t="s">
        <v>364</v>
      </c>
      <c r="D1613">
        <v>1</v>
      </c>
      <c r="E1613" s="35" t="s">
        <v>22</v>
      </c>
      <c r="F1613">
        <v>20</v>
      </c>
      <c r="G1613">
        <v>0.22</v>
      </c>
      <c r="H1613"/>
      <c r="I1613"/>
    </row>
    <row r="1614" spans="1:9" x14ac:dyDescent="0.35">
      <c r="A1614" s="35" t="s">
        <v>16</v>
      </c>
      <c r="B1614" s="33">
        <v>1</v>
      </c>
      <c r="C1614" s="35" t="s">
        <v>364</v>
      </c>
      <c r="D1614">
        <v>1</v>
      </c>
      <c r="E1614" s="35" t="s">
        <v>22</v>
      </c>
      <c r="F1614">
        <v>21</v>
      </c>
      <c r="G1614">
        <v>0.27</v>
      </c>
      <c r="H1614"/>
      <c r="I1614"/>
    </row>
    <row r="1615" spans="1:9" x14ac:dyDescent="0.35">
      <c r="A1615" s="35" t="s">
        <v>16</v>
      </c>
      <c r="B1615" s="33">
        <v>1</v>
      </c>
      <c r="C1615" s="35" t="s">
        <v>364</v>
      </c>
      <c r="D1615">
        <v>1</v>
      </c>
      <c r="E1615" s="35" t="s">
        <v>22</v>
      </c>
      <c r="F1615">
        <v>20</v>
      </c>
      <c r="G1615">
        <v>0.24</v>
      </c>
      <c r="H1615"/>
      <c r="I1615"/>
    </row>
    <row r="1616" spans="1:9" x14ac:dyDescent="0.35">
      <c r="A1616" s="35" t="s">
        <v>16</v>
      </c>
      <c r="B1616" s="33">
        <v>1</v>
      </c>
      <c r="C1616" s="35" t="s">
        <v>364</v>
      </c>
      <c r="D1616">
        <v>1</v>
      </c>
      <c r="E1616" s="35" t="s">
        <v>22</v>
      </c>
      <c r="F1616">
        <v>30</v>
      </c>
      <c r="G1616">
        <v>0.69</v>
      </c>
      <c r="H1616"/>
      <c r="I1616"/>
    </row>
    <row r="1617" spans="1:9" x14ac:dyDescent="0.35">
      <c r="A1617" s="35" t="s">
        <v>16</v>
      </c>
      <c r="B1617" s="33">
        <v>1</v>
      </c>
      <c r="C1617" s="35" t="s">
        <v>364</v>
      </c>
      <c r="D1617">
        <v>1</v>
      </c>
      <c r="E1617" s="35" t="s">
        <v>22</v>
      </c>
      <c r="F1617">
        <v>34</v>
      </c>
      <c r="G1617">
        <v>1.0900000000000001</v>
      </c>
      <c r="H1617"/>
      <c r="I1617"/>
    </row>
    <row r="1618" spans="1:9" x14ac:dyDescent="0.35">
      <c r="A1618" s="35" t="s">
        <v>16</v>
      </c>
      <c r="B1618" s="33">
        <v>1</v>
      </c>
      <c r="C1618" s="35" t="s">
        <v>364</v>
      </c>
      <c r="D1618">
        <v>1</v>
      </c>
      <c r="E1618" s="35" t="s">
        <v>22</v>
      </c>
      <c r="F1618">
        <v>14</v>
      </c>
      <c r="G1618">
        <v>0.04</v>
      </c>
      <c r="H1618"/>
      <c r="I1618"/>
    </row>
    <row r="1619" spans="1:9" x14ac:dyDescent="0.35">
      <c r="A1619" s="35" t="s">
        <v>16</v>
      </c>
      <c r="B1619" s="33">
        <v>1</v>
      </c>
      <c r="C1619" s="35" t="s">
        <v>364</v>
      </c>
      <c r="D1619">
        <v>1</v>
      </c>
      <c r="E1619" s="35" t="s">
        <v>71</v>
      </c>
      <c r="F1619">
        <v>22</v>
      </c>
      <c r="G1619">
        <v>0.03</v>
      </c>
      <c r="H1619"/>
      <c r="I1619" t="s">
        <v>995</v>
      </c>
    </row>
    <row r="1620" spans="1:9" x14ac:dyDescent="0.35">
      <c r="A1620" s="35" t="s">
        <v>16</v>
      </c>
      <c r="B1620" s="33">
        <v>1</v>
      </c>
      <c r="C1620" s="35" t="s">
        <v>364</v>
      </c>
      <c r="D1620">
        <v>1</v>
      </c>
      <c r="E1620" s="35" t="s">
        <v>71</v>
      </c>
      <c r="F1620">
        <v>23</v>
      </c>
      <c r="G1620">
        <v>0.04</v>
      </c>
      <c r="H1620"/>
      <c r="I1620" t="s">
        <v>24</v>
      </c>
    </row>
    <row r="1621" spans="1:9" x14ac:dyDescent="0.35">
      <c r="A1621" s="35" t="s">
        <v>16</v>
      </c>
      <c r="B1621" s="33">
        <v>1</v>
      </c>
      <c r="C1621" s="35" t="s">
        <v>364</v>
      </c>
      <c r="D1621">
        <v>1</v>
      </c>
      <c r="E1621" s="35" t="s">
        <v>77</v>
      </c>
      <c r="F1621">
        <v>45</v>
      </c>
      <c r="G1621">
        <v>1.2</v>
      </c>
      <c r="H1621"/>
      <c r="I1621"/>
    </row>
    <row r="1622" spans="1:9" x14ac:dyDescent="0.35">
      <c r="A1622" s="35" t="s">
        <v>16</v>
      </c>
      <c r="B1622" s="33">
        <v>1</v>
      </c>
      <c r="C1622" s="35" t="s">
        <v>364</v>
      </c>
      <c r="D1622">
        <v>1</v>
      </c>
      <c r="E1622" s="35" t="s">
        <v>446</v>
      </c>
      <c r="F1622">
        <v>35</v>
      </c>
      <c r="G1622">
        <v>0.83</v>
      </c>
      <c r="H1622"/>
      <c r="I1622" t="s">
        <v>995</v>
      </c>
    </row>
    <row r="1623" spans="1:9" x14ac:dyDescent="0.35">
      <c r="A1623" s="35" t="s">
        <v>16</v>
      </c>
      <c r="B1623" s="33">
        <v>2</v>
      </c>
      <c r="C1623" s="35" t="s">
        <v>365</v>
      </c>
      <c r="D1623">
        <v>0</v>
      </c>
      <c r="E1623" s="35" t="s">
        <v>71</v>
      </c>
      <c r="F1623">
        <v>115</v>
      </c>
      <c r="G1623">
        <v>16.899999999999999</v>
      </c>
      <c r="H1623"/>
      <c r="I1623"/>
    </row>
    <row r="1624" spans="1:9" x14ac:dyDescent="0.35">
      <c r="A1624" s="35" t="s">
        <v>16</v>
      </c>
      <c r="B1624" s="33">
        <v>2</v>
      </c>
      <c r="C1624" s="35" t="s">
        <v>365</v>
      </c>
      <c r="D1624">
        <v>0</v>
      </c>
      <c r="E1624" s="35" t="s">
        <v>71</v>
      </c>
      <c r="F1624">
        <v>109</v>
      </c>
      <c r="G1624">
        <v>14.46</v>
      </c>
      <c r="H1624"/>
      <c r="I1624"/>
    </row>
    <row r="1625" spans="1:9" x14ac:dyDescent="0.35">
      <c r="A1625" s="35" t="s">
        <v>16</v>
      </c>
      <c r="B1625" s="33">
        <v>2</v>
      </c>
      <c r="C1625" s="35" t="s">
        <v>365</v>
      </c>
      <c r="D1625">
        <v>0</v>
      </c>
      <c r="E1625" s="35" t="s">
        <v>71</v>
      </c>
      <c r="F1625">
        <v>113</v>
      </c>
      <c r="G1625">
        <v>16.11</v>
      </c>
      <c r="H1625"/>
      <c r="I1625"/>
    </row>
    <row r="1626" spans="1:9" x14ac:dyDescent="0.35">
      <c r="A1626" s="35" t="s">
        <v>16</v>
      </c>
      <c r="B1626" s="33">
        <v>2</v>
      </c>
      <c r="C1626" s="35" t="s">
        <v>365</v>
      </c>
      <c r="D1626">
        <v>0</v>
      </c>
      <c r="E1626" s="35" t="s">
        <v>35</v>
      </c>
      <c r="F1626">
        <v>43</v>
      </c>
      <c r="G1626">
        <v>1.8</v>
      </c>
      <c r="H1626"/>
      <c r="I1626"/>
    </row>
    <row r="1627" spans="1:9" x14ac:dyDescent="0.35">
      <c r="A1627" s="35" t="s">
        <v>16</v>
      </c>
      <c r="B1627" s="33">
        <v>2</v>
      </c>
      <c r="C1627" s="35" t="s">
        <v>365</v>
      </c>
      <c r="D1627">
        <v>0</v>
      </c>
      <c r="E1627" s="35" t="s">
        <v>35</v>
      </c>
      <c r="F1627">
        <v>22</v>
      </c>
      <c r="G1627">
        <v>0.22</v>
      </c>
      <c r="H1627"/>
      <c r="I1627"/>
    </row>
    <row r="1628" spans="1:9" x14ac:dyDescent="0.35">
      <c r="A1628" s="35" t="s">
        <v>16</v>
      </c>
      <c r="B1628" s="33">
        <v>2</v>
      </c>
      <c r="C1628" s="35" t="s">
        <v>365</v>
      </c>
      <c r="D1628">
        <v>0</v>
      </c>
      <c r="E1628" s="35" t="s">
        <v>35</v>
      </c>
      <c r="F1628">
        <v>17</v>
      </c>
      <c r="G1628">
        <v>0.1</v>
      </c>
      <c r="H1628"/>
      <c r="I1628"/>
    </row>
    <row r="1629" spans="1:9" x14ac:dyDescent="0.35">
      <c r="A1629" s="35" t="s">
        <v>16</v>
      </c>
      <c r="B1629" s="33">
        <v>2</v>
      </c>
      <c r="C1629" s="35" t="s">
        <v>365</v>
      </c>
      <c r="D1629">
        <v>0</v>
      </c>
      <c r="E1629" s="35" t="s">
        <v>15</v>
      </c>
      <c r="F1629">
        <v>72</v>
      </c>
      <c r="G1629">
        <v>6.58</v>
      </c>
      <c r="H1629"/>
      <c r="I1629"/>
    </row>
    <row r="1630" spans="1:9" x14ac:dyDescent="0.35">
      <c r="A1630" s="35" t="s">
        <v>16</v>
      </c>
      <c r="B1630" s="33">
        <v>2</v>
      </c>
      <c r="C1630" s="35" t="s">
        <v>373</v>
      </c>
      <c r="D1630">
        <v>1</v>
      </c>
      <c r="E1630" s="35" t="s">
        <v>31</v>
      </c>
      <c r="F1630">
        <v>41</v>
      </c>
      <c r="G1630">
        <v>3.41</v>
      </c>
      <c r="H1630"/>
      <c r="I1630"/>
    </row>
    <row r="1631" spans="1:9" x14ac:dyDescent="0.35">
      <c r="A1631" s="35" t="s">
        <v>16</v>
      </c>
      <c r="B1631" s="33">
        <v>2</v>
      </c>
      <c r="C1631" s="35" t="s">
        <v>373</v>
      </c>
      <c r="D1631">
        <v>1</v>
      </c>
      <c r="E1631" s="35" t="s">
        <v>31</v>
      </c>
      <c r="F1631">
        <v>42</v>
      </c>
      <c r="G1631">
        <v>3.52</v>
      </c>
      <c r="H1631"/>
      <c r="I1631"/>
    </row>
    <row r="1632" spans="1:9" x14ac:dyDescent="0.35">
      <c r="A1632" s="35" t="s">
        <v>16</v>
      </c>
      <c r="B1632" s="33">
        <v>2</v>
      </c>
      <c r="C1632" s="35" t="s">
        <v>373</v>
      </c>
      <c r="D1632">
        <v>1</v>
      </c>
      <c r="E1632" s="35" t="s">
        <v>31</v>
      </c>
      <c r="F1632">
        <v>55</v>
      </c>
      <c r="G1632">
        <v>3.79</v>
      </c>
      <c r="H1632"/>
      <c r="I1632"/>
    </row>
    <row r="1633" spans="1:9" x14ac:dyDescent="0.35">
      <c r="A1633" s="35" t="s">
        <v>16</v>
      </c>
      <c r="B1633" s="33">
        <v>2</v>
      </c>
      <c r="C1633" s="35" t="s">
        <v>373</v>
      </c>
      <c r="D1633">
        <v>1</v>
      </c>
      <c r="E1633" s="35" t="s">
        <v>31</v>
      </c>
      <c r="F1633">
        <v>44</v>
      </c>
      <c r="G1633">
        <v>2</v>
      </c>
      <c r="H1633"/>
      <c r="I1633"/>
    </row>
    <row r="1634" spans="1:9" x14ac:dyDescent="0.35">
      <c r="A1634" s="35" t="s">
        <v>16</v>
      </c>
      <c r="B1634" s="33">
        <v>2</v>
      </c>
      <c r="C1634" s="35" t="s">
        <v>373</v>
      </c>
      <c r="D1634">
        <v>1</v>
      </c>
      <c r="E1634" s="35" t="s">
        <v>31</v>
      </c>
      <c r="F1634">
        <v>48</v>
      </c>
      <c r="G1634">
        <v>2.41</v>
      </c>
      <c r="H1634"/>
      <c r="I1634"/>
    </row>
    <row r="1635" spans="1:9" x14ac:dyDescent="0.35">
      <c r="A1635" s="35" t="s">
        <v>16</v>
      </c>
      <c r="B1635" s="33">
        <v>2</v>
      </c>
      <c r="C1635" s="35" t="s">
        <v>373</v>
      </c>
      <c r="D1635">
        <v>1</v>
      </c>
      <c r="E1635" s="35" t="s">
        <v>31</v>
      </c>
      <c r="F1635">
        <v>46</v>
      </c>
      <c r="G1635">
        <v>3.21</v>
      </c>
      <c r="H1635"/>
      <c r="I1635"/>
    </row>
    <row r="1636" spans="1:9" x14ac:dyDescent="0.35">
      <c r="A1636" s="35" t="s">
        <v>16</v>
      </c>
      <c r="B1636" s="33">
        <v>2</v>
      </c>
      <c r="C1636" s="35" t="s">
        <v>373</v>
      </c>
      <c r="D1636">
        <v>1</v>
      </c>
      <c r="E1636" s="35" t="s">
        <v>31</v>
      </c>
      <c r="F1636">
        <v>43</v>
      </c>
      <c r="G1636">
        <v>2.0499999999999998</v>
      </c>
      <c r="H1636"/>
      <c r="I1636"/>
    </row>
    <row r="1637" spans="1:9" x14ac:dyDescent="0.35">
      <c r="A1637" s="35" t="s">
        <v>16</v>
      </c>
      <c r="B1637" s="33">
        <v>2</v>
      </c>
      <c r="C1637" s="35" t="s">
        <v>373</v>
      </c>
      <c r="D1637">
        <v>1</v>
      </c>
      <c r="E1637" s="35" t="s">
        <v>22</v>
      </c>
      <c r="F1637">
        <v>29</v>
      </c>
      <c r="G1637">
        <v>0.64</v>
      </c>
      <c r="H1637"/>
      <c r="I1637"/>
    </row>
    <row r="1638" spans="1:9" x14ac:dyDescent="0.35">
      <c r="A1638" s="35" t="s">
        <v>16</v>
      </c>
      <c r="B1638" s="33">
        <v>2</v>
      </c>
      <c r="C1638" s="35" t="s">
        <v>373</v>
      </c>
      <c r="D1638">
        <v>1</v>
      </c>
      <c r="E1638" s="35" t="s">
        <v>22</v>
      </c>
      <c r="F1638">
        <v>38</v>
      </c>
      <c r="G1638">
        <v>1.25</v>
      </c>
      <c r="H1638"/>
      <c r="I1638"/>
    </row>
    <row r="1639" spans="1:9" x14ac:dyDescent="0.35">
      <c r="A1639" s="35" t="s">
        <v>16</v>
      </c>
      <c r="B1639" s="33">
        <v>2</v>
      </c>
      <c r="C1639" s="35" t="s">
        <v>373</v>
      </c>
      <c r="D1639">
        <v>1</v>
      </c>
      <c r="E1639" s="35" t="s">
        <v>22</v>
      </c>
      <c r="F1639">
        <v>33</v>
      </c>
      <c r="G1639">
        <v>1</v>
      </c>
      <c r="H1639"/>
      <c r="I1639"/>
    </row>
    <row r="1640" spans="1:9" x14ac:dyDescent="0.35">
      <c r="A1640" s="35" t="s">
        <v>16</v>
      </c>
      <c r="B1640" s="33">
        <v>2</v>
      </c>
      <c r="C1640" s="35" t="s">
        <v>373</v>
      </c>
      <c r="D1640">
        <v>1</v>
      </c>
      <c r="E1640" s="35" t="s">
        <v>22</v>
      </c>
      <c r="F1640">
        <v>20</v>
      </c>
      <c r="G1640">
        <v>0.19</v>
      </c>
      <c r="H1640"/>
      <c r="I1640"/>
    </row>
    <row r="1641" spans="1:9" x14ac:dyDescent="0.35">
      <c r="A1641" s="35" t="s">
        <v>16</v>
      </c>
      <c r="B1641" s="33">
        <v>2</v>
      </c>
      <c r="C1641" s="35" t="s">
        <v>373</v>
      </c>
      <c r="D1641">
        <v>3</v>
      </c>
      <c r="E1641" s="35" t="s">
        <v>1148</v>
      </c>
      <c r="F1641">
        <v>121</v>
      </c>
      <c r="G1641">
        <v>54.03</v>
      </c>
      <c r="H1641"/>
      <c r="I1641"/>
    </row>
    <row r="1642" spans="1:9" x14ac:dyDescent="0.35">
      <c r="A1642" s="35" t="s">
        <v>16</v>
      </c>
      <c r="B1642" s="33">
        <v>2</v>
      </c>
      <c r="C1642" s="35" t="s">
        <v>373</v>
      </c>
      <c r="D1642">
        <v>3</v>
      </c>
      <c r="E1642" s="35" t="s">
        <v>77</v>
      </c>
      <c r="F1642">
        <v>54</v>
      </c>
      <c r="G1642">
        <v>1.35</v>
      </c>
      <c r="H1642"/>
      <c r="I1642"/>
    </row>
    <row r="1643" spans="1:9" x14ac:dyDescent="0.35">
      <c r="A1643" s="35" t="s">
        <v>16</v>
      </c>
      <c r="B1643" s="33">
        <v>2</v>
      </c>
      <c r="C1643" s="35" t="s">
        <v>373</v>
      </c>
      <c r="D1643">
        <v>3</v>
      </c>
      <c r="E1643" s="35" t="s">
        <v>15</v>
      </c>
      <c r="F1643">
        <v>77</v>
      </c>
      <c r="G1643">
        <v>8.58</v>
      </c>
      <c r="H1643"/>
      <c r="I1643"/>
    </row>
    <row r="1644" spans="1:9" x14ac:dyDescent="0.35">
      <c r="A1644" s="35" t="s">
        <v>16</v>
      </c>
      <c r="B1644" s="33">
        <v>2</v>
      </c>
      <c r="C1644" s="35" t="s">
        <v>373</v>
      </c>
      <c r="D1644">
        <v>3</v>
      </c>
      <c r="E1644" s="35" t="s">
        <v>35</v>
      </c>
      <c r="F1644">
        <v>80</v>
      </c>
      <c r="G1644">
        <v>8.59</v>
      </c>
      <c r="H1644"/>
      <c r="I1644"/>
    </row>
    <row r="1645" spans="1:9" x14ac:dyDescent="0.35">
      <c r="A1645" s="35" t="s">
        <v>16</v>
      </c>
      <c r="B1645" s="33">
        <v>2</v>
      </c>
      <c r="C1645" s="35" t="s">
        <v>373</v>
      </c>
      <c r="D1645">
        <v>3</v>
      </c>
      <c r="E1645" s="35" t="s">
        <v>23</v>
      </c>
      <c r="F1645">
        <v>126</v>
      </c>
      <c r="G1645">
        <v>31.14</v>
      </c>
      <c r="H1645"/>
      <c r="I1645"/>
    </row>
    <row r="1646" spans="1:9" x14ac:dyDescent="0.35">
      <c r="A1646" s="35" t="s">
        <v>16</v>
      </c>
      <c r="B1646" s="33">
        <v>2</v>
      </c>
      <c r="C1646" s="35" t="s">
        <v>373</v>
      </c>
      <c r="D1646">
        <v>3</v>
      </c>
      <c r="E1646" s="35" t="s">
        <v>23</v>
      </c>
      <c r="F1646">
        <v>152</v>
      </c>
      <c r="G1646">
        <v>53.14</v>
      </c>
      <c r="H1646"/>
      <c r="I1646"/>
    </row>
    <row r="1647" spans="1:9" x14ac:dyDescent="0.35">
      <c r="A1647" s="35" t="s">
        <v>16</v>
      </c>
      <c r="B1647" s="33">
        <v>2</v>
      </c>
      <c r="C1647" s="35" t="s">
        <v>373</v>
      </c>
      <c r="D1647">
        <v>3</v>
      </c>
      <c r="E1647" s="35" t="s">
        <v>23</v>
      </c>
      <c r="F1647">
        <v>213</v>
      </c>
      <c r="G1647">
        <v>212.2</v>
      </c>
      <c r="H1647"/>
      <c r="I1647"/>
    </row>
    <row r="1648" spans="1:9" x14ac:dyDescent="0.35">
      <c r="A1648" s="35" t="s">
        <v>16</v>
      </c>
      <c r="B1648" s="33">
        <v>2</v>
      </c>
      <c r="C1648" s="35" t="s">
        <v>373</v>
      </c>
      <c r="D1648">
        <v>3</v>
      </c>
      <c r="E1648" s="35" t="s">
        <v>294</v>
      </c>
      <c r="F1648">
        <v>86</v>
      </c>
      <c r="G1648">
        <v>23.49</v>
      </c>
      <c r="H1648"/>
      <c r="I1648"/>
    </row>
    <row r="1649" spans="1:9" x14ac:dyDescent="0.35">
      <c r="A1649" s="35" t="s">
        <v>16</v>
      </c>
      <c r="B1649" s="33">
        <v>2</v>
      </c>
      <c r="C1649" s="35" t="s">
        <v>364</v>
      </c>
      <c r="D1649">
        <v>1</v>
      </c>
      <c r="E1649" s="35" t="s">
        <v>71</v>
      </c>
      <c r="F1649">
        <v>74</v>
      </c>
      <c r="G1649">
        <v>3.81</v>
      </c>
      <c r="H1649"/>
      <c r="I1649"/>
    </row>
    <row r="1650" spans="1:9" x14ac:dyDescent="0.35">
      <c r="A1650" s="35" t="s">
        <v>16</v>
      </c>
      <c r="B1650" s="33">
        <v>2</v>
      </c>
      <c r="C1650" s="35" t="s">
        <v>364</v>
      </c>
      <c r="D1650">
        <v>1</v>
      </c>
      <c r="E1650" s="35" t="s">
        <v>71</v>
      </c>
      <c r="F1650">
        <v>79</v>
      </c>
      <c r="G1650">
        <v>4.74</v>
      </c>
      <c r="H1650"/>
      <c r="I1650"/>
    </row>
    <row r="1651" spans="1:9" x14ac:dyDescent="0.35">
      <c r="A1651" s="35" t="s">
        <v>16</v>
      </c>
      <c r="B1651" s="33">
        <v>2</v>
      </c>
      <c r="C1651" s="35" t="s">
        <v>364</v>
      </c>
      <c r="D1651">
        <v>1</v>
      </c>
      <c r="E1651" s="35" t="s">
        <v>71</v>
      </c>
      <c r="F1651">
        <v>81</v>
      </c>
      <c r="G1651">
        <v>5.33</v>
      </c>
      <c r="H1651"/>
      <c r="I1651"/>
    </row>
    <row r="1652" spans="1:9" x14ac:dyDescent="0.35">
      <c r="A1652" s="35" t="s">
        <v>16</v>
      </c>
      <c r="B1652" s="33">
        <v>2</v>
      </c>
      <c r="C1652" s="35" t="s">
        <v>364</v>
      </c>
      <c r="D1652">
        <v>1</v>
      </c>
      <c r="E1652" s="35" t="s">
        <v>71</v>
      </c>
      <c r="F1652">
        <v>45</v>
      </c>
      <c r="G1652">
        <v>1.91</v>
      </c>
      <c r="H1652"/>
      <c r="I1652"/>
    </row>
    <row r="1653" spans="1:9" x14ac:dyDescent="0.35">
      <c r="A1653" s="35" t="s">
        <v>16</v>
      </c>
      <c r="B1653" s="33">
        <v>2</v>
      </c>
      <c r="C1653" s="35" t="s">
        <v>364</v>
      </c>
      <c r="D1653">
        <v>1</v>
      </c>
      <c r="E1653" s="35" t="s">
        <v>71</v>
      </c>
      <c r="F1653">
        <v>25</v>
      </c>
      <c r="G1653">
        <v>0.1</v>
      </c>
      <c r="H1653"/>
      <c r="I1653"/>
    </row>
    <row r="1654" spans="1:9" x14ac:dyDescent="0.35">
      <c r="A1654" s="35" t="s">
        <v>16</v>
      </c>
      <c r="B1654" s="33">
        <v>2</v>
      </c>
      <c r="C1654" s="35" t="s">
        <v>364</v>
      </c>
      <c r="D1654">
        <v>1</v>
      </c>
      <c r="E1654" s="35" t="s">
        <v>71</v>
      </c>
      <c r="F1654">
        <v>25</v>
      </c>
      <c r="G1654">
        <v>0.12</v>
      </c>
      <c r="H1654"/>
      <c r="I1654"/>
    </row>
    <row r="1655" spans="1:9" x14ac:dyDescent="0.35">
      <c r="A1655" s="35" t="s">
        <v>16</v>
      </c>
      <c r="B1655" s="33">
        <v>2</v>
      </c>
      <c r="C1655" s="35" t="s">
        <v>364</v>
      </c>
      <c r="D1655">
        <v>1</v>
      </c>
      <c r="E1655" s="35" t="s">
        <v>71</v>
      </c>
      <c r="F1655">
        <v>35</v>
      </c>
      <c r="G1655">
        <v>0.31</v>
      </c>
      <c r="H1655"/>
      <c r="I1655"/>
    </row>
    <row r="1656" spans="1:9" x14ac:dyDescent="0.35">
      <c r="A1656" s="35" t="s">
        <v>16</v>
      </c>
      <c r="B1656" s="33">
        <v>2</v>
      </c>
      <c r="C1656" s="35" t="s">
        <v>364</v>
      </c>
      <c r="D1656">
        <v>1</v>
      </c>
      <c r="E1656" s="35" t="s">
        <v>71</v>
      </c>
      <c r="F1656">
        <v>23</v>
      </c>
      <c r="G1656">
        <v>0.09</v>
      </c>
      <c r="H1656"/>
      <c r="I1656"/>
    </row>
    <row r="1657" spans="1:9" x14ac:dyDescent="0.35">
      <c r="A1657" s="35" t="s">
        <v>16</v>
      </c>
      <c r="B1657" s="33">
        <v>2</v>
      </c>
      <c r="C1657" s="35" t="s">
        <v>364</v>
      </c>
      <c r="D1657">
        <v>1</v>
      </c>
      <c r="E1657" s="35" t="s">
        <v>23</v>
      </c>
      <c r="F1657">
        <v>135</v>
      </c>
      <c r="G1657">
        <v>42.3</v>
      </c>
      <c r="H1657"/>
      <c r="I1657"/>
    </row>
    <row r="1658" spans="1:9" x14ac:dyDescent="0.35">
      <c r="A1658" s="35" t="s">
        <v>16</v>
      </c>
      <c r="B1658" s="33">
        <v>2</v>
      </c>
      <c r="C1658" s="35" t="s">
        <v>364</v>
      </c>
      <c r="D1658">
        <v>1</v>
      </c>
      <c r="E1658" s="35" t="s">
        <v>23</v>
      </c>
      <c r="F1658">
        <v>123</v>
      </c>
      <c r="G1658">
        <v>29.22</v>
      </c>
      <c r="H1658"/>
      <c r="I1658"/>
    </row>
    <row r="1659" spans="1:9" x14ac:dyDescent="0.35">
      <c r="A1659" s="35" t="s">
        <v>16</v>
      </c>
      <c r="B1659" s="33">
        <v>2</v>
      </c>
      <c r="C1659" s="35" t="s">
        <v>364</v>
      </c>
      <c r="D1659">
        <v>1</v>
      </c>
      <c r="E1659" s="35" t="s">
        <v>23</v>
      </c>
      <c r="F1659">
        <v>132</v>
      </c>
      <c r="G1659">
        <v>31.03</v>
      </c>
      <c r="H1659"/>
      <c r="I1659"/>
    </row>
    <row r="1660" spans="1:9" x14ac:dyDescent="0.35">
      <c r="A1660" s="35" t="s">
        <v>16</v>
      </c>
      <c r="B1660" s="33">
        <v>2</v>
      </c>
      <c r="C1660" s="35" t="s">
        <v>364</v>
      </c>
      <c r="D1660">
        <v>1</v>
      </c>
      <c r="E1660" s="35" t="s">
        <v>23</v>
      </c>
      <c r="F1660">
        <v>161</v>
      </c>
      <c r="G1660">
        <v>58.32</v>
      </c>
      <c r="H1660"/>
      <c r="I1660"/>
    </row>
    <row r="1661" spans="1:9" x14ac:dyDescent="0.35">
      <c r="A1661" s="35" t="s">
        <v>16</v>
      </c>
      <c r="B1661" s="33">
        <v>2</v>
      </c>
      <c r="C1661" s="35" t="s">
        <v>364</v>
      </c>
      <c r="D1661">
        <v>1</v>
      </c>
      <c r="E1661" s="35" t="s">
        <v>23</v>
      </c>
      <c r="F1661">
        <v>151</v>
      </c>
      <c r="G1661">
        <v>40.39</v>
      </c>
      <c r="H1661"/>
      <c r="I1661"/>
    </row>
    <row r="1662" spans="1:9" x14ac:dyDescent="0.35">
      <c r="A1662" s="35" t="s">
        <v>16</v>
      </c>
      <c r="B1662" s="33">
        <v>2</v>
      </c>
      <c r="C1662" s="35" t="s">
        <v>364</v>
      </c>
      <c r="D1662">
        <v>1</v>
      </c>
      <c r="E1662" s="35" t="s">
        <v>23</v>
      </c>
      <c r="F1662">
        <v>125</v>
      </c>
      <c r="G1662">
        <v>32.07</v>
      </c>
      <c r="H1662"/>
      <c r="I1662"/>
    </row>
    <row r="1663" spans="1:9" x14ac:dyDescent="0.35">
      <c r="A1663" s="35" t="s">
        <v>16</v>
      </c>
      <c r="B1663" s="33">
        <v>2</v>
      </c>
      <c r="C1663" s="35" t="s">
        <v>364</v>
      </c>
      <c r="D1663">
        <v>1</v>
      </c>
      <c r="E1663" s="35" t="s">
        <v>23</v>
      </c>
      <c r="F1663">
        <v>107</v>
      </c>
      <c r="G1663">
        <v>16.850000000000001</v>
      </c>
      <c r="H1663"/>
      <c r="I1663"/>
    </row>
    <row r="1664" spans="1:9" x14ac:dyDescent="0.35">
      <c r="A1664" s="35" t="s">
        <v>16</v>
      </c>
      <c r="B1664" s="33">
        <v>2</v>
      </c>
      <c r="C1664" s="35" t="s">
        <v>364</v>
      </c>
      <c r="D1664">
        <v>1</v>
      </c>
      <c r="E1664" s="35" t="s">
        <v>15</v>
      </c>
      <c r="F1664">
        <v>112</v>
      </c>
      <c r="G1664">
        <v>27.21</v>
      </c>
      <c r="H1664"/>
      <c r="I1664"/>
    </row>
    <row r="1665" spans="1:9" x14ac:dyDescent="0.35">
      <c r="A1665" s="35" t="s">
        <v>16</v>
      </c>
      <c r="B1665" s="33">
        <v>2</v>
      </c>
      <c r="C1665" s="35" t="s">
        <v>364</v>
      </c>
      <c r="D1665">
        <v>1</v>
      </c>
      <c r="E1665" s="35" t="s">
        <v>15</v>
      </c>
      <c r="F1665">
        <v>113</v>
      </c>
      <c r="G1665">
        <v>27.18</v>
      </c>
      <c r="H1665"/>
      <c r="I1665"/>
    </row>
    <row r="1666" spans="1:9" x14ac:dyDescent="0.35">
      <c r="A1666" s="35" t="s">
        <v>16</v>
      </c>
      <c r="B1666" s="33">
        <v>2</v>
      </c>
      <c r="C1666" s="35" t="s">
        <v>364</v>
      </c>
      <c r="D1666">
        <v>1</v>
      </c>
      <c r="E1666" s="35" t="s">
        <v>15</v>
      </c>
      <c r="F1666">
        <v>86</v>
      </c>
      <c r="G1666">
        <v>12.24</v>
      </c>
      <c r="H1666"/>
      <c r="I1666"/>
    </row>
    <row r="1667" spans="1:9" x14ac:dyDescent="0.35">
      <c r="A1667" s="35" t="s">
        <v>16</v>
      </c>
      <c r="B1667" s="33">
        <v>2</v>
      </c>
      <c r="C1667" s="35" t="s">
        <v>364</v>
      </c>
      <c r="D1667">
        <v>1</v>
      </c>
      <c r="E1667" s="35" t="s">
        <v>15</v>
      </c>
      <c r="F1667">
        <v>75</v>
      </c>
      <c r="G1667">
        <v>8.49</v>
      </c>
      <c r="H1667"/>
      <c r="I1667"/>
    </row>
    <row r="1668" spans="1:9" x14ac:dyDescent="0.35">
      <c r="A1668" s="35" t="s">
        <v>16</v>
      </c>
      <c r="B1668" s="33">
        <v>2</v>
      </c>
      <c r="C1668" s="35" t="s">
        <v>364</v>
      </c>
      <c r="D1668">
        <v>1</v>
      </c>
      <c r="E1668" s="35" t="s">
        <v>15</v>
      </c>
      <c r="F1668">
        <v>68</v>
      </c>
      <c r="G1668">
        <v>5.52</v>
      </c>
      <c r="H1668"/>
      <c r="I1668"/>
    </row>
    <row r="1669" spans="1:9" x14ac:dyDescent="0.35">
      <c r="A1669" s="35" t="s">
        <v>16</v>
      </c>
      <c r="B1669" s="33">
        <v>2</v>
      </c>
      <c r="C1669" s="35" t="s">
        <v>364</v>
      </c>
      <c r="D1669">
        <v>1</v>
      </c>
      <c r="E1669" s="35" t="s">
        <v>15</v>
      </c>
      <c r="F1669">
        <v>118</v>
      </c>
      <c r="G1669">
        <v>22.5</v>
      </c>
      <c r="H1669"/>
      <c r="I1669"/>
    </row>
    <row r="1670" spans="1:9" x14ac:dyDescent="0.35">
      <c r="A1670" s="35" t="s">
        <v>16</v>
      </c>
      <c r="B1670" s="33">
        <v>2</v>
      </c>
      <c r="C1670" s="35" t="s">
        <v>364</v>
      </c>
      <c r="D1670">
        <v>1</v>
      </c>
      <c r="E1670" s="35" t="s">
        <v>15</v>
      </c>
      <c r="F1670">
        <v>66</v>
      </c>
      <c r="G1670">
        <v>5.96</v>
      </c>
      <c r="H1670"/>
      <c r="I1670"/>
    </row>
    <row r="1671" spans="1:9" x14ac:dyDescent="0.35">
      <c r="A1671" s="35" t="s">
        <v>16</v>
      </c>
      <c r="B1671" s="33">
        <v>2</v>
      </c>
      <c r="C1671" s="35" t="s">
        <v>364</v>
      </c>
      <c r="D1671">
        <v>1</v>
      </c>
      <c r="E1671" s="35" t="s">
        <v>15</v>
      </c>
      <c r="F1671">
        <v>83</v>
      </c>
      <c r="G1671">
        <v>10.54</v>
      </c>
      <c r="H1671"/>
      <c r="I1671"/>
    </row>
    <row r="1672" spans="1:9" x14ac:dyDescent="0.35">
      <c r="A1672" s="35" t="s">
        <v>16</v>
      </c>
      <c r="B1672" s="33">
        <v>2</v>
      </c>
      <c r="C1672" s="35" t="s">
        <v>364</v>
      </c>
      <c r="D1672">
        <v>1</v>
      </c>
      <c r="E1672" s="35" t="s">
        <v>15</v>
      </c>
      <c r="F1672">
        <v>67</v>
      </c>
      <c r="G1672">
        <v>5.9</v>
      </c>
      <c r="H1672"/>
      <c r="I1672"/>
    </row>
    <row r="1673" spans="1:9" x14ac:dyDescent="0.35">
      <c r="A1673" s="35" t="s">
        <v>16</v>
      </c>
      <c r="B1673" s="33">
        <v>2</v>
      </c>
      <c r="C1673" s="35" t="s">
        <v>364</v>
      </c>
      <c r="D1673">
        <v>1</v>
      </c>
      <c r="E1673" s="35" t="s">
        <v>15</v>
      </c>
      <c r="F1673">
        <v>66</v>
      </c>
      <c r="G1673">
        <v>5.71</v>
      </c>
      <c r="H1673"/>
      <c r="I1673"/>
    </row>
    <row r="1674" spans="1:9" x14ac:dyDescent="0.35">
      <c r="A1674" s="35" t="s">
        <v>16</v>
      </c>
      <c r="B1674" s="33">
        <v>2</v>
      </c>
      <c r="C1674" s="35" t="s">
        <v>364</v>
      </c>
      <c r="D1674">
        <v>1</v>
      </c>
      <c r="E1674" s="35" t="s">
        <v>15</v>
      </c>
      <c r="F1674">
        <v>63</v>
      </c>
      <c r="G1674">
        <v>4.9000000000000004</v>
      </c>
      <c r="H1674"/>
      <c r="I1674"/>
    </row>
    <row r="1675" spans="1:9" x14ac:dyDescent="0.35">
      <c r="A1675" s="35" t="s">
        <v>16</v>
      </c>
      <c r="B1675" s="33">
        <v>2</v>
      </c>
      <c r="C1675" s="35" t="s">
        <v>364</v>
      </c>
      <c r="D1675">
        <v>1</v>
      </c>
      <c r="E1675" s="35" t="s">
        <v>15</v>
      </c>
      <c r="F1675">
        <v>67</v>
      </c>
      <c r="G1675">
        <v>6.04</v>
      </c>
      <c r="H1675"/>
      <c r="I1675"/>
    </row>
    <row r="1676" spans="1:9" x14ac:dyDescent="0.35">
      <c r="A1676" s="35" t="s">
        <v>16</v>
      </c>
      <c r="B1676" s="33">
        <v>2</v>
      </c>
      <c r="C1676" s="35" t="s">
        <v>364</v>
      </c>
      <c r="D1676">
        <v>1</v>
      </c>
      <c r="E1676" s="35" t="s">
        <v>15</v>
      </c>
      <c r="F1676">
        <v>101</v>
      </c>
      <c r="G1676">
        <v>18.3</v>
      </c>
      <c r="H1676"/>
      <c r="I1676"/>
    </row>
    <row r="1677" spans="1:9" x14ac:dyDescent="0.35">
      <c r="A1677" s="35" t="s">
        <v>16</v>
      </c>
      <c r="B1677" s="33">
        <v>2</v>
      </c>
      <c r="C1677" s="35" t="s">
        <v>364</v>
      </c>
      <c r="D1677">
        <v>1</v>
      </c>
      <c r="E1677" s="35" t="s">
        <v>15</v>
      </c>
      <c r="F1677">
        <v>52</v>
      </c>
      <c r="G1677">
        <v>3.08</v>
      </c>
      <c r="H1677"/>
      <c r="I1677"/>
    </row>
    <row r="1678" spans="1:9" x14ac:dyDescent="0.35">
      <c r="A1678" s="35" t="s">
        <v>16</v>
      </c>
      <c r="B1678" s="33">
        <v>2</v>
      </c>
      <c r="C1678" s="35" t="s">
        <v>364</v>
      </c>
      <c r="D1678">
        <v>1</v>
      </c>
      <c r="E1678" s="35" t="s">
        <v>15</v>
      </c>
      <c r="F1678">
        <v>69</v>
      </c>
      <c r="G1678">
        <v>6.2</v>
      </c>
      <c r="H1678"/>
      <c r="I1678"/>
    </row>
    <row r="1679" spans="1:9" x14ac:dyDescent="0.35">
      <c r="A1679" s="35" t="s">
        <v>16</v>
      </c>
      <c r="B1679" s="33">
        <v>2</v>
      </c>
      <c r="C1679" s="35" t="s">
        <v>364</v>
      </c>
      <c r="D1679">
        <v>1</v>
      </c>
      <c r="E1679" s="35" t="s">
        <v>15</v>
      </c>
      <c r="F1679">
        <v>91</v>
      </c>
      <c r="G1679">
        <v>14.52</v>
      </c>
      <c r="H1679"/>
      <c r="I1679"/>
    </row>
    <row r="1680" spans="1:9" x14ac:dyDescent="0.35">
      <c r="A1680" s="35" t="s">
        <v>16</v>
      </c>
      <c r="B1680" s="33">
        <v>2</v>
      </c>
      <c r="C1680" s="35" t="s">
        <v>364</v>
      </c>
      <c r="D1680">
        <v>1</v>
      </c>
      <c r="E1680" s="35" t="s">
        <v>15</v>
      </c>
      <c r="F1680">
        <v>55</v>
      </c>
      <c r="G1680">
        <v>4.8899999999999997</v>
      </c>
      <c r="H1680"/>
      <c r="I1680"/>
    </row>
    <row r="1681" spans="1:9" x14ac:dyDescent="0.35">
      <c r="A1681" s="35" t="s">
        <v>16</v>
      </c>
      <c r="B1681" s="33">
        <v>2</v>
      </c>
      <c r="C1681" s="35" t="s">
        <v>364</v>
      </c>
      <c r="D1681">
        <v>1</v>
      </c>
      <c r="E1681" s="35" t="s">
        <v>15</v>
      </c>
      <c r="F1681">
        <v>92</v>
      </c>
      <c r="G1681">
        <v>14.01</v>
      </c>
      <c r="H1681"/>
      <c r="I1681"/>
    </row>
    <row r="1682" spans="1:9" x14ac:dyDescent="0.35">
      <c r="A1682" s="35" t="s">
        <v>16</v>
      </c>
      <c r="B1682" s="33">
        <v>2</v>
      </c>
      <c r="C1682" s="35" t="s">
        <v>364</v>
      </c>
      <c r="D1682">
        <v>1</v>
      </c>
      <c r="E1682" s="35" t="s">
        <v>15</v>
      </c>
      <c r="F1682">
        <v>109</v>
      </c>
      <c r="G1682">
        <v>16.579999999999998</v>
      </c>
      <c r="H1682"/>
      <c r="I1682"/>
    </row>
    <row r="1683" spans="1:9" x14ac:dyDescent="0.35">
      <c r="A1683" s="35" t="s">
        <v>16</v>
      </c>
      <c r="B1683" s="33">
        <v>2</v>
      </c>
      <c r="C1683" s="35" t="s">
        <v>364</v>
      </c>
      <c r="D1683">
        <v>1</v>
      </c>
      <c r="E1683" s="35" t="s">
        <v>15</v>
      </c>
      <c r="F1683">
        <v>67</v>
      </c>
      <c r="G1683">
        <v>6.28</v>
      </c>
      <c r="H1683"/>
      <c r="I1683"/>
    </row>
    <row r="1684" spans="1:9" x14ac:dyDescent="0.35">
      <c r="A1684" s="35" t="s">
        <v>16</v>
      </c>
      <c r="B1684" s="33">
        <v>2</v>
      </c>
      <c r="C1684" s="35" t="s">
        <v>364</v>
      </c>
      <c r="D1684">
        <v>1</v>
      </c>
      <c r="E1684" s="35" t="s">
        <v>15</v>
      </c>
      <c r="F1684">
        <v>33</v>
      </c>
      <c r="G1684">
        <v>0.64</v>
      </c>
      <c r="H1684"/>
      <c r="I1684"/>
    </row>
    <row r="1685" spans="1:9" x14ac:dyDescent="0.35">
      <c r="A1685" s="35" t="s">
        <v>16</v>
      </c>
      <c r="B1685" s="33">
        <v>2</v>
      </c>
      <c r="C1685" s="35" t="s">
        <v>364</v>
      </c>
      <c r="D1685">
        <v>1</v>
      </c>
      <c r="E1685" s="35" t="s">
        <v>15</v>
      </c>
      <c r="F1685">
        <v>59</v>
      </c>
      <c r="G1685">
        <v>4.1100000000000003</v>
      </c>
      <c r="H1685"/>
      <c r="I1685"/>
    </row>
    <row r="1686" spans="1:9" x14ac:dyDescent="0.35">
      <c r="A1686" s="35" t="s">
        <v>16</v>
      </c>
      <c r="B1686" s="33">
        <v>2</v>
      </c>
      <c r="C1686" s="35" t="s">
        <v>364</v>
      </c>
      <c r="D1686">
        <v>1</v>
      </c>
      <c r="E1686" s="35" t="s">
        <v>15</v>
      </c>
      <c r="F1686">
        <v>35</v>
      </c>
      <c r="G1686">
        <v>0.56999999999999995</v>
      </c>
      <c r="H1686"/>
      <c r="I1686"/>
    </row>
    <row r="1687" spans="1:9" x14ac:dyDescent="0.35">
      <c r="A1687" s="35" t="s">
        <v>16</v>
      </c>
      <c r="B1687" s="33">
        <v>2</v>
      </c>
      <c r="C1687" s="35" t="s">
        <v>364</v>
      </c>
      <c r="D1687">
        <v>1</v>
      </c>
      <c r="E1687" s="35" t="s">
        <v>15</v>
      </c>
      <c r="F1687">
        <v>62</v>
      </c>
      <c r="G1687">
        <v>4.7</v>
      </c>
      <c r="H1687"/>
      <c r="I1687"/>
    </row>
    <row r="1688" spans="1:9" x14ac:dyDescent="0.35">
      <c r="A1688" s="35" t="s">
        <v>16</v>
      </c>
      <c r="B1688" s="33">
        <v>2</v>
      </c>
      <c r="C1688" s="35" t="s">
        <v>364</v>
      </c>
      <c r="D1688">
        <v>1</v>
      </c>
      <c r="E1688" s="35" t="s">
        <v>15</v>
      </c>
      <c r="F1688">
        <v>34</v>
      </c>
      <c r="G1688">
        <v>0.8</v>
      </c>
      <c r="H1688"/>
      <c r="I1688"/>
    </row>
    <row r="1689" spans="1:9" x14ac:dyDescent="0.35">
      <c r="A1689" s="35" t="s">
        <v>16</v>
      </c>
      <c r="B1689" s="33">
        <v>2</v>
      </c>
      <c r="C1689" s="35" t="s">
        <v>364</v>
      </c>
      <c r="D1689">
        <v>1</v>
      </c>
      <c r="E1689" s="35" t="s">
        <v>15</v>
      </c>
      <c r="F1689">
        <v>80</v>
      </c>
      <c r="G1689">
        <v>6.72</v>
      </c>
      <c r="H1689"/>
      <c r="I1689"/>
    </row>
    <row r="1690" spans="1:9" x14ac:dyDescent="0.35">
      <c r="A1690" s="35" t="s">
        <v>16</v>
      </c>
      <c r="B1690" s="33">
        <v>2</v>
      </c>
      <c r="C1690" s="35" t="s">
        <v>364</v>
      </c>
      <c r="D1690">
        <v>1</v>
      </c>
      <c r="E1690" s="35" t="s">
        <v>15</v>
      </c>
      <c r="F1690">
        <v>54</v>
      </c>
      <c r="G1690">
        <v>3.16</v>
      </c>
      <c r="H1690"/>
      <c r="I1690"/>
    </row>
    <row r="1691" spans="1:9" x14ac:dyDescent="0.35">
      <c r="A1691" s="35" t="s">
        <v>16</v>
      </c>
      <c r="B1691" s="33">
        <v>2</v>
      </c>
      <c r="C1691" s="35" t="s">
        <v>364</v>
      </c>
      <c r="D1691">
        <v>1</v>
      </c>
      <c r="E1691" s="35" t="s">
        <v>15</v>
      </c>
      <c r="F1691">
        <v>61</v>
      </c>
      <c r="G1691">
        <v>4.41</v>
      </c>
      <c r="H1691"/>
      <c r="I1691"/>
    </row>
    <row r="1692" spans="1:9" x14ac:dyDescent="0.35">
      <c r="A1692" s="35" t="s">
        <v>16</v>
      </c>
      <c r="B1692" s="33">
        <v>2</v>
      </c>
      <c r="C1692" s="35" t="s">
        <v>364</v>
      </c>
      <c r="D1692">
        <v>1</v>
      </c>
      <c r="E1692" s="35" t="s">
        <v>15</v>
      </c>
      <c r="F1692">
        <v>58</v>
      </c>
      <c r="G1692">
        <v>3.7</v>
      </c>
      <c r="H1692"/>
      <c r="I1692"/>
    </row>
    <row r="1693" spans="1:9" x14ac:dyDescent="0.35">
      <c r="A1693" s="35" t="s">
        <v>16</v>
      </c>
      <c r="B1693" s="33">
        <v>2</v>
      </c>
      <c r="C1693" s="35" t="s">
        <v>364</v>
      </c>
      <c r="D1693">
        <v>1</v>
      </c>
      <c r="E1693" s="35" t="s">
        <v>15</v>
      </c>
      <c r="F1693">
        <v>58</v>
      </c>
      <c r="G1693">
        <v>3.34</v>
      </c>
      <c r="H1693"/>
      <c r="I1693"/>
    </row>
    <row r="1694" spans="1:9" x14ac:dyDescent="0.35">
      <c r="A1694" s="35" t="s">
        <v>16</v>
      </c>
      <c r="B1694" s="33">
        <v>2</v>
      </c>
      <c r="C1694" s="35" t="s">
        <v>364</v>
      </c>
      <c r="D1694">
        <v>1</v>
      </c>
      <c r="E1694" s="35" t="s">
        <v>15</v>
      </c>
      <c r="F1694">
        <v>55</v>
      </c>
      <c r="G1694">
        <v>3.29</v>
      </c>
      <c r="H1694"/>
      <c r="I1694"/>
    </row>
    <row r="1695" spans="1:9" x14ac:dyDescent="0.35">
      <c r="A1695" s="35" t="s">
        <v>16</v>
      </c>
      <c r="B1695" s="33">
        <v>2</v>
      </c>
      <c r="C1695" s="35" t="s">
        <v>364</v>
      </c>
      <c r="D1695">
        <v>1</v>
      </c>
      <c r="E1695" s="35" t="s">
        <v>15</v>
      </c>
      <c r="F1695">
        <v>55</v>
      </c>
      <c r="G1695">
        <v>3.57</v>
      </c>
      <c r="H1695"/>
      <c r="I1695"/>
    </row>
    <row r="1696" spans="1:9" x14ac:dyDescent="0.35">
      <c r="A1696" s="35" t="s">
        <v>16</v>
      </c>
      <c r="B1696" s="33">
        <v>2</v>
      </c>
      <c r="C1696" s="35" t="s">
        <v>364</v>
      </c>
      <c r="D1696">
        <v>1</v>
      </c>
      <c r="E1696" s="35" t="s">
        <v>15</v>
      </c>
      <c r="F1696">
        <v>51</v>
      </c>
      <c r="G1696">
        <v>2.7</v>
      </c>
      <c r="H1696"/>
      <c r="I1696"/>
    </row>
    <row r="1697" spans="1:9" x14ac:dyDescent="0.35">
      <c r="A1697" s="35" t="s">
        <v>16</v>
      </c>
      <c r="B1697" s="33">
        <v>2</v>
      </c>
      <c r="C1697" s="35" t="s">
        <v>364</v>
      </c>
      <c r="D1697">
        <v>1</v>
      </c>
      <c r="E1697" s="35" t="s">
        <v>15</v>
      </c>
      <c r="F1697">
        <v>55</v>
      </c>
      <c r="G1697">
        <v>3.35</v>
      </c>
      <c r="H1697"/>
      <c r="I1697"/>
    </row>
    <row r="1698" spans="1:9" x14ac:dyDescent="0.35">
      <c r="A1698" s="35" t="s">
        <v>16</v>
      </c>
      <c r="B1698" s="33">
        <v>3</v>
      </c>
      <c r="C1698" s="35" t="s">
        <v>365</v>
      </c>
      <c r="D1698">
        <v>2</v>
      </c>
      <c r="E1698" s="35" t="s">
        <v>65</v>
      </c>
      <c r="F1698">
        <v>116</v>
      </c>
      <c r="G1698">
        <v>23.5</v>
      </c>
      <c r="H1698"/>
      <c r="I1698"/>
    </row>
    <row r="1699" spans="1:9" x14ac:dyDescent="0.35">
      <c r="A1699" s="35" t="s">
        <v>16</v>
      </c>
      <c r="B1699" s="33">
        <v>3</v>
      </c>
      <c r="C1699" s="35" t="s">
        <v>365</v>
      </c>
      <c r="D1699">
        <v>3</v>
      </c>
      <c r="E1699" s="35" t="s">
        <v>23</v>
      </c>
      <c r="F1699">
        <v>118</v>
      </c>
      <c r="G1699">
        <v>30.1</v>
      </c>
      <c r="H1699"/>
      <c r="I1699"/>
    </row>
    <row r="1700" spans="1:9" x14ac:dyDescent="0.35">
      <c r="A1700" s="35" t="s">
        <v>16</v>
      </c>
      <c r="B1700" s="33">
        <v>3</v>
      </c>
      <c r="C1700" s="35" t="s">
        <v>365</v>
      </c>
      <c r="D1700">
        <v>1</v>
      </c>
      <c r="E1700" s="35" t="s">
        <v>65</v>
      </c>
      <c r="F1700">
        <v>120</v>
      </c>
      <c r="G1700">
        <v>21.8</v>
      </c>
      <c r="H1700"/>
      <c r="I1700"/>
    </row>
    <row r="1701" spans="1:9" x14ac:dyDescent="0.35">
      <c r="A1701" s="35" t="s">
        <v>16</v>
      </c>
      <c r="B1701" s="33">
        <v>3</v>
      </c>
      <c r="C1701" s="35" t="s">
        <v>365</v>
      </c>
      <c r="D1701">
        <v>2</v>
      </c>
      <c r="E1701" s="35" t="s">
        <v>65</v>
      </c>
      <c r="F1701">
        <v>121</v>
      </c>
      <c r="G1701">
        <v>26.8</v>
      </c>
      <c r="H1701"/>
      <c r="I1701"/>
    </row>
    <row r="1702" spans="1:9" x14ac:dyDescent="0.35">
      <c r="A1702" s="35" t="s">
        <v>16</v>
      </c>
      <c r="B1702" s="33">
        <v>3</v>
      </c>
      <c r="C1702" s="35" t="s">
        <v>373</v>
      </c>
      <c r="D1702">
        <v>2</v>
      </c>
      <c r="E1702" s="35" t="s">
        <v>22</v>
      </c>
      <c r="F1702">
        <v>26</v>
      </c>
      <c r="G1702">
        <v>0.4</v>
      </c>
      <c r="H1702"/>
      <c r="I1702"/>
    </row>
    <row r="1703" spans="1:9" x14ac:dyDescent="0.35">
      <c r="A1703" s="35" t="s">
        <v>16</v>
      </c>
      <c r="B1703" s="33">
        <v>3</v>
      </c>
      <c r="C1703" s="35" t="s">
        <v>373</v>
      </c>
      <c r="D1703">
        <v>3</v>
      </c>
      <c r="E1703" s="35" t="s">
        <v>22</v>
      </c>
      <c r="F1703">
        <v>26</v>
      </c>
      <c r="G1703">
        <v>0.6</v>
      </c>
      <c r="H1703"/>
      <c r="I1703"/>
    </row>
    <row r="1704" spans="1:9" x14ac:dyDescent="0.35">
      <c r="A1704" s="35" t="s">
        <v>16</v>
      </c>
      <c r="B1704" s="33">
        <v>3</v>
      </c>
      <c r="C1704" s="35" t="s">
        <v>373</v>
      </c>
      <c r="D1704">
        <v>3</v>
      </c>
      <c r="E1704" s="35" t="s">
        <v>22</v>
      </c>
      <c r="F1704">
        <v>31</v>
      </c>
      <c r="G1704">
        <v>0.8</v>
      </c>
      <c r="H1704"/>
      <c r="I1704"/>
    </row>
    <row r="1705" spans="1:9" x14ac:dyDescent="0.35">
      <c r="A1705" s="35" t="s">
        <v>16</v>
      </c>
      <c r="B1705" s="33">
        <v>3</v>
      </c>
      <c r="C1705" s="35" t="s">
        <v>373</v>
      </c>
      <c r="D1705">
        <v>3</v>
      </c>
      <c r="E1705" s="35" t="s">
        <v>22</v>
      </c>
      <c r="F1705">
        <v>32</v>
      </c>
      <c r="G1705">
        <v>0.9</v>
      </c>
      <c r="H1705"/>
      <c r="I1705"/>
    </row>
    <row r="1706" spans="1:9" x14ac:dyDescent="0.35">
      <c r="A1706" s="35" t="s">
        <v>16</v>
      </c>
      <c r="B1706" s="33">
        <v>3</v>
      </c>
      <c r="C1706" s="35" t="s">
        <v>373</v>
      </c>
      <c r="D1706">
        <v>1</v>
      </c>
      <c r="E1706" s="35" t="s">
        <v>245</v>
      </c>
      <c r="F1706">
        <v>34</v>
      </c>
      <c r="G1706">
        <v>0.9</v>
      </c>
      <c r="H1706"/>
      <c r="I1706"/>
    </row>
    <row r="1707" spans="1:9" x14ac:dyDescent="0.35">
      <c r="A1707" s="35" t="s">
        <v>16</v>
      </c>
      <c r="B1707" s="33">
        <v>3</v>
      </c>
      <c r="C1707" s="35" t="s">
        <v>373</v>
      </c>
      <c r="D1707">
        <v>1</v>
      </c>
      <c r="E1707" s="35" t="s">
        <v>15</v>
      </c>
      <c r="F1707">
        <v>38</v>
      </c>
      <c r="G1707">
        <v>1</v>
      </c>
      <c r="H1707"/>
      <c r="I1707"/>
    </row>
    <row r="1708" spans="1:9" x14ac:dyDescent="0.35">
      <c r="A1708" s="35" t="s">
        <v>16</v>
      </c>
      <c r="B1708" s="33">
        <v>3</v>
      </c>
      <c r="C1708" s="35" t="s">
        <v>373</v>
      </c>
      <c r="D1708">
        <v>2</v>
      </c>
      <c r="E1708" s="35" t="s">
        <v>294</v>
      </c>
      <c r="F1708">
        <v>45</v>
      </c>
      <c r="G1708">
        <v>3.7</v>
      </c>
      <c r="H1708"/>
      <c r="I1708"/>
    </row>
    <row r="1709" spans="1:9" x14ac:dyDescent="0.35">
      <c r="A1709" s="35" t="s">
        <v>16</v>
      </c>
      <c r="B1709" s="33">
        <v>3</v>
      </c>
      <c r="C1709" s="35" t="s">
        <v>373</v>
      </c>
      <c r="D1709">
        <v>2</v>
      </c>
      <c r="E1709" s="35" t="s">
        <v>263</v>
      </c>
      <c r="F1709">
        <v>46</v>
      </c>
      <c r="G1709">
        <v>3.7</v>
      </c>
      <c r="H1709"/>
      <c r="I1709"/>
    </row>
    <row r="1710" spans="1:9" x14ac:dyDescent="0.35">
      <c r="A1710" s="35" t="s">
        <v>16</v>
      </c>
      <c r="B1710" s="33">
        <v>3</v>
      </c>
      <c r="C1710" s="35" t="s">
        <v>373</v>
      </c>
      <c r="D1710">
        <v>2</v>
      </c>
      <c r="E1710" s="35" t="s">
        <v>294</v>
      </c>
      <c r="F1710">
        <v>86</v>
      </c>
      <c r="G1710">
        <v>29.2</v>
      </c>
      <c r="H1710"/>
      <c r="I1710"/>
    </row>
    <row r="1711" spans="1:9" x14ac:dyDescent="0.35">
      <c r="A1711" s="35" t="s">
        <v>16</v>
      </c>
      <c r="B1711" s="33">
        <v>3</v>
      </c>
      <c r="C1711" s="35" t="s">
        <v>373</v>
      </c>
      <c r="D1711">
        <v>2</v>
      </c>
      <c r="E1711" s="35" t="s">
        <v>88</v>
      </c>
      <c r="F1711">
        <v>90</v>
      </c>
      <c r="G1711">
        <v>12.2</v>
      </c>
      <c r="H1711"/>
      <c r="I1711"/>
    </row>
    <row r="1712" spans="1:9" x14ac:dyDescent="0.35">
      <c r="A1712" s="35" t="s">
        <v>16</v>
      </c>
      <c r="B1712" s="33">
        <v>3</v>
      </c>
      <c r="C1712" s="35" t="s">
        <v>373</v>
      </c>
      <c r="D1712">
        <v>2</v>
      </c>
      <c r="E1712" s="35" t="s">
        <v>8</v>
      </c>
      <c r="F1712">
        <v>94</v>
      </c>
      <c r="G1712">
        <v>24</v>
      </c>
      <c r="H1712"/>
      <c r="I1712"/>
    </row>
    <row r="1713" spans="1:9" x14ac:dyDescent="0.35">
      <c r="A1713" s="35" t="s">
        <v>16</v>
      </c>
      <c r="B1713" s="33">
        <v>3</v>
      </c>
      <c r="C1713" s="35" t="s">
        <v>373</v>
      </c>
      <c r="D1713">
        <v>2</v>
      </c>
      <c r="E1713" s="35" t="s">
        <v>294</v>
      </c>
      <c r="F1713">
        <v>116</v>
      </c>
      <c r="G1713">
        <v>57.4</v>
      </c>
      <c r="H1713"/>
      <c r="I1713"/>
    </row>
    <row r="1714" spans="1:9" x14ac:dyDescent="0.35">
      <c r="A1714" s="35" t="s">
        <v>16</v>
      </c>
      <c r="B1714" s="33">
        <v>3</v>
      </c>
      <c r="C1714" s="35" t="s">
        <v>373</v>
      </c>
      <c r="D1714">
        <v>1</v>
      </c>
      <c r="E1714" s="35" t="s">
        <v>23</v>
      </c>
      <c r="F1714">
        <v>139</v>
      </c>
      <c r="G1714">
        <v>33.700000000000003</v>
      </c>
      <c r="H1714"/>
      <c r="I1714"/>
    </row>
    <row r="1715" spans="1:9" x14ac:dyDescent="0.35">
      <c r="A1715" s="35" t="s">
        <v>16</v>
      </c>
      <c r="B1715" s="33">
        <v>3</v>
      </c>
      <c r="C1715" s="35" t="s">
        <v>373</v>
      </c>
      <c r="D1715">
        <v>1</v>
      </c>
      <c r="E1715" s="35" t="s">
        <v>23</v>
      </c>
      <c r="F1715">
        <v>141</v>
      </c>
      <c r="G1715">
        <v>39.5</v>
      </c>
      <c r="H1715"/>
      <c r="I1715"/>
    </row>
    <row r="1716" spans="1:9" x14ac:dyDescent="0.35">
      <c r="A1716" s="35" t="s">
        <v>16</v>
      </c>
      <c r="B1716" s="33">
        <v>3</v>
      </c>
      <c r="C1716" s="35" t="s">
        <v>373</v>
      </c>
      <c r="D1716">
        <v>2</v>
      </c>
      <c r="E1716" s="35" t="s">
        <v>23</v>
      </c>
      <c r="F1716">
        <v>155</v>
      </c>
      <c r="G1716">
        <v>64.5</v>
      </c>
      <c r="H1716"/>
      <c r="I1716"/>
    </row>
    <row r="1717" spans="1:9" x14ac:dyDescent="0.35">
      <c r="A1717" s="35" t="s">
        <v>16</v>
      </c>
      <c r="B1717" s="33">
        <v>3</v>
      </c>
      <c r="C1717" s="35" t="s">
        <v>364</v>
      </c>
      <c r="D1717">
        <v>1</v>
      </c>
      <c r="E1717" s="35" t="s">
        <v>22</v>
      </c>
      <c r="F1717">
        <v>60</v>
      </c>
      <c r="G1717">
        <v>1.4</v>
      </c>
      <c r="H1717"/>
      <c r="I1717"/>
    </row>
    <row r="1718" spans="1:9" x14ac:dyDescent="0.35">
      <c r="A1718" s="35" t="s">
        <v>16</v>
      </c>
      <c r="B1718" s="33">
        <v>3</v>
      </c>
      <c r="C1718" s="35" t="s">
        <v>364</v>
      </c>
      <c r="D1718">
        <v>1</v>
      </c>
      <c r="E1718" s="35" t="s">
        <v>35</v>
      </c>
      <c r="F1718">
        <v>11</v>
      </c>
      <c r="G1718">
        <v>0.1</v>
      </c>
      <c r="H1718"/>
      <c r="I1718"/>
    </row>
    <row r="1719" spans="1:9" x14ac:dyDescent="0.35">
      <c r="A1719" s="35" t="s">
        <v>16</v>
      </c>
      <c r="B1719" s="33">
        <v>3</v>
      </c>
      <c r="C1719" s="35" t="s">
        <v>364</v>
      </c>
      <c r="D1719">
        <v>1</v>
      </c>
      <c r="E1719" s="35" t="s">
        <v>35</v>
      </c>
      <c r="F1719">
        <v>13</v>
      </c>
      <c r="G1719">
        <v>0.05</v>
      </c>
      <c r="H1719"/>
      <c r="I1719"/>
    </row>
    <row r="1720" spans="1:9" x14ac:dyDescent="0.35">
      <c r="A1720" s="35" t="s">
        <v>16</v>
      </c>
      <c r="B1720" s="33">
        <v>3</v>
      </c>
      <c r="C1720" s="35" t="s">
        <v>364</v>
      </c>
      <c r="D1720">
        <v>1</v>
      </c>
      <c r="E1720" s="35" t="s">
        <v>35</v>
      </c>
      <c r="F1720">
        <v>14</v>
      </c>
      <c r="G1720">
        <v>0.05</v>
      </c>
      <c r="H1720"/>
      <c r="I1720"/>
    </row>
    <row r="1721" spans="1:9" x14ac:dyDescent="0.35">
      <c r="A1721" s="35" t="s">
        <v>16</v>
      </c>
      <c r="B1721" s="33">
        <v>3</v>
      </c>
      <c r="C1721" s="35" t="s">
        <v>364</v>
      </c>
      <c r="D1721">
        <v>1</v>
      </c>
      <c r="E1721" s="35" t="s">
        <v>35</v>
      </c>
      <c r="F1721">
        <v>14</v>
      </c>
      <c r="G1721">
        <v>0.05</v>
      </c>
      <c r="H1721"/>
      <c r="I1721"/>
    </row>
    <row r="1722" spans="1:9" x14ac:dyDescent="0.35">
      <c r="A1722" s="35" t="s">
        <v>16</v>
      </c>
      <c r="B1722" s="33">
        <v>3</v>
      </c>
      <c r="C1722" s="35" t="s">
        <v>364</v>
      </c>
      <c r="D1722">
        <v>1</v>
      </c>
      <c r="E1722" s="35" t="s">
        <v>35</v>
      </c>
      <c r="F1722">
        <v>14</v>
      </c>
      <c r="G1722">
        <v>0.05</v>
      </c>
      <c r="H1722"/>
      <c r="I1722"/>
    </row>
    <row r="1723" spans="1:9" x14ac:dyDescent="0.35">
      <c r="A1723" s="35" t="s">
        <v>16</v>
      </c>
      <c r="B1723" s="33">
        <v>3</v>
      </c>
      <c r="C1723" s="35" t="s">
        <v>364</v>
      </c>
      <c r="D1723">
        <v>1</v>
      </c>
      <c r="E1723" s="35" t="s">
        <v>35</v>
      </c>
      <c r="F1723">
        <v>15</v>
      </c>
      <c r="G1723">
        <v>0.05</v>
      </c>
      <c r="H1723"/>
      <c r="I1723"/>
    </row>
    <row r="1724" spans="1:9" x14ac:dyDescent="0.35">
      <c r="A1724" s="35" t="s">
        <v>16</v>
      </c>
      <c r="B1724" s="33">
        <v>3</v>
      </c>
      <c r="C1724" s="35" t="s">
        <v>364</v>
      </c>
      <c r="D1724">
        <v>1</v>
      </c>
      <c r="E1724" s="35" t="s">
        <v>35</v>
      </c>
      <c r="F1724">
        <v>15</v>
      </c>
      <c r="G1724">
        <v>0.1</v>
      </c>
      <c r="H1724"/>
      <c r="I1724"/>
    </row>
    <row r="1725" spans="1:9" x14ac:dyDescent="0.35">
      <c r="A1725" s="35" t="s">
        <v>16</v>
      </c>
      <c r="B1725" s="33">
        <v>3</v>
      </c>
      <c r="C1725" s="35" t="s">
        <v>364</v>
      </c>
      <c r="D1725">
        <v>1</v>
      </c>
      <c r="E1725" s="35" t="s">
        <v>35</v>
      </c>
      <c r="F1725">
        <v>15</v>
      </c>
      <c r="G1725">
        <v>0.05</v>
      </c>
      <c r="H1725"/>
      <c r="I1725"/>
    </row>
    <row r="1726" spans="1:9" x14ac:dyDescent="0.35">
      <c r="A1726" s="35" t="s">
        <v>16</v>
      </c>
      <c r="B1726" s="33">
        <v>3</v>
      </c>
      <c r="C1726" s="35" t="s">
        <v>364</v>
      </c>
      <c r="D1726">
        <v>1</v>
      </c>
      <c r="E1726" s="35" t="s">
        <v>35</v>
      </c>
      <c r="F1726">
        <v>16</v>
      </c>
      <c r="G1726">
        <v>0.1</v>
      </c>
      <c r="H1726"/>
      <c r="I1726"/>
    </row>
    <row r="1727" spans="1:9" x14ac:dyDescent="0.35">
      <c r="A1727" s="35" t="s">
        <v>16</v>
      </c>
      <c r="B1727" s="33">
        <v>3</v>
      </c>
      <c r="C1727" s="35" t="s">
        <v>364</v>
      </c>
      <c r="D1727">
        <v>1</v>
      </c>
      <c r="E1727" s="35" t="s">
        <v>35</v>
      </c>
      <c r="F1727">
        <v>16</v>
      </c>
      <c r="G1727">
        <v>0.1</v>
      </c>
      <c r="H1727"/>
      <c r="I1727"/>
    </row>
    <row r="1728" spans="1:9" x14ac:dyDescent="0.35">
      <c r="A1728" s="35" t="s">
        <v>16</v>
      </c>
      <c r="B1728" s="33">
        <v>3</v>
      </c>
      <c r="C1728" s="35" t="s">
        <v>364</v>
      </c>
      <c r="D1728">
        <v>1</v>
      </c>
      <c r="E1728" s="35" t="s">
        <v>35</v>
      </c>
      <c r="F1728">
        <v>16</v>
      </c>
      <c r="G1728">
        <v>0.1</v>
      </c>
      <c r="H1728"/>
      <c r="I1728"/>
    </row>
    <row r="1729" spans="1:9" x14ac:dyDescent="0.35">
      <c r="A1729" s="35" t="s">
        <v>16</v>
      </c>
      <c r="B1729" s="33">
        <v>3</v>
      </c>
      <c r="C1729" s="35" t="s">
        <v>364</v>
      </c>
      <c r="D1729">
        <v>1</v>
      </c>
      <c r="E1729" s="35" t="s">
        <v>35</v>
      </c>
      <c r="F1729">
        <v>16</v>
      </c>
      <c r="G1729">
        <v>0.1</v>
      </c>
      <c r="H1729"/>
      <c r="I1729"/>
    </row>
    <row r="1730" spans="1:9" x14ac:dyDescent="0.35">
      <c r="A1730" s="35" t="s">
        <v>16</v>
      </c>
      <c r="B1730" s="33">
        <v>3</v>
      </c>
      <c r="C1730" s="35" t="s">
        <v>364</v>
      </c>
      <c r="D1730">
        <v>1</v>
      </c>
      <c r="E1730" s="35" t="s">
        <v>35</v>
      </c>
      <c r="F1730">
        <v>17</v>
      </c>
      <c r="G1730">
        <v>0.1</v>
      </c>
      <c r="H1730"/>
      <c r="I1730"/>
    </row>
    <row r="1731" spans="1:9" x14ac:dyDescent="0.35">
      <c r="A1731" s="35" t="s">
        <v>16</v>
      </c>
      <c r="B1731" s="33">
        <v>3</v>
      </c>
      <c r="C1731" s="35" t="s">
        <v>364</v>
      </c>
      <c r="D1731">
        <v>1</v>
      </c>
      <c r="E1731" s="35" t="s">
        <v>35</v>
      </c>
      <c r="F1731">
        <v>17</v>
      </c>
      <c r="G1731">
        <v>0.1</v>
      </c>
      <c r="H1731"/>
      <c r="I1731"/>
    </row>
    <row r="1732" spans="1:9" x14ac:dyDescent="0.35">
      <c r="A1732" s="35" t="s">
        <v>16</v>
      </c>
      <c r="B1732" s="33">
        <v>3</v>
      </c>
      <c r="C1732" s="35" t="s">
        <v>364</v>
      </c>
      <c r="D1732">
        <v>1</v>
      </c>
      <c r="E1732" s="35" t="s">
        <v>35</v>
      </c>
      <c r="F1732">
        <v>17</v>
      </c>
      <c r="G1732">
        <v>0.1</v>
      </c>
      <c r="H1732"/>
      <c r="I1732"/>
    </row>
    <row r="1733" spans="1:9" x14ac:dyDescent="0.35">
      <c r="A1733" s="35" t="s">
        <v>16</v>
      </c>
      <c r="B1733" s="33">
        <v>3</v>
      </c>
      <c r="C1733" s="35" t="s">
        <v>364</v>
      </c>
      <c r="D1733">
        <v>1</v>
      </c>
      <c r="E1733" s="35" t="s">
        <v>35</v>
      </c>
      <c r="F1733">
        <v>17</v>
      </c>
      <c r="G1733">
        <v>0.1</v>
      </c>
      <c r="H1733"/>
      <c r="I1733"/>
    </row>
    <row r="1734" spans="1:9" x14ac:dyDescent="0.35">
      <c r="A1734" s="35" t="s">
        <v>16</v>
      </c>
      <c r="B1734" s="33">
        <v>3</v>
      </c>
      <c r="C1734" s="35" t="s">
        <v>364</v>
      </c>
      <c r="D1734">
        <v>1</v>
      </c>
      <c r="E1734" s="35" t="s">
        <v>35</v>
      </c>
      <c r="F1734">
        <v>17</v>
      </c>
      <c r="G1734">
        <v>0.1</v>
      </c>
      <c r="H1734"/>
      <c r="I1734"/>
    </row>
    <row r="1735" spans="1:9" x14ac:dyDescent="0.35">
      <c r="A1735" s="35" t="s">
        <v>16</v>
      </c>
      <c r="B1735" s="33">
        <v>3</v>
      </c>
      <c r="C1735" s="35" t="s">
        <v>364</v>
      </c>
      <c r="D1735">
        <v>1</v>
      </c>
      <c r="E1735" s="35" t="s">
        <v>35</v>
      </c>
      <c r="F1735">
        <v>18</v>
      </c>
      <c r="G1735">
        <v>0.05</v>
      </c>
      <c r="H1735"/>
      <c r="I1735"/>
    </row>
    <row r="1736" spans="1:9" x14ac:dyDescent="0.35">
      <c r="A1736" s="35" t="s">
        <v>16</v>
      </c>
      <c r="B1736" s="33">
        <v>3</v>
      </c>
      <c r="C1736" s="35" t="s">
        <v>364</v>
      </c>
      <c r="D1736">
        <v>1</v>
      </c>
      <c r="E1736" s="35" t="s">
        <v>35</v>
      </c>
      <c r="F1736">
        <v>18</v>
      </c>
      <c r="G1736">
        <v>0.1</v>
      </c>
      <c r="H1736"/>
      <c r="I1736"/>
    </row>
    <row r="1737" spans="1:9" x14ac:dyDescent="0.35">
      <c r="A1737" s="35" t="s">
        <v>16</v>
      </c>
      <c r="B1737" s="33">
        <v>3</v>
      </c>
      <c r="C1737" s="35" t="s">
        <v>364</v>
      </c>
      <c r="D1737">
        <v>1</v>
      </c>
      <c r="E1737" s="35" t="s">
        <v>35</v>
      </c>
      <c r="F1737">
        <v>18</v>
      </c>
      <c r="G1737">
        <v>0.1</v>
      </c>
      <c r="H1737"/>
      <c r="I1737"/>
    </row>
    <row r="1738" spans="1:9" x14ac:dyDescent="0.35">
      <c r="A1738" s="35" t="s">
        <v>16</v>
      </c>
      <c r="B1738" s="33">
        <v>3</v>
      </c>
      <c r="C1738" s="35" t="s">
        <v>364</v>
      </c>
      <c r="D1738">
        <v>1</v>
      </c>
      <c r="E1738" s="35" t="s">
        <v>35</v>
      </c>
      <c r="F1738">
        <v>18</v>
      </c>
      <c r="G1738">
        <v>0.2</v>
      </c>
      <c r="H1738"/>
      <c r="I1738"/>
    </row>
    <row r="1739" spans="1:9" x14ac:dyDescent="0.35">
      <c r="A1739" s="35" t="s">
        <v>16</v>
      </c>
      <c r="B1739" s="33">
        <v>3</v>
      </c>
      <c r="C1739" s="35" t="s">
        <v>364</v>
      </c>
      <c r="D1739">
        <v>1</v>
      </c>
      <c r="E1739" s="35" t="s">
        <v>22</v>
      </c>
      <c r="F1739">
        <v>19</v>
      </c>
      <c r="G1739">
        <v>0.1</v>
      </c>
      <c r="H1739"/>
      <c r="I1739"/>
    </row>
    <row r="1740" spans="1:9" x14ac:dyDescent="0.35">
      <c r="A1740" s="35" t="s">
        <v>16</v>
      </c>
      <c r="B1740" s="33">
        <v>3</v>
      </c>
      <c r="C1740" s="35" t="s">
        <v>364</v>
      </c>
      <c r="D1740">
        <v>1</v>
      </c>
      <c r="E1740" s="35" t="s">
        <v>22</v>
      </c>
      <c r="F1740">
        <v>19</v>
      </c>
      <c r="G1740">
        <v>0.1</v>
      </c>
      <c r="H1740"/>
      <c r="I1740"/>
    </row>
    <row r="1741" spans="1:9" x14ac:dyDescent="0.35">
      <c r="A1741" s="35" t="s">
        <v>16</v>
      </c>
      <c r="B1741" s="33">
        <v>3</v>
      </c>
      <c r="C1741" s="35" t="s">
        <v>364</v>
      </c>
      <c r="D1741">
        <v>1</v>
      </c>
      <c r="E1741" s="35" t="s">
        <v>22</v>
      </c>
      <c r="F1741">
        <v>19</v>
      </c>
      <c r="G1741">
        <v>0.1</v>
      </c>
      <c r="H1741"/>
      <c r="I1741"/>
    </row>
    <row r="1742" spans="1:9" x14ac:dyDescent="0.35">
      <c r="A1742" s="35" t="s">
        <v>16</v>
      </c>
      <c r="B1742" s="33">
        <v>3</v>
      </c>
      <c r="C1742" s="35" t="s">
        <v>364</v>
      </c>
      <c r="D1742">
        <v>1</v>
      </c>
      <c r="E1742" s="35" t="s">
        <v>35</v>
      </c>
      <c r="F1742">
        <v>19</v>
      </c>
      <c r="G1742">
        <v>0.1</v>
      </c>
      <c r="H1742"/>
      <c r="I1742"/>
    </row>
    <row r="1743" spans="1:9" x14ac:dyDescent="0.35">
      <c r="A1743" s="35" t="s">
        <v>16</v>
      </c>
      <c r="B1743" s="33">
        <v>3</v>
      </c>
      <c r="C1743" s="35" t="s">
        <v>364</v>
      </c>
      <c r="D1743">
        <v>1</v>
      </c>
      <c r="E1743" s="35" t="s">
        <v>35</v>
      </c>
      <c r="F1743">
        <v>19</v>
      </c>
      <c r="G1743">
        <v>0.2</v>
      </c>
      <c r="H1743"/>
      <c r="I1743"/>
    </row>
    <row r="1744" spans="1:9" x14ac:dyDescent="0.35">
      <c r="A1744" s="35" t="s">
        <v>16</v>
      </c>
      <c r="B1744" s="33">
        <v>3</v>
      </c>
      <c r="C1744" s="35" t="s">
        <v>364</v>
      </c>
      <c r="D1744">
        <v>1</v>
      </c>
      <c r="E1744" s="35" t="s">
        <v>22</v>
      </c>
      <c r="F1744">
        <v>20</v>
      </c>
      <c r="G1744">
        <v>0.2</v>
      </c>
      <c r="H1744"/>
      <c r="I1744"/>
    </row>
    <row r="1745" spans="1:9" x14ac:dyDescent="0.35">
      <c r="A1745" s="35" t="s">
        <v>16</v>
      </c>
      <c r="B1745" s="33">
        <v>3</v>
      </c>
      <c r="C1745" s="35" t="s">
        <v>364</v>
      </c>
      <c r="D1745">
        <v>1</v>
      </c>
      <c r="E1745" s="35" t="s">
        <v>22</v>
      </c>
      <c r="F1745">
        <v>20</v>
      </c>
      <c r="G1745">
        <v>0.2</v>
      </c>
      <c r="H1745"/>
      <c r="I1745"/>
    </row>
    <row r="1746" spans="1:9" x14ac:dyDescent="0.35">
      <c r="A1746" s="35" t="s">
        <v>16</v>
      </c>
      <c r="B1746" s="33">
        <v>3</v>
      </c>
      <c r="C1746" s="35" t="s">
        <v>364</v>
      </c>
      <c r="D1746">
        <v>1</v>
      </c>
      <c r="E1746" s="35" t="s">
        <v>22</v>
      </c>
      <c r="F1746">
        <v>20</v>
      </c>
      <c r="G1746">
        <v>0.1</v>
      </c>
      <c r="H1746"/>
      <c r="I1746"/>
    </row>
    <row r="1747" spans="1:9" x14ac:dyDescent="0.35">
      <c r="A1747" s="35" t="s">
        <v>16</v>
      </c>
      <c r="B1747" s="33">
        <v>3</v>
      </c>
      <c r="C1747" s="35" t="s">
        <v>364</v>
      </c>
      <c r="D1747">
        <v>1</v>
      </c>
      <c r="E1747" s="35" t="s">
        <v>22</v>
      </c>
      <c r="F1747">
        <v>20</v>
      </c>
      <c r="G1747">
        <v>0.2</v>
      </c>
      <c r="H1747"/>
      <c r="I1747"/>
    </row>
    <row r="1748" spans="1:9" x14ac:dyDescent="0.35">
      <c r="A1748" s="35" t="s">
        <v>16</v>
      </c>
      <c r="B1748" s="33">
        <v>3</v>
      </c>
      <c r="C1748" s="35" t="s">
        <v>364</v>
      </c>
      <c r="D1748">
        <v>1</v>
      </c>
      <c r="E1748" s="35" t="s">
        <v>22</v>
      </c>
      <c r="F1748">
        <v>20</v>
      </c>
      <c r="G1748">
        <v>0.2</v>
      </c>
      <c r="H1748"/>
      <c r="I1748"/>
    </row>
    <row r="1749" spans="1:9" x14ac:dyDescent="0.35">
      <c r="A1749" s="35" t="s">
        <v>16</v>
      </c>
      <c r="B1749" s="33">
        <v>3</v>
      </c>
      <c r="C1749" s="35" t="s">
        <v>364</v>
      </c>
      <c r="D1749">
        <v>1</v>
      </c>
      <c r="E1749" s="35" t="s">
        <v>22</v>
      </c>
      <c r="F1749">
        <v>20</v>
      </c>
      <c r="G1749">
        <v>0.2</v>
      </c>
      <c r="H1749"/>
      <c r="I1749"/>
    </row>
    <row r="1750" spans="1:9" x14ac:dyDescent="0.35">
      <c r="A1750" s="35" t="s">
        <v>16</v>
      </c>
      <c r="B1750" s="33">
        <v>3</v>
      </c>
      <c r="C1750" s="35" t="s">
        <v>364</v>
      </c>
      <c r="D1750">
        <v>1</v>
      </c>
      <c r="E1750" s="35" t="s">
        <v>35</v>
      </c>
      <c r="F1750">
        <v>20</v>
      </c>
      <c r="G1750">
        <v>0.1</v>
      </c>
      <c r="H1750"/>
      <c r="I1750"/>
    </row>
    <row r="1751" spans="1:9" x14ac:dyDescent="0.35">
      <c r="A1751" s="35" t="s">
        <v>16</v>
      </c>
      <c r="B1751" s="33">
        <v>3</v>
      </c>
      <c r="C1751" s="35" t="s">
        <v>364</v>
      </c>
      <c r="D1751">
        <v>1</v>
      </c>
      <c r="E1751" s="35" t="s">
        <v>35</v>
      </c>
      <c r="F1751">
        <v>20</v>
      </c>
      <c r="G1751">
        <v>0.2</v>
      </c>
      <c r="H1751"/>
      <c r="I1751"/>
    </row>
    <row r="1752" spans="1:9" x14ac:dyDescent="0.35">
      <c r="A1752" s="35" t="s">
        <v>16</v>
      </c>
      <c r="B1752" s="33">
        <v>3</v>
      </c>
      <c r="C1752" s="35" t="s">
        <v>364</v>
      </c>
      <c r="D1752">
        <v>1</v>
      </c>
      <c r="E1752" s="35" t="s">
        <v>35</v>
      </c>
      <c r="F1752">
        <v>20</v>
      </c>
      <c r="G1752">
        <v>0.2</v>
      </c>
      <c r="H1752"/>
      <c r="I1752"/>
    </row>
    <row r="1753" spans="1:9" x14ac:dyDescent="0.35">
      <c r="A1753" s="35" t="s">
        <v>16</v>
      </c>
      <c r="B1753" s="33">
        <v>3</v>
      </c>
      <c r="C1753" s="35" t="s">
        <v>364</v>
      </c>
      <c r="D1753">
        <v>1</v>
      </c>
      <c r="E1753" s="35" t="s">
        <v>22</v>
      </c>
      <c r="F1753">
        <v>21</v>
      </c>
      <c r="G1753">
        <v>0.2</v>
      </c>
      <c r="H1753"/>
      <c r="I1753"/>
    </row>
    <row r="1754" spans="1:9" x14ac:dyDescent="0.35">
      <c r="A1754" s="35" t="s">
        <v>16</v>
      </c>
      <c r="B1754" s="33">
        <v>3</v>
      </c>
      <c r="C1754" s="35" t="s">
        <v>364</v>
      </c>
      <c r="D1754">
        <v>1</v>
      </c>
      <c r="E1754" s="35" t="s">
        <v>22</v>
      </c>
      <c r="F1754">
        <v>21</v>
      </c>
      <c r="G1754">
        <v>0.1</v>
      </c>
      <c r="H1754"/>
      <c r="I1754"/>
    </row>
    <row r="1755" spans="1:9" x14ac:dyDescent="0.35">
      <c r="A1755" s="35" t="s">
        <v>16</v>
      </c>
      <c r="B1755" s="33">
        <v>3</v>
      </c>
      <c r="C1755" s="35" t="s">
        <v>364</v>
      </c>
      <c r="D1755">
        <v>1</v>
      </c>
      <c r="E1755" s="35" t="s">
        <v>22</v>
      </c>
      <c r="F1755">
        <v>21</v>
      </c>
      <c r="G1755">
        <v>0.2</v>
      </c>
      <c r="H1755"/>
      <c r="I1755"/>
    </row>
    <row r="1756" spans="1:9" x14ac:dyDescent="0.35">
      <c r="A1756" s="35" t="s">
        <v>16</v>
      </c>
      <c r="B1756" s="33">
        <v>3</v>
      </c>
      <c r="C1756" s="35" t="s">
        <v>364</v>
      </c>
      <c r="D1756">
        <v>1</v>
      </c>
      <c r="E1756" s="35" t="s">
        <v>22</v>
      </c>
      <c r="F1756">
        <v>21</v>
      </c>
      <c r="G1756">
        <v>0.2</v>
      </c>
      <c r="H1756"/>
      <c r="I1756"/>
    </row>
    <row r="1757" spans="1:9" x14ac:dyDescent="0.35">
      <c r="A1757" s="35" t="s">
        <v>16</v>
      </c>
      <c r="B1757" s="33">
        <v>3</v>
      </c>
      <c r="C1757" s="35" t="s">
        <v>364</v>
      </c>
      <c r="D1757">
        <v>1</v>
      </c>
      <c r="E1757" s="35" t="s">
        <v>35</v>
      </c>
      <c r="F1757">
        <v>21</v>
      </c>
      <c r="G1757">
        <v>0.1</v>
      </c>
      <c r="H1757"/>
      <c r="I1757"/>
    </row>
    <row r="1758" spans="1:9" x14ac:dyDescent="0.35">
      <c r="A1758" s="35" t="s">
        <v>16</v>
      </c>
      <c r="B1758" s="33">
        <v>3</v>
      </c>
      <c r="C1758" s="35" t="s">
        <v>364</v>
      </c>
      <c r="D1758">
        <v>1</v>
      </c>
      <c r="E1758" s="35" t="s">
        <v>35</v>
      </c>
      <c r="F1758">
        <v>21</v>
      </c>
      <c r="G1758">
        <v>0.2</v>
      </c>
      <c r="H1758"/>
      <c r="I1758"/>
    </row>
    <row r="1759" spans="1:9" x14ac:dyDescent="0.35">
      <c r="A1759" s="35" t="s">
        <v>16</v>
      </c>
      <c r="B1759" s="33">
        <v>3</v>
      </c>
      <c r="C1759" s="35" t="s">
        <v>364</v>
      </c>
      <c r="D1759">
        <v>1</v>
      </c>
      <c r="E1759" s="35" t="s">
        <v>35</v>
      </c>
      <c r="F1759">
        <v>21</v>
      </c>
      <c r="G1759">
        <v>0.2</v>
      </c>
      <c r="H1759"/>
      <c r="I1759"/>
    </row>
    <row r="1760" spans="1:9" x14ac:dyDescent="0.35">
      <c r="A1760" s="35" t="s">
        <v>16</v>
      </c>
      <c r="B1760" s="33">
        <v>3</v>
      </c>
      <c r="C1760" s="35" t="s">
        <v>364</v>
      </c>
      <c r="D1760">
        <v>1</v>
      </c>
      <c r="E1760" s="35" t="s">
        <v>35</v>
      </c>
      <c r="F1760">
        <v>21</v>
      </c>
      <c r="G1760">
        <v>0.2</v>
      </c>
      <c r="H1760"/>
      <c r="I1760"/>
    </row>
    <row r="1761" spans="1:9" x14ac:dyDescent="0.35">
      <c r="A1761" s="35" t="s">
        <v>16</v>
      </c>
      <c r="B1761" s="33">
        <v>3</v>
      </c>
      <c r="C1761" s="35" t="s">
        <v>364</v>
      </c>
      <c r="D1761">
        <v>1</v>
      </c>
      <c r="E1761" s="35" t="s">
        <v>22</v>
      </c>
      <c r="F1761">
        <v>22</v>
      </c>
      <c r="G1761">
        <v>0.3</v>
      </c>
      <c r="H1761"/>
      <c r="I1761"/>
    </row>
    <row r="1762" spans="1:9" x14ac:dyDescent="0.35">
      <c r="A1762" s="35" t="s">
        <v>16</v>
      </c>
      <c r="B1762" s="33">
        <v>3</v>
      </c>
      <c r="C1762" s="35" t="s">
        <v>364</v>
      </c>
      <c r="D1762">
        <v>1</v>
      </c>
      <c r="E1762" s="35" t="s">
        <v>22</v>
      </c>
      <c r="F1762">
        <v>22</v>
      </c>
      <c r="G1762">
        <v>0.3</v>
      </c>
      <c r="H1762"/>
      <c r="I1762"/>
    </row>
    <row r="1763" spans="1:9" x14ac:dyDescent="0.35">
      <c r="A1763" s="35" t="s">
        <v>16</v>
      </c>
      <c r="B1763" s="33">
        <v>3</v>
      </c>
      <c r="C1763" s="35" t="s">
        <v>364</v>
      </c>
      <c r="D1763">
        <v>1</v>
      </c>
      <c r="E1763" s="35" t="s">
        <v>35</v>
      </c>
      <c r="F1763">
        <v>22</v>
      </c>
      <c r="G1763">
        <v>2</v>
      </c>
      <c r="H1763"/>
      <c r="I1763"/>
    </row>
    <row r="1764" spans="1:9" x14ac:dyDescent="0.35">
      <c r="A1764" s="35" t="s">
        <v>16</v>
      </c>
      <c r="B1764" s="33">
        <v>3</v>
      </c>
      <c r="C1764" s="35" t="s">
        <v>364</v>
      </c>
      <c r="D1764">
        <v>1</v>
      </c>
      <c r="E1764" s="35" t="s">
        <v>35</v>
      </c>
      <c r="F1764">
        <v>22</v>
      </c>
      <c r="G1764">
        <v>0.3</v>
      </c>
      <c r="H1764"/>
      <c r="I1764"/>
    </row>
    <row r="1765" spans="1:9" x14ac:dyDescent="0.35">
      <c r="A1765" s="35" t="s">
        <v>16</v>
      </c>
      <c r="B1765" s="33">
        <v>3</v>
      </c>
      <c r="C1765" s="35" t="s">
        <v>364</v>
      </c>
      <c r="D1765">
        <v>1</v>
      </c>
      <c r="E1765" s="35" t="s">
        <v>35</v>
      </c>
      <c r="F1765">
        <v>22</v>
      </c>
      <c r="G1765">
        <v>0.2</v>
      </c>
      <c r="H1765"/>
      <c r="I1765"/>
    </row>
    <row r="1766" spans="1:9" x14ac:dyDescent="0.35">
      <c r="A1766" s="35" t="s">
        <v>16</v>
      </c>
      <c r="B1766" s="33">
        <v>3</v>
      </c>
      <c r="C1766" s="35" t="s">
        <v>364</v>
      </c>
      <c r="D1766">
        <v>1</v>
      </c>
      <c r="E1766" s="35" t="s">
        <v>22</v>
      </c>
      <c r="F1766">
        <v>23</v>
      </c>
      <c r="G1766">
        <v>0.3</v>
      </c>
      <c r="H1766"/>
      <c r="I1766"/>
    </row>
    <row r="1767" spans="1:9" x14ac:dyDescent="0.35">
      <c r="A1767" s="35" t="s">
        <v>16</v>
      </c>
      <c r="B1767" s="33">
        <v>3</v>
      </c>
      <c r="C1767" s="35" t="s">
        <v>364</v>
      </c>
      <c r="D1767">
        <v>1</v>
      </c>
      <c r="E1767" s="35" t="s">
        <v>22</v>
      </c>
      <c r="F1767">
        <v>23</v>
      </c>
      <c r="G1767">
        <v>0.3</v>
      </c>
      <c r="H1767"/>
      <c r="I1767"/>
    </row>
    <row r="1768" spans="1:9" x14ac:dyDescent="0.35">
      <c r="A1768" s="35" t="s">
        <v>16</v>
      </c>
      <c r="B1768" s="33">
        <v>3</v>
      </c>
      <c r="C1768" s="35" t="s">
        <v>364</v>
      </c>
      <c r="D1768">
        <v>1</v>
      </c>
      <c r="E1768" s="35" t="s">
        <v>35</v>
      </c>
      <c r="F1768">
        <v>23</v>
      </c>
      <c r="G1768">
        <v>0.2</v>
      </c>
      <c r="H1768"/>
      <c r="I1768"/>
    </row>
    <row r="1769" spans="1:9" x14ac:dyDescent="0.35">
      <c r="A1769" s="35" t="s">
        <v>16</v>
      </c>
      <c r="B1769" s="33">
        <v>3</v>
      </c>
      <c r="C1769" s="35" t="s">
        <v>364</v>
      </c>
      <c r="D1769">
        <v>1</v>
      </c>
      <c r="E1769" s="35" t="s">
        <v>22</v>
      </c>
      <c r="F1769">
        <v>24</v>
      </c>
      <c r="G1769">
        <v>0.3</v>
      </c>
      <c r="H1769"/>
      <c r="I1769"/>
    </row>
    <row r="1770" spans="1:9" x14ac:dyDescent="0.35">
      <c r="A1770" s="35" t="s">
        <v>16</v>
      </c>
      <c r="B1770" s="33">
        <v>3</v>
      </c>
      <c r="C1770" s="35" t="s">
        <v>364</v>
      </c>
      <c r="D1770">
        <v>1</v>
      </c>
      <c r="E1770" s="35" t="s">
        <v>22</v>
      </c>
      <c r="F1770">
        <v>24</v>
      </c>
      <c r="G1770">
        <v>0.3</v>
      </c>
      <c r="H1770"/>
      <c r="I1770"/>
    </row>
    <row r="1771" spans="1:9" x14ac:dyDescent="0.35">
      <c r="A1771" s="35" t="s">
        <v>16</v>
      </c>
      <c r="B1771" s="33">
        <v>3</v>
      </c>
      <c r="C1771" s="35" t="s">
        <v>364</v>
      </c>
      <c r="D1771">
        <v>1</v>
      </c>
      <c r="E1771" s="35" t="s">
        <v>22</v>
      </c>
      <c r="F1771">
        <v>24</v>
      </c>
      <c r="G1771">
        <v>0.3</v>
      </c>
      <c r="H1771"/>
      <c r="I1771"/>
    </row>
    <row r="1772" spans="1:9" x14ac:dyDescent="0.35">
      <c r="A1772" s="35" t="s">
        <v>16</v>
      </c>
      <c r="B1772" s="33">
        <v>3</v>
      </c>
      <c r="C1772" s="35" t="s">
        <v>364</v>
      </c>
      <c r="D1772">
        <v>1</v>
      </c>
      <c r="E1772" s="35" t="s">
        <v>22</v>
      </c>
      <c r="F1772">
        <v>24</v>
      </c>
      <c r="G1772">
        <v>0.3</v>
      </c>
      <c r="H1772"/>
      <c r="I1772"/>
    </row>
    <row r="1773" spans="1:9" x14ac:dyDescent="0.35">
      <c r="A1773" s="35" t="s">
        <v>16</v>
      </c>
      <c r="B1773" s="33">
        <v>3</v>
      </c>
      <c r="C1773" s="35" t="s">
        <v>364</v>
      </c>
      <c r="D1773">
        <v>1</v>
      </c>
      <c r="E1773" s="35" t="s">
        <v>22</v>
      </c>
      <c r="F1773">
        <v>24</v>
      </c>
      <c r="G1773">
        <v>0.3</v>
      </c>
      <c r="H1773"/>
      <c r="I1773"/>
    </row>
    <row r="1774" spans="1:9" x14ac:dyDescent="0.35">
      <c r="A1774" s="35" t="s">
        <v>16</v>
      </c>
      <c r="B1774" s="33">
        <v>3</v>
      </c>
      <c r="C1774" s="35" t="s">
        <v>364</v>
      </c>
      <c r="D1774">
        <v>1</v>
      </c>
      <c r="E1774" s="35" t="s">
        <v>65</v>
      </c>
      <c r="F1774">
        <v>24</v>
      </c>
      <c r="G1774">
        <v>0.1</v>
      </c>
      <c r="H1774"/>
      <c r="I1774"/>
    </row>
    <row r="1775" spans="1:9" x14ac:dyDescent="0.35">
      <c r="A1775" s="35" t="s">
        <v>16</v>
      </c>
      <c r="B1775" s="33">
        <v>3</v>
      </c>
      <c r="C1775" s="35" t="s">
        <v>364</v>
      </c>
      <c r="D1775">
        <v>1</v>
      </c>
      <c r="E1775" s="35" t="s">
        <v>35</v>
      </c>
      <c r="F1775">
        <v>24</v>
      </c>
      <c r="G1775">
        <v>0.3</v>
      </c>
      <c r="H1775"/>
      <c r="I1775"/>
    </row>
    <row r="1776" spans="1:9" x14ac:dyDescent="0.35">
      <c r="A1776" s="35" t="s">
        <v>16</v>
      </c>
      <c r="B1776" s="33">
        <v>3</v>
      </c>
      <c r="C1776" s="35" t="s">
        <v>364</v>
      </c>
      <c r="D1776">
        <v>1</v>
      </c>
      <c r="E1776" s="35" t="s">
        <v>22</v>
      </c>
      <c r="F1776">
        <v>25</v>
      </c>
      <c r="G1776">
        <v>0.3</v>
      </c>
      <c r="H1776"/>
      <c r="I1776"/>
    </row>
    <row r="1777" spans="1:9" x14ac:dyDescent="0.35">
      <c r="A1777" s="35" t="s">
        <v>16</v>
      </c>
      <c r="B1777" s="33">
        <v>3</v>
      </c>
      <c r="C1777" s="35" t="s">
        <v>364</v>
      </c>
      <c r="D1777">
        <v>1</v>
      </c>
      <c r="E1777" s="35" t="s">
        <v>22</v>
      </c>
      <c r="F1777">
        <v>25</v>
      </c>
      <c r="G1777">
        <v>0.4</v>
      </c>
      <c r="H1777"/>
      <c r="I1777"/>
    </row>
    <row r="1778" spans="1:9" x14ac:dyDescent="0.35">
      <c r="A1778" s="35" t="s">
        <v>16</v>
      </c>
      <c r="B1778" s="33">
        <v>3</v>
      </c>
      <c r="C1778" s="35" t="s">
        <v>364</v>
      </c>
      <c r="D1778">
        <v>1</v>
      </c>
      <c r="E1778" s="35" t="s">
        <v>22</v>
      </c>
      <c r="F1778">
        <v>25</v>
      </c>
      <c r="G1778">
        <v>0.4</v>
      </c>
      <c r="H1778"/>
      <c r="I1778"/>
    </row>
    <row r="1779" spans="1:9" x14ac:dyDescent="0.35">
      <c r="A1779" s="35" t="s">
        <v>16</v>
      </c>
      <c r="B1779" s="33">
        <v>3</v>
      </c>
      <c r="C1779" s="35" t="s">
        <v>364</v>
      </c>
      <c r="D1779">
        <v>1</v>
      </c>
      <c r="E1779" s="35" t="s">
        <v>65</v>
      </c>
      <c r="F1779">
        <v>25</v>
      </c>
      <c r="G1779">
        <v>0.1</v>
      </c>
      <c r="H1779"/>
      <c r="I1779"/>
    </row>
    <row r="1780" spans="1:9" x14ac:dyDescent="0.35">
      <c r="A1780" s="35" t="s">
        <v>16</v>
      </c>
      <c r="B1780" s="33">
        <v>3</v>
      </c>
      <c r="C1780" s="35" t="s">
        <v>364</v>
      </c>
      <c r="D1780">
        <v>1</v>
      </c>
      <c r="E1780" s="35" t="s">
        <v>65</v>
      </c>
      <c r="F1780">
        <v>25</v>
      </c>
      <c r="G1780">
        <v>0.1</v>
      </c>
      <c r="H1780"/>
      <c r="I1780"/>
    </row>
    <row r="1781" spans="1:9" x14ac:dyDescent="0.35">
      <c r="A1781" s="35" t="s">
        <v>16</v>
      </c>
      <c r="B1781" s="33">
        <v>3</v>
      </c>
      <c r="C1781" s="35" t="s">
        <v>364</v>
      </c>
      <c r="D1781">
        <v>1</v>
      </c>
      <c r="E1781" s="35" t="s">
        <v>65</v>
      </c>
      <c r="F1781">
        <v>25</v>
      </c>
      <c r="G1781">
        <v>0.1</v>
      </c>
      <c r="H1781"/>
      <c r="I1781"/>
    </row>
    <row r="1782" spans="1:9" x14ac:dyDescent="0.35">
      <c r="A1782" s="35" t="s">
        <v>16</v>
      </c>
      <c r="B1782" s="33">
        <v>3</v>
      </c>
      <c r="C1782" s="35" t="s">
        <v>364</v>
      </c>
      <c r="D1782">
        <v>1</v>
      </c>
      <c r="E1782" s="35" t="s">
        <v>65</v>
      </c>
      <c r="F1782">
        <v>25</v>
      </c>
      <c r="G1782">
        <v>0.1</v>
      </c>
      <c r="H1782"/>
      <c r="I1782"/>
    </row>
    <row r="1783" spans="1:9" x14ac:dyDescent="0.35">
      <c r="A1783" s="35" t="s">
        <v>16</v>
      </c>
      <c r="B1783" s="33">
        <v>3</v>
      </c>
      <c r="C1783" s="35" t="s">
        <v>364</v>
      </c>
      <c r="D1783">
        <v>1</v>
      </c>
      <c r="E1783" s="35" t="s">
        <v>65</v>
      </c>
      <c r="F1783">
        <v>25</v>
      </c>
      <c r="G1783">
        <v>0.1</v>
      </c>
      <c r="H1783"/>
      <c r="I1783"/>
    </row>
    <row r="1784" spans="1:9" x14ac:dyDescent="0.35">
      <c r="A1784" s="35" t="s">
        <v>16</v>
      </c>
      <c r="B1784" s="33">
        <v>3</v>
      </c>
      <c r="C1784" s="35" t="s">
        <v>364</v>
      </c>
      <c r="D1784">
        <v>1</v>
      </c>
      <c r="E1784" s="35" t="s">
        <v>22</v>
      </c>
      <c r="F1784">
        <v>26</v>
      </c>
      <c r="G1784">
        <v>0.5</v>
      </c>
      <c r="H1784"/>
      <c r="I1784"/>
    </row>
    <row r="1785" spans="1:9" x14ac:dyDescent="0.35">
      <c r="A1785" s="35" t="s">
        <v>16</v>
      </c>
      <c r="B1785" s="33">
        <v>3</v>
      </c>
      <c r="C1785" s="35" t="s">
        <v>364</v>
      </c>
      <c r="D1785">
        <v>1</v>
      </c>
      <c r="E1785" s="35" t="s">
        <v>22</v>
      </c>
      <c r="F1785">
        <v>26</v>
      </c>
      <c r="G1785">
        <v>0.6</v>
      </c>
      <c r="H1785"/>
      <c r="I1785"/>
    </row>
    <row r="1786" spans="1:9" x14ac:dyDescent="0.35">
      <c r="A1786" s="35" t="s">
        <v>16</v>
      </c>
      <c r="B1786" s="33">
        <v>3</v>
      </c>
      <c r="C1786" s="35" t="s">
        <v>364</v>
      </c>
      <c r="D1786">
        <v>1</v>
      </c>
      <c r="E1786" s="35" t="s">
        <v>22</v>
      </c>
      <c r="F1786">
        <v>26</v>
      </c>
      <c r="G1786">
        <v>0.5</v>
      </c>
      <c r="H1786"/>
      <c r="I1786"/>
    </row>
    <row r="1787" spans="1:9" x14ac:dyDescent="0.35">
      <c r="A1787" s="35" t="s">
        <v>16</v>
      </c>
      <c r="B1787" s="33">
        <v>3</v>
      </c>
      <c r="C1787" s="35" t="s">
        <v>364</v>
      </c>
      <c r="D1787">
        <v>1</v>
      </c>
      <c r="E1787" s="35" t="s">
        <v>65</v>
      </c>
      <c r="F1787">
        <v>26</v>
      </c>
      <c r="G1787">
        <v>0.1</v>
      </c>
      <c r="H1787"/>
      <c r="I1787"/>
    </row>
    <row r="1788" spans="1:9" x14ac:dyDescent="0.35">
      <c r="A1788" s="35" t="s">
        <v>16</v>
      </c>
      <c r="B1788" s="33">
        <v>3</v>
      </c>
      <c r="C1788" s="35" t="s">
        <v>364</v>
      </c>
      <c r="D1788">
        <v>1</v>
      </c>
      <c r="E1788" s="35" t="s">
        <v>22</v>
      </c>
      <c r="F1788">
        <v>27</v>
      </c>
      <c r="G1788">
        <v>0.4</v>
      </c>
      <c r="H1788"/>
      <c r="I1788"/>
    </row>
    <row r="1789" spans="1:9" x14ac:dyDescent="0.35">
      <c r="A1789" s="35" t="s">
        <v>16</v>
      </c>
      <c r="B1789" s="33">
        <v>3</v>
      </c>
      <c r="C1789" s="35" t="s">
        <v>364</v>
      </c>
      <c r="D1789">
        <v>1</v>
      </c>
      <c r="E1789" s="35" t="s">
        <v>65</v>
      </c>
      <c r="F1789">
        <v>27</v>
      </c>
      <c r="G1789">
        <v>0.1</v>
      </c>
      <c r="H1789"/>
      <c r="I1789"/>
    </row>
    <row r="1790" spans="1:9" x14ac:dyDescent="0.35">
      <c r="A1790" s="35" t="s">
        <v>16</v>
      </c>
      <c r="B1790" s="33">
        <v>3</v>
      </c>
      <c r="C1790" s="35" t="s">
        <v>364</v>
      </c>
      <c r="D1790">
        <v>1</v>
      </c>
      <c r="E1790" s="35" t="s">
        <v>1226</v>
      </c>
      <c r="F1790">
        <v>27</v>
      </c>
      <c r="G1790">
        <v>0.4</v>
      </c>
      <c r="H1790"/>
      <c r="I1790"/>
    </row>
    <row r="1791" spans="1:9" x14ac:dyDescent="0.35">
      <c r="A1791" s="35" t="s">
        <v>16</v>
      </c>
      <c r="B1791" s="33">
        <v>3</v>
      </c>
      <c r="C1791" s="35" t="s">
        <v>364</v>
      </c>
      <c r="D1791">
        <v>1</v>
      </c>
      <c r="E1791" s="35" t="s">
        <v>15</v>
      </c>
      <c r="F1791">
        <v>28</v>
      </c>
      <c r="G1791">
        <v>0.4</v>
      </c>
      <c r="H1791"/>
      <c r="I1791"/>
    </row>
    <row r="1792" spans="1:9" x14ac:dyDescent="0.35">
      <c r="A1792" s="35" t="s">
        <v>16</v>
      </c>
      <c r="B1792" s="33">
        <v>3</v>
      </c>
      <c r="C1792" s="35" t="s">
        <v>364</v>
      </c>
      <c r="D1792">
        <v>1</v>
      </c>
      <c r="E1792" s="35" t="s">
        <v>65</v>
      </c>
      <c r="F1792">
        <v>29</v>
      </c>
      <c r="G1792">
        <v>0.2</v>
      </c>
      <c r="H1792"/>
      <c r="I1792"/>
    </row>
    <row r="1793" spans="1:9" x14ac:dyDescent="0.35">
      <c r="A1793" s="35" t="s">
        <v>16</v>
      </c>
      <c r="B1793" s="33">
        <v>3</v>
      </c>
      <c r="C1793" s="35" t="s">
        <v>364</v>
      </c>
      <c r="D1793">
        <v>1</v>
      </c>
      <c r="E1793" s="35" t="s">
        <v>22</v>
      </c>
      <c r="F1793">
        <v>30</v>
      </c>
      <c r="G1793">
        <v>1.1000000000000001</v>
      </c>
      <c r="H1793"/>
      <c r="I1793"/>
    </row>
    <row r="1794" spans="1:9" x14ac:dyDescent="0.35">
      <c r="A1794" s="35" t="s">
        <v>16</v>
      </c>
      <c r="B1794" s="33">
        <v>3</v>
      </c>
      <c r="C1794" s="35" t="s">
        <v>364</v>
      </c>
      <c r="D1794">
        <v>1</v>
      </c>
      <c r="E1794" s="35" t="s">
        <v>65</v>
      </c>
      <c r="F1794">
        <v>32</v>
      </c>
      <c r="G1794">
        <v>0.3</v>
      </c>
      <c r="H1794"/>
      <c r="I1794"/>
    </row>
    <row r="1795" spans="1:9" x14ac:dyDescent="0.35">
      <c r="A1795" s="35" t="s">
        <v>16</v>
      </c>
      <c r="B1795" s="33">
        <v>3</v>
      </c>
      <c r="C1795" s="35" t="s">
        <v>364</v>
      </c>
      <c r="D1795">
        <v>1</v>
      </c>
      <c r="E1795" s="35" t="s">
        <v>35</v>
      </c>
      <c r="F1795">
        <v>32</v>
      </c>
      <c r="G1795">
        <v>0.6</v>
      </c>
      <c r="H1795"/>
      <c r="I1795"/>
    </row>
    <row r="1796" spans="1:9" x14ac:dyDescent="0.35">
      <c r="A1796" s="35" t="s">
        <v>16</v>
      </c>
      <c r="B1796" s="33">
        <v>3</v>
      </c>
      <c r="C1796" s="35" t="s">
        <v>364</v>
      </c>
      <c r="D1796">
        <v>1</v>
      </c>
      <c r="E1796" s="35" t="s">
        <v>15</v>
      </c>
      <c r="F1796">
        <v>35</v>
      </c>
      <c r="G1796">
        <v>0.7</v>
      </c>
      <c r="H1796"/>
      <c r="I1796"/>
    </row>
    <row r="1797" spans="1:9" x14ac:dyDescent="0.35">
      <c r="A1797" s="35" t="s">
        <v>16</v>
      </c>
      <c r="B1797" s="33">
        <v>3</v>
      </c>
      <c r="C1797" s="35" t="s">
        <v>364</v>
      </c>
      <c r="D1797">
        <v>1</v>
      </c>
      <c r="E1797" s="35" t="s">
        <v>15</v>
      </c>
      <c r="F1797">
        <v>35</v>
      </c>
      <c r="G1797">
        <v>0.6</v>
      </c>
      <c r="H1797"/>
      <c r="I1797"/>
    </row>
    <row r="1798" spans="1:9" x14ac:dyDescent="0.35">
      <c r="A1798" s="35" t="s">
        <v>16</v>
      </c>
      <c r="B1798" s="33">
        <v>3</v>
      </c>
      <c r="C1798" s="35" t="s">
        <v>364</v>
      </c>
      <c r="D1798">
        <v>1</v>
      </c>
      <c r="E1798" s="35" t="s">
        <v>35</v>
      </c>
      <c r="F1798">
        <v>35</v>
      </c>
      <c r="G1798">
        <v>0.6</v>
      </c>
      <c r="H1798"/>
      <c r="I1798"/>
    </row>
    <row r="1799" spans="1:9" x14ac:dyDescent="0.35">
      <c r="A1799" s="35" t="s">
        <v>16</v>
      </c>
      <c r="B1799" s="33">
        <v>3</v>
      </c>
      <c r="C1799" s="35" t="s">
        <v>364</v>
      </c>
      <c r="D1799">
        <v>1</v>
      </c>
      <c r="E1799" s="35" t="s">
        <v>1226</v>
      </c>
      <c r="F1799">
        <v>35</v>
      </c>
      <c r="G1799">
        <v>1</v>
      </c>
      <c r="H1799"/>
      <c r="I1799"/>
    </row>
    <row r="1800" spans="1:9" x14ac:dyDescent="0.35">
      <c r="A1800" s="35" t="s">
        <v>16</v>
      </c>
      <c r="B1800" s="33">
        <v>3</v>
      </c>
      <c r="C1800" s="35" t="s">
        <v>364</v>
      </c>
      <c r="D1800">
        <v>1</v>
      </c>
      <c r="E1800" s="35" t="s">
        <v>15</v>
      </c>
      <c r="F1800">
        <v>37</v>
      </c>
      <c r="G1800">
        <v>0.8</v>
      </c>
      <c r="H1800"/>
      <c r="I1800"/>
    </row>
    <row r="1801" spans="1:9" x14ac:dyDescent="0.35">
      <c r="A1801" s="35" t="s">
        <v>16</v>
      </c>
      <c r="B1801" s="33">
        <v>3</v>
      </c>
      <c r="C1801" s="35" t="s">
        <v>364</v>
      </c>
      <c r="D1801">
        <v>1</v>
      </c>
      <c r="E1801" s="35" t="s">
        <v>15</v>
      </c>
      <c r="F1801">
        <v>37</v>
      </c>
      <c r="G1801">
        <v>0.8</v>
      </c>
      <c r="H1801"/>
      <c r="I1801"/>
    </row>
    <row r="1802" spans="1:9" x14ac:dyDescent="0.35">
      <c r="A1802" s="35" t="s">
        <v>16</v>
      </c>
      <c r="B1802" s="33">
        <v>3</v>
      </c>
      <c r="C1802" s="35" t="s">
        <v>364</v>
      </c>
      <c r="D1802">
        <v>1</v>
      </c>
      <c r="E1802" s="35" t="s">
        <v>15</v>
      </c>
      <c r="F1802">
        <v>40</v>
      </c>
      <c r="G1802">
        <v>0.8</v>
      </c>
      <c r="H1802"/>
      <c r="I1802"/>
    </row>
    <row r="1803" spans="1:9" x14ac:dyDescent="0.35">
      <c r="A1803" s="35" t="s">
        <v>16</v>
      </c>
      <c r="B1803" s="33">
        <v>3</v>
      </c>
      <c r="C1803" s="35" t="s">
        <v>364</v>
      </c>
      <c r="D1803">
        <v>1</v>
      </c>
      <c r="E1803" s="35" t="s">
        <v>15</v>
      </c>
      <c r="F1803">
        <v>41</v>
      </c>
      <c r="G1803">
        <v>1.4</v>
      </c>
      <c r="H1803"/>
      <c r="I1803"/>
    </row>
    <row r="1804" spans="1:9" x14ac:dyDescent="0.35">
      <c r="A1804" s="35" t="s">
        <v>16</v>
      </c>
      <c r="B1804" s="33">
        <v>3</v>
      </c>
      <c r="C1804" s="35" t="s">
        <v>364</v>
      </c>
      <c r="D1804">
        <v>1</v>
      </c>
      <c r="E1804" s="35" t="s">
        <v>1226</v>
      </c>
      <c r="F1804">
        <v>43</v>
      </c>
      <c r="G1804">
        <v>1.8</v>
      </c>
      <c r="H1804" t="s">
        <v>13</v>
      </c>
      <c r="I1804"/>
    </row>
    <row r="1805" spans="1:9" x14ac:dyDescent="0.35">
      <c r="A1805" s="35" t="s">
        <v>16</v>
      </c>
      <c r="B1805" s="33">
        <v>3</v>
      </c>
      <c r="C1805" s="35" t="s">
        <v>364</v>
      </c>
      <c r="D1805">
        <v>1</v>
      </c>
      <c r="E1805" s="35" t="s">
        <v>15</v>
      </c>
      <c r="F1805">
        <v>44</v>
      </c>
      <c r="G1805">
        <v>1.5</v>
      </c>
      <c r="H1805"/>
      <c r="I1805"/>
    </row>
    <row r="1806" spans="1:9" x14ac:dyDescent="0.35">
      <c r="A1806" s="35" t="s">
        <v>16</v>
      </c>
      <c r="B1806" s="33">
        <v>3</v>
      </c>
      <c r="C1806" s="35" t="s">
        <v>364</v>
      </c>
      <c r="D1806">
        <v>1</v>
      </c>
      <c r="E1806" s="35" t="s">
        <v>15</v>
      </c>
      <c r="F1806">
        <v>44</v>
      </c>
      <c r="G1806">
        <v>1.6</v>
      </c>
      <c r="H1806"/>
      <c r="I1806"/>
    </row>
    <row r="1807" spans="1:9" x14ac:dyDescent="0.35">
      <c r="A1807" s="35" t="s">
        <v>16</v>
      </c>
      <c r="B1807" s="33">
        <v>3</v>
      </c>
      <c r="C1807" s="35" t="s">
        <v>364</v>
      </c>
      <c r="D1807">
        <v>1</v>
      </c>
      <c r="E1807" s="35" t="s">
        <v>15</v>
      </c>
      <c r="F1807">
        <v>45</v>
      </c>
      <c r="G1807">
        <v>1.4</v>
      </c>
      <c r="H1807"/>
      <c r="I1807"/>
    </row>
    <row r="1808" spans="1:9" x14ac:dyDescent="0.35">
      <c r="A1808" s="35" t="s">
        <v>16</v>
      </c>
      <c r="B1808" s="33">
        <v>3</v>
      </c>
      <c r="C1808" s="35" t="s">
        <v>364</v>
      </c>
      <c r="D1808">
        <v>1</v>
      </c>
      <c r="E1808" s="35" t="s">
        <v>15</v>
      </c>
      <c r="F1808">
        <v>45</v>
      </c>
      <c r="G1808">
        <v>1.9</v>
      </c>
      <c r="H1808"/>
      <c r="I1808"/>
    </row>
    <row r="1809" spans="1:9" x14ac:dyDescent="0.35">
      <c r="A1809" s="35" t="s">
        <v>16</v>
      </c>
      <c r="B1809" s="33">
        <v>3</v>
      </c>
      <c r="C1809" s="35" t="s">
        <v>364</v>
      </c>
      <c r="D1809">
        <v>1</v>
      </c>
      <c r="E1809" s="35" t="s">
        <v>15</v>
      </c>
      <c r="F1809">
        <v>45</v>
      </c>
      <c r="G1809">
        <v>1.5</v>
      </c>
      <c r="H1809"/>
      <c r="I1809"/>
    </row>
    <row r="1810" spans="1:9" x14ac:dyDescent="0.35">
      <c r="A1810" s="35" t="s">
        <v>16</v>
      </c>
      <c r="B1810" s="33">
        <v>3</v>
      </c>
      <c r="C1810" s="35" t="s">
        <v>364</v>
      </c>
      <c r="D1810">
        <v>1</v>
      </c>
      <c r="E1810" s="35" t="s">
        <v>15</v>
      </c>
      <c r="F1810">
        <v>46</v>
      </c>
      <c r="G1810">
        <v>1.7</v>
      </c>
      <c r="H1810"/>
      <c r="I1810"/>
    </row>
    <row r="1811" spans="1:9" x14ac:dyDescent="0.35">
      <c r="A1811" s="35" t="s">
        <v>16</v>
      </c>
      <c r="B1811" s="33">
        <v>3</v>
      </c>
      <c r="C1811" s="35" t="s">
        <v>364</v>
      </c>
      <c r="D1811">
        <v>1</v>
      </c>
      <c r="E1811" s="35" t="s">
        <v>15</v>
      </c>
      <c r="F1811">
        <v>47</v>
      </c>
      <c r="G1811">
        <v>1.7</v>
      </c>
      <c r="H1811"/>
      <c r="I1811"/>
    </row>
    <row r="1812" spans="1:9" x14ac:dyDescent="0.35">
      <c r="A1812" s="35" t="s">
        <v>16</v>
      </c>
      <c r="B1812" s="33">
        <v>3</v>
      </c>
      <c r="C1812" s="35" t="s">
        <v>364</v>
      </c>
      <c r="D1812">
        <v>1</v>
      </c>
      <c r="E1812" s="35" t="s">
        <v>15</v>
      </c>
      <c r="F1812">
        <v>47</v>
      </c>
      <c r="G1812">
        <v>1.9</v>
      </c>
      <c r="H1812"/>
      <c r="I1812"/>
    </row>
    <row r="1813" spans="1:9" x14ac:dyDescent="0.35">
      <c r="A1813" s="35" t="s">
        <v>16</v>
      </c>
      <c r="B1813" s="33">
        <v>3</v>
      </c>
      <c r="C1813" s="35" t="s">
        <v>364</v>
      </c>
      <c r="D1813">
        <v>1</v>
      </c>
      <c r="E1813" s="35" t="s">
        <v>15</v>
      </c>
      <c r="F1813">
        <v>47</v>
      </c>
      <c r="G1813">
        <v>1.8</v>
      </c>
      <c r="H1813"/>
      <c r="I1813"/>
    </row>
    <row r="1814" spans="1:9" x14ac:dyDescent="0.35">
      <c r="A1814" s="35" t="s">
        <v>16</v>
      </c>
      <c r="B1814" s="33">
        <v>3</v>
      </c>
      <c r="C1814" s="35" t="s">
        <v>364</v>
      </c>
      <c r="D1814">
        <v>1</v>
      </c>
      <c r="E1814" s="35" t="s">
        <v>15</v>
      </c>
      <c r="F1814">
        <v>48</v>
      </c>
      <c r="G1814">
        <v>1.8</v>
      </c>
      <c r="H1814"/>
      <c r="I1814"/>
    </row>
    <row r="1815" spans="1:9" x14ac:dyDescent="0.35">
      <c r="A1815" s="35" t="s">
        <v>16</v>
      </c>
      <c r="B1815" s="33">
        <v>3</v>
      </c>
      <c r="C1815" s="35" t="s">
        <v>364</v>
      </c>
      <c r="D1815">
        <v>1</v>
      </c>
      <c r="E1815" s="35" t="s">
        <v>1226</v>
      </c>
      <c r="F1815">
        <v>49</v>
      </c>
      <c r="G1815">
        <v>1.4</v>
      </c>
      <c r="H1815"/>
      <c r="I1815"/>
    </row>
    <row r="1816" spans="1:9" x14ac:dyDescent="0.35">
      <c r="A1816" s="35" t="s">
        <v>16</v>
      </c>
      <c r="B1816" s="33">
        <v>3</v>
      </c>
      <c r="C1816" s="35" t="s">
        <v>364</v>
      </c>
      <c r="D1816">
        <v>1</v>
      </c>
      <c r="E1816" s="35" t="s">
        <v>15</v>
      </c>
      <c r="F1816">
        <v>50</v>
      </c>
      <c r="G1816">
        <v>1.1000000000000001</v>
      </c>
      <c r="H1816"/>
      <c r="I1816"/>
    </row>
    <row r="1817" spans="1:9" x14ac:dyDescent="0.35">
      <c r="A1817" s="35" t="s">
        <v>16</v>
      </c>
      <c r="B1817" s="33">
        <v>3</v>
      </c>
      <c r="C1817" s="35" t="s">
        <v>364</v>
      </c>
      <c r="D1817">
        <v>1</v>
      </c>
      <c r="E1817" s="35" t="s">
        <v>15</v>
      </c>
      <c r="F1817">
        <v>50</v>
      </c>
      <c r="G1817">
        <v>1.7</v>
      </c>
      <c r="H1817"/>
      <c r="I1817"/>
    </row>
    <row r="1818" spans="1:9" x14ac:dyDescent="0.35">
      <c r="A1818" s="35" t="s">
        <v>16</v>
      </c>
      <c r="B1818" s="33">
        <v>3</v>
      </c>
      <c r="C1818" s="35" t="s">
        <v>364</v>
      </c>
      <c r="D1818">
        <v>1</v>
      </c>
      <c r="E1818" s="35" t="s">
        <v>1226</v>
      </c>
      <c r="F1818">
        <v>50</v>
      </c>
      <c r="G1818">
        <v>1.1000000000000001</v>
      </c>
      <c r="H1818"/>
      <c r="I1818"/>
    </row>
    <row r="1819" spans="1:9" x14ac:dyDescent="0.35">
      <c r="A1819" s="35" t="s">
        <v>16</v>
      </c>
      <c r="B1819" s="33">
        <v>3</v>
      </c>
      <c r="C1819" s="35" t="s">
        <v>364</v>
      </c>
      <c r="D1819">
        <v>1</v>
      </c>
      <c r="E1819" s="35" t="s">
        <v>294</v>
      </c>
      <c r="F1819">
        <v>51</v>
      </c>
      <c r="G1819">
        <v>5</v>
      </c>
      <c r="H1819"/>
      <c r="I1819"/>
    </row>
    <row r="1820" spans="1:9" x14ac:dyDescent="0.35">
      <c r="A1820" s="35" t="s">
        <v>16</v>
      </c>
      <c r="B1820" s="33">
        <v>3</v>
      </c>
      <c r="C1820" s="35" t="s">
        <v>364</v>
      </c>
      <c r="D1820">
        <v>1</v>
      </c>
      <c r="E1820" s="35" t="s">
        <v>15</v>
      </c>
      <c r="F1820">
        <v>52</v>
      </c>
      <c r="G1820">
        <v>1.3</v>
      </c>
      <c r="H1820"/>
      <c r="I1820"/>
    </row>
    <row r="1821" spans="1:9" x14ac:dyDescent="0.35">
      <c r="A1821" s="35" t="s">
        <v>16</v>
      </c>
      <c r="B1821" s="33">
        <v>3</v>
      </c>
      <c r="C1821" s="35" t="s">
        <v>364</v>
      </c>
      <c r="D1821">
        <v>1</v>
      </c>
      <c r="E1821" s="35" t="s">
        <v>294</v>
      </c>
      <c r="F1821">
        <v>53</v>
      </c>
      <c r="G1821">
        <v>5.0999999999999996</v>
      </c>
      <c r="H1821"/>
      <c r="I1821"/>
    </row>
    <row r="1822" spans="1:9" x14ac:dyDescent="0.35">
      <c r="A1822" s="35" t="s">
        <v>16</v>
      </c>
      <c r="B1822" s="33">
        <v>3</v>
      </c>
      <c r="C1822" s="35" t="s">
        <v>364</v>
      </c>
      <c r="D1822">
        <v>1</v>
      </c>
      <c r="E1822" s="35" t="s">
        <v>15</v>
      </c>
      <c r="F1822">
        <v>55</v>
      </c>
      <c r="G1822">
        <v>1.6</v>
      </c>
      <c r="H1822"/>
      <c r="I1822"/>
    </row>
    <row r="1823" spans="1:9" x14ac:dyDescent="0.35">
      <c r="A1823" s="35" t="s">
        <v>16</v>
      </c>
      <c r="B1823" s="33">
        <v>3</v>
      </c>
      <c r="C1823" s="35" t="s">
        <v>364</v>
      </c>
      <c r="D1823">
        <v>1</v>
      </c>
      <c r="E1823" s="35" t="s">
        <v>15</v>
      </c>
      <c r="F1823">
        <v>56</v>
      </c>
      <c r="G1823">
        <v>2.1</v>
      </c>
      <c r="H1823"/>
      <c r="I1823"/>
    </row>
    <row r="1824" spans="1:9" x14ac:dyDescent="0.35">
      <c r="A1824" s="35" t="s">
        <v>16</v>
      </c>
      <c r="B1824" s="33">
        <v>3</v>
      </c>
      <c r="C1824" s="35" t="s">
        <v>364</v>
      </c>
      <c r="D1824">
        <v>1</v>
      </c>
      <c r="E1824" s="35" t="s">
        <v>15</v>
      </c>
      <c r="F1824">
        <v>57</v>
      </c>
      <c r="G1824">
        <v>2.1</v>
      </c>
      <c r="H1824"/>
      <c r="I1824"/>
    </row>
    <row r="1825" spans="1:9" x14ac:dyDescent="0.35">
      <c r="A1825" s="35" t="s">
        <v>16</v>
      </c>
      <c r="B1825" s="33">
        <v>3</v>
      </c>
      <c r="C1825" s="35" t="s">
        <v>364</v>
      </c>
      <c r="D1825">
        <v>1</v>
      </c>
      <c r="E1825" s="35" t="s">
        <v>15</v>
      </c>
      <c r="F1825">
        <v>59</v>
      </c>
      <c r="G1825">
        <v>2.2999999999999998</v>
      </c>
      <c r="H1825"/>
      <c r="I1825"/>
    </row>
    <row r="1826" spans="1:9" x14ac:dyDescent="0.35">
      <c r="A1826" s="35" t="s">
        <v>16</v>
      </c>
      <c r="B1826" s="33">
        <v>3</v>
      </c>
      <c r="C1826" s="35" t="s">
        <v>364</v>
      </c>
      <c r="D1826">
        <v>1</v>
      </c>
      <c r="E1826" s="35" t="s">
        <v>15</v>
      </c>
      <c r="F1826">
        <v>59</v>
      </c>
      <c r="G1826">
        <v>1.9</v>
      </c>
      <c r="H1826"/>
      <c r="I1826"/>
    </row>
    <row r="1827" spans="1:9" x14ac:dyDescent="0.35">
      <c r="A1827" s="35" t="s">
        <v>16</v>
      </c>
      <c r="B1827" s="33">
        <v>3</v>
      </c>
      <c r="C1827" s="35" t="s">
        <v>364</v>
      </c>
      <c r="D1827">
        <v>1</v>
      </c>
      <c r="E1827" s="35" t="s">
        <v>15</v>
      </c>
      <c r="F1827">
        <v>59</v>
      </c>
      <c r="G1827">
        <v>2.2999999999999998</v>
      </c>
      <c r="H1827"/>
      <c r="I1827"/>
    </row>
    <row r="1828" spans="1:9" x14ac:dyDescent="0.35">
      <c r="A1828" s="35" t="s">
        <v>16</v>
      </c>
      <c r="B1828" s="33">
        <v>3</v>
      </c>
      <c r="C1828" s="35" t="s">
        <v>364</v>
      </c>
      <c r="D1828">
        <v>1</v>
      </c>
      <c r="E1828" s="35" t="s">
        <v>15</v>
      </c>
      <c r="F1828">
        <v>60</v>
      </c>
      <c r="G1828">
        <v>2.2999999999999998</v>
      </c>
      <c r="H1828"/>
      <c r="I1828"/>
    </row>
    <row r="1829" spans="1:9" x14ac:dyDescent="0.35">
      <c r="A1829" s="35" t="s">
        <v>16</v>
      </c>
      <c r="B1829" s="33">
        <v>3</v>
      </c>
      <c r="C1829" s="35" t="s">
        <v>364</v>
      </c>
      <c r="D1829">
        <v>1</v>
      </c>
      <c r="E1829" s="35" t="s">
        <v>15</v>
      </c>
      <c r="F1829">
        <v>60</v>
      </c>
      <c r="G1829">
        <v>2.2999999999999998</v>
      </c>
      <c r="H1829"/>
      <c r="I1829"/>
    </row>
    <row r="1830" spans="1:9" x14ac:dyDescent="0.35">
      <c r="A1830" s="35" t="s">
        <v>16</v>
      </c>
      <c r="B1830" s="33">
        <v>3</v>
      </c>
      <c r="C1830" s="35" t="s">
        <v>364</v>
      </c>
      <c r="D1830">
        <v>1</v>
      </c>
      <c r="E1830" s="35" t="s">
        <v>15</v>
      </c>
      <c r="F1830">
        <v>61</v>
      </c>
      <c r="G1830">
        <v>2.5</v>
      </c>
      <c r="H1830"/>
      <c r="I1830"/>
    </row>
    <row r="1831" spans="1:9" x14ac:dyDescent="0.35">
      <c r="A1831" s="35" t="s">
        <v>16</v>
      </c>
      <c r="B1831" s="33">
        <v>3</v>
      </c>
      <c r="C1831" s="35" t="s">
        <v>364</v>
      </c>
      <c r="D1831">
        <v>1</v>
      </c>
      <c r="E1831" s="35" t="s">
        <v>15</v>
      </c>
      <c r="F1831">
        <v>61</v>
      </c>
      <c r="G1831">
        <v>2.5</v>
      </c>
      <c r="H1831"/>
      <c r="I1831"/>
    </row>
    <row r="1832" spans="1:9" x14ac:dyDescent="0.35">
      <c r="A1832" s="35" t="s">
        <v>16</v>
      </c>
      <c r="B1832" s="33">
        <v>4</v>
      </c>
      <c r="C1832" s="35" t="s">
        <v>365</v>
      </c>
      <c r="D1832">
        <v>4</v>
      </c>
      <c r="E1832" s="35" t="s">
        <v>68</v>
      </c>
      <c r="F1832">
        <v>79</v>
      </c>
      <c r="G1832">
        <v>5.0999999999999996</v>
      </c>
      <c r="H1832"/>
      <c r="I1832"/>
    </row>
    <row r="1833" spans="1:9" x14ac:dyDescent="0.35">
      <c r="A1833" s="35" t="s">
        <v>16</v>
      </c>
      <c r="B1833" s="33">
        <v>4</v>
      </c>
      <c r="C1833" s="35" t="s">
        <v>365</v>
      </c>
      <c r="D1833">
        <v>11</v>
      </c>
      <c r="E1833" s="35" t="s">
        <v>791</v>
      </c>
      <c r="F1833">
        <v>84</v>
      </c>
      <c r="G1833">
        <v>24.8</v>
      </c>
      <c r="H1833"/>
      <c r="I1833"/>
    </row>
    <row r="1834" spans="1:9" x14ac:dyDescent="0.35">
      <c r="A1834" s="35" t="s">
        <v>16</v>
      </c>
      <c r="B1834" s="33">
        <v>4</v>
      </c>
      <c r="C1834" s="35" t="s">
        <v>365</v>
      </c>
      <c r="D1834">
        <v>9</v>
      </c>
      <c r="E1834" s="35" t="s">
        <v>71</v>
      </c>
      <c r="F1834">
        <v>96</v>
      </c>
      <c r="G1834">
        <v>10.1</v>
      </c>
      <c r="H1834"/>
      <c r="I1834" t="s">
        <v>1012</v>
      </c>
    </row>
    <row r="1835" spans="1:9" x14ac:dyDescent="0.35">
      <c r="A1835" s="35" t="s">
        <v>16</v>
      </c>
      <c r="B1835" s="33">
        <v>4</v>
      </c>
      <c r="C1835" s="35" t="s">
        <v>365</v>
      </c>
      <c r="D1835">
        <v>13</v>
      </c>
      <c r="E1835" s="35" t="s">
        <v>68</v>
      </c>
      <c r="F1835">
        <v>97</v>
      </c>
      <c r="G1835">
        <v>10.3</v>
      </c>
      <c r="H1835"/>
      <c r="I1835"/>
    </row>
    <row r="1836" spans="1:9" x14ac:dyDescent="0.35">
      <c r="A1836" s="35" t="s">
        <v>16</v>
      </c>
      <c r="B1836" s="33">
        <v>4</v>
      </c>
      <c r="C1836" s="35" t="s">
        <v>365</v>
      </c>
      <c r="D1836">
        <v>1</v>
      </c>
      <c r="E1836" s="35" t="s">
        <v>68</v>
      </c>
      <c r="F1836">
        <v>101</v>
      </c>
      <c r="G1836">
        <v>12</v>
      </c>
      <c r="H1836"/>
      <c r="I1836" t="s">
        <v>1011</v>
      </c>
    </row>
    <row r="1837" spans="1:9" x14ac:dyDescent="0.35">
      <c r="A1837" s="35" t="s">
        <v>16</v>
      </c>
      <c r="B1837" s="33">
        <v>4</v>
      </c>
      <c r="C1837" s="35" t="s">
        <v>365</v>
      </c>
      <c r="D1837">
        <v>12</v>
      </c>
      <c r="E1837" s="35" t="s">
        <v>68</v>
      </c>
      <c r="F1837">
        <v>102</v>
      </c>
      <c r="G1837">
        <v>12.6</v>
      </c>
      <c r="H1837"/>
      <c r="I1837"/>
    </row>
    <row r="1838" spans="1:9" x14ac:dyDescent="0.35">
      <c r="A1838" s="35" t="s">
        <v>16</v>
      </c>
      <c r="B1838" s="33">
        <v>4</v>
      </c>
      <c r="C1838" s="35" t="s">
        <v>365</v>
      </c>
      <c r="D1838">
        <v>2</v>
      </c>
      <c r="E1838" s="35" t="s">
        <v>68</v>
      </c>
      <c r="F1838">
        <v>103</v>
      </c>
      <c r="G1838">
        <v>12.4</v>
      </c>
      <c r="H1838"/>
      <c r="I1838"/>
    </row>
    <row r="1839" spans="1:9" x14ac:dyDescent="0.35">
      <c r="A1839" s="35" t="s">
        <v>16</v>
      </c>
      <c r="B1839" s="33">
        <v>4</v>
      </c>
      <c r="C1839" s="35" t="s">
        <v>365</v>
      </c>
      <c r="D1839">
        <v>4</v>
      </c>
      <c r="E1839" s="35" t="s">
        <v>144</v>
      </c>
      <c r="F1839">
        <v>105</v>
      </c>
      <c r="G1839">
        <v>32.5</v>
      </c>
      <c r="H1839"/>
      <c r="I1839"/>
    </row>
    <row r="1840" spans="1:9" x14ac:dyDescent="0.35">
      <c r="A1840" s="35" t="s">
        <v>16</v>
      </c>
      <c r="B1840" s="33">
        <v>4</v>
      </c>
      <c r="C1840" s="35" t="s">
        <v>365</v>
      </c>
      <c r="D1840">
        <v>7</v>
      </c>
      <c r="E1840" s="35" t="s">
        <v>8</v>
      </c>
      <c r="F1840">
        <v>105</v>
      </c>
      <c r="G1840">
        <v>35.9</v>
      </c>
      <c r="H1840"/>
      <c r="I1840"/>
    </row>
    <row r="1841" spans="1:9" x14ac:dyDescent="0.35">
      <c r="A1841" s="35" t="s">
        <v>16</v>
      </c>
      <c r="B1841" s="33">
        <v>4</v>
      </c>
      <c r="C1841" s="35" t="s">
        <v>365</v>
      </c>
      <c r="D1841">
        <v>3</v>
      </c>
      <c r="E1841" s="35" t="s">
        <v>68</v>
      </c>
      <c r="F1841">
        <v>106</v>
      </c>
      <c r="G1841">
        <v>14.5</v>
      </c>
      <c r="H1841"/>
      <c r="I1841"/>
    </row>
    <row r="1842" spans="1:9" x14ac:dyDescent="0.35">
      <c r="A1842" s="35" t="s">
        <v>16</v>
      </c>
      <c r="B1842" s="33">
        <v>4</v>
      </c>
      <c r="C1842" s="35" t="s">
        <v>365</v>
      </c>
      <c r="D1842">
        <v>8</v>
      </c>
      <c r="E1842" s="35" t="s">
        <v>68</v>
      </c>
      <c r="F1842">
        <v>109</v>
      </c>
      <c r="G1842">
        <v>14.2</v>
      </c>
      <c r="H1842"/>
      <c r="I1842"/>
    </row>
    <row r="1843" spans="1:9" x14ac:dyDescent="0.35">
      <c r="A1843" s="35" t="s">
        <v>16</v>
      </c>
      <c r="B1843" s="33">
        <v>4</v>
      </c>
      <c r="C1843" s="35" t="s">
        <v>365</v>
      </c>
      <c r="D1843">
        <v>4</v>
      </c>
      <c r="E1843" s="35" t="s">
        <v>68</v>
      </c>
      <c r="F1843">
        <v>110</v>
      </c>
      <c r="G1843">
        <v>14.4</v>
      </c>
      <c r="H1843"/>
      <c r="I1843"/>
    </row>
    <row r="1844" spans="1:9" x14ac:dyDescent="0.35">
      <c r="A1844" s="35" t="s">
        <v>16</v>
      </c>
      <c r="B1844" s="33">
        <v>4</v>
      </c>
      <c r="C1844" s="35" t="s">
        <v>365</v>
      </c>
      <c r="D1844">
        <v>10</v>
      </c>
      <c r="E1844" s="35" t="s">
        <v>144</v>
      </c>
      <c r="F1844">
        <v>110</v>
      </c>
      <c r="G1844">
        <v>32.299999999999997</v>
      </c>
      <c r="H1844"/>
      <c r="I1844"/>
    </row>
    <row r="1845" spans="1:9" x14ac:dyDescent="0.35">
      <c r="A1845" s="35" t="s">
        <v>16</v>
      </c>
      <c r="B1845" s="33">
        <v>4</v>
      </c>
      <c r="C1845" s="35" t="s">
        <v>365</v>
      </c>
      <c r="D1845">
        <v>5</v>
      </c>
      <c r="E1845" s="35" t="s">
        <v>144</v>
      </c>
      <c r="F1845">
        <v>126</v>
      </c>
      <c r="G1845">
        <v>53.1</v>
      </c>
      <c r="H1845"/>
      <c r="I1845"/>
    </row>
    <row r="1846" spans="1:9" x14ac:dyDescent="0.35">
      <c r="A1846" s="35" t="s">
        <v>16</v>
      </c>
      <c r="B1846" s="33">
        <v>4</v>
      </c>
      <c r="C1846" s="35" t="s">
        <v>365</v>
      </c>
      <c r="D1846">
        <v>5</v>
      </c>
      <c r="E1846" s="35" t="s">
        <v>23</v>
      </c>
      <c r="F1846">
        <v>143</v>
      </c>
      <c r="G1846">
        <v>41.1</v>
      </c>
      <c r="H1846"/>
      <c r="I1846"/>
    </row>
    <row r="1847" spans="1:9" x14ac:dyDescent="0.35">
      <c r="A1847" s="35" t="s">
        <v>16</v>
      </c>
      <c r="B1847" s="33">
        <v>4</v>
      </c>
      <c r="C1847" s="35" t="s">
        <v>365</v>
      </c>
      <c r="D1847">
        <v>12</v>
      </c>
      <c r="E1847" s="35" t="s">
        <v>23</v>
      </c>
      <c r="F1847">
        <v>165</v>
      </c>
      <c r="G1847">
        <v>72.599999999999994</v>
      </c>
      <c r="H1847"/>
      <c r="I1847"/>
    </row>
    <row r="1848" spans="1:9" x14ac:dyDescent="0.35">
      <c r="A1848" s="35" t="s">
        <v>16</v>
      </c>
      <c r="B1848" s="33">
        <v>4</v>
      </c>
      <c r="C1848" s="35" t="s">
        <v>365</v>
      </c>
      <c r="D1848">
        <v>6</v>
      </c>
      <c r="E1848" s="35" t="s">
        <v>23</v>
      </c>
      <c r="F1848">
        <v>171</v>
      </c>
      <c r="G1848">
        <v>75.400000000000006</v>
      </c>
      <c r="H1848"/>
      <c r="I1848"/>
    </row>
    <row r="1849" spans="1:9" x14ac:dyDescent="0.35">
      <c r="A1849" s="35" t="s">
        <v>16</v>
      </c>
      <c r="B1849" s="33">
        <v>4</v>
      </c>
      <c r="C1849" s="35" t="s">
        <v>373</v>
      </c>
      <c r="D1849">
        <v>3</v>
      </c>
      <c r="E1849" s="35" t="s">
        <v>35</v>
      </c>
      <c r="F1849">
        <v>24</v>
      </c>
      <c r="G1849">
        <v>0.3</v>
      </c>
      <c r="H1849"/>
      <c r="I1849"/>
    </row>
    <row r="1850" spans="1:9" x14ac:dyDescent="0.35">
      <c r="A1850" s="35" t="s">
        <v>16</v>
      </c>
      <c r="B1850" s="33">
        <v>4</v>
      </c>
      <c r="C1850" s="35" t="s">
        <v>373</v>
      </c>
      <c r="D1850">
        <v>3</v>
      </c>
      <c r="E1850" s="35" t="s">
        <v>35</v>
      </c>
      <c r="F1850">
        <v>30</v>
      </c>
      <c r="G1850">
        <v>0.6</v>
      </c>
      <c r="H1850"/>
      <c r="I1850"/>
    </row>
    <row r="1851" spans="1:9" x14ac:dyDescent="0.35">
      <c r="A1851" s="35" t="s">
        <v>16</v>
      </c>
      <c r="B1851" s="33">
        <v>4</v>
      </c>
      <c r="C1851" s="35" t="s">
        <v>373</v>
      </c>
      <c r="D1851">
        <v>3</v>
      </c>
      <c r="E1851" s="35" t="s">
        <v>35</v>
      </c>
      <c r="F1851">
        <v>31</v>
      </c>
      <c r="G1851">
        <v>0.6</v>
      </c>
      <c r="H1851"/>
      <c r="I1851"/>
    </row>
    <row r="1852" spans="1:9" x14ac:dyDescent="0.35">
      <c r="A1852" s="35" t="s">
        <v>16</v>
      </c>
      <c r="B1852" s="33">
        <v>4</v>
      </c>
      <c r="C1852" s="35" t="s">
        <v>373</v>
      </c>
      <c r="D1852">
        <v>1</v>
      </c>
      <c r="E1852" s="35" t="s">
        <v>35</v>
      </c>
      <c r="F1852">
        <v>33</v>
      </c>
      <c r="G1852">
        <v>0.8</v>
      </c>
      <c r="H1852"/>
      <c r="I1852"/>
    </row>
    <row r="1853" spans="1:9" x14ac:dyDescent="0.35">
      <c r="A1853" s="35" t="s">
        <v>16</v>
      </c>
      <c r="B1853" s="33">
        <v>4</v>
      </c>
      <c r="C1853" s="35" t="s">
        <v>373</v>
      </c>
      <c r="D1853">
        <v>1</v>
      </c>
      <c r="E1853" s="35" t="s">
        <v>35</v>
      </c>
      <c r="F1853">
        <v>34</v>
      </c>
      <c r="G1853">
        <v>0.8</v>
      </c>
      <c r="H1853"/>
      <c r="I1853"/>
    </row>
    <row r="1854" spans="1:9" x14ac:dyDescent="0.35">
      <c r="A1854" s="35" t="s">
        <v>16</v>
      </c>
      <c r="B1854" s="33">
        <v>4</v>
      </c>
      <c r="C1854" s="35" t="s">
        <v>373</v>
      </c>
      <c r="D1854">
        <v>1</v>
      </c>
      <c r="E1854" s="35" t="s">
        <v>35</v>
      </c>
      <c r="F1854">
        <v>35</v>
      </c>
      <c r="G1854">
        <v>1</v>
      </c>
      <c r="H1854"/>
      <c r="I1854"/>
    </row>
    <row r="1855" spans="1:9" x14ac:dyDescent="0.35">
      <c r="A1855" s="35" t="s">
        <v>16</v>
      </c>
      <c r="B1855" s="33">
        <v>4</v>
      </c>
      <c r="C1855" s="35" t="s">
        <v>373</v>
      </c>
      <c r="D1855">
        <v>1</v>
      </c>
      <c r="E1855" s="35" t="s">
        <v>35</v>
      </c>
      <c r="F1855">
        <v>35</v>
      </c>
      <c r="G1855">
        <v>0.9</v>
      </c>
      <c r="H1855"/>
      <c r="I1855"/>
    </row>
    <row r="1856" spans="1:9" x14ac:dyDescent="0.35">
      <c r="A1856" s="35" t="s">
        <v>16</v>
      </c>
      <c r="B1856" s="33">
        <v>4</v>
      </c>
      <c r="C1856" s="35" t="s">
        <v>373</v>
      </c>
      <c r="D1856">
        <v>1</v>
      </c>
      <c r="E1856" s="35" t="s">
        <v>1149</v>
      </c>
      <c r="F1856">
        <v>40</v>
      </c>
      <c r="G1856">
        <v>2.1</v>
      </c>
      <c r="H1856"/>
      <c r="I1856" t="s">
        <v>251</v>
      </c>
    </row>
    <row r="1857" spans="1:9" x14ac:dyDescent="0.35">
      <c r="A1857" s="35" t="s">
        <v>16</v>
      </c>
      <c r="B1857" s="33">
        <v>4</v>
      </c>
      <c r="C1857" s="35" t="s">
        <v>373</v>
      </c>
      <c r="D1857">
        <v>2</v>
      </c>
      <c r="E1857" s="35" t="s">
        <v>31</v>
      </c>
      <c r="F1857">
        <v>40</v>
      </c>
      <c r="G1857">
        <v>1.7</v>
      </c>
      <c r="H1857"/>
      <c r="I1857"/>
    </row>
    <row r="1858" spans="1:9" x14ac:dyDescent="0.35">
      <c r="A1858" s="35" t="s">
        <v>16</v>
      </c>
      <c r="B1858" s="33">
        <v>4</v>
      </c>
      <c r="C1858" s="35" t="s">
        <v>373</v>
      </c>
      <c r="D1858">
        <v>2</v>
      </c>
      <c r="E1858" s="35" t="s">
        <v>77</v>
      </c>
      <c r="F1858">
        <v>42</v>
      </c>
      <c r="G1858">
        <v>0.7</v>
      </c>
      <c r="H1858"/>
      <c r="I1858"/>
    </row>
    <row r="1859" spans="1:9" x14ac:dyDescent="0.35">
      <c r="A1859" s="35" t="s">
        <v>16</v>
      </c>
      <c r="B1859" s="33">
        <v>4</v>
      </c>
      <c r="C1859" s="35" t="s">
        <v>373</v>
      </c>
      <c r="D1859">
        <v>1</v>
      </c>
      <c r="E1859" s="35" t="s">
        <v>35</v>
      </c>
      <c r="F1859">
        <v>50</v>
      </c>
      <c r="G1859">
        <v>2.8</v>
      </c>
      <c r="H1859"/>
      <c r="I1859"/>
    </row>
    <row r="1860" spans="1:9" x14ac:dyDescent="0.35">
      <c r="A1860" s="35" t="s">
        <v>16</v>
      </c>
      <c r="B1860" s="33">
        <v>4</v>
      </c>
      <c r="C1860" s="35" t="s">
        <v>373</v>
      </c>
      <c r="D1860">
        <v>2</v>
      </c>
      <c r="E1860" s="35" t="s">
        <v>769</v>
      </c>
      <c r="F1860">
        <v>126</v>
      </c>
      <c r="G1860">
        <v>55.5</v>
      </c>
      <c r="H1860"/>
      <c r="I1860"/>
    </row>
    <row r="1861" spans="1:9" x14ac:dyDescent="0.35">
      <c r="A1861" s="35" t="s">
        <v>16</v>
      </c>
      <c r="B1861" s="33">
        <v>4</v>
      </c>
      <c r="C1861" s="35" t="s">
        <v>373</v>
      </c>
      <c r="D1861">
        <v>1</v>
      </c>
      <c r="E1861" s="35" t="s">
        <v>23</v>
      </c>
      <c r="F1861">
        <v>137</v>
      </c>
      <c r="G1861">
        <v>37.9</v>
      </c>
      <c r="H1861"/>
      <c r="I1861"/>
    </row>
    <row r="1862" spans="1:9" x14ac:dyDescent="0.35">
      <c r="A1862" s="35" t="s">
        <v>16</v>
      </c>
      <c r="B1862" s="33">
        <v>4</v>
      </c>
      <c r="C1862" s="35" t="s">
        <v>373</v>
      </c>
      <c r="D1862">
        <v>1</v>
      </c>
      <c r="E1862" s="35" t="s">
        <v>496</v>
      </c>
      <c r="F1862">
        <v>151</v>
      </c>
      <c r="G1862">
        <v>50</v>
      </c>
      <c r="H1862"/>
      <c r="I1862"/>
    </row>
    <row r="1863" spans="1:9" x14ac:dyDescent="0.35">
      <c r="A1863" s="35" t="s">
        <v>16</v>
      </c>
      <c r="B1863" s="33">
        <v>4</v>
      </c>
      <c r="C1863" s="35" t="s">
        <v>373</v>
      </c>
      <c r="D1863">
        <v>3</v>
      </c>
      <c r="E1863" s="35" t="s">
        <v>23</v>
      </c>
      <c r="F1863">
        <v>174</v>
      </c>
      <c r="G1863">
        <v>82.6</v>
      </c>
      <c r="H1863"/>
      <c r="I1863"/>
    </row>
    <row r="1864" spans="1:9" x14ac:dyDescent="0.35">
      <c r="A1864" s="35" t="s">
        <v>16</v>
      </c>
      <c r="B1864" s="33">
        <v>4</v>
      </c>
      <c r="C1864" s="35" t="s">
        <v>373</v>
      </c>
      <c r="D1864">
        <v>1</v>
      </c>
      <c r="E1864" s="35" t="s">
        <v>29</v>
      </c>
      <c r="F1864">
        <v>346</v>
      </c>
      <c r="G1864">
        <v>851</v>
      </c>
      <c r="H1864"/>
      <c r="I1864"/>
    </row>
    <row r="1865" spans="1:9" x14ac:dyDescent="0.35">
      <c r="A1865" s="35" t="s">
        <v>16</v>
      </c>
      <c r="B1865" s="33">
        <v>4</v>
      </c>
      <c r="C1865" s="35" t="s">
        <v>364</v>
      </c>
      <c r="D1865">
        <v>1</v>
      </c>
      <c r="E1865" s="35" t="s">
        <v>35</v>
      </c>
      <c r="F1865">
        <v>14</v>
      </c>
      <c r="G1865">
        <v>0.1</v>
      </c>
      <c r="H1865"/>
      <c r="I1865"/>
    </row>
    <row r="1866" spans="1:9" x14ac:dyDescent="0.35">
      <c r="A1866" s="35" t="s">
        <v>16</v>
      </c>
      <c r="B1866" s="33">
        <v>4</v>
      </c>
      <c r="C1866" s="35" t="s">
        <v>364</v>
      </c>
      <c r="D1866">
        <v>1</v>
      </c>
      <c r="E1866" s="35" t="s">
        <v>35</v>
      </c>
      <c r="F1866">
        <v>15</v>
      </c>
      <c r="G1866">
        <v>0.1</v>
      </c>
      <c r="H1866"/>
      <c r="I1866"/>
    </row>
    <row r="1867" spans="1:9" x14ac:dyDescent="0.35">
      <c r="A1867" s="35" t="s">
        <v>16</v>
      </c>
      <c r="B1867" s="33">
        <v>4</v>
      </c>
      <c r="C1867" s="35" t="s">
        <v>364</v>
      </c>
      <c r="D1867">
        <v>1</v>
      </c>
      <c r="E1867" s="35" t="s">
        <v>35</v>
      </c>
      <c r="F1867">
        <v>16</v>
      </c>
      <c r="G1867">
        <v>0.1</v>
      </c>
      <c r="H1867"/>
      <c r="I1867"/>
    </row>
    <row r="1868" spans="1:9" x14ac:dyDescent="0.35">
      <c r="A1868" s="35" t="s">
        <v>16</v>
      </c>
      <c r="B1868" s="33">
        <v>4</v>
      </c>
      <c r="C1868" s="35" t="s">
        <v>364</v>
      </c>
      <c r="D1868">
        <v>1</v>
      </c>
      <c r="E1868" s="35" t="s">
        <v>1149</v>
      </c>
      <c r="F1868">
        <v>21</v>
      </c>
      <c r="G1868">
        <v>0.3</v>
      </c>
      <c r="H1868"/>
      <c r="I1868" t="s">
        <v>251</v>
      </c>
    </row>
    <row r="1869" spans="1:9" x14ac:dyDescent="0.35">
      <c r="A1869" s="35" t="s">
        <v>16</v>
      </c>
      <c r="B1869" s="33">
        <v>4</v>
      </c>
      <c r="C1869" s="35" t="s">
        <v>364</v>
      </c>
      <c r="D1869">
        <v>1</v>
      </c>
      <c r="E1869" s="35" t="s">
        <v>15</v>
      </c>
      <c r="F1869">
        <v>34</v>
      </c>
      <c r="G1869">
        <v>0.8</v>
      </c>
      <c r="H1869"/>
      <c r="I1869"/>
    </row>
    <row r="1870" spans="1:9" x14ac:dyDescent="0.35">
      <c r="A1870" s="35" t="s">
        <v>16</v>
      </c>
      <c r="B1870" s="33">
        <v>4</v>
      </c>
      <c r="C1870" s="35" t="s">
        <v>364</v>
      </c>
      <c r="D1870">
        <v>1</v>
      </c>
      <c r="E1870" s="35" t="s">
        <v>15</v>
      </c>
      <c r="F1870">
        <v>34</v>
      </c>
      <c r="G1870">
        <v>0.8</v>
      </c>
      <c r="H1870"/>
      <c r="I1870"/>
    </row>
    <row r="1871" spans="1:9" x14ac:dyDescent="0.35">
      <c r="A1871" s="35" t="s">
        <v>16</v>
      </c>
      <c r="B1871" s="33">
        <v>4</v>
      </c>
      <c r="C1871" s="35" t="s">
        <v>364</v>
      </c>
      <c r="D1871">
        <v>1</v>
      </c>
      <c r="E1871" s="35" t="s">
        <v>15</v>
      </c>
      <c r="F1871">
        <v>35</v>
      </c>
      <c r="G1871">
        <v>0.9</v>
      </c>
      <c r="H1871"/>
      <c r="I1871"/>
    </row>
    <row r="1872" spans="1:9" x14ac:dyDescent="0.35">
      <c r="A1872" s="35" t="s">
        <v>16</v>
      </c>
      <c r="B1872" s="33">
        <v>4</v>
      </c>
      <c r="C1872" s="35" t="s">
        <v>364</v>
      </c>
      <c r="D1872">
        <v>1</v>
      </c>
      <c r="E1872" s="35" t="s">
        <v>15</v>
      </c>
      <c r="F1872">
        <v>38</v>
      </c>
      <c r="G1872">
        <v>0.9</v>
      </c>
      <c r="H1872"/>
      <c r="I1872"/>
    </row>
    <row r="1873" spans="1:9" x14ac:dyDescent="0.35">
      <c r="A1873" s="35" t="s">
        <v>16</v>
      </c>
      <c r="B1873" s="33">
        <v>4</v>
      </c>
      <c r="C1873" s="35" t="s">
        <v>364</v>
      </c>
      <c r="D1873">
        <v>1</v>
      </c>
      <c r="E1873" s="35" t="s">
        <v>15</v>
      </c>
      <c r="F1873">
        <v>39</v>
      </c>
      <c r="G1873">
        <v>0.9</v>
      </c>
      <c r="H1873"/>
      <c r="I1873"/>
    </row>
    <row r="1874" spans="1:9" x14ac:dyDescent="0.35">
      <c r="A1874" s="35" t="s">
        <v>16</v>
      </c>
      <c r="B1874" s="33">
        <v>4</v>
      </c>
      <c r="C1874" s="35" t="s">
        <v>364</v>
      </c>
      <c r="D1874">
        <v>1</v>
      </c>
      <c r="E1874" s="35" t="s">
        <v>15</v>
      </c>
      <c r="F1874">
        <v>40</v>
      </c>
      <c r="G1874">
        <v>1.4</v>
      </c>
      <c r="H1874"/>
      <c r="I1874"/>
    </row>
    <row r="1875" spans="1:9" x14ac:dyDescent="0.35">
      <c r="A1875" s="35" t="s">
        <v>16</v>
      </c>
      <c r="B1875" s="33">
        <v>4</v>
      </c>
      <c r="C1875" s="35" t="s">
        <v>364</v>
      </c>
      <c r="D1875">
        <v>1</v>
      </c>
      <c r="E1875" s="35" t="s">
        <v>15</v>
      </c>
      <c r="F1875">
        <v>40</v>
      </c>
      <c r="G1875">
        <v>1.4</v>
      </c>
      <c r="H1875"/>
      <c r="I1875"/>
    </row>
    <row r="1876" spans="1:9" x14ac:dyDescent="0.35">
      <c r="A1876" s="35" t="s">
        <v>16</v>
      </c>
      <c r="B1876" s="33">
        <v>4</v>
      </c>
      <c r="C1876" s="35" t="s">
        <v>364</v>
      </c>
      <c r="D1876">
        <v>1</v>
      </c>
      <c r="E1876" s="35" t="s">
        <v>15</v>
      </c>
      <c r="F1876">
        <v>40</v>
      </c>
      <c r="G1876">
        <v>1.2</v>
      </c>
      <c r="H1876"/>
      <c r="I1876"/>
    </row>
    <row r="1877" spans="1:9" x14ac:dyDescent="0.35">
      <c r="A1877" s="35" t="s">
        <v>16</v>
      </c>
      <c r="B1877" s="33">
        <v>4</v>
      </c>
      <c r="C1877" s="35" t="s">
        <v>364</v>
      </c>
      <c r="D1877">
        <v>1</v>
      </c>
      <c r="E1877" s="35" t="s">
        <v>15</v>
      </c>
      <c r="F1877">
        <v>41</v>
      </c>
      <c r="G1877">
        <v>1.4</v>
      </c>
      <c r="H1877"/>
      <c r="I1877"/>
    </row>
    <row r="1878" spans="1:9" x14ac:dyDescent="0.35">
      <c r="A1878" s="35" t="s">
        <v>16</v>
      </c>
      <c r="B1878" s="33">
        <v>4</v>
      </c>
      <c r="C1878" s="35" t="s">
        <v>364</v>
      </c>
      <c r="D1878">
        <v>1</v>
      </c>
      <c r="E1878" s="35" t="s">
        <v>15</v>
      </c>
      <c r="F1878">
        <v>42</v>
      </c>
      <c r="G1878">
        <v>1.5</v>
      </c>
      <c r="H1878"/>
      <c r="I1878"/>
    </row>
    <row r="1879" spans="1:9" x14ac:dyDescent="0.35">
      <c r="A1879" s="35" t="s">
        <v>16</v>
      </c>
      <c r="B1879" s="33">
        <v>4</v>
      </c>
      <c r="C1879" s="35" t="s">
        <v>364</v>
      </c>
      <c r="D1879">
        <v>1</v>
      </c>
      <c r="E1879" s="35" t="s">
        <v>15</v>
      </c>
      <c r="F1879">
        <v>43</v>
      </c>
      <c r="G1879">
        <v>1.4</v>
      </c>
      <c r="H1879"/>
      <c r="I1879"/>
    </row>
    <row r="1880" spans="1:9" x14ac:dyDescent="0.35">
      <c r="A1880" s="35" t="s">
        <v>16</v>
      </c>
      <c r="B1880" s="33">
        <v>4</v>
      </c>
      <c r="C1880" s="35" t="s">
        <v>364</v>
      </c>
      <c r="D1880">
        <v>1</v>
      </c>
      <c r="E1880" s="35" t="s">
        <v>15</v>
      </c>
      <c r="F1880">
        <v>44</v>
      </c>
      <c r="G1880">
        <v>1.4</v>
      </c>
      <c r="H1880"/>
      <c r="I1880"/>
    </row>
    <row r="1881" spans="1:9" x14ac:dyDescent="0.35">
      <c r="A1881" s="35" t="s">
        <v>16</v>
      </c>
      <c r="B1881" s="33">
        <v>4</v>
      </c>
      <c r="C1881" s="35" t="s">
        <v>364</v>
      </c>
      <c r="D1881">
        <v>1</v>
      </c>
      <c r="E1881" s="35" t="s">
        <v>15</v>
      </c>
      <c r="F1881">
        <v>44</v>
      </c>
      <c r="G1881">
        <v>1.7</v>
      </c>
      <c r="H1881"/>
      <c r="I1881"/>
    </row>
    <row r="1882" spans="1:9" x14ac:dyDescent="0.35">
      <c r="A1882" s="35" t="s">
        <v>16</v>
      </c>
      <c r="B1882" s="33">
        <v>4</v>
      </c>
      <c r="C1882" s="35" t="s">
        <v>364</v>
      </c>
      <c r="D1882">
        <v>1</v>
      </c>
      <c r="E1882" s="35" t="s">
        <v>15</v>
      </c>
      <c r="F1882">
        <v>45</v>
      </c>
      <c r="G1882">
        <v>1.7</v>
      </c>
      <c r="H1882"/>
      <c r="I1882"/>
    </row>
    <row r="1883" spans="1:9" x14ac:dyDescent="0.35">
      <c r="A1883" s="35" t="s">
        <v>16</v>
      </c>
      <c r="B1883" s="33">
        <v>4</v>
      </c>
      <c r="C1883" s="35" t="s">
        <v>364</v>
      </c>
      <c r="D1883">
        <v>1</v>
      </c>
      <c r="E1883" s="35" t="s">
        <v>15</v>
      </c>
      <c r="F1883">
        <v>45</v>
      </c>
      <c r="G1883">
        <v>1.6</v>
      </c>
      <c r="H1883"/>
      <c r="I1883"/>
    </row>
    <row r="1884" spans="1:9" x14ac:dyDescent="0.35">
      <c r="A1884" s="35" t="s">
        <v>16</v>
      </c>
      <c r="B1884" s="33">
        <v>4</v>
      </c>
      <c r="C1884" s="35" t="s">
        <v>364</v>
      </c>
      <c r="D1884">
        <v>1</v>
      </c>
      <c r="E1884" s="35" t="s">
        <v>15</v>
      </c>
      <c r="F1884">
        <v>45</v>
      </c>
      <c r="G1884">
        <v>1.6</v>
      </c>
      <c r="H1884"/>
      <c r="I1884"/>
    </row>
    <row r="1885" spans="1:9" x14ac:dyDescent="0.35">
      <c r="A1885" s="35" t="s">
        <v>16</v>
      </c>
      <c r="B1885" s="33">
        <v>4</v>
      </c>
      <c r="C1885" s="35" t="s">
        <v>364</v>
      </c>
      <c r="D1885">
        <v>1</v>
      </c>
      <c r="E1885" s="35" t="s">
        <v>15</v>
      </c>
      <c r="F1885">
        <v>45</v>
      </c>
      <c r="G1885">
        <v>1.4</v>
      </c>
      <c r="H1885"/>
      <c r="I1885"/>
    </row>
    <row r="1886" spans="1:9" x14ac:dyDescent="0.35">
      <c r="A1886" s="35" t="s">
        <v>16</v>
      </c>
      <c r="B1886" s="33">
        <v>4</v>
      </c>
      <c r="C1886" s="35" t="s">
        <v>364</v>
      </c>
      <c r="D1886">
        <v>1</v>
      </c>
      <c r="E1886" s="35" t="s">
        <v>15</v>
      </c>
      <c r="F1886">
        <v>45</v>
      </c>
      <c r="G1886">
        <v>1.5</v>
      </c>
      <c r="H1886"/>
      <c r="I1886"/>
    </row>
    <row r="1887" spans="1:9" x14ac:dyDescent="0.35">
      <c r="A1887" s="35" t="s">
        <v>16</v>
      </c>
      <c r="B1887" s="33">
        <v>4</v>
      </c>
      <c r="C1887" s="35" t="s">
        <v>364</v>
      </c>
      <c r="D1887">
        <v>1</v>
      </c>
      <c r="E1887" s="35" t="s">
        <v>15</v>
      </c>
      <c r="F1887">
        <v>46</v>
      </c>
      <c r="G1887">
        <v>1.7</v>
      </c>
      <c r="H1887"/>
      <c r="I1887"/>
    </row>
    <row r="1888" spans="1:9" x14ac:dyDescent="0.35">
      <c r="A1888" s="35" t="s">
        <v>16</v>
      </c>
      <c r="B1888" s="33">
        <v>4</v>
      </c>
      <c r="C1888" s="35" t="s">
        <v>364</v>
      </c>
      <c r="D1888">
        <v>1</v>
      </c>
      <c r="E1888" s="35" t="s">
        <v>15</v>
      </c>
      <c r="F1888">
        <v>46</v>
      </c>
      <c r="G1888">
        <v>1.8</v>
      </c>
      <c r="H1888"/>
      <c r="I1888"/>
    </row>
    <row r="1889" spans="1:9" x14ac:dyDescent="0.35">
      <c r="A1889" s="35" t="s">
        <v>16</v>
      </c>
      <c r="B1889" s="33">
        <v>4</v>
      </c>
      <c r="C1889" s="35" t="s">
        <v>364</v>
      </c>
      <c r="D1889">
        <v>1</v>
      </c>
      <c r="E1889" s="35" t="s">
        <v>15</v>
      </c>
      <c r="F1889">
        <v>46</v>
      </c>
      <c r="G1889">
        <v>1.7</v>
      </c>
      <c r="H1889"/>
      <c r="I1889"/>
    </row>
    <row r="1890" spans="1:9" x14ac:dyDescent="0.35">
      <c r="A1890" s="35" t="s">
        <v>16</v>
      </c>
      <c r="B1890" s="33">
        <v>4</v>
      </c>
      <c r="C1890" s="35" t="s">
        <v>364</v>
      </c>
      <c r="D1890">
        <v>1</v>
      </c>
      <c r="E1890" s="35" t="s">
        <v>15</v>
      </c>
      <c r="F1890">
        <v>46</v>
      </c>
      <c r="G1890">
        <v>1.8</v>
      </c>
      <c r="H1890"/>
      <c r="I1890"/>
    </row>
    <row r="1891" spans="1:9" x14ac:dyDescent="0.35">
      <c r="A1891" s="35" t="s">
        <v>16</v>
      </c>
      <c r="B1891" s="33">
        <v>4</v>
      </c>
      <c r="C1891" s="35" t="s">
        <v>364</v>
      </c>
      <c r="D1891">
        <v>1</v>
      </c>
      <c r="E1891" s="35" t="s">
        <v>15</v>
      </c>
      <c r="F1891">
        <v>48</v>
      </c>
      <c r="G1891">
        <v>1.5</v>
      </c>
      <c r="H1891"/>
      <c r="I1891"/>
    </row>
    <row r="1892" spans="1:9" x14ac:dyDescent="0.35">
      <c r="A1892" s="35" t="s">
        <v>16</v>
      </c>
      <c r="B1892" s="33">
        <v>4</v>
      </c>
      <c r="C1892" s="35" t="s">
        <v>364</v>
      </c>
      <c r="D1892">
        <v>1</v>
      </c>
      <c r="E1892" s="35" t="s">
        <v>15</v>
      </c>
      <c r="F1892">
        <v>48</v>
      </c>
      <c r="G1892">
        <v>1.8</v>
      </c>
      <c r="H1892"/>
      <c r="I1892"/>
    </row>
    <row r="1893" spans="1:9" x14ac:dyDescent="0.35">
      <c r="A1893" s="35" t="s">
        <v>16</v>
      </c>
      <c r="B1893" s="33">
        <v>4</v>
      </c>
      <c r="C1893" s="35" t="s">
        <v>364</v>
      </c>
      <c r="D1893">
        <v>1</v>
      </c>
      <c r="E1893" s="35" t="s">
        <v>15</v>
      </c>
      <c r="F1893">
        <v>48</v>
      </c>
      <c r="G1893">
        <v>1.9</v>
      </c>
      <c r="H1893"/>
      <c r="I1893"/>
    </row>
    <row r="1894" spans="1:9" x14ac:dyDescent="0.35">
      <c r="A1894" s="35" t="s">
        <v>16</v>
      </c>
      <c r="B1894" s="33">
        <v>4</v>
      </c>
      <c r="C1894" s="35" t="s">
        <v>364</v>
      </c>
      <c r="D1894">
        <v>1</v>
      </c>
      <c r="E1894" s="35" t="s">
        <v>15</v>
      </c>
      <c r="F1894">
        <v>50</v>
      </c>
      <c r="G1894">
        <v>2.6</v>
      </c>
      <c r="H1894"/>
      <c r="I1894"/>
    </row>
    <row r="1895" spans="1:9" x14ac:dyDescent="0.35">
      <c r="A1895" s="35" t="s">
        <v>16</v>
      </c>
      <c r="B1895" s="33">
        <v>4</v>
      </c>
      <c r="C1895" s="35" t="s">
        <v>364</v>
      </c>
      <c r="D1895">
        <v>1</v>
      </c>
      <c r="E1895" s="35" t="s">
        <v>15</v>
      </c>
      <c r="F1895">
        <v>50</v>
      </c>
      <c r="G1895">
        <v>1.9</v>
      </c>
      <c r="H1895"/>
      <c r="I1895"/>
    </row>
    <row r="1896" spans="1:9" x14ac:dyDescent="0.35">
      <c r="A1896" s="35" t="s">
        <v>16</v>
      </c>
      <c r="B1896" s="33">
        <v>4</v>
      </c>
      <c r="C1896" s="35" t="s">
        <v>364</v>
      </c>
      <c r="D1896">
        <v>1</v>
      </c>
      <c r="E1896" s="35" t="s">
        <v>15</v>
      </c>
      <c r="F1896">
        <v>52</v>
      </c>
      <c r="G1896">
        <v>3</v>
      </c>
      <c r="H1896"/>
      <c r="I1896"/>
    </row>
    <row r="1897" spans="1:9" x14ac:dyDescent="0.35">
      <c r="A1897" s="35" t="s">
        <v>16</v>
      </c>
      <c r="B1897" s="33">
        <v>4</v>
      </c>
      <c r="C1897" s="35" t="s">
        <v>364</v>
      </c>
      <c r="D1897">
        <v>1</v>
      </c>
      <c r="E1897" s="35" t="s">
        <v>15</v>
      </c>
      <c r="F1897">
        <v>55</v>
      </c>
      <c r="G1897">
        <v>2.9</v>
      </c>
      <c r="H1897"/>
      <c r="I1897"/>
    </row>
    <row r="1898" spans="1:9" x14ac:dyDescent="0.35">
      <c r="A1898" s="35" t="s">
        <v>16</v>
      </c>
      <c r="B1898" s="33">
        <v>4</v>
      </c>
      <c r="C1898" s="35" t="s">
        <v>364</v>
      </c>
      <c r="D1898">
        <v>1</v>
      </c>
      <c r="E1898" s="35" t="s">
        <v>15</v>
      </c>
      <c r="F1898">
        <v>56</v>
      </c>
      <c r="G1898">
        <v>3</v>
      </c>
      <c r="H1898"/>
      <c r="I1898"/>
    </row>
    <row r="1899" spans="1:9" x14ac:dyDescent="0.35">
      <c r="A1899" s="35" t="s">
        <v>16</v>
      </c>
      <c r="B1899" s="33">
        <v>4</v>
      </c>
      <c r="C1899" s="35" t="s">
        <v>364</v>
      </c>
      <c r="D1899">
        <v>1</v>
      </c>
      <c r="E1899" s="35" t="s">
        <v>294</v>
      </c>
      <c r="F1899">
        <v>57</v>
      </c>
      <c r="G1899">
        <v>7.4</v>
      </c>
      <c r="H1899"/>
      <c r="I1899"/>
    </row>
    <row r="1900" spans="1:9" x14ac:dyDescent="0.35">
      <c r="A1900" s="35" t="s">
        <v>16</v>
      </c>
      <c r="B1900" s="33">
        <v>5</v>
      </c>
      <c r="C1900" s="35" t="s">
        <v>365</v>
      </c>
      <c r="D1900">
        <v>1</v>
      </c>
      <c r="E1900" s="35" t="s">
        <v>15</v>
      </c>
      <c r="F1900">
        <v>125</v>
      </c>
      <c r="G1900">
        <v>36.5</v>
      </c>
      <c r="H1900"/>
      <c r="I1900"/>
    </row>
    <row r="1901" spans="1:9" x14ac:dyDescent="0.35">
      <c r="A1901" s="35" t="s">
        <v>16</v>
      </c>
      <c r="B1901" s="33">
        <v>5</v>
      </c>
      <c r="C1901" s="35" t="s">
        <v>365</v>
      </c>
      <c r="D1901">
        <v>1</v>
      </c>
      <c r="E1901" s="35" t="s">
        <v>15</v>
      </c>
      <c r="F1901">
        <v>122</v>
      </c>
      <c r="G1901">
        <v>34.799999999999997</v>
      </c>
      <c r="H1901"/>
      <c r="I1901"/>
    </row>
    <row r="1902" spans="1:9" x14ac:dyDescent="0.35">
      <c r="A1902" s="35" t="s">
        <v>16</v>
      </c>
      <c r="B1902" s="33">
        <v>5</v>
      </c>
      <c r="C1902" s="35" t="s">
        <v>365</v>
      </c>
      <c r="D1902">
        <v>1</v>
      </c>
      <c r="E1902" s="35" t="s">
        <v>15</v>
      </c>
      <c r="F1902">
        <v>120</v>
      </c>
      <c r="G1902">
        <v>24.6</v>
      </c>
      <c r="H1902"/>
      <c r="I1902"/>
    </row>
    <row r="1903" spans="1:9" x14ac:dyDescent="0.35">
      <c r="A1903" s="35" t="s">
        <v>16</v>
      </c>
      <c r="B1903" s="33">
        <v>5</v>
      </c>
      <c r="C1903" s="35" t="s">
        <v>365</v>
      </c>
      <c r="D1903">
        <v>2</v>
      </c>
      <c r="E1903" s="35" t="s">
        <v>15</v>
      </c>
      <c r="F1903">
        <v>133</v>
      </c>
      <c r="G1903">
        <v>39.6</v>
      </c>
      <c r="H1903"/>
      <c r="I1903"/>
    </row>
    <row r="1904" spans="1:9" x14ac:dyDescent="0.35">
      <c r="A1904" s="35" t="s">
        <v>16</v>
      </c>
      <c r="B1904" s="33">
        <v>5</v>
      </c>
      <c r="C1904" s="35" t="s">
        <v>365</v>
      </c>
      <c r="D1904">
        <v>2</v>
      </c>
      <c r="E1904" s="35" t="s">
        <v>15</v>
      </c>
      <c r="F1904">
        <v>135</v>
      </c>
      <c r="G1904">
        <v>45.1</v>
      </c>
      <c r="H1904"/>
      <c r="I1904"/>
    </row>
    <row r="1905" spans="1:9" x14ac:dyDescent="0.35">
      <c r="A1905" s="35" t="s">
        <v>16</v>
      </c>
      <c r="B1905" s="33">
        <v>5</v>
      </c>
      <c r="C1905" s="35" t="s">
        <v>365</v>
      </c>
      <c r="D1905">
        <v>3</v>
      </c>
      <c r="E1905" s="35" t="s">
        <v>15</v>
      </c>
      <c r="F1905">
        <v>122</v>
      </c>
      <c r="G1905">
        <v>32</v>
      </c>
      <c r="H1905"/>
      <c r="I1905"/>
    </row>
    <row r="1906" spans="1:9" x14ac:dyDescent="0.35">
      <c r="A1906" s="35" t="s">
        <v>16</v>
      </c>
      <c r="B1906" s="33">
        <v>5</v>
      </c>
      <c r="C1906" s="35" t="s">
        <v>365</v>
      </c>
      <c r="D1906">
        <v>3</v>
      </c>
      <c r="E1906" s="35" t="s">
        <v>15</v>
      </c>
      <c r="F1906">
        <v>104</v>
      </c>
      <c r="G1906">
        <v>23</v>
      </c>
      <c r="H1906"/>
      <c r="I1906"/>
    </row>
    <row r="1907" spans="1:9" x14ac:dyDescent="0.35">
      <c r="A1907" s="35" t="s">
        <v>16</v>
      </c>
      <c r="B1907" s="33">
        <v>5</v>
      </c>
      <c r="C1907" s="35" t="s">
        <v>365</v>
      </c>
      <c r="D1907">
        <v>4</v>
      </c>
      <c r="E1907" s="35" t="s">
        <v>15</v>
      </c>
      <c r="F1907">
        <v>115</v>
      </c>
      <c r="G1907">
        <v>28.1</v>
      </c>
      <c r="H1907"/>
      <c r="I1907"/>
    </row>
    <row r="1908" spans="1:9" x14ac:dyDescent="0.35">
      <c r="A1908" s="35" t="s">
        <v>16</v>
      </c>
      <c r="B1908" s="33">
        <v>5</v>
      </c>
      <c r="C1908" s="35" t="s">
        <v>365</v>
      </c>
      <c r="D1908">
        <v>4</v>
      </c>
      <c r="E1908" s="35" t="s">
        <v>15</v>
      </c>
      <c r="F1908">
        <v>95</v>
      </c>
      <c r="G1908">
        <v>13.8</v>
      </c>
      <c r="H1908"/>
      <c r="I1908"/>
    </row>
    <row r="1909" spans="1:9" x14ac:dyDescent="0.35">
      <c r="A1909" s="35" t="s">
        <v>16</v>
      </c>
      <c r="B1909" s="33">
        <v>5</v>
      </c>
      <c r="C1909" s="35" t="s">
        <v>365</v>
      </c>
      <c r="D1909">
        <v>5</v>
      </c>
      <c r="E1909" s="35" t="s">
        <v>15</v>
      </c>
      <c r="F1909">
        <v>93</v>
      </c>
      <c r="G1909">
        <v>14.7</v>
      </c>
      <c r="H1909"/>
      <c r="I1909"/>
    </row>
    <row r="1910" spans="1:9" x14ac:dyDescent="0.35">
      <c r="A1910" s="35" t="s">
        <v>16</v>
      </c>
      <c r="B1910" s="33">
        <v>5</v>
      </c>
      <c r="C1910" s="35" t="s">
        <v>365</v>
      </c>
      <c r="D1910">
        <v>6</v>
      </c>
      <c r="E1910" s="35" t="s">
        <v>15</v>
      </c>
      <c r="F1910">
        <v>118</v>
      </c>
      <c r="G1910">
        <v>31.9</v>
      </c>
      <c r="H1910"/>
      <c r="I1910"/>
    </row>
    <row r="1911" spans="1:9" x14ac:dyDescent="0.35">
      <c r="A1911" s="35" t="s">
        <v>16</v>
      </c>
      <c r="B1911" s="33">
        <v>5</v>
      </c>
      <c r="C1911" s="35" t="s">
        <v>365</v>
      </c>
      <c r="D1911">
        <v>7</v>
      </c>
      <c r="E1911" s="35" t="s">
        <v>15</v>
      </c>
      <c r="F1911">
        <v>123</v>
      </c>
      <c r="G1911">
        <v>35.299999999999997</v>
      </c>
      <c r="H1911"/>
      <c r="I1911"/>
    </row>
    <row r="1912" spans="1:9" x14ac:dyDescent="0.35">
      <c r="A1912" s="35" t="s">
        <v>16</v>
      </c>
      <c r="B1912" s="33">
        <v>5</v>
      </c>
      <c r="C1912" s="35" t="s">
        <v>365</v>
      </c>
      <c r="D1912">
        <v>8</v>
      </c>
      <c r="E1912" s="35" t="s">
        <v>15</v>
      </c>
      <c r="F1912">
        <v>113</v>
      </c>
      <c r="G1912">
        <v>25.8</v>
      </c>
      <c r="H1912"/>
      <c r="I1912"/>
    </row>
    <row r="1913" spans="1:9" x14ac:dyDescent="0.35">
      <c r="A1913" s="35" t="s">
        <v>16</v>
      </c>
      <c r="B1913" s="33">
        <v>5</v>
      </c>
      <c r="C1913" s="35" t="s">
        <v>373</v>
      </c>
      <c r="D1913">
        <v>1</v>
      </c>
      <c r="E1913" s="35" t="s">
        <v>23</v>
      </c>
      <c r="F1913">
        <v>155</v>
      </c>
      <c r="G1913">
        <v>57.3</v>
      </c>
      <c r="H1913"/>
      <c r="I1913"/>
    </row>
    <row r="1914" spans="1:9" x14ac:dyDescent="0.35">
      <c r="A1914" s="35" t="s">
        <v>16</v>
      </c>
      <c r="B1914" s="33">
        <v>5</v>
      </c>
      <c r="C1914" s="35" t="s">
        <v>373</v>
      </c>
      <c r="D1914">
        <v>1</v>
      </c>
      <c r="E1914" s="35" t="s">
        <v>23</v>
      </c>
      <c r="F1914">
        <v>129</v>
      </c>
      <c r="G1914">
        <v>32.5</v>
      </c>
      <c r="H1914"/>
      <c r="I1914"/>
    </row>
    <row r="1915" spans="1:9" x14ac:dyDescent="0.35">
      <c r="A1915" s="35" t="s">
        <v>16</v>
      </c>
      <c r="B1915" s="33">
        <v>5</v>
      </c>
      <c r="C1915" s="35" t="s">
        <v>373</v>
      </c>
      <c r="D1915">
        <v>1</v>
      </c>
      <c r="E1915" s="35" t="s">
        <v>23</v>
      </c>
      <c r="F1915">
        <v>118</v>
      </c>
      <c r="G1915">
        <v>24.6</v>
      </c>
      <c r="H1915"/>
      <c r="I1915"/>
    </row>
    <row r="1916" spans="1:9" x14ac:dyDescent="0.35">
      <c r="A1916" s="35" t="s">
        <v>16</v>
      </c>
      <c r="B1916" s="33">
        <v>5</v>
      </c>
      <c r="C1916" s="35" t="s">
        <v>373</v>
      </c>
      <c r="D1916">
        <v>1</v>
      </c>
      <c r="E1916" s="35" t="s">
        <v>23</v>
      </c>
      <c r="F1916">
        <v>235</v>
      </c>
      <c r="G1916">
        <v>217</v>
      </c>
      <c r="H1916"/>
      <c r="I1916"/>
    </row>
    <row r="1917" spans="1:9" x14ac:dyDescent="0.35">
      <c r="A1917" s="35" t="s">
        <v>16</v>
      </c>
      <c r="B1917" s="33">
        <v>5</v>
      </c>
      <c r="C1917" s="35" t="s">
        <v>373</v>
      </c>
      <c r="D1917">
        <v>1</v>
      </c>
      <c r="E1917" s="35" t="s">
        <v>23</v>
      </c>
      <c r="F1917">
        <v>132</v>
      </c>
      <c r="G1917">
        <v>35.9</v>
      </c>
      <c r="H1917"/>
      <c r="I1917"/>
    </row>
    <row r="1918" spans="1:9" x14ac:dyDescent="0.35">
      <c r="A1918" s="35" t="s">
        <v>16</v>
      </c>
      <c r="B1918" s="33">
        <v>5</v>
      </c>
      <c r="C1918" s="35" t="s">
        <v>373</v>
      </c>
      <c r="D1918">
        <v>1</v>
      </c>
      <c r="E1918" s="35" t="s">
        <v>22</v>
      </c>
      <c r="F1918">
        <v>32</v>
      </c>
      <c r="G1918">
        <v>1.1000000000000001</v>
      </c>
      <c r="H1918"/>
      <c r="I1918"/>
    </row>
    <row r="1919" spans="1:9" x14ac:dyDescent="0.35">
      <c r="A1919" s="35" t="s">
        <v>16</v>
      </c>
      <c r="B1919" s="33">
        <v>5</v>
      </c>
      <c r="C1919" s="35" t="s">
        <v>373</v>
      </c>
      <c r="D1919">
        <v>1</v>
      </c>
      <c r="E1919" s="35" t="s">
        <v>22</v>
      </c>
      <c r="F1919">
        <v>30</v>
      </c>
      <c r="G1919">
        <v>0.7</v>
      </c>
      <c r="H1919"/>
      <c r="I1919"/>
    </row>
    <row r="1920" spans="1:9" x14ac:dyDescent="0.35">
      <c r="A1920" s="35" t="s">
        <v>16</v>
      </c>
      <c r="B1920" s="33">
        <v>5</v>
      </c>
      <c r="C1920" s="35" t="s">
        <v>373</v>
      </c>
      <c r="D1920">
        <v>1</v>
      </c>
      <c r="E1920" s="35" t="s">
        <v>22</v>
      </c>
      <c r="F1920">
        <v>27</v>
      </c>
      <c r="G1920">
        <v>0.6</v>
      </c>
      <c r="H1920"/>
      <c r="I1920"/>
    </row>
    <row r="1921" spans="1:9" x14ac:dyDescent="0.35">
      <c r="A1921" s="35" t="s">
        <v>16</v>
      </c>
      <c r="B1921" s="33">
        <v>5</v>
      </c>
      <c r="C1921" s="35" t="s">
        <v>373</v>
      </c>
      <c r="D1921">
        <v>1</v>
      </c>
      <c r="E1921" s="35" t="s">
        <v>22</v>
      </c>
      <c r="F1921">
        <v>30</v>
      </c>
      <c r="G1921">
        <v>0.7</v>
      </c>
      <c r="H1921"/>
      <c r="I1921"/>
    </row>
    <row r="1922" spans="1:9" x14ac:dyDescent="0.35">
      <c r="A1922" s="35" t="s">
        <v>16</v>
      </c>
      <c r="B1922" s="33">
        <v>5</v>
      </c>
      <c r="C1922" s="35" t="s">
        <v>373</v>
      </c>
      <c r="D1922">
        <v>1</v>
      </c>
      <c r="E1922" s="35" t="s">
        <v>22</v>
      </c>
      <c r="F1922">
        <v>41</v>
      </c>
      <c r="G1922">
        <v>1.7</v>
      </c>
      <c r="H1922"/>
      <c r="I1922"/>
    </row>
    <row r="1923" spans="1:9" x14ac:dyDescent="0.35">
      <c r="A1923" s="35" t="s">
        <v>16</v>
      </c>
      <c r="B1923" s="33">
        <v>5</v>
      </c>
      <c r="C1923" s="35" t="s">
        <v>373</v>
      </c>
      <c r="D1923">
        <v>1</v>
      </c>
      <c r="E1923" s="35" t="s">
        <v>22</v>
      </c>
      <c r="F1923">
        <v>34</v>
      </c>
      <c r="G1923">
        <v>1.1000000000000001</v>
      </c>
      <c r="H1923"/>
      <c r="I1923"/>
    </row>
    <row r="1924" spans="1:9" x14ac:dyDescent="0.35">
      <c r="A1924" s="35" t="s">
        <v>16</v>
      </c>
      <c r="B1924" s="33">
        <v>5</v>
      </c>
      <c r="C1924" s="35" t="s">
        <v>373</v>
      </c>
      <c r="D1924">
        <v>1</v>
      </c>
      <c r="E1924" s="35" t="s">
        <v>22</v>
      </c>
      <c r="F1924">
        <v>23</v>
      </c>
      <c r="G1924">
        <v>0.2</v>
      </c>
      <c r="H1924"/>
      <c r="I1924"/>
    </row>
    <row r="1925" spans="1:9" x14ac:dyDescent="0.35">
      <c r="A1925" s="35" t="s">
        <v>16</v>
      </c>
      <c r="B1925" s="33">
        <v>5</v>
      </c>
      <c r="C1925" s="35" t="s">
        <v>373</v>
      </c>
      <c r="D1925">
        <v>1</v>
      </c>
      <c r="E1925" s="35" t="s">
        <v>22</v>
      </c>
      <c r="F1925">
        <v>31</v>
      </c>
      <c r="G1925">
        <v>0.8</v>
      </c>
      <c r="H1925"/>
      <c r="I1925"/>
    </row>
    <row r="1926" spans="1:9" x14ac:dyDescent="0.35">
      <c r="A1926" s="35" t="s">
        <v>16</v>
      </c>
      <c r="B1926" s="33">
        <v>5</v>
      </c>
      <c r="C1926" s="35" t="s">
        <v>373</v>
      </c>
      <c r="D1926">
        <v>2</v>
      </c>
      <c r="E1926" s="35" t="s">
        <v>22</v>
      </c>
      <c r="F1926">
        <v>47</v>
      </c>
      <c r="G1926">
        <v>1.4</v>
      </c>
      <c r="H1926"/>
      <c r="I1926"/>
    </row>
    <row r="1927" spans="1:9" x14ac:dyDescent="0.35">
      <c r="A1927" s="35" t="s">
        <v>16</v>
      </c>
      <c r="B1927" s="33">
        <v>5</v>
      </c>
      <c r="C1927" s="35" t="s">
        <v>373</v>
      </c>
      <c r="D1927">
        <v>2</v>
      </c>
      <c r="E1927" s="35" t="s">
        <v>22</v>
      </c>
      <c r="F1927">
        <v>41</v>
      </c>
      <c r="G1927">
        <v>0.7</v>
      </c>
      <c r="H1927"/>
      <c r="I1927"/>
    </row>
    <row r="1928" spans="1:9" x14ac:dyDescent="0.35">
      <c r="A1928" s="35" t="s">
        <v>16</v>
      </c>
      <c r="B1928" s="33">
        <v>5</v>
      </c>
      <c r="C1928" s="35" t="s">
        <v>373</v>
      </c>
      <c r="D1928">
        <v>2</v>
      </c>
      <c r="E1928" s="35" t="s">
        <v>22</v>
      </c>
      <c r="F1928">
        <v>36</v>
      </c>
      <c r="G1928">
        <v>1.3</v>
      </c>
      <c r="H1928"/>
      <c r="I1928"/>
    </row>
    <row r="1929" spans="1:9" x14ac:dyDescent="0.35">
      <c r="A1929" s="35" t="s">
        <v>16</v>
      </c>
      <c r="B1929" s="33">
        <v>5</v>
      </c>
      <c r="C1929" s="35" t="s">
        <v>373</v>
      </c>
      <c r="D1929">
        <v>2</v>
      </c>
      <c r="E1929" s="35" t="s">
        <v>22</v>
      </c>
      <c r="F1929">
        <v>35</v>
      </c>
      <c r="G1929">
        <v>1.1000000000000001</v>
      </c>
      <c r="H1929"/>
      <c r="I1929"/>
    </row>
    <row r="1930" spans="1:9" x14ac:dyDescent="0.35">
      <c r="A1930" s="35" t="s">
        <v>16</v>
      </c>
      <c r="B1930" s="33">
        <v>5</v>
      </c>
      <c r="C1930" s="35" t="s">
        <v>373</v>
      </c>
      <c r="D1930">
        <v>2</v>
      </c>
      <c r="E1930" s="35" t="s">
        <v>22</v>
      </c>
      <c r="F1930">
        <v>23</v>
      </c>
      <c r="G1930">
        <v>0.7</v>
      </c>
      <c r="H1930"/>
      <c r="I1930"/>
    </row>
    <row r="1931" spans="1:9" x14ac:dyDescent="0.35">
      <c r="A1931" s="35" t="s">
        <v>16</v>
      </c>
      <c r="B1931" s="33">
        <v>5</v>
      </c>
      <c r="C1931" s="35" t="s">
        <v>373</v>
      </c>
      <c r="D1931">
        <v>2</v>
      </c>
      <c r="E1931" s="35" t="s">
        <v>22</v>
      </c>
      <c r="F1931">
        <v>27</v>
      </c>
      <c r="G1931">
        <v>0.5</v>
      </c>
      <c r="H1931"/>
      <c r="I1931"/>
    </row>
    <row r="1932" spans="1:9" x14ac:dyDescent="0.35">
      <c r="A1932" s="35" t="s">
        <v>16</v>
      </c>
      <c r="B1932" s="33">
        <v>5</v>
      </c>
      <c r="C1932" s="35" t="s">
        <v>373</v>
      </c>
      <c r="D1932">
        <v>2</v>
      </c>
      <c r="E1932" s="35" t="s">
        <v>22</v>
      </c>
      <c r="F1932">
        <v>31</v>
      </c>
      <c r="G1932">
        <v>0.6</v>
      </c>
      <c r="H1932"/>
      <c r="I1932"/>
    </row>
    <row r="1933" spans="1:9" x14ac:dyDescent="0.35">
      <c r="A1933" s="35" t="s">
        <v>16</v>
      </c>
      <c r="B1933" s="33">
        <v>5</v>
      </c>
      <c r="C1933" s="35" t="s">
        <v>373</v>
      </c>
      <c r="D1933">
        <v>2</v>
      </c>
      <c r="E1933" s="35" t="s">
        <v>22</v>
      </c>
      <c r="F1933">
        <v>25</v>
      </c>
      <c r="G1933">
        <v>0.4</v>
      </c>
      <c r="H1933"/>
      <c r="I1933"/>
    </row>
    <row r="1934" spans="1:9" x14ac:dyDescent="0.35">
      <c r="A1934" s="35" t="s">
        <v>16</v>
      </c>
      <c r="B1934" s="33">
        <v>5</v>
      </c>
      <c r="C1934" s="35" t="s">
        <v>373</v>
      </c>
      <c r="D1934">
        <v>2</v>
      </c>
      <c r="E1934" s="35" t="s">
        <v>22</v>
      </c>
      <c r="F1934">
        <v>25</v>
      </c>
      <c r="G1934">
        <v>0.5</v>
      </c>
      <c r="H1934"/>
      <c r="I1934"/>
    </row>
    <row r="1935" spans="1:9" x14ac:dyDescent="0.35">
      <c r="A1935" s="35" t="s">
        <v>16</v>
      </c>
      <c r="B1935" s="33">
        <v>5</v>
      </c>
      <c r="C1935" s="35" t="s">
        <v>373</v>
      </c>
      <c r="D1935">
        <v>2</v>
      </c>
      <c r="E1935" s="35" t="s">
        <v>22</v>
      </c>
      <c r="F1935">
        <v>40</v>
      </c>
      <c r="G1935">
        <v>2</v>
      </c>
      <c r="H1935"/>
      <c r="I1935"/>
    </row>
    <row r="1936" spans="1:9" x14ac:dyDescent="0.35">
      <c r="A1936" s="35" t="s">
        <v>16</v>
      </c>
      <c r="B1936" s="33">
        <v>5</v>
      </c>
      <c r="C1936" s="35" t="s">
        <v>373</v>
      </c>
      <c r="D1936">
        <v>2</v>
      </c>
      <c r="E1936" s="35" t="s">
        <v>22</v>
      </c>
      <c r="F1936">
        <v>38</v>
      </c>
      <c r="G1936">
        <v>1.3</v>
      </c>
      <c r="H1936"/>
      <c r="I1936"/>
    </row>
    <row r="1937" spans="1:9" x14ac:dyDescent="0.35">
      <c r="A1937" s="35" t="s">
        <v>16</v>
      </c>
      <c r="B1937" s="33">
        <v>5</v>
      </c>
      <c r="C1937" s="35" t="s">
        <v>373</v>
      </c>
      <c r="D1937">
        <v>2</v>
      </c>
      <c r="E1937" s="35" t="s">
        <v>8</v>
      </c>
      <c r="F1937">
        <v>112</v>
      </c>
      <c r="G1937">
        <v>39.1</v>
      </c>
      <c r="H1937"/>
      <c r="I1937"/>
    </row>
    <row r="1938" spans="1:9" x14ac:dyDescent="0.35">
      <c r="A1938" s="35" t="s">
        <v>16</v>
      </c>
      <c r="B1938" s="33">
        <v>5</v>
      </c>
      <c r="C1938" s="35" t="s">
        <v>373</v>
      </c>
      <c r="D1938">
        <v>3</v>
      </c>
      <c r="E1938" s="35" t="s">
        <v>22</v>
      </c>
      <c r="F1938">
        <v>27</v>
      </c>
      <c r="G1938">
        <v>0.6</v>
      </c>
      <c r="H1938"/>
      <c r="I1938"/>
    </row>
    <row r="1939" spans="1:9" x14ac:dyDescent="0.35">
      <c r="A1939" s="35" t="s">
        <v>16</v>
      </c>
      <c r="B1939" s="33">
        <v>5</v>
      </c>
      <c r="C1939" s="35" t="s">
        <v>373</v>
      </c>
      <c r="D1939">
        <v>3</v>
      </c>
      <c r="E1939" s="35" t="s">
        <v>22</v>
      </c>
      <c r="F1939">
        <v>24</v>
      </c>
      <c r="G1939">
        <v>0.3</v>
      </c>
      <c r="H1939"/>
      <c r="I1939"/>
    </row>
    <row r="1940" spans="1:9" x14ac:dyDescent="0.35">
      <c r="A1940" s="35" t="s">
        <v>16</v>
      </c>
      <c r="B1940" s="33">
        <v>5</v>
      </c>
      <c r="C1940" s="35" t="s">
        <v>373</v>
      </c>
      <c r="D1940">
        <v>3</v>
      </c>
      <c r="E1940" s="35" t="s">
        <v>22</v>
      </c>
      <c r="F1940">
        <v>35</v>
      </c>
      <c r="G1940">
        <v>1.1000000000000001</v>
      </c>
      <c r="H1940"/>
      <c r="I1940"/>
    </row>
    <row r="1941" spans="1:9" x14ac:dyDescent="0.35">
      <c r="A1941" s="35" t="s">
        <v>16</v>
      </c>
      <c r="B1941" s="33">
        <v>5</v>
      </c>
      <c r="C1941" s="35" t="s">
        <v>373</v>
      </c>
      <c r="D1941">
        <v>3</v>
      </c>
      <c r="E1941" s="35" t="s">
        <v>22</v>
      </c>
      <c r="F1941">
        <v>37</v>
      </c>
      <c r="G1941">
        <v>1.2</v>
      </c>
      <c r="H1941"/>
      <c r="I1941"/>
    </row>
    <row r="1942" spans="1:9" x14ac:dyDescent="0.35">
      <c r="A1942" s="35" t="s">
        <v>16</v>
      </c>
      <c r="B1942" s="33">
        <v>5</v>
      </c>
      <c r="C1942" s="35" t="s">
        <v>373</v>
      </c>
      <c r="D1942">
        <v>3</v>
      </c>
      <c r="E1942" s="35" t="s">
        <v>22</v>
      </c>
      <c r="F1942">
        <v>17</v>
      </c>
      <c r="G1942">
        <v>0.2</v>
      </c>
      <c r="H1942"/>
      <c r="I1942"/>
    </row>
    <row r="1943" spans="1:9" x14ac:dyDescent="0.35">
      <c r="A1943" s="35" t="s">
        <v>16</v>
      </c>
      <c r="B1943" s="33">
        <v>5</v>
      </c>
      <c r="C1943" s="35" t="s">
        <v>373</v>
      </c>
      <c r="D1943">
        <v>3</v>
      </c>
      <c r="E1943" s="35" t="s">
        <v>22</v>
      </c>
      <c r="F1943">
        <v>22</v>
      </c>
      <c r="G1943">
        <v>0.2</v>
      </c>
      <c r="H1943"/>
      <c r="I1943"/>
    </row>
    <row r="1944" spans="1:9" x14ac:dyDescent="0.35">
      <c r="A1944" s="35" t="s">
        <v>16</v>
      </c>
      <c r="B1944" s="33">
        <v>5</v>
      </c>
      <c r="C1944" s="35" t="s">
        <v>364</v>
      </c>
      <c r="D1944">
        <v>1</v>
      </c>
      <c r="E1944" s="35" t="s">
        <v>22</v>
      </c>
      <c r="F1944">
        <v>16</v>
      </c>
      <c r="G1944">
        <v>0.11</v>
      </c>
      <c r="H1944"/>
      <c r="I1944"/>
    </row>
    <row r="1945" spans="1:9" x14ac:dyDescent="0.35">
      <c r="A1945" s="35" t="s">
        <v>16</v>
      </c>
      <c r="B1945" s="33">
        <v>5</v>
      </c>
      <c r="C1945" s="35" t="s">
        <v>364</v>
      </c>
      <c r="D1945">
        <v>1</v>
      </c>
      <c r="E1945" s="35" t="s">
        <v>22</v>
      </c>
      <c r="F1945">
        <v>21</v>
      </c>
      <c r="G1945">
        <v>0.19</v>
      </c>
      <c r="H1945"/>
      <c r="I1945"/>
    </row>
    <row r="1946" spans="1:9" x14ac:dyDescent="0.35">
      <c r="A1946" s="35" t="s">
        <v>16</v>
      </c>
      <c r="B1946" s="33">
        <v>5</v>
      </c>
      <c r="C1946" s="35" t="s">
        <v>364</v>
      </c>
      <c r="D1946">
        <v>1</v>
      </c>
      <c r="E1946" s="35" t="s">
        <v>22</v>
      </c>
      <c r="F1946">
        <v>10</v>
      </c>
      <c r="G1946">
        <v>0.03</v>
      </c>
      <c r="H1946"/>
      <c r="I1946"/>
    </row>
    <row r="1947" spans="1:9" x14ac:dyDescent="0.35">
      <c r="A1947" s="35" t="s">
        <v>16</v>
      </c>
      <c r="B1947" s="33">
        <v>5</v>
      </c>
      <c r="C1947" s="35" t="s">
        <v>364</v>
      </c>
      <c r="D1947">
        <v>1</v>
      </c>
      <c r="E1947" s="35" t="s">
        <v>22</v>
      </c>
      <c r="F1947">
        <v>9</v>
      </c>
      <c r="G1947">
        <v>0.03</v>
      </c>
      <c r="H1947"/>
      <c r="I1947"/>
    </row>
    <row r="1948" spans="1:9" x14ac:dyDescent="0.35">
      <c r="A1948" s="35" t="s">
        <v>16</v>
      </c>
      <c r="B1948" s="33">
        <v>5</v>
      </c>
      <c r="C1948" s="35" t="s">
        <v>364</v>
      </c>
      <c r="D1948">
        <v>1</v>
      </c>
      <c r="E1948" s="35" t="s">
        <v>22</v>
      </c>
      <c r="F1948">
        <v>19</v>
      </c>
      <c r="G1948">
        <v>0.18</v>
      </c>
      <c r="H1948"/>
      <c r="I1948"/>
    </row>
    <row r="1949" spans="1:9" x14ac:dyDescent="0.35">
      <c r="A1949" s="35" t="s">
        <v>16</v>
      </c>
      <c r="B1949" s="33">
        <v>5</v>
      </c>
      <c r="C1949" s="35" t="s">
        <v>364</v>
      </c>
      <c r="D1949">
        <v>1</v>
      </c>
      <c r="E1949" s="35" t="s">
        <v>22</v>
      </c>
      <c r="F1949">
        <v>21</v>
      </c>
      <c r="G1949">
        <v>0.19</v>
      </c>
      <c r="H1949"/>
      <c r="I1949"/>
    </row>
    <row r="1950" spans="1:9" x14ac:dyDescent="0.35">
      <c r="A1950" s="35" t="s">
        <v>16</v>
      </c>
      <c r="B1950" s="33">
        <v>5</v>
      </c>
      <c r="C1950" s="35" t="s">
        <v>364</v>
      </c>
      <c r="D1950">
        <v>1</v>
      </c>
      <c r="E1950" s="35" t="s">
        <v>22</v>
      </c>
      <c r="F1950">
        <v>14</v>
      </c>
      <c r="G1950">
        <v>0.06</v>
      </c>
      <c r="H1950"/>
      <c r="I1950"/>
    </row>
    <row r="1951" spans="1:9" x14ac:dyDescent="0.35">
      <c r="A1951" s="35" t="s">
        <v>16</v>
      </c>
      <c r="B1951" s="33">
        <v>5</v>
      </c>
      <c r="C1951" s="35" t="s">
        <v>364</v>
      </c>
      <c r="D1951">
        <v>1</v>
      </c>
      <c r="E1951" s="35" t="s">
        <v>22</v>
      </c>
      <c r="F1951">
        <v>19</v>
      </c>
      <c r="G1951">
        <v>0.14000000000000001</v>
      </c>
      <c r="H1951"/>
      <c r="I1951"/>
    </row>
    <row r="1952" spans="1:9" x14ac:dyDescent="0.35">
      <c r="A1952" s="35" t="s">
        <v>16</v>
      </c>
      <c r="B1952" s="33">
        <v>5</v>
      </c>
      <c r="C1952" s="35" t="s">
        <v>364</v>
      </c>
      <c r="D1952">
        <v>1</v>
      </c>
      <c r="E1952" s="35" t="s">
        <v>22</v>
      </c>
      <c r="F1952">
        <v>20</v>
      </c>
      <c r="G1952">
        <v>0.19</v>
      </c>
      <c r="H1952"/>
      <c r="I1952"/>
    </row>
    <row r="1953" spans="1:9" x14ac:dyDescent="0.35">
      <c r="A1953" s="35" t="s">
        <v>16</v>
      </c>
      <c r="B1953" s="33">
        <v>5</v>
      </c>
      <c r="C1953" s="35" t="s">
        <v>364</v>
      </c>
      <c r="D1953">
        <v>1</v>
      </c>
      <c r="E1953" s="35" t="s">
        <v>22</v>
      </c>
      <c r="F1953">
        <v>17</v>
      </c>
      <c r="G1953">
        <v>0.12</v>
      </c>
      <c r="H1953"/>
      <c r="I1953"/>
    </row>
    <row r="1954" spans="1:9" x14ac:dyDescent="0.35">
      <c r="A1954" s="35" t="s">
        <v>16</v>
      </c>
      <c r="B1954" s="33">
        <v>5</v>
      </c>
      <c r="C1954" s="35" t="s">
        <v>364</v>
      </c>
      <c r="D1954">
        <v>1</v>
      </c>
      <c r="E1954" s="35" t="s">
        <v>22</v>
      </c>
      <c r="F1954">
        <v>21</v>
      </c>
      <c r="G1954">
        <v>0.17</v>
      </c>
      <c r="H1954"/>
      <c r="I1954"/>
    </row>
    <row r="1955" spans="1:9" x14ac:dyDescent="0.35">
      <c r="A1955" s="35" t="s">
        <v>16</v>
      </c>
      <c r="B1955" s="33">
        <v>5</v>
      </c>
      <c r="C1955" s="35" t="s">
        <v>364</v>
      </c>
      <c r="D1955">
        <v>1</v>
      </c>
      <c r="E1955" s="35" t="s">
        <v>22</v>
      </c>
      <c r="F1955">
        <v>20</v>
      </c>
      <c r="G1955">
        <v>0.14000000000000001</v>
      </c>
      <c r="H1955"/>
      <c r="I1955"/>
    </row>
    <row r="1956" spans="1:9" x14ac:dyDescent="0.35">
      <c r="A1956" s="35" t="s">
        <v>16</v>
      </c>
      <c r="B1956" s="33">
        <v>5</v>
      </c>
      <c r="C1956" s="35" t="s">
        <v>364</v>
      </c>
      <c r="D1956">
        <v>1</v>
      </c>
      <c r="E1956" s="35" t="s">
        <v>22</v>
      </c>
      <c r="F1956">
        <v>19</v>
      </c>
      <c r="G1956">
        <v>0.17</v>
      </c>
      <c r="H1956"/>
      <c r="I1956"/>
    </row>
    <row r="1957" spans="1:9" x14ac:dyDescent="0.35">
      <c r="A1957" s="35" t="s">
        <v>16</v>
      </c>
      <c r="B1957" s="33">
        <v>5</v>
      </c>
      <c r="C1957" s="35" t="s">
        <v>364</v>
      </c>
      <c r="D1957">
        <v>1</v>
      </c>
      <c r="E1957" s="35" t="s">
        <v>22</v>
      </c>
      <c r="F1957">
        <v>24</v>
      </c>
      <c r="G1957">
        <v>0.23</v>
      </c>
      <c r="H1957"/>
      <c r="I1957"/>
    </row>
    <row r="1958" spans="1:9" x14ac:dyDescent="0.35">
      <c r="A1958" s="35" t="s">
        <v>16</v>
      </c>
      <c r="B1958" s="33">
        <v>5</v>
      </c>
      <c r="C1958" s="35" t="s">
        <v>364</v>
      </c>
      <c r="D1958">
        <v>1</v>
      </c>
      <c r="E1958" s="35" t="s">
        <v>22</v>
      </c>
      <c r="F1958">
        <v>18</v>
      </c>
      <c r="G1958">
        <v>0.12</v>
      </c>
      <c r="H1958"/>
      <c r="I1958"/>
    </row>
    <row r="1959" spans="1:9" x14ac:dyDescent="0.35">
      <c r="A1959" s="35" t="s">
        <v>16</v>
      </c>
      <c r="B1959" s="33">
        <v>5</v>
      </c>
      <c r="C1959" s="35" t="s">
        <v>364</v>
      </c>
      <c r="D1959">
        <v>1</v>
      </c>
      <c r="E1959" s="35" t="s">
        <v>22</v>
      </c>
      <c r="F1959">
        <v>19</v>
      </c>
      <c r="G1959">
        <v>0.14000000000000001</v>
      </c>
      <c r="H1959"/>
      <c r="I1959"/>
    </row>
    <row r="1960" spans="1:9" x14ac:dyDescent="0.35">
      <c r="A1960" s="35" t="s">
        <v>16</v>
      </c>
      <c r="B1960" s="33">
        <v>5</v>
      </c>
      <c r="C1960" s="35" t="s">
        <v>364</v>
      </c>
      <c r="D1960">
        <v>1</v>
      </c>
      <c r="E1960" s="35" t="s">
        <v>22</v>
      </c>
      <c r="F1960">
        <v>19</v>
      </c>
      <c r="G1960">
        <v>0.16</v>
      </c>
      <c r="H1960"/>
      <c r="I1960"/>
    </row>
    <row r="1961" spans="1:9" x14ac:dyDescent="0.35">
      <c r="A1961" s="35" t="s">
        <v>16</v>
      </c>
      <c r="B1961" s="33">
        <v>5</v>
      </c>
      <c r="C1961" s="35" t="s">
        <v>364</v>
      </c>
      <c r="D1961">
        <v>1</v>
      </c>
      <c r="E1961" s="35" t="s">
        <v>22</v>
      </c>
      <c r="F1961">
        <v>15</v>
      </c>
      <c r="G1961">
        <v>7.0000000000000007E-2</v>
      </c>
      <c r="H1961"/>
      <c r="I1961"/>
    </row>
    <row r="1962" spans="1:9" x14ac:dyDescent="0.35">
      <c r="A1962" s="35" t="s">
        <v>16</v>
      </c>
      <c r="B1962" s="33">
        <v>5</v>
      </c>
      <c r="C1962" s="35" t="s">
        <v>364</v>
      </c>
      <c r="D1962">
        <v>1</v>
      </c>
      <c r="E1962" s="35" t="s">
        <v>22</v>
      </c>
      <c r="F1962">
        <v>13</v>
      </c>
      <c r="G1962">
        <v>0.06</v>
      </c>
      <c r="H1962"/>
      <c r="I1962"/>
    </row>
    <row r="1963" spans="1:9" x14ac:dyDescent="0.35">
      <c r="A1963" s="35" t="s">
        <v>16</v>
      </c>
      <c r="B1963" s="33">
        <v>5</v>
      </c>
      <c r="C1963" s="35" t="s">
        <v>364</v>
      </c>
      <c r="D1963">
        <v>1</v>
      </c>
      <c r="E1963" s="35" t="s">
        <v>22</v>
      </c>
      <c r="F1963">
        <v>17</v>
      </c>
      <c r="G1963">
        <v>0.13</v>
      </c>
      <c r="H1963"/>
      <c r="I1963"/>
    </row>
    <row r="1964" spans="1:9" x14ac:dyDescent="0.35">
      <c r="A1964" s="35" t="s">
        <v>16</v>
      </c>
      <c r="B1964" s="33">
        <v>5</v>
      </c>
      <c r="C1964" s="35" t="s">
        <v>364</v>
      </c>
      <c r="D1964">
        <v>1</v>
      </c>
      <c r="E1964" s="35" t="s">
        <v>22</v>
      </c>
      <c r="F1964">
        <v>15</v>
      </c>
      <c r="G1964">
        <v>0.08</v>
      </c>
      <c r="H1964"/>
      <c r="I1964"/>
    </row>
    <row r="1965" spans="1:9" x14ac:dyDescent="0.35">
      <c r="A1965" s="35" t="s">
        <v>16</v>
      </c>
      <c r="B1965" s="33">
        <v>5</v>
      </c>
      <c r="C1965" s="35" t="s">
        <v>364</v>
      </c>
      <c r="D1965">
        <v>1</v>
      </c>
      <c r="E1965" s="35" t="s">
        <v>22</v>
      </c>
      <c r="F1965">
        <v>10</v>
      </c>
      <c r="G1965">
        <v>0.03</v>
      </c>
      <c r="H1965"/>
      <c r="I1965"/>
    </row>
    <row r="1966" spans="1:9" x14ac:dyDescent="0.35">
      <c r="A1966" s="35" t="s">
        <v>16</v>
      </c>
      <c r="B1966" s="33">
        <v>5</v>
      </c>
      <c r="C1966" s="35" t="s">
        <v>364</v>
      </c>
      <c r="D1966">
        <v>1</v>
      </c>
      <c r="E1966" s="35" t="s">
        <v>22</v>
      </c>
      <c r="F1966">
        <v>30</v>
      </c>
      <c r="G1966">
        <v>0.19</v>
      </c>
      <c r="H1966"/>
      <c r="I1966"/>
    </row>
    <row r="1967" spans="1:9" x14ac:dyDescent="0.35">
      <c r="A1967" s="35" t="s">
        <v>16</v>
      </c>
      <c r="B1967" s="33">
        <v>5</v>
      </c>
      <c r="C1967" s="35" t="s">
        <v>364</v>
      </c>
      <c r="D1967">
        <v>1</v>
      </c>
      <c r="E1967" s="35" t="s">
        <v>22</v>
      </c>
      <c r="F1967">
        <v>19</v>
      </c>
      <c r="G1967">
        <v>0.16</v>
      </c>
      <c r="H1967"/>
      <c r="I1967"/>
    </row>
    <row r="1968" spans="1:9" x14ac:dyDescent="0.35">
      <c r="A1968" s="35" t="s">
        <v>16</v>
      </c>
      <c r="B1968" s="33">
        <v>5</v>
      </c>
      <c r="C1968" s="35" t="s">
        <v>364</v>
      </c>
      <c r="D1968">
        <v>1</v>
      </c>
      <c r="E1968" s="35" t="s">
        <v>22</v>
      </c>
      <c r="F1968">
        <v>14</v>
      </c>
      <c r="G1968">
        <v>0.06</v>
      </c>
      <c r="H1968"/>
      <c r="I1968"/>
    </row>
    <row r="1969" spans="1:9" x14ac:dyDescent="0.35">
      <c r="A1969" s="35" t="s">
        <v>16</v>
      </c>
      <c r="B1969" s="33">
        <v>5</v>
      </c>
      <c r="C1969" s="35" t="s">
        <v>364</v>
      </c>
      <c r="D1969">
        <v>1</v>
      </c>
      <c r="E1969" s="35" t="s">
        <v>22</v>
      </c>
      <c r="F1969">
        <v>15</v>
      </c>
      <c r="G1969">
        <v>0.04</v>
      </c>
      <c r="H1969"/>
      <c r="I1969"/>
    </row>
    <row r="1970" spans="1:9" x14ac:dyDescent="0.35">
      <c r="A1970" s="35" t="s">
        <v>16</v>
      </c>
      <c r="B1970" s="33">
        <v>5</v>
      </c>
      <c r="C1970" s="35" t="s">
        <v>364</v>
      </c>
      <c r="D1970">
        <v>1</v>
      </c>
      <c r="E1970" s="35" t="s">
        <v>22</v>
      </c>
      <c r="F1970">
        <v>17</v>
      </c>
      <c r="G1970">
        <v>0.12</v>
      </c>
      <c r="H1970"/>
      <c r="I1970"/>
    </row>
    <row r="1971" spans="1:9" x14ac:dyDescent="0.35">
      <c r="A1971" s="35" t="s">
        <v>16</v>
      </c>
      <c r="B1971" s="33">
        <v>5</v>
      </c>
      <c r="C1971" s="35" t="s">
        <v>364</v>
      </c>
      <c r="D1971">
        <v>1</v>
      </c>
      <c r="E1971" s="35" t="s">
        <v>22</v>
      </c>
      <c r="F1971">
        <v>18</v>
      </c>
      <c r="G1971">
        <v>0.13</v>
      </c>
      <c r="H1971"/>
      <c r="I1971"/>
    </row>
    <row r="1972" spans="1:9" x14ac:dyDescent="0.35">
      <c r="A1972" s="35" t="s">
        <v>16</v>
      </c>
      <c r="B1972" s="33">
        <v>5</v>
      </c>
      <c r="C1972" s="35" t="s">
        <v>364</v>
      </c>
      <c r="D1972">
        <v>1</v>
      </c>
      <c r="E1972" s="35" t="s">
        <v>22</v>
      </c>
      <c r="F1972">
        <v>14</v>
      </c>
      <c r="G1972">
        <v>7.0000000000000007E-2</v>
      </c>
      <c r="H1972"/>
      <c r="I1972"/>
    </row>
    <row r="1973" spans="1:9" x14ac:dyDescent="0.35">
      <c r="A1973" s="35" t="s">
        <v>16</v>
      </c>
      <c r="B1973" s="33">
        <v>5</v>
      </c>
      <c r="C1973" s="35" t="s">
        <v>364</v>
      </c>
      <c r="D1973">
        <v>1</v>
      </c>
      <c r="E1973" s="35" t="s">
        <v>77</v>
      </c>
      <c r="F1973">
        <v>43</v>
      </c>
      <c r="G1973">
        <v>0.59</v>
      </c>
      <c r="H1973"/>
      <c r="I1973"/>
    </row>
    <row r="1974" spans="1:9" x14ac:dyDescent="0.35">
      <c r="A1974" s="35" t="s">
        <v>16</v>
      </c>
      <c r="B1974" s="33">
        <v>5</v>
      </c>
      <c r="C1974" s="35" t="s">
        <v>364</v>
      </c>
      <c r="D1974">
        <v>1</v>
      </c>
      <c r="E1974" s="35" t="s">
        <v>77</v>
      </c>
      <c r="F1974">
        <v>41</v>
      </c>
      <c r="G1974">
        <v>0.72</v>
      </c>
      <c r="H1974"/>
      <c r="I1974"/>
    </row>
    <row r="1975" spans="1:9" x14ac:dyDescent="0.35">
      <c r="A1975" s="35" t="s">
        <v>16</v>
      </c>
      <c r="B1975" s="33">
        <v>5</v>
      </c>
      <c r="C1975" s="35" t="s">
        <v>364</v>
      </c>
      <c r="D1975">
        <v>1</v>
      </c>
      <c r="E1975" s="35" t="s">
        <v>77</v>
      </c>
      <c r="F1975">
        <v>33</v>
      </c>
      <c r="G1975">
        <v>0.34</v>
      </c>
      <c r="H1975"/>
      <c r="I1975"/>
    </row>
    <row r="1976" spans="1:9" x14ac:dyDescent="0.35">
      <c r="A1976" s="35" t="s">
        <v>16</v>
      </c>
      <c r="B1976" s="33">
        <v>5</v>
      </c>
      <c r="C1976" s="35" t="s">
        <v>364</v>
      </c>
      <c r="D1976">
        <v>1</v>
      </c>
      <c r="E1976" s="35" t="s">
        <v>77</v>
      </c>
      <c r="F1976">
        <v>42</v>
      </c>
      <c r="G1976">
        <v>0.74</v>
      </c>
      <c r="H1976"/>
      <c r="I1976"/>
    </row>
    <row r="1977" spans="1:9" x14ac:dyDescent="0.35">
      <c r="A1977" s="35" t="s">
        <v>16</v>
      </c>
      <c r="B1977" s="33">
        <v>5</v>
      </c>
      <c r="C1977" s="35" t="s">
        <v>364</v>
      </c>
      <c r="D1977">
        <v>1</v>
      </c>
      <c r="E1977" s="35" t="s">
        <v>77</v>
      </c>
      <c r="F1977">
        <v>30</v>
      </c>
      <c r="G1977">
        <v>0.27</v>
      </c>
      <c r="H1977"/>
      <c r="I1977"/>
    </row>
    <row r="1978" spans="1:9" x14ac:dyDescent="0.35">
      <c r="A1978" s="35" t="s">
        <v>16</v>
      </c>
      <c r="B1978" s="33">
        <v>5</v>
      </c>
      <c r="C1978" s="35" t="s">
        <v>364</v>
      </c>
      <c r="D1978">
        <v>1</v>
      </c>
      <c r="E1978" s="35" t="s">
        <v>77</v>
      </c>
      <c r="F1978">
        <v>31</v>
      </c>
      <c r="G1978">
        <v>0.32</v>
      </c>
      <c r="H1978"/>
      <c r="I1978"/>
    </row>
    <row r="1979" spans="1:9" x14ac:dyDescent="0.35">
      <c r="A1979" s="35" t="s">
        <v>16</v>
      </c>
      <c r="B1979" s="33">
        <v>5</v>
      </c>
      <c r="C1979" s="35" t="s">
        <v>364</v>
      </c>
      <c r="D1979">
        <v>1</v>
      </c>
      <c r="E1979" s="35" t="s">
        <v>77</v>
      </c>
      <c r="F1979">
        <v>30</v>
      </c>
      <c r="G1979">
        <v>0.28000000000000003</v>
      </c>
      <c r="H1979"/>
      <c r="I1979"/>
    </row>
    <row r="1980" spans="1:9" x14ac:dyDescent="0.35">
      <c r="A1980" s="35" t="s">
        <v>16</v>
      </c>
      <c r="B1980" s="33">
        <v>5</v>
      </c>
      <c r="C1980" s="35" t="s">
        <v>364</v>
      </c>
      <c r="D1980">
        <v>1</v>
      </c>
      <c r="E1980" s="35" t="s">
        <v>77</v>
      </c>
      <c r="F1980">
        <v>35</v>
      </c>
      <c r="G1980">
        <v>0.47</v>
      </c>
      <c r="H1980"/>
      <c r="I1980"/>
    </row>
    <row r="1981" spans="1:9" x14ac:dyDescent="0.35">
      <c r="A1981" s="35" t="s">
        <v>16</v>
      </c>
      <c r="B1981" s="33">
        <v>5</v>
      </c>
      <c r="C1981" s="35" t="s">
        <v>364</v>
      </c>
      <c r="D1981">
        <v>1</v>
      </c>
      <c r="E1981" s="35" t="s">
        <v>77</v>
      </c>
      <c r="F1981">
        <v>30</v>
      </c>
      <c r="G1981">
        <v>0.3</v>
      </c>
      <c r="H1981"/>
      <c r="I1981"/>
    </row>
    <row r="1982" spans="1:9" x14ac:dyDescent="0.35">
      <c r="A1982" s="35" t="s">
        <v>16</v>
      </c>
      <c r="B1982" s="33">
        <v>5</v>
      </c>
      <c r="C1982" s="35" t="s">
        <v>364</v>
      </c>
      <c r="D1982">
        <v>1</v>
      </c>
      <c r="E1982" s="35" t="s">
        <v>77</v>
      </c>
      <c r="F1982">
        <v>20</v>
      </c>
      <c r="G1982">
        <v>0.08</v>
      </c>
      <c r="H1982"/>
      <c r="I1982"/>
    </row>
    <row r="1983" spans="1:9" x14ac:dyDescent="0.35">
      <c r="A1983" s="35" t="s">
        <v>16</v>
      </c>
      <c r="B1983" s="33">
        <v>5</v>
      </c>
      <c r="C1983" s="35" t="s">
        <v>364</v>
      </c>
      <c r="D1983">
        <v>1</v>
      </c>
      <c r="E1983" s="35" t="s">
        <v>77</v>
      </c>
      <c r="F1983">
        <v>30</v>
      </c>
      <c r="G1983">
        <v>0.28999999999999998</v>
      </c>
      <c r="H1983"/>
      <c r="I1983"/>
    </row>
    <row r="1984" spans="1:9" x14ac:dyDescent="0.35">
      <c r="A1984" s="35" t="s">
        <v>16</v>
      </c>
      <c r="B1984" s="33">
        <v>5</v>
      </c>
      <c r="C1984" s="35" t="s">
        <v>364</v>
      </c>
      <c r="D1984">
        <v>1</v>
      </c>
      <c r="E1984" s="35" t="s">
        <v>77</v>
      </c>
      <c r="F1984">
        <v>30</v>
      </c>
      <c r="G1984">
        <v>0.3</v>
      </c>
      <c r="H1984"/>
      <c r="I1984"/>
    </row>
    <row r="1985" spans="1:9" x14ac:dyDescent="0.35">
      <c r="A1985" s="35" t="s">
        <v>16</v>
      </c>
      <c r="B1985" s="33">
        <v>5</v>
      </c>
      <c r="C1985" s="35" t="s">
        <v>364</v>
      </c>
      <c r="D1985">
        <v>1</v>
      </c>
      <c r="E1985" s="35" t="s">
        <v>77</v>
      </c>
      <c r="F1985">
        <v>36</v>
      </c>
      <c r="G1985">
        <v>0.44</v>
      </c>
      <c r="H1985"/>
      <c r="I1985"/>
    </row>
    <row r="1986" spans="1:9" x14ac:dyDescent="0.35">
      <c r="A1986" s="35" t="s">
        <v>16</v>
      </c>
      <c r="B1986" s="33">
        <v>5</v>
      </c>
      <c r="C1986" s="35" t="s">
        <v>364</v>
      </c>
      <c r="D1986">
        <v>1</v>
      </c>
      <c r="E1986" s="35" t="s">
        <v>77</v>
      </c>
      <c r="F1986">
        <v>25</v>
      </c>
      <c r="G1986">
        <v>0.15</v>
      </c>
      <c r="H1986"/>
      <c r="I1986"/>
    </row>
    <row r="1987" spans="1:9" x14ac:dyDescent="0.35">
      <c r="A1987" s="35" t="s">
        <v>16</v>
      </c>
      <c r="B1987" s="33">
        <v>5</v>
      </c>
      <c r="C1987" s="35" t="s">
        <v>364</v>
      </c>
      <c r="D1987">
        <v>1</v>
      </c>
      <c r="E1987" s="35" t="s">
        <v>77</v>
      </c>
      <c r="F1987">
        <v>26</v>
      </c>
      <c r="G1987">
        <v>0.14000000000000001</v>
      </c>
      <c r="H1987"/>
      <c r="I1987"/>
    </row>
    <row r="1988" spans="1:9" x14ac:dyDescent="0.35">
      <c r="A1988" s="35" t="s">
        <v>16</v>
      </c>
      <c r="B1988" s="33">
        <v>5</v>
      </c>
      <c r="C1988" s="35" t="s">
        <v>364</v>
      </c>
      <c r="D1988">
        <v>1</v>
      </c>
      <c r="E1988" s="35" t="s">
        <v>77</v>
      </c>
      <c r="F1988">
        <v>24</v>
      </c>
      <c r="G1988">
        <v>0.14000000000000001</v>
      </c>
      <c r="H1988"/>
      <c r="I1988"/>
    </row>
    <row r="1989" spans="1:9" x14ac:dyDescent="0.35">
      <c r="A1989" s="35" t="s">
        <v>16</v>
      </c>
      <c r="B1989" s="33">
        <v>5</v>
      </c>
      <c r="C1989" s="35" t="s">
        <v>364</v>
      </c>
      <c r="D1989">
        <v>1</v>
      </c>
      <c r="E1989" s="35" t="s">
        <v>77</v>
      </c>
      <c r="F1989">
        <v>47</v>
      </c>
      <c r="G1989">
        <v>0.94</v>
      </c>
      <c r="H1989"/>
      <c r="I1989"/>
    </row>
    <row r="1990" spans="1:9" x14ac:dyDescent="0.35">
      <c r="A1990" s="35" t="s">
        <v>16</v>
      </c>
      <c r="B1990" s="33">
        <v>5</v>
      </c>
      <c r="C1990" s="35" t="s">
        <v>364</v>
      </c>
      <c r="D1990">
        <v>1</v>
      </c>
      <c r="E1990" s="35" t="s">
        <v>77</v>
      </c>
      <c r="F1990">
        <v>42</v>
      </c>
      <c r="G1990">
        <v>0.71</v>
      </c>
      <c r="H1990"/>
      <c r="I1990"/>
    </row>
    <row r="1991" spans="1:9" x14ac:dyDescent="0.35">
      <c r="A1991" s="35" t="s">
        <v>16</v>
      </c>
      <c r="B1991" s="33">
        <v>5</v>
      </c>
      <c r="C1991" s="35" t="s">
        <v>364</v>
      </c>
      <c r="D1991">
        <v>1</v>
      </c>
      <c r="E1991" s="35" t="s">
        <v>77</v>
      </c>
      <c r="F1991">
        <v>45</v>
      </c>
      <c r="G1991">
        <v>0.83</v>
      </c>
      <c r="H1991"/>
      <c r="I1991"/>
    </row>
    <row r="1992" spans="1:9" x14ac:dyDescent="0.35">
      <c r="A1992" s="35" t="s">
        <v>16</v>
      </c>
      <c r="B1992" s="33">
        <v>5</v>
      </c>
      <c r="C1992" s="35" t="s">
        <v>364</v>
      </c>
      <c r="D1992">
        <v>1</v>
      </c>
      <c r="E1992" s="35" t="s">
        <v>77</v>
      </c>
      <c r="F1992">
        <v>41</v>
      </c>
      <c r="G1992">
        <v>0.32</v>
      </c>
      <c r="H1992"/>
      <c r="I1992"/>
    </row>
    <row r="1993" spans="1:9" x14ac:dyDescent="0.35">
      <c r="A1993" s="35" t="s">
        <v>16</v>
      </c>
      <c r="B1993" s="33">
        <v>5</v>
      </c>
      <c r="C1993" s="35" t="s">
        <v>364</v>
      </c>
      <c r="D1993">
        <v>1</v>
      </c>
      <c r="E1993" s="35" t="s">
        <v>77</v>
      </c>
      <c r="F1993">
        <v>45</v>
      </c>
      <c r="G1993">
        <v>0.31</v>
      </c>
      <c r="H1993"/>
      <c r="I1993"/>
    </row>
    <row r="1994" spans="1:9" x14ac:dyDescent="0.35">
      <c r="A1994" s="35" t="s">
        <v>16</v>
      </c>
      <c r="B1994" s="33">
        <v>5</v>
      </c>
      <c r="C1994" s="35" t="s">
        <v>364</v>
      </c>
      <c r="D1994">
        <v>1</v>
      </c>
      <c r="E1994" s="35" t="s">
        <v>77</v>
      </c>
      <c r="F1994">
        <v>33</v>
      </c>
      <c r="G1994">
        <v>0.37</v>
      </c>
      <c r="H1994"/>
      <c r="I1994"/>
    </row>
    <row r="1995" spans="1:9" x14ac:dyDescent="0.35">
      <c r="A1995" s="35" t="s">
        <v>16</v>
      </c>
      <c r="B1995" s="33">
        <v>5</v>
      </c>
      <c r="C1995" s="35" t="s">
        <v>364</v>
      </c>
      <c r="D1995">
        <v>1</v>
      </c>
      <c r="E1995" s="35" t="s">
        <v>77</v>
      </c>
      <c r="F1995">
        <v>40</v>
      </c>
      <c r="G1995">
        <v>0.38</v>
      </c>
      <c r="H1995"/>
      <c r="I1995"/>
    </row>
    <row r="1996" spans="1:9" x14ac:dyDescent="0.35">
      <c r="A1996" s="35" t="s">
        <v>16</v>
      </c>
      <c r="B1996" s="33">
        <v>5</v>
      </c>
      <c r="C1996" s="35" t="s">
        <v>364</v>
      </c>
      <c r="D1996">
        <v>1</v>
      </c>
      <c r="E1996" s="35" t="s">
        <v>77</v>
      </c>
      <c r="F1996">
        <v>30</v>
      </c>
      <c r="G1996">
        <v>0.27</v>
      </c>
      <c r="H1996"/>
      <c r="I1996"/>
    </row>
    <row r="1997" spans="1:9" x14ac:dyDescent="0.35">
      <c r="A1997" s="35" t="s">
        <v>16</v>
      </c>
      <c r="B1997" s="33">
        <v>5</v>
      </c>
      <c r="C1997" s="35" t="s">
        <v>364</v>
      </c>
      <c r="D1997">
        <v>1</v>
      </c>
      <c r="E1997" s="35" t="s">
        <v>77</v>
      </c>
      <c r="F1997">
        <v>35</v>
      </c>
      <c r="G1997">
        <v>0.34</v>
      </c>
      <c r="H1997"/>
      <c r="I1997"/>
    </row>
    <row r="1998" spans="1:9" x14ac:dyDescent="0.35">
      <c r="A1998" s="35" t="s">
        <v>16</v>
      </c>
      <c r="B1998" s="33">
        <v>5</v>
      </c>
      <c r="C1998" s="35" t="s">
        <v>364</v>
      </c>
      <c r="D1998">
        <v>1</v>
      </c>
      <c r="E1998" s="35" t="s">
        <v>77</v>
      </c>
      <c r="F1998">
        <v>25</v>
      </c>
      <c r="G1998">
        <v>0.13</v>
      </c>
      <c r="H1998"/>
      <c r="I1998"/>
    </row>
    <row r="1999" spans="1:9" x14ac:dyDescent="0.35">
      <c r="A1999" s="35" t="s">
        <v>16</v>
      </c>
      <c r="B1999" s="33">
        <v>5</v>
      </c>
      <c r="C1999" s="35" t="s">
        <v>364</v>
      </c>
      <c r="D1999">
        <v>1</v>
      </c>
      <c r="E1999" s="35" t="s">
        <v>77</v>
      </c>
      <c r="F1999">
        <v>30</v>
      </c>
      <c r="G1999">
        <v>0.27</v>
      </c>
      <c r="H1999"/>
      <c r="I1999"/>
    </row>
    <row r="2000" spans="1:9" x14ac:dyDescent="0.35">
      <c r="A2000" s="35" t="s">
        <v>16</v>
      </c>
      <c r="B2000" s="33">
        <v>5</v>
      </c>
      <c r="C2000" s="35" t="s">
        <v>364</v>
      </c>
      <c r="D2000">
        <v>1</v>
      </c>
      <c r="E2000" s="35" t="s">
        <v>77</v>
      </c>
      <c r="F2000">
        <v>43</v>
      </c>
      <c r="G2000">
        <v>0.7</v>
      </c>
      <c r="H2000"/>
      <c r="I2000"/>
    </row>
    <row r="2001" spans="1:9" x14ac:dyDescent="0.35">
      <c r="A2001" s="35" t="s">
        <v>16</v>
      </c>
      <c r="B2001" s="33">
        <v>5</v>
      </c>
      <c r="C2001" s="35" t="s">
        <v>364</v>
      </c>
      <c r="D2001">
        <v>1</v>
      </c>
      <c r="E2001" s="35" t="s">
        <v>77</v>
      </c>
      <c r="F2001">
        <v>34</v>
      </c>
      <c r="G2001">
        <v>0.38</v>
      </c>
      <c r="H2001"/>
      <c r="I2001"/>
    </row>
    <row r="2002" spans="1:9" x14ac:dyDescent="0.35">
      <c r="A2002" s="35" t="s">
        <v>16</v>
      </c>
      <c r="B2002" s="33">
        <v>5</v>
      </c>
      <c r="C2002" s="35" t="s">
        <v>364</v>
      </c>
      <c r="D2002">
        <v>1</v>
      </c>
      <c r="E2002" s="35" t="s">
        <v>77</v>
      </c>
      <c r="F2002">
        <v>35</v>
      </c>
      <c r="G2002">
        <v>0.41</v>
      </c>
      <c r="H2002"/>
      <c r="I2002"/>
    </row>
    <row r="2003" spans="1:9" x14ac:dyDescent="0.35">
      <c r="A2003" s="35" t="s">
        <v>16</v>
      </c>
      <c r="B2003" s="33">
        <v>5</v>
      </c>
      <c r="C2003" s="35" t="s">
        <v>364</v>
      </c>
      <c r="D2003">
        <v>1</v>
      </c>
      <c r="E2003" s="35" t="s">
        <v>77</v>
      </c>
      <c r="F2003">
        <v>33</v>
      </c>
      <c r="G2003">
        <v>0.4</v>
      </c>
      <c r="H2003"/>
      <c r="I2003"/>
    </row>
    <row r="2004" spans="1:9" x14ac:dyDescent="0.35">
      <c r="A2004" s="35" t="s">
        <v>16</v>
      </c>
      <c r="B2004" s="33">
        <v>5</v>
      </c>
      <c r="C2004" s="35" t="s">
        <v>364</v>
      </c>
      <c r="D2004">
        <v>1</v>
      </c>
      <c r="E2004" s="35" t="s">
        <v>71</v>
      </c>
      <c r="F2004">
        <v>41</v>
      </c>
      <c r="G2004">
        <v>0.75</v>
      </c>
      <c r="H2004"/>
      <c r="I2004" t="s">
        <v>1083</v>
      </c>
    </row>
    <row r="2005" spans="1:9" x14ac:dyDescent="0.35">
      <c r="A2005" s="35" t="s">
        <v>16</v>
      </c>
      <c r="B2005" s="33">
        <v>5</v>
      </c>
      <c r="C2005" s="35" t="s">
        <v>364</v>
      </c>
      <c r="D2005">
        <v>1</v>
      </c>
      <c r="E2005" s="35" t="s">
        <v>71</v>
      </c>
      <c r="F2005">
        <v>35</v>
      </c>
      <c r="G2005">
        <v>0.4</v>
      </c>
      <c r="H2005"/>
      <c r="I2005" t="s">
        <v>1083</v>
      </c>
    </row>
    <row r="2006" spans="1:9" x14ac:dyDescent="0.35">
      <c r="A2006" s="35" t="s">
        <v>16</v>
      </c>
      <c r="B2006" s="33">
        <v>5</v>
      </c>
      <c r="C2006" s="35" t="s">
        <v>364</v>
      </c>
      <c r="D2006">
        <v>1</v>
      </c>
      <c r="E2006" s="35" t="s">
        <v>71</v>
      </c>
      <c r="F2006">
        <v>36</v>
      </c>
      <c r="G2006">
        <v>0.55000000000000004</v>
      </c>
      <c r="H2006"/>
      <c r="I2006" t="s">
        <v>1083</v>
      </c>
    </row>
    <row r="2007" spans="1:9" x14ac:dyDescent="0.35">
      <c r="A2007" s="35" t="s">
        <v>16</v>
      </c>
      <c r="B2007" s="33">
        <v>5</v>
      </c>
      <c r="C2007" s="35" t="s">
        <v>364</v>
      </c>
      <c r="D2007">
        <v>1</v>
      </c>
      <c r="E2007" s="35" t="s">
        <v>71</v>
      </c>
      <c r="F2007">
        <v>36</v>
      </c>
      <c r="G2007">
        <v>0.54</v>
      </c>
      <c r="H2007"/>
      <c r="I2007" t="s">
        <v>1083</v>
      </c>
    </row>
    <row r="2008" spans="1:9" x14ac:dyDescent="0.35">
      <c r="A2008" s="35" t="s">
        <v>16</v>
      </c>
      <c r="B2008" s="33">
        <v>5</v>
      </c>
      <c r="C2008" s="35" t="s">
        <v>364</v>
      </c>
      <c r="D2008">
        <v>1</v>
      </c>
      <c r="E2008" s="35" t="s">
        <v>71</v>
      </c>
      <c r="F2008">
        <v>28</v>
      </c>
      <c r="G2008">
        <v>0.18</v>
      </c>
      <c r="H2008"/>
      <c r="I2008" t="s">
        <v>1083</v>
      </c>
    </row>
    <row r="2009" spans="1:9" x14ac:dyDescent="0.35">
      <c r="A2009" s="35" t="s">
        <v>16</v>
      </c>
      <c r="B2009" s="33">
        <v>5</v>
      </c>
      <c r="C2009" s="35" t="s">
        <v>364</v>
      </c>
      <c r="D2009">
        <v>1</v>
      </c>
      <c r="E2009" s="35" t="s">
        <v>71</v>
      </c>
      <c r="F2009">
        <v>24</v>
      </c>
      <c r="G2009">
        <v>0.14000000000000001</v>
      </c>
      <c r="H2009"/>
      <c r="I2009" t="s">
        <v>1083</v>
      </c>
    </row>
    <row r="2010" spans="1:9" x14ac:dyDescent="0.35">
      <c r="A2010" s="35" t="s">
        <v>16</v>
      </c>
      <c r="B2010" s="33">
        <v>5</v>
      </c>
      <c r="C2010" s="35" t="s">
        <v>364</v>
      </c>
      <c r="D2010">
        <v>1</v>
      </c>
      <c r="E2010" s="35" t="s">
        <v>71</v>
      </c>
      <c r="F2010">
        <v>35</v>
      </c>
      <c r="G2010">
        <v>0.43</v>
      </c>
      <c r="H2010"/>
      <c r="I2010" t="s">
        <v>1083</v>
      </c>
    </row>
    <row r="2011" spans="1:9" x14ac:dyDescent="0.35">
      <c r="A2011" s="35" t="s">
        <v>16</v>
      </c>
      <c r="B2011" s="33">
        <v>5</v>
      </c>
      <c r="C2011" s="35" t="s">
        <v>364</v>
      </c>
      <c r="D2011">
        <v>1</v>
      </c>
      <c r="E2011" s="35" t="s">
        <v>71</v>
      </c>
      <c r="F2011">
        <v>32</v>
      </c>
      <c r="G2011">
        <v>0.33</v>
      </c>
      <c r="H2011"/>
      <c r="I2011" t="s">
        <v>1083</v>
      </c>
    </row>
    <row r="2012" spans="1:9" x14ac:dyDescent="0.35">
      <c r="A2012" s="35" t="s">
        <v>16</v>
      </c>
      <c r="B2012" s="33">
        <v>5</v>
      </c>
      <c r="C2012" s="35" t="s">
        <v>364</v>
      </c>
      <c r="D2012">
        <v>1</v>
      </c>
      <c r="E2012" s="35" t="s">
        <v>71</v>
      </c>
      <c r="F2012">
        <v>35</v>
      </c>
      <c r="G2012">
        <v>0.45</v>
      </c>
      <c r="H2012"/>
      <c r="I2012" t="s">
        <v>1083</v>
      </c>
    </row>
    <row r="2013" spans="1:9" x14ac:dyDescent="0.35">
      <c r="A2013" s="35" t="s">
        <v>16</v>
      </c>
      <c r="B2013" s="33">
        <v>5</v>
      </c>
      <c r="C2013" s="35" t="s">
        <v>364</v>
      </c>
      <c r="D2013">
        <v>1</v>
      </c>
      <c r="E2013" s="35" t="s">
        <v>71</v>
      </c>
      <c r="F2013">
        <v>34</v>
      </c>
      <c r="G2013">
        <v>0.38</v>
      </c>
      <c r="H2013"/>
      <c r="I2013" t="s">
        <v>1083</v>
      </c>
    </row>
    <row r="2014" spans="1:9" x14ac:dyDescent="0.35">
      <c r="A2014" s="35" t="s">
        <v>16</v>
      </c>
      <c r="B2014" s="33">
        <v>5</v>
      </c>
      <c r="C2014" s="35" t="s">
        <v>364</v>
      </c>
      <c r="D2014">
        <v>1</v>
      </c>
      <c r="E2014" s="35" t="s">
        <v>71</v>
      </c>
      <c r="F2014">
        <v>37</v>
      </c>
      <c r="G2014">
        <v>0.55000000000000004</v>
      </c>
      <c r="H2014"/>
      <c r="I2014" t="s">
        <v>1083</v>
      </c>
    </row>
    <row r="2015" spans="1:9" x14ac:dyDescent="0.35">
      <c r="A2015" s="35" t="s">
        <v>16</v>
      </c>
      <c r="B2015" s="33">
        <v>5</v>
      </c>
      <c r="C2015" s="35" t="s">
        <v>364</v>
      </c>
      <c r="D2015">
        <v>1</v>
      </c>
      <c r="E2015" s="35" t="s">
        <v>71</v>
      </c>
      <c r="F2015">
        <v>35</v>
      </c>
      <c r="G2015">
        <v>0.47</v>
      </c>
      <c r="H2015"/>
      <c r="I2015" t="s">
        <v>1083</v>
      </c>
    </row>
    <row r="2016" spans="1:9" x14ac:dyDescent="0.35">
      <c r="A2016" s="35" t="s">
        <v>16</v>
      </c>
      <c r="B2016" s="33">
        <v>5</v>
      </c>
      <c r="C2016" s="35" t="s">
        <v>364</v>
      </c>
      <c r="D2016">
        <v>1</v>
      </c>
      <c r="E2016" s="35" t="s">
        <v>71</v>
      </c>
      <c r="F2016">
        <v>32</v>
      </c>
      <c r="G2016">
        <v>0.3</v>
      </c>
      <c r="H2016"/>
      <c r="I2016" t="s">
        <v>1083</v>
      </c>
    </row>
    <row r="2017" spans="1:9" x14ac:dyDescent="0.35">
      <c r="A2017" s="35" t="s">
        <v>16</v>
      </c>
      <c r="B2017" s="33">
        <v>5</v>
      </c>
      <c r="C2017" s="35" t="s">
        <v>364</v>
      </c>
      <c r="D2017">
        <v>1</v>
      </c>
      <c r="E2017" s="35" t="s">
        <v>71</v>
      </c>
      <c r="F2017">
        <v>35</v>
      </c>
      <c r="G2017">
        <v>0.45</v>
      </c>
      <c r="H2017"/>
      <c r="I2017" t="s">
        <v>1083</v>
      </c>
    </row>
    <row r="2018" spans="1:9" x14ac:dyDescent="0.35">
      <c r="A2018" s="35" t="s">
        <v>16</v>
      </c>
      <c r="B2018" s="33">
        <v>5</v>
      </c>
      <c r="C2018" s="35" t="s">
        <v>364</v>
      </c>
      <c r="D2018">
        <v>1</v>
      </c>
      <c r="E2018" s="35" t="s">
        <v>71</v>
      </c>
      <c r="F2018">
        <v>34</v>
      </c>
      <c r="G2018">
        <v>0.38</v>
      </c>
      <c r="H2018"/>
      <c r="I2018" t="s">
        <v>1083</v>
      </c>
    </row>
    <row r="2019" spans="1:9" x14ac:dyDescent="0.35">
      <c r="A2019" s="35" t="s">
        <v>16</v>
      </c>
      <c r="B2019" s="33">
        <v>5</v>
      </c>
      <c r="C2019" s="35" t="s">
        <v>364</v>
      </c>
      <c r="D2019">
        <v>1</v>
      </c>
      <c r="E2019" s="35" t="s">
        <v>71</v>
      </c>
      <c r="F2019">
        <v>34</v>
      </c>
      <c r="G2019">
        <v>0.39</v>
      </c>
      <c r="H2019"/>
      <c r="I2019" t="s">
        <v>1083</v>
      </c>
    </row>
    <row r="2020" spans="1:9" x14ac:dyDescent="0.35">
      <c r="A2020" s="35" t="s">
        <v>16</v>
      </c>
      <c r="B2020" s="33">
        <v>5</v>
      </c>
      <c r="C2020" s="35" t="s">
        <v>364</v>
      </c>
      <c r="D2020">
        <v>1</v>
      </c>
      <c r="E2020" s="35" t="s">
        <v>71</v>
      </c>
      <c r="F2020">
        <v>36</v>
      </c>
      <c r="G2020">
        <v>0.5</v>
      </c>
      <c r="H2020"/>
      <c r="I2020" t="s">
        <v>1083</v>
      </c>
    </row>
    <row r="2021" spans="1:9" x14ac:dyDescent="0.35">
      <c r="A2021" s="35" t="s">
        <v>16</v>
      </c>
      <c r="B2021" s="33">
        <v>5</v>
      </c>
      <c r="C2021" s="35" t="s">
        <v>364</v>
      </c>
      <c r="D2021">
        <v>1</v>
      </c>
      <c r="E2021" s="35" t="s">
        <v>71</v>
      </c>
      <c r="F2021">
        <v>34</v>
      </c>
      <c r="G2021">
        <v>0.38</v>
      </c>
      <c r="H2021"/>
      <c r="I2021" t="s">
        <v>1083</v>
      </c>
    </row>
    <row r="2022" spans="1:9" x14ac:dyDescent="0.35">
      <c r="A2022" s="35" t="s">
        <v>16</v>
      </c>
      <c r="B2022" s="33">
        <v>5</v>
      </c>
      <c r="C2022" s="35" t="s">
        <v>364</v>
      </c>
      <c r="D2022">
        <v>1</v>
      </c>
      <c r="E2022" s="35" t="s">
        <v>71</v>
      </c>
      <c r="F2022">
        <v>35</v>
      </c>
      <c r="G2022">
        <v>0.49</v>
      </c>
      <c r="H2022"/>
      <c r="I2022" t="s">
        <v>1083</v>
      </c>
    </row>
    <row r="2023" spans="1:9" x14ac:dyDescent="0.35">
      <c r="A2023" s="35" t="s">
        <v>16</v>
      </c>
      <c r="B2023" s="33">
        <v>5</v>
      </c>
      <c r="C2023" s="35" t="s">
        <v>364</v>
      </c>
      <c r="D2023">
        <v>1</v>
      </c>
      <c r="E2023" s="35" t="s">
        <v>71</v>
      </c>
      <c r="F2023">
        <v>36</v>
      </c>
      <c r="G2023">
        <v>0.51</v>
      </c>
      <c r="H2023"/>
      <c r="I2023" t="s">
        <v>1083</v>
      </c>
    </row>
    <row r="2024" spans="1:9" x14ac:dyDescent="0.35">
      <c r="A2024" s="35" t="s">
        <v>16</v>
      </c>
      <c r="B2024" s="33">
        <v>5</v>
      </c>
      <c r="C2024" s="35" t="s">
        <v>364</v>
      </c>
      <c r="D2024">
        <v>1</v>
      </c>
      <c r="E2024" s="35" t="s">
        <v>71</v>
      </c>
      <c r="F2024">
        <v>32</v>
      </c>
      <c r="G2024">
        <v>0.36</v>
      </c>
      <c r="H2024"/>
      <c r="I2024" t="s">
        <v>1083</v>
      </c>
    </row>
    <row r="2025" spans="1:9" x14ac:dyDescent="0.35">
      <c r="A2025" s="35" t="s">
        <v>16</v>
      </c>
      <c r="B2025" s="33">
        <v>5</v>
      </c>
      <c r="C2025" s="35" t="s">
        <v>364</v>
      </c>
      <c r="D2025">
        <v>1</v>
      </c>
      <c r="E2025" s="35" t="s">
        <v>71</v>
      </c>
      <c r="F2025">
        <v>35</v>
      </c>
      <c r="G2025">
        <v>0.42</v>
      </c>
      <c r="H2025"/>
      <c r="I2025" t="s">
        <v>1083</v>
      </c>
    </row>
    <row r="2026" spans="1:9" x14ac:dyDescent="0.35">
      <c r="A2026" s="35" t="s">
        <v>16</v>
      </c>
      <c r="B2026" s="33">
        <v>5</v>
      </c>
      <c r="C2026" s="35" t="s">
        <v>364</v>
      </c>
      <c r="D2026">
        <v>1</v>
      </c>
      <c r="E2026" s="35" t="s">
        <v>71</v>
      </c>
      <c r="F2026">
        <v>36</v>
      </c>
      <c r="G2026">
        <v>0.44</v>
      </c>
      <c r="H2026"/>
      <c r="I2026" t="s">
        <v>1083</v>
      </c>
    </row>
    <row r="2027" spans="1:9" x14ac:dyDescent="0.35">
      <c r="A2027" s="35" t="s">
        <v>16</v>
      </c>
      <c r="B2027" s="33">
        <v>5</v>
      </c>
      <c r="C2027" s="35" t="s">
        <v>364</v>
      </c>
      <c r="D2027">
        <v>1</v>
      </c>
      <c r="E2027" s="35" t="s">
        <v>71</v>
      </c>
      <c r="F2027">
        <v>38</v>
      </c>
      <c r="G2027">
        <v>0.57999999999999996</v>
      </c>
      <c r="H2027"/>
      <c r="I2027" t="s">
        <v>1083</v>
      </c>
    </row>
    <row r="2028" spans="1:9" x14ac:dyDescent="0.35">
      <c r="A2028" s="35" t="s">
        <v>16</v>
      </c>
      <c r="B2028" s="33">
        <v>5</v>
      </c>
      <c r="C2028" s="35" t="s">
        <v>364</v>
      </c>
      <c r="D2028">
        <v>1</v>
      </c>
      <c r="E2028" s="35" t="s">
        <v>71</v>
      </c>
      <c r="F2028">
        <v>30</v>
      </c>
      <c r="G2028">
        <v>0.28999999999999998</v>
      </c>
      <c r="H2028"/>
      <c r="I2028" t="s">
        <v>1083</v>
      </c>
    </row>
    <row r="2029" spans="1:9" x14ac:dyDescent="0.35">
      <c r="A2029" s="35" t="s">
        <v>16</v>
      </c>
      <c r="B2029" s="33">
        <v>5</v>
      </c>
      <c r="C2029" s="35" t="s">
        <v>364</v>
      </c>
      <c r="D2029">
        <v>1</v>
      </c>
      <c r="E2029" s="35" t="s">
        <v>71</v>
      </c>
      <c r="F2029">
        <v>29</v>
      </c>
      <c r="G2029">
        <v>0.22</v>
      </c>
      <c r="H2029"/>
      <c r="I2029" t="s">
        <v>1083</v>
      </c>
    </row>
    <row r="2030" spans="1:9" x14ac:dyDescent="0.35">
      <c r="A2030" s="35" t="s">
        <v>16</v>
      </c>
      <c r="B2030" s="33">
        <v>5</v>
      </c>
      <c r="C2030" s="35" t="s">
        <v>364</v>
      </c>
      <c r="D2030">
        <v>1</v>
      </c>
      <c r="E2030" s="35" t="s">
        <v>71</v>
      </c>
      <c r="F2030">
        <v>32</v>
      </c>
      <c r="G2030">
        <v>0.33</v>
      </c>
      <c r="H2030"/>
      <c r="I2030" t="s">
        <v>1083</v>
      </c>
    </row>
    <row r="2031" spans="1:9" x14ac:dyDescent="0.35">
      <c r="A2031" s="35" t="s">
        <v>16</v>
      </c>
      <c r="B2031" s="33">
        <v>5</v>
      </c>
      <c r="C2031" s="35" t="s">
        <v>364</v>
      </c>
      <c r="D2031">
        <v>1</v>
      </c>
      <c r="E2031" s="35" t="s">
        <v>71</v>
      </c>
      <c r="F2031">
        <v>26</v>
      </c>
      <c r="G2031">
        <v>0.17</v>
      </c>
      <c r="H2031"/>
      <c r="I2031" t="s">
        <v>1083</v>
      </c>
    </row>
    <row r="2032" spans="1:9" x14ac:dyDescent="0.35">
      <c r="A2032" s="35" t="s">
        <v>16</v>
      </c>
      <c r="B2032" s="33">
        <v>5</v>
      </c>
      <c r="C2032" s="35" t="s">
        <v>364</v>
      </c>
      <c r="D2032">
        <v>1</v>
      </c>
      <c r="E2032" s="35" t="s">
        <v>71</v>
      </c>
      <c r="F2032">
        <v>25</v>
      </c>
      <c r="G2032">
        <v>0.15</v>
      </c>
      <c r="H2032"/>
      <c r="I2032" t="s">
        <v>1083</v>
      </c>
    </row>
    <row r="2033" spans="1:9" x14ac:dyDescent="0.35">
      <c r="A2033" s="35" t="s">
        <v>16</v>
      </c>
      <c r="B2033" s="33">
        <v>5</v>
      </c>
      <c r="C2033" s="35" t="s">
        <v>364</v>
      </c>
      <c r="D2033">
        <v>1</v>
      </c>
      <c r="E2033" s="35" t="s">
        <v>71</v>
      </c>
      <c r="F2033">
        <v>34</v>
      </c>
      <c r="G2033">
        <v>0.46</v>
      </c>
      <c r="H2033"/>
      <c r="I2033" t="s">
        <v>1083</v>
      </c>
    </row>
    <row r="2034" spans="1:9" x14ac:dyDescent="0.35">
      <c r="A2034" s="35" t="s">
        <v>16</v>
      </c>
      <c r="B2034" s="33">
        <v>5</v>
      </c>
      <c r="C2034" s="35" t="s">
        <v>364</v>
      </c>
      <c r="D2034">
        <v>1</v>
      </c>
      <c r="E2034" s="35" t="s">
        <v>71</v>
      </c>
      <c r="F2034">
        <v>142</v>
      </c>
      <c r="G2034">
        <v>32.83</v>
      </c>
      <c r="H2034"/>
      <c r="I2034" t="s">
        <v>1083</v>
      </c>
    </row>
    <row r="2035" spans="1:9" x14ac:dyDescent="0.35">
      <c r="A2035" s="35" t="s">
        <v>16</v>
      </c>
      <c r="B2035" s="33">
        <v>5</v>
      </c>
      <c r="C2035" s="35" t="s">
        <v>364</v>
      </c>
      <c r="D2035">
        <v>1</v>
      </c>
      <c r="E2035" s="35" t="s">
        <v>577</v>
      </c>
      <c r="F2035">
        <v>39</v>
      </c>
      <c r="G2035">
        <v>1.24</v>
      </c>
      <c r="H2035"/>
      <c r="I2035"/>
    </row>
    <row r="2036" spans="1:9" x14ac:dyDescent="0.35">
      <c r="A2036" s="35" t="s">
        <v>16</v>
      </c>
      <c r="B2036" s="33">
        <v>5</v>
      </c>
      <c r="C2036" s="35" t="s">
        <v>364</v>
      </c>
      <c r="D2036">
        <v>1</v>
      </c>
      <c r="E2036" s="35" t="s">
        <v>31</v>
      </c>
      <c r="F2036">
        <v>20</v>
      </c>
      <c r="G2036">
        <v>0.15</v>
      </c>
      <c r="H2036"/>
      <c r="I2036"/>
    </row>
    <row r="2037" spans="1:9" x14ac:dyDescent="0.35">
      <c r="A2037" s="35" t="s">
        <v>16</v>
      </c>
      <c r="B2037" s="33">
        <v>5</v>
      </c>
      <c r="C2037" s="35" t="s">
        <v>364</v>
      </c>
      <c r="D2037">
        <v>1</v>
      </c>
      <c r="E2037" s="35" t="s">
        <v>31</v>
      </c>
      <c r="F2037">
        <v>21</v>
      </c>
      <c r="G2037">
        <v>0.14000000000000001</v>
      </c>
      <c r="H2037"/>
      <c r="I2037"/>
    </row>
    <row r="2038" spans="1:9" x14ac:dyDescent="0.35">
      <c r="A2038" s="35" t="s">
        <v>16</v>
      </c>
      <c r="B2038" s="33">
        <v>6</v>
      </c>
      <c r="C2038" s="35" t="s">
        <v>365</v>
      </c>
      <c r="D2038">
        <v>1</v>
      </c>
      <c r="E2038" s="35" t="s">
        <v>15</v>
      </c>
      <c r="F2038">
        <v>115</v>
      </c>
      <c r="G2038">
        <v>28.9</v>
      </c>
      <c r="H2038"/>
      <c r="I2038"/>
    </row>
    <row r="2039" spans="1:9" x14ac:dyDescent="0.35">
      <c r="A2039" s="35" t="s">
        <v>16</v>
      </c>
      <c r="B2039" s="33">
        <v>6</v>
      </c>
      <c r="C2039" s="35" t="s">
        <v>365</v>
      </c>
      <c r="D2039">
        <v>1</v>
      </c>
      <c r="E2039" s="35" t="s">
        <v>15</v>
      </c>
      <c r="F2039">
        <v>105</v>
      </c>
      <c r="G2039">
        <v>28.5</v>
      </c>
      <c r="H2039"/>
      <c r="I2039"/>
    </row>
    <row r="2040" spans="1:9" x14ac:dyDescent="0.35">
      <c r="A2040" s="35" t="s">
        <v>16</v>
      </c>
      <c r="B2040" s="33">
        <v>6</v>
      </c>
      <c r="C2040" s="35" t="s">
        <v>365</v>
      </c>
      <c r="D2040">
        <v>1</v>
      </c>
      <c r="E2040" s="35" t="s">
        <v>15</v>
      </c>
      <c r="F2040">
        <v>140</v>
      </c>
      <c r="G2040">
        <v>46.1</v>
      </c>
      <c r="H2040"/>
      <c r="I2040"/>
    </row>
    <row r="2041" spans="1:9" x14ac:dyDescent="0.35">
      <c r="A2041" s="35" t="s">
        <v>16</v>
      </c>
      <c r="B2041" s="33">
        <v>6</v>
      </c>
      <c r="C2041" s="35" t="s">
        <v>365</v>
      </c>
      <c r="D2041">
        <v>2</v>
      </c>
      <c r="E2041" s="35" t="s">
        <v>60</v>
      </c>
      <c r="F2041">
        <v>135</v>
      </c>
      <c r="G2041">
        <v>35.799999999999997</v>
      </c>
      <c r="H2041"/>
      <c r="I2041"/>
    </row>
    <row r="2042" spans="1:9" x14ac:dyDescent="0.35">
      <c r="A2042" s="35" t="s">
        <v>16</v>
      </c>
      <c r="B2042" s="33">
        <v>6</v>
      </c>
      <c r="C2042" s="35" t="s">
        <v>365</v>
      </c>
      <c r="D2042">
        <v>2</v>
      </c>
      <c r="E2042" s="35" t="s">
        <v>68</v>
      </c>
      <c r="F2042">
        <v>115</v>
      </c>
      <c r="G2042">
        <v>16</v>
      </c>
      <c r="H2042"/>
      <c r="I2042"/>
    </row>
    <row r="2043" spans="1:9" x14ac:dyDescent="0.35">
      <c r="A2043" s="35" t="s">
        <v>16</v>
      </c>
      <c r="B2043" s="33">
        <v>6</v>
      </c>
      <c r="C2043" s="35" t="s">
        <v>365</v>
      </c>
      <c r="D2043">
        <v>2</v>
      </c>
      <c r="E2043" s="35" t="s">
        <v>15</v>
      </c>
      <c r="F2043">
        <v>113</v>
      </c>
      <c r="G2043">
        <v>27.5</v>
      </c>
      <c r="H2043"/>
      <c r="I2043"/>
    </row>
    <row r="2044" spans="1:9" x14ac:dyDescent="0.35">
      <c r="A2044" s="35" t="s">
        <v>16</v>
      </c>
      <c r="B2044" s="33">
        <v>6</v>
      </c>
      <c r="C2044" s="35" t="s">
        <v>365</v>
      </c>
      <c r="D2044">
        <v>3</v>
      </c>
      <c r="E2044" s="35" t="s">
        <v>71</v>
      </c>
      <c r="F2044">
        <v>125</v>
      </c>
      <c r="G2044">
        <v>17.8</v>
      </c>
      <c r="H2044"/>
      <c r="I2044"/>
    </row>
    <row r="2045" spans="1:9" x14ac:dyDescent="0.35">
      <c r="A2045" s="35" t="s">
        <v>16</v>
      </c>
      <c r="B2045" s="33">
        <v>6</v>
      </c>
      <c r="C2045" s="35" t="s">
        <v>365</v>
      </c>
      <c r="D2045">
        <v>3</v>
      </c>
      <c r="E2045" s="35" t="s">
        <v>15</v>
      </c>
      <c r="F2045">
        <v>130</v>
      </c>
      <c r="G2045">
        <v>40.1</v>
      </c>
      <c r="H2045"/>
      <c r="I2045"/>
    </row>
    <row r="2046" spans="1:9" x14ac:dyDescent="0.35">
      <c r="A2046" s="35" t="s">
        <v>16</v>
      </c>
      <c r="B2046" s="33">
        <v>6</v>
      </c>
      <c r="C2046" s="35" t="s">
        <v>365</v>
      </c>
      <c r="D2046">
        <v>4</v>
      </c>
      <c r="E2046" s="35" t="s">
        <v>60</v>
      </c>
      <c r="F2046">
        <v>140</v>
      </c>
      <c r="G2046">
        <v>41.5</v>
      </c>
      <c r="H2046"/>
      <c r="I2046"/>
    </row>
    <row r="2047" spans="1:9" x14ac:dyDescent="0.35">
      <c r="A2047" s="35" t="s">
        <v>16</v>
      </c>
      <c r="B2047" s="33">
        <v>6</v>
      </c>
      <c r="C2047" s="35" t="s">
        <v>365</v>
      </c>
      <c r="D2047">
        <v>5</v>
      </c>
      <c r="E2047" s="35" t="s">
        <v>68</v>
      </c>
      <c r="F2047">
        <v>100</v>
      </c>
      <c r="G2047">
        <v>8.6</v>
      </c>
      <c r="H2047"/>
      <c r="I2047"/>
    </row>
    <row r="2048" spans="1:9" x14ac:dyDescent="0.35">
      <c r="A2048" s="35" t="s">
        <v>16</v>
      </c>
      <c r="B2048" s="33">
        <v>6</v>
      </c>
      <c r="C2048" s="35" t="s">
        <v>365</v>
      </c>
      <c r="D2048">
        <v>6</v>
      </c>
      <c r="E2048" s="35" t="s">
        <v>68</v>
      </c>
      <c r="F2048">
        <v>85</v>
      </c>
      <c r="G2048">
        <v>6.6</v>
      </c>
      <c r="H2048"/>
      <c r="I2048"/>
    </row>
    <row r="2049" spans="1:9" x14ac:dyDescent="0.35">
      <c r="A2049" s="35" t="s">
        <v>16</v>
      </c>
      <c r="B2049" s="33">
        <v>6</v>
      </c>
      <c r="C2049" s="35" t="s">
        <v>365</v>
      </c>
      <c r="D2049">
        <v>7</v>
      </c>
      <c r="E2049" s="35" t="s">
        <v>71</v>
      </c>
      <c r="F2049">
        <v>120</v>
      </c>
      <c r="G2049">
        <v>13.2</v>
      </c>
      <c r="H2049"/>
      <c r="I2049"/>
    </row>
    <row r="2050" spans="1:9" x14ac:dyDescent="0.35">
      <c r="A2050" s="35" t="s">
        <v>16</v>
      </c>
      <c r="B2050" s="33">
        <v>6</v>
      </c>
      <c r="C2050" s="35" t="s">
        <v>365</v>
      </c>
      <c r="D2050">
        <v>8</v>
      </c>
      <c r="E2050" s="35" t="s">
        <v>60</v>
      </c>
      <c r="F2050">
        <v>142</v>
      </c>
      <c r="G2050">
        <v>48.2</v>
      </c>
      <c r="H2050"/>
      <c r="I2050"/>
    </row>
    <row r="2051" spans="1:9" x14ac:dyDescent="0.35">
      <c r="A2051" s="35" t="s">
        <v>16</v>
      </c>
      <c r="B2051" s="33">
        <v>6</v>
      </c>
      <c r="C2051" s="35" t="s">
        <v>365</v>
      </c>
      <c r="D2051">
        <v>9</v>
      </c>
      <c r="E2051" s="35" t="s">
        <v>68</v>
      </c>
      <c r="F2051">
        <v>111</v>
      </c>
      <c r="G2051">
        <v>15.1</v>
      </c>
      <c r="H2051"/>
      <c r="I2051"/>
    </row>
    <row r="2052" spans="1:9" x14ac:dyDescent="0.35">
      <c r="A2052" s="35" t="s">
        <v>16</v>
      </c>
      <c r="B2052" s="33">
        <v>6</v>
      </c>
      <c r="C2052" s="35" t="s">
        <v>365</v>
      </c>
      <c r="D2052">
        <v>10</v>
      </c>
      <c r="E2052" s="35" t="s">
        <v>68</v>
      </c>
      <c r="F2052">
        <v>113</v>
      </c>
      <c r="G2052">
        <v>15.9</v>
      </c>
      <c r="H2052"/>
      <c r="I2052"/>
    </row>
    <row r="2053" spans="1:9" x14ac:dyDescent="0.35">
      <c r="A2053" s="35" t="s">
        <v>16</v>
      </c>
      <c r="B2053" s="33">
        <v>6</v>
      </c>
      <c r="C2053" s="35" t="s">
        <v>365</v>
      </c>
      <c r="D2053">
        <v>11</v>
      </c>
      <c r="E2053" s="35" t="s">
        <v>68</v>
      </c>
      <c r="F2053">
        <v>85</v>
      </c>
      <c r="G2053">
        <v>6.5</v>
      </c>
      <c r="H2053"/>
      <c r="I2053"/>
    </row>
    <row r="2054" spans="1:9" x14ac:dyDescent="0.35">
      <c r="A2054" s="35" t="s">
        <v>16</v>
      </c>
      <c r="B2054" s="33">
        <v>6</v>
      </c>
      <c r="C2054" s="35" t="s">
        <v>365</v>
      </c>
      <c r="D2054">
        <v>12</v>
      </c>
      <c r="E2054" s="35" t="s">
        <v>68</v>
      </c>
      <c r="F2054">
        <v>105</v>
      </c>
      <c r="G2054">
        <v>13</v>
      </c>
      <c r="H2054"/>
      <c r="I2054"/>
    </row>
    <row r="2055" spans="1:9" x14ac:dyDescent="0.35">
      <c r="A2055" s="35" t="s">
        <v>16</v>
      </c>
      <c r="B2055" s="33">
        <v>6</v>
      </c>
      <c r="C2055" s="35" t="s">
        <v>365</v>
      </c>
      <c r="D2055">
        <v>13</v>
      </c>
      <c r="E2055" s="35" t="s">
        <v>23</v>
      </c>
      <c r="F2055">
        <v>115</v>
      </c>
      <c r="G2055">
        <v>21.5</v>
      </c>
      <c r="H2055"/>
      <c r="I2055"/>
    </row>
    <row r="2056" spans="1:9" x14ac:dyDescent="0.35">
      <c r="A2056" s="35" t="s">
        <v>16</v>
      </c>
      <c r="B2056" s="33">
        <v>6</v>
      </c>
      <c r="C2056" s="35" t="s">
        <v>365</v>
      </c>
      <c r="D2056">
        <v>14</v>
      </c>
      <c r="E2056" s="35" t="s">
        <v>15</v>
      </c>
      <c r="F2056">
        <v>136</v>
      </c>
      <c r="G2056">
        <v>45.1</v>
      </c>
      <c r="H2056"/>
      <c r="I2056"/>
    </row>
    <row r="2057" spans="1:9" x14ac:dyDescent="0.35">
      <c r="A2057" s="35" t="s">
        <v>16</v>
      </c>
      <c r="B2057" s="33">
        <v>6</v>
      </c>
      <c r="C2057" s="35" t="s">
        <v>365</v>
      </c>
      <c r="D2057">
        <v>15</v>
      </c>
      <c r="E2057" s="35" t="s">
        <v>71</v>
      </c>
      <c r="F2057">
        <v>100</v>
      </c>
      <c r="G2057">
        <v>9.9</v>
      </c>
      <c r="H2057"/>
      <c r="I2057"/>
    </row>
    <row r="2058" spans="1:9" x14ac:dyDescent="0.35">
      <c r="A2058" s="35" t="s">
        <v>16</v>
      </c>
      <c r="B2058" s="33">
        <v>6</v>
      </c>
      <c r="C2058" s="35" t="s">
        <v>373</v>
      </c>
      <c r="D2058">
        <v>1</v>
      </c>
      <c r="E2058" s="35" t="s">
        <v>35</v>
      </c>
      <c r="F2058">
        <v>65</v>
      </c>
      <c r="G2058">
        <v>6.6</v>
      </c>
      <c r="H2058"/>
      <c r="I2058"/>
    </row>
    <row r="2059" spans="1:9" x14ac:dyDescent="0.35">
      <c r="A2059" s="35" t="s">
        <v>16</v>
      </c>
      <c r="B2059" s="33">
        <v>6</v>
      </c>
      <c r="C2059" s="35" t="s">
        <v>373</v>
      </c>
      <c r="D2059">
        <v>1</v>
      </c>
      <c r="E2059" s="35" t="s">
        <v>35</v>
      </c>
      <c r="F2059">
        <v>66</v>
      </c>
      <c r="G2059">
        <v>4.0999999999999996</v>
      </c>
      <c r="H2059"/>
      <c r="I2059"/>
    </row>
    <row r="2060" spans="1:9" x14ac:dyDescent="0.35">
      <c r="A2060" s="35" t="s">
        <v>16</v>
      </c>
      <c r="B2060" s="33">
        <v>6</v>
      </c>
      <c r="C2060" s="35" t="s">
        <v>373</v>
      </c>
      <c r="D2060">
        <v>1</v>
      </c>
      <c r="E2060" s="35" t="s">
        <v>35</v>
      </c>
      <c r="F2060">
        <v>35</v>
      </c>
      <c r="G2060">
        <v>0.8</v>
      </c>
      <c r="H2060"/>
      <c r="I2060"/>
    </row>
    <row r="2061" spans="1:9" x14ac:dyDescent="0.35">
      <c r="A2061" s="35" t="s">
        <v>16</v>
      </c>
      <c r="B2061" s="33">
        <v>6</v>
      </c>
      <c r="C2061" s="35" t="s">
        <v>373</v>
      </c>
      <c r="D2061">
        <v>1</v>
      </c>
      <c r="E2061" s="35" t="s">
        <v>35</v>
      </c>
      <c r="F2061">
        <v>44</v>
      </c>
      <c r="G2061">
        <v>2.8</v>
      </c>
      <c r="H2061"/>
      <c r="I2061"/>
    </row>
    <row r="2062" spans="1:9" x14ac:dyDescent="0.35">
      <c r="A2062" s="35" t="s">
        <v>16</v>
      </c>
      <c r="B2062" s="33">
        <v>6</v>
      </c>
      <c r="C2062" s="35" t="s">
        <v>373</v>
      </c>
      <c r="D2062">
        <v>1</v>
      </c>
      <c r="E2062" s="35" t="s">
        <v>35</v>
      </c>
      <c r="F2062">
        <v>61</v>
      </c>
      <c r="G2062">
        <v>4.8</v>
      </c>
      <c r="H2062"/>
      <c r="I2062"/>
    </row>
    <row r="2063" spans="1:9" x14ac:dyDescent="0.35">
      <c r="A2063" s="35" t="s">
        <v>16</v>
      </c>
      <c r="B2063" s="33">
        <v>6</v>
      </c>
      <c r="C2063" s="35" t="s">
        <v>373</v>
      </c>
      <c r="D2063">
        <v>1</v>
      </c>
      <c r="E2063" s="35" t="s">
        <v>35</v>
      </c>
      <c r="F2063">
        <v>56</v>
      </c>
      <c r="G2063">
        <v>4.3</v>
      </c>
      <c r="H2063"/>
      <c r="I2063"/>
    </row>
    <row r="2064" spans="1:9" x14ac:dyDescent="0.35">
      <c r="A2064" s="35" t="s">
        <v>16</v>
      </c>
      <c r="B2064" s="33">
        <v>6</v>
      </c>
      <c r="C2064" s="35" t="s">
        <v>373</v>
      </c>
      <c r="D2064">
        <v>1</v>
      </c>
      <c r="E2064" s="35" t="s">
        <v>22</v>
      </c>
      <c r="F2064">
        <v>38</v>
      </c>
      <c r="G2064">
        <v>1.7</v>
      </c>
      <c r="H2064"/>
      <c r="I2064"/>
    </row>
    <row r="2065" spans="1:9" x14ac:dyDescent="0.35">
      <c r="A2065" s="35" t="s">
        <v>16</v>
      </c>
      <c r="B2065" s="33">
        <v>6</v>
      </c>
      <c r="C2065" s="35" t="s">
        <v>373</v>
      </c>
      <c r="D2065">
        <v>1</v>
      </c>
      <c r="E2065" s="35" t="s">
        <v>35</v>
      </c>
      <c r="F2065">
        <v>35</v>
      </c>
      <c r="G2065">
        <v>1</v>
      </c>
      <c r="H2065"/>
      <c r="I2065"/>
    </row>
    <row r="2066" spans="1:9" x14ac:dyDescent="0.35">
      <c r="A2066" s="35" t="s">
        <v>16</v>
      </c>
      <c r="B2066" s="33">
        <v>6</v>
      </c>
      <c r="C2066" s="35" t="s">
        <v>373</v>
      </c>
      <c r="D2066">
        <v>1</v>
      </c>
      <c r="E2066" s="35" t="s">
        <v>35</v>
      </c>
      <c r="F2066">
        <v>39</v>
      </c>
      <c r="G2066">
        <v>1.1000000000000001</v>
      </c>
      <c r="H2066"/>
      <c r="I2066"/>
    </row>
    <row r="2067" spans="1:9" x14ac:dyDescent="0.35">
      <c r="A2067" s="35" t="s">
        <v>16</v>
      </c>
      <c r="B2067" s="33">
        <v>6</v>
      </c>
      <c r="C2067" s="35" t="s">
        <v>373</v>
      </c>
      <c r="D2067">
        <v>1</v>
      </c>
      <c r="E2067" s="35" t="s">
        <v>35</v>
      </c>
      <c r="F2067">
        <v>22</v>
      </c>
      <c r="G2067">
        <v>0.3</v>
      </c>
      <c r="H2067"/>
      <c r="I2067"/>
    </row>
    <row r="2068" spans="1:9" x14ac:dyDescent="0.35">
      <c r="A2068" s="35" t="s">
        <v>16</v>
      </c>
      <c r="B2068" s="33">
        <v>6</v>
      </c>
      <c r="C2068" s="35" t="s">
        <v>373</v>
      </c>
      <c r="D2068">
        <v>1</v>
      </c>
      <c r="E2068" s="35" t="s">
        <v>22</v>
      </c>
      <c r="F2068">
        <v>34</v>
      </c>
      <c r="G2068">
        <v>1.2</v>
      </c>
      <c r="H2068"/>
      <c r="I2068"/>
    </row>
    <row r="2069" spans="1:9" x14ac:dyDescent="0.35">
      <c r="A2069" s="35" t="s">
        <v>16</v>
      </c>
      <c r="B2069" s="33">
        <v>6</v>
      </c>
      <c r="C2069" s="35" t="s">
        <v>373</v>
      </c>
      <c r="D2069">
        <v>2</v>
      </c>
      <c r="E2069" s="35" t="s">
        <v>23</v>
      </c>
      <c r="F2069">
        <v>166</v>
      </c>
      <c r="G2069">
        <v>67.900000000000006</v>
      </c>
      <c r="H2069"/>
      <c r="I2069"/>
    </row>
    <row r="2070" spans="1:9" x14ac:dyDescent="0.35">
      <c r="A2070" s="35" t="s">
        <v>16</v>
      </c>
      <c r="B2070" s="33">
        <v>6</v>
      </c>
      <c r="C2070" s="35" t="s">
        <v>373</v>
      </c>
      <c r="D2070">
        <v>2</v>
      </c>
      <c r="E2070" s="35" t="s">
        <v>22</v>
      </c>
      <c r="F2070">
        <v>32</v>
      </c>
      <c r="G2070">
        <v>1.1000000000000001</v>
      </c>
      <c r="H2070"/>
      <c r="I2070"/>
    </row>
    <row r="2071" spans="1:9" x14ac:dyDescent="0.35">
      <c r="A2071" s="35" t="s">
        <v>16</v>
      </c>
      <c r="B2071" s="33">
        <v>6</v>
      </c>
      <c r="C2071" s="35" t="s">
        <v>373</v>
      </c>
      <c r="D2071">
        <v>2</v>
      </c>
      <c r="E2071" s="35" t="s">
        <v>23</v>
      </c>
      <c r="F2071">
        <v>146</v>
      </c>
      <c r="G2071">
        <v>49.1</v>
      </c>
      <c r="H2071"/>
      <c r="I2071"/>
    </row>
    <row r="2072" spans="1:9" x14ac:dyDescent="0.35">
      <c r="A2072" s="35" t="s">
        <v>16</v>
      </c>
      <c r="B2072" s="33">
        <v>6</v>
      </c>
      <c r="C2072" s="35" t="s">
        <v>373</v>
      </c>
      <c r="D2072">
        <v>2</v>
      </c>
      <c r="E2072" s="35" t="s">
        <v>35</v>
      </c>
      <c r="F2072">
        <v>63</v>
      </c>
      <c r="G2072">
        <v>6.6</v>
      </c>
      <c r="H2072"/>
      <c r="I2072"/>
    </row>
    <row r="2073" spans="1:9" x14ac:dyDescent="0.35">
      <c r="A2073" s="35" t="s">
        <v>16</v>
      </c>
      <c r="B2073" s="33">
        <v>6</v>
      </c>
      <c r="C2073" s="35" t="s">
        <v>373</v>
      </c>
      <c r="D2073">
        <v>2</v>
      </c>
      <c r="E2073" s="35" t="s">
        <v>35</v>
      </c>
      <c r="F2073">
        <v>25</v>
      </c>
      <c r="G2073">
        <v>0.8</v>
      </c>
      <c r="H2073"/>
      <c r="I2073"/>
    </row>
    <row r="2074" spans="1:9" x14ac:dyDescent="0.35">
      <c r="A2074" s="35" t="s">
        <v>16</v>
      </c>
      <c r="B2074" s="33">
        <v>6</v>
      </c>
      <c r="C2074" s="35" t="s">
        <v>373</v>
      </c>
      <c r="D2074">
        <v>2</v>
      </c>
      <c r="E2074" s="35" t="s">
        <v>294</v>
      </c>
      <c r="F2074">
        <v>172</v>
      </c>
      <c r="G2074">
        <v>216.5</v>
      </c>
      <c r="H2074"/>
      <c r="I2074"/>
    </row>
    <row r="2075" spans="1:9" x14ac:dyDescent="0.35">
      <c r="A2075" s="35" t="s">
        <v>16</v>
      </c>
      <c r="B2075" s="33">
        <v>6</v>
      </c>
      <c r="C2075" s="35" t="s">
        <v>373</v>
      </c>
      <c r="D2075">
        <v>2</v>
      </c>
      <c r="E2075" s="35" t="s">
        <v>35</v>
      </c>
      <c r="F2075">
        <v>32</v>
      </c>
      <c r="G2075">
        <v>0.8</v>
      </c>
      <c r="H2075"/>
      <c r="I2075"/>
    </row>
    <row r="2076" spans="1:9" x14ac:dyDescent="0.35">
      <c r="A2076" s="35" t="s">
        <v>16</v>
      </c>
      <c r="B2076" s="33">
        <v>6</v>
      </c>
      <c r="C2076" s="35" t="s">
        <v>373</v>
      </c>
      <c r="D2076">
        <v>2</v>
      </c>
      <c r="E2076" s="35" t="s">
        <v>35</v>
      </c>
      <c r="F2076">
        <v>15</v>
      </c>
      <c r="G2076">
        <v>0.1</v>
      </c>
      <c r="H2076"/>
      <c r="I2076"/>
    </row>
    <row r="2077" spans="1:9" x14ac:dyDescent="0.35">
      <c r="A2077" s="35" t="s">
        <v>16</v>
      </c>
      <c r="B2077" s="33">
        <v>6</v>
      </c>
      <c r="C2077" s="35" t="s">
        <v>373</v>
      </c>
      <c r="D2077">
        <v>3</v>
      </c>
      <c r="E2077" s="35" t="s">
        <v>71</v>
      </c>
      <c r="F2077">
        <v>120</v>
      </c>
      <c r="G2077">
        <v>21.7</v>
      </c>
      <c r="H2077"/>
      <c r="I2077"/>
    </row>
    <row r="2078" spans="1:9" x14ac:dyDescent="0.35">
      <c r="A2078" s="35" t="s">
        <v>16</v>
      </c>
      <c r="B2078" s="33">
        <v>6</v>
      </c>
      <c r="C2078" s="35" t="s">
        <v>373</v>
      </c>
      <c r="D2078">
        <v>3</v>
      </c>
      <c r="E2078" s="35" t="s">
        <v>22</v>
      </c>
      <c r="F2078">
        <v>45</v>
      </c>
      <c r="G2078">
        <v>3.5</v>
      </c>
      <c r="H2078"/>
      <c r="I2078"/>
    </row>
    <row r="2079" spans="1:9" x14ac:dyDescent="0.35">
      <c r="A2079" s="35" t="s">
        <v>16</v>
      </c>
      <c r="B2079" s="33">
        <v>6</v>
      </c>
      <c r="C2079" s="35" t="s">
        <v>373</v>
      </c>
      <c r="D2079">
        <v>3</v>
      </c>
      <c r="E2079" s="35" t="s">
        <v>22</v>
      </c>
      <c r="F2079">
        <v>36</v>
      </c>
      <c r="G2079">
        <v>1.3</v>
      </c>
      <c r="H2079"/>
      <c r="I2079"/>
    </row>
    <row r="2080" spans="1:9" x14ac:dyDescent="0.35">
      <c r="A2080" s="35" t="s">
        <v>16</v>
      </c>
      <c r="B2080" s="33">
        <v>6</v>
      </c>
      <c r="C2080" s="35" t="s">
        <v>364</v>
      </c>
      <c r="D2080">
        <v>1</v>
      </c>
      <c r="E2080" s="35" t="s">
        <v>35</v>
      </c>
      <c r="F2080">
        <v>16</v>
      </c>
      <c r="G2080">
        <v>0.1</v>
      </c>
      <c r="H2080"/>
      <c r="I2080"/>
    </row>
    <row r="2081" spans="1:9" x14ac:dyDescent="0.35">
      <c r="A2081" s="35" t="s">
        <v>16</v>
      </c>
      <c r="B2081" s="33">
        <v>6</v>
      </c>
      <c r="C2081" s="35" t="s">
        <v>364</v>
      </c>
      <c r="D2081">
        <v>1</v>
      </c>
      <c r="E2081" s="35" t="s">
        <v>35</v>
      </c>
      <c r="F2081">
        <v>15</v>
      </c>
      <c r="G2081">
        <v>0.1</v>
      </c>
      <c r="H2081"/>
      <c r="I2081"/>
    </row>
    <row r="2082" spans="1:9" x14ac:dyDescent="0.35">
      <c r="A2082" s="35" t="s">
        <v>16</v>
      </c>
      <c r="B2082" s="33">
        <v>6</v>
      </c>
      <c r="C2082" s="35" t="s">
        <v>364</v>
      </c>
      <c r="D2082">
        <v>1</v>
      </c>
      <c r="E2082" s="35" t="s">
        <v>35</v>
      </c>
      <c r="F2082">
        <v>17</v>
      </c>
      <c r="G2082">
        <v>0.1</v>
      </c>
      <c r="H2082"/>
      <c r="I2082"/>
    </row>
    <row r="2083" spans="1:9" x14ac:dyDescent="0.35">
      <c r="A2083" s="35" t="s">
        <v>16</v>
      </c>
      <c r="B2083" s="33">
        <v>6</v>
      </c>
      <c r="C2083" s="35" t="s">
        <v>364</v>
      </c>
      <c r="D2083">
        <v>1</v>
      </c>
      <c r="E2083" s="35" t="s">
        <v>71</v>
      </c>
      <c r="F2083">
        <v>37</v>
      </c>
      <c r="G2083">
        <v>0.5</v>
      </c>
      <c r="H2083"/>
      <c r="I2083"/>
    </row>
    <row r="2084" spans="1:9" x14ac:dyDescent="0.35">
      <c r="A2084" s="35" t="s">
        <v>16</v>
      </c>
      <c r="B2084" s="33">
        <v>6</v>
      </c>
      <c r="C2084" s="35" t="s">
        <v>364</v>
      </c>
      <c r="D2084">
        <v>1</v>
      </c>
      <c r="E2084" s="35" t="s">
        <v>71</v>
      </c>
      <c r="F2084">
        <v>39</v>
      </c>
      <c r="G2084">
        <v>0.6</v>
      </c>
      <c r="H2084"/>
      <c r="I2084"/>
    </row>
    <row r="2085" spans="1:9" x14ac:dyDescent="0.35">
      <c r="A2085" s="35" t="s">
        <v>16</v>
      </c>
      <c r="B2085" s="33">
        <v>6</v>
      </c>
      <c r="C2085" s="35" t="s">
        <v>364</v>
      </c>
      <c r="D2085">
        <v>1</v>
      </c>
      <c r="E2085" s="35" t="s">
        <v>71</v>
      </c>
      <c r="F2085">
        <v>45</v>
      </c>
      <c r="G2085">
        <v>1</v>
      </c>
      <c r="H2085"/>
      <c r="I2085"/>
    </row>
    <row r="2086" spans="1:9" x14ac:dyDescent="0.35">
      <c r="A2086" s="35" t="s">
        <v>16</v>
      </c>
      <c r="B2086" s="33">
        <v>6</v>
      </c>
      <c r="C2086" s="35" t="s">
        <v>364</v>
      </c>
      <c r="D2086">
        <v>1</v>
      </c>
      <c r="E2086" s="35" t="s">
        <v>35</v>
      </c>
      <c r="F2086">
        <v>15</v>
      </c>
      <c r="G2086">
        <v>0.1</v>
      </c>
      <c r="H2086"/>
      <c r="I2086"/>
    </row>
    <row r="2087" spans="1:9" x14ac:dyDescent="0.35">
      <c r="A2087" s="35" t="s">
        <v>16</v>
      </c>
      <c r="B2087" s="33">
        <v>6</v>
      </c>
      <c r="C2087" s="35" t="s">
        <v>364</v>
      </c>
      <c r="D2087">
        <v>1</v>
      </c>
      <c r="E2087" s="35" t="s">
        <v>35</v>
      </c>
      <c r="F2087">
        <v>16</v>
      </c>
      <c r="G2087">
        <v>0.1</v>
      </c>
      <c r="H2087"/>
      <c r="I2087"/>
    </row>
    <row r="2088" spans="1:9" x14ac:dyDescent="0.35">
      <c r="A2088" s="35" t="s">
        <v>16</v>
      </c>
      <c r="B2088" s="33">
        <v>6</v>
      </c>
      <c r="C2088" s="35" t="s">
        <v>364</v>
      </c>
      <c r="D2088">
        <v>1</v>
      </c>
      <c r="E2088" s="35" t="s">
        <v>35</v>
      </c>
      <c r="F2088">
        <v>16</v>
      </c>
      <c r="G2088">
        <v>0.1</v>
      </c>
      <c r="H2088"/>
      <c r="I2088"/>
    </row>
    <row r="2089" spans="1:9" x14ac:dyDescent="0.35">
      <c r="A2089" s="35" t="s">
        <v>16</v>
      </c>
      <c r="B2089" s="33">
        <v>6</v>
      </c>
      <c r="C2089" s="35" t="s">
        <v>364</v>
      </c>
      <c r="D2089">
        <v>1</v>
      </c>
      <c r="E2089" s="35" t="s">
        <v>35</v>
      </c>
      <c r="F2089">
        <v>25</v>
      </c>
      <c r="G2089">
        <v>0.4</v>
      </c>
      <c r="H2089"/>
      <c r="I2089"/>
    </row>
    <row r="2090" spans="1:9" x14ac:dyDescent="0.35">
      <c r="A2090" s="35" t="s">
        <v>16</v>
      </c>
      <c r="B2090" s="33">
        <v>6</v>
      </c>
      <c r="C2090" s="35" t="s">
        <v>364</v>
      </c>
      <c r="D2090">
        <v>1</v>
      </c>
      <c r="E2090" s="35" t="s">
        <v>35</v>
      </c>
      <c r="F2090">
        <v>17</v>
      </c>
      <c r="G2090">
        <v>0.1</v>
      </c>
      <c r="H2090"/>
      <c r="I2090"/>
    </row>
    <row r="2091" spans="1:9" x14ac:dyDescent="0.35">
      <c r="A2091" s="35" t="s">
        <v>16</v>
      </c>
      <c r="B2091" s="33">
        <v>6</v>
      </c>
      <c r="C2091" s="35" t="s">
        <v>364</v>
      </c>
      <c r="D2091">
        <v>1</v>
      </c>
      <c r="E2091" s="35" t="s">
        <v>35</v>
      </c>
      <c r="F2091">
        <v>15</v>
      </c>
      <c r="G2091">
        <v>0.1</v>
      </c>
      <c r="H2091"/>
      <c r="I2091"/>
    </row>
    <row r="2092" spans="1:9" x14ac:dyDescent="0.35">
      <c r="A2092" s="35" t="s">
        <v>16</v>
      </c>
      <c r="B2092" s="33">
        <v>6</v>
      </c>
      <c r="C2092" s="35" t="s">
        <v>364</v>
      </c>
      <c r="D2092">
        <v>1</v>
      </c>
      <c r="E2092" s="35" t="s">
        <v>35</v>
      </c>
      <c r="F2092">
        <v>23</v>
      </c>
      <c r="G2092">
        <v>0.3</v>
      </c>
      <c r="H2092"/>
      <c r="I2092"/>
    </row>
    <row r="2093" spans="1:9" x14ac:dyDescent="0.35">
      <c r="A2093" s="35" t="s">
        <v>16</v>
      </c>
      <c r="B2093" s="33">
        <v>6</v>
      </c>
      <c r="C2093" s="35" t="s">
        <v>364</v>
      </c>
      <c r="D2093">
        <v>1</v>
      </c>
      <c r="E2093" s="35" t="s">
        <v>35</v>
      </c>
      <c r="F2093">
        <v>24</v>
      </c>
      <c r="G2093">
        <v>0.3</v>
      </c>
      <c r="H2093"/>
      <c r="I2093"/>
    </row>
    <row r="2094" spans="1:9" x14ac:dyDescent="0.35">
      <c r="A2094" s="35" t="s">
        <v>16</v>
      </c>
      <c r="B2094" s="33">
        <v>6</v>
      </c>
      <c r="C2094" s="35" t="s">
        <v>364</v>
      </c>
      <c r="D2094">
        <v>1</v>
      </c>
      <c r="E2094" s="35" t="s">
        <v>35</v>
      </c>
      <c r="F2094">
        <v>18</v>
      </c>
      <c r="G2094">
        <v>0.1</v>
      </c>
      <c r="H2094"/>
      <c r="I2094"/>
    </row>
    <row r="2095" spans="1:9" x14ac:dyDescent="0.35">
      <c r="A2095" s="35" t="s">
        <v>16</v>
      </c>
      <c r="B2095" s="33">
        <v>6</v>
      </c>
      <c r="C2095" s="35" t="s">
        <v>364</v>
      </c>
      <c r="D2095">
        <v>2</v>
      </c>
      <c r="E2095" s="35" t="s">
        <v>23</v>
      </c>
      <c r="F2095">
        <v>113</v>
      </c>
      <c r="G2095">
        <v>23</v>
      </c>
      <c r="H2095"/>
      <c r="I2095"/>
    </row>
    <row r="2096" spans="1:9" x14ac:dyDescent="0.35">
      <c r="A2096" s="35" t="s">
        <v>16</v>
      </c>
      <c r="B2096" s="33">
        <v>6</v>
      </c>
      <c r="C2096" s="35" t="s">
        <v>364</v>
      </c>
      <c r="D2096">
        <v>2</v>
      </c>
      <c r="E2096" s="35" t="s">
        <v>230</v>
      </c>
      <c r="F2096">
        <v>18</v>
      </c>
      <c r="G2096">
        <v>0.1</v>
      </c>
      <c r="H2096"/>
      <c r="I2096"/>
    </row>
    <row r="2097" spans="1:9" x14ac:dyDescent="0.35">
      <c r="A2097" s="35" t="s">
        <v>16</v>
      </c>
      <c r="B2097" s="33">
        <v>6</v>
      </c>
      <c r="C2097" s="35" t="s">
        <v>364</v>
      </c>
      <c r="D2097">
        <v>2</v>
      </c>
      <c r="E2097" s="35" t="s">
        <v>35</v>
      </c>
      <c r="F2097">
        <v>15</v>
      </c>
      <c r="G2097">
        <v>0.1</v>
      </c>
      <c r="H2097"/>
      <c r="I2097"/>
    </row>
    <row r="2098" spans="1:9" x14ac:dyDescent="0.35">
      <c r="A2098" s="35" t="s">
        <v>16</v>
      </c>
      <c r="B2098" s="33">
        <v>6</v>
      </c>
      <c r="C2098" s="35" t="s">
        <v>364</v>
      </c>
      <c r="D2098">
        <v>2</v>
      </c>
      <c r="E2098" s="35" t="s">
        <v>71</v>
      </c>
      <c r="F2098">
        <v>40</v>
      </c>
      <c r="G2098">
        <v>0.7</v>
      </c>
      <c r="H2098"/>
      <c r="I2098"/>
    </row>
    <row r="2099" spans="1:9" x14ac:dyDescent="0.35">
      <c r="A2099" s="35" t="s">
        <v>16</v>
      </c>
      <c r="B2099" s="33">
        <v>6</v>
      </c>
      <c r="C2099" s="35" t="s">
        <v>364</v>
      </c>
      <c r="D2099">
        <v>2</v>
      </c>
      <c r="E2099" s="35" t="s">
        <v>71</v>
      </c>
      <c r="F2099">
        <v>35</v>
      </c>
      <c r="G2099">
        <v>0.6</v>
      </c>
      <c r="H2099"/>
      <c r="I2099"/>
    </row>
    <row r="2100" spans="1:9" x14ac:dyDescent="0.35">
      <c r="A2100" s="35" t="s">
        <v>16</v>
      </c>
      <c r="B2100" s="33">
        <v>6</v>
      </c>
      <c r="C2100" s="35" t="s">
        <v>364</v>
      </c>
      <c r="D2100">
        <v>2</v>
      </c>
      <c r="E2100" s="35" t="s">
        <v>35</v>
      </c>
      <c r="F2100">
        <v>19</v>
      </c>
      <c r="G2100">
        <v>0.1</v>
      </c>
      <c r="H2100"/>
      <c r="I2100"/>
    </row>
    <row r="2101" spans="1:9" x14ac:dyDescent="0.35">
      <c r="A2101" s="35" t="s">
        <v>16</v>
      </c>
      <c r="B2101" s="33">
        <v>6</v>
      </c>
      <c r="C2101" s="35" t="s">
        <v>364</v>
      </c>
      <c r="D2101">
        <v>2</v>
      </c>
      <c r="E2101" s="35" t="s">
        <v>35</v>
      </c>
      <c r="F2101">
        <v>15</v>
      </c>
      <c r="G2101">
        <v>0.1</v>
      </c>
      <c r="H2101"/>
      <c r="I2101"/>
    </row>
    <row r="2102" spans="1:9" x14ac:dyDescent="0.35">
      <c r="A2102" s="35" t="s">
        <v>16</v>
      </c>
      <c r="B2102" s="33">
        <v>6</v>
      </c>
      <c r="C2102" s="35" t="s">
        <v>364</v>
      </c>
      <c r="D2102">
        <v>2</v>
      </c>
      <c r="E2102" s="35" t="s">
        <v>35</v>
      </c>
      <c r="F2102">
        <v>16</v>
      </c>
      <c r="G2102">
        <v>0.1</v>
      </c>
      <c r="H2102"/>
      <c r="I2102"/>
    </row>
    <row r="2103" spans="1:9" x14ac:dyDescent="0.35">
      <c r="A2103" s="35" t="s">
        <v>16</v>
      </c>
      <c r="B2103" s="33">
        <v>6</v>
      </c>
      <c r="C2103" s="35" t="s">
        <v>364</v>
      </c>
      <c r="D2103">
        <v>2</v>
      </c>
      <c r="E2103" s="35" t="s">
        <v>35</v>
      </c>
      <c r="F2103">
        <v>20</v>
      </c>
      <c r="G2103">
        <v>0.1</v>
      </c>
      <c r="H2103"/>
      <c r="I2103"/>
    </row>
    <row r="2104" spans="1:9" x14ac:dyDescent="0.35">
      <c r="A2104" s="35" t="s">
        <v>16</v>
      </c>
      <c r="B2104" s="33">
        <v>6</v>
      </c>
      <c r="C2104" s="35" t="s">
        <v>364</v>
      </c>
      <c r="D2104">
        <v>2</v>
      </c>
      <c r="E2104" s="35" t="s">
        <v>35</v>
      </c>
      <c r="F2104">
        <v>15</v>
      </c>
      <c r="G2104">
        <v>0.1</v>
      </c>
      <c r="H2104"/>
      <c r="I2104"/>
    </row>
    <row r="2105" spans="1:9" x14ac:dyDescent="0.35">
      <c r="A2105" s="35" t="s">
        <v>0</v>
      </c>
      <c r="B2105" s="33">
        <v>1</v>
      </c>
      <c r="C2105" s="35" t="s">
        <v>365</v>
      </c>
      <c r="D2105">
        <v>0</v>
      </c>
      <c r="E2105" s="35" t="s">
        <v>6</v>
      </c>
      <c r="F2105">
        <v>135</v>
      </c>
      <c r="G2105">
        <v>40.07</v>
      </c>
      <c r="H2105"/>
      <c r="I2105"/>
    </row>
    <row r="2106" spans="1:9" x14ac:dyDescent="0.35">
      <c r="A2106" s="35" t="s">
        <v>0</v>
      </c>
      <c r="B2106" s="33">
        <v>1</v>
      </c>
      <c r="C2106" s="35" t="s">
        <v>365</v>
      </c>
      <c r="D2106">
        <v>0</v>
      </c>
      <c r="E2106" s="35" t="s">
        <v>8</v>
      </c>
      <c r="F2106">
        <v>144</v>
      </c>
      <c r="G2106">
        <v>57.04</v>
      </c>
      <c r="H2106"/>
      <c r="I2106"/>
    </row>
    <row r="2107" spans="1:9" x14ac:dyDescent="0.35">
      <c r="A2107" s="35" t="s">
        <v>0</v>
      </c>
      <c r="B2107" s="33">
        <v>1</v>
      </c>
      <c r="C2107" s="35" t="s">
        <v>365</v>
      </c>
      <c r="D2107">
        <v>0</v>
      </c>
      <c r="E2107" s="35" t="s">
        <v>8</v>
      </c>
      <c r="F2107">
        <v>87</v>
      </c>
      <c r="G2107">
        <v>30.38</v>
      </c>
      <c r="H2107"/>
      <c r="I2107"/>
    </row>
    <row r="2108" spans="1:9" x14ac:dyDescent="0.35">
      <c r="A2108" s="35" t="s">
        <v>0</v>
      </c>
      <c r="B2108" s="33">
        <v>1</v>
      </c>
      <c r="C2108" s="35" t="s">
        <v>365</v>
      </c>
      <c r="D2108">
        <v>0</v>
      </c>
      <c r="E2108" s="35" t="s">
        <v>11</v>
      </c>
      <c r="F2108">
        <v>180</v>
      </c>
      <c r="G2108">
        <v>132.80000000000001</v>
      </c>
      <c r="H2108"/>
      <c r="I2108"/>
    </row>
    <row r="2109" spans="1:9" x14ac:dyDescent="0.35">
      <c r="A2109" s="35" t="s">
        <v>0</v>
      </c>
      <c r="B2109" s="33">
        <v>1</v>
      </c>
      <c r="C2109" s="35" t="s">
        <v>365</v>
      </c>
      <c r="D2109">
        <v>0</v>
      </c>
      <c r="E2109" s="35" t="s">
        <v>1150</v>
      </c>
      <c r="F2109">
        <v>63</v>
      </c>
      <c r="G2109">
        <v>3.1</v>
      </c>
      <c r="H2109"/>
      <c r="I2109"/>
    </row>
    <row r="2110" spans="1:9" x14ac:dyDescent="0.35">
      <c r="A2110" s="35" t="s">
        <v>0</v>
      </c>
      <c r="B2110" s="33">
        <v>1</v>
      </c>
      <c r="C2110" s="35" t="s">
        <v>373</v>
      </c>
      <c r="D2110">
        <v>1</v>
      </c>
      <c r="E2110" s="35" t="s">
        <v>15</v>
      </c>
      <c r="F2110">
        <v>156</v>
      </c>
      <c r="G2110">
        <v>59.38</v>
      </c>
      <c r="H2110"/>
      <c r="I2110"/>
    </row>
    <row r="2111" spans="1:9" x14ac:dyDescent="0.35">
      <c r="A2111" s="35" t="s">
        <v>0</v>
      </c>
      <c r="B2111" s="33">
        <v>1</v>
      </c>
      <c r="C2111" s="35" t="s">
        <v>373</v>
      </c>
      <c r="D2111">
        <v>3</v>
      </c>
      <c r="E2111" s="35" t="s">
        <v>98</v>
      </c>
      <c r="F2111">
        <v>154</v>
      </c>
      <c r="G2111">
        <v>58.33</v>
      </c>
      <c r="H2111"/>
      <c r="I2111"/>
    </row>
    <row r="2112" spans="1:9" x14ac:dyDescent="0.35">
      <c r="A2112" s="35" t="s">
        <v>0</v>
      </c>
      <c r="B2112" s="33">
        <v>1</v>
      </c>
      <c r="C2112" s="35" t="s">
        <v>373</v>
      </c>
      <c r="D2112">
        <v>3</v>
      </c>
      <c r="E2112" s="35" t="s">
        <v>98</v>
      </c>
      <c r="F2112">
        <v>152</v>
      </c>
      <c r="G2112">
        <v>54.31</v>
      </c>
      <c r="H2112"/>
      <c r="I2112"/>
    </row>
    <row r="2113" spans="1:9" x14ac:dyDescent="0.35">
      <c r="A2113" s="35" t="s">
        <v>0</v>
      </c>
      <c r="B2113" s="33">
        <v>1</v>
      </c>
      <c r="C2113" s="35" t="s">
        <v>373</v>
      </c>
      <c r="D2113">
        <v>3</v>
      </c>
      <c r="E2113" s="35" t="s">
        <v>98</v>
      </c>
      <c r="F2113">
        <v>142</v>
      </c>
      <c r="G2113">
        <v>42.94</v>
      </c>
      <c r="H2113"/>
      <c r="I2113"/>
    </row>
    <row r="2114" spans="1:9" x14ac:dyDescent="0.35">
      <c r="A2114" s="35" t="s">
        <v>0</v>
      </c>
      <c r="B2114" s="33">
        <v>1</v>
      </c>
      <c r="C2114" s="35" t="s">
        <v>373</v>
      </c>
      <c r="D2114">
        <v>3</v>
      </c>
      <c r="E2114" s="35" t="s">
        <v>294</v>
      </c>
      <c r="F2114">
        <v>224</v>
      </c>
      <c r="G2114">
        <v>372</v>
      </c>
      <c r="H2114"/>
      <c r="I2114"/>
    </row>
    <row r="2115" spans="1:9" x14ac:dyDescent="0.35">
      <c r="A2115" s="35" t="s">
        <v>0</v>
      </c>
      <c r="B2115" s="33">
        <v>1</v>
      </c>
      <c r="C2115" s="35" t="s">
        <v>373</v>
      </c>
      <c r="D2115">
        <v>3</v>
      </c>
      <c r="E2115" s="35" t="s">
        <v>294</v>
      </c>
      <c r="F2115">
        <v>97</v>
      </c>
      <c r="G2115">
        <v>31.42</v>
      </c>
      <c r="H2115"/>
      <c r="I2115"/>
    </row>
    <row r="2116" spans="1:9" x14ac:dyDescent="0.35">
      <c r="A2116" s="35" t="s">
        <v>0</v>
      </c>
      <c r="B2116" s="33">
        <v>1</v>
      </c>
      <c r="C2116" s="35" t="s">
        <v>364</v>
      </c>
      <c r="D2116">
        <v>0</v>
      </c>
      <c r="E2116" s="35" t="s">
        <v>12</v>
      </c>
      <c r="F2116">
        <v>128</v>
      </c>
      <c r="G2116">
        <v>26.3</v>
      </c>
      <c r="H2116"/>
      <c r="I2116"/>
    </row>
    <row r="2117" spans="1:9" x14ac:dyDescent="0.35">
      <c r="A2117" s="35" t="s">
        <v>0</v>
      </c>
      <c r="B2117" s="33">
        <v>1</v>
      </c>
      <c r="C2117" s="35" t="s">
        <v>364</v>
      </c>
      <c r="D2117">
        <v>0</v>
      </c>
      <c r="E2117" s="35" t="s">
        <v>71</v>
      </c>
      <c r="F2117">
        <v>48</v>
      </c>
      <c r="G2117">
        <v>1.3</v>
      </c>
      <c r="H2117" t="s">
        <v>13</v>
      </c>
      <c r="I2117" t="s">
        <v>996</v>
      </c>
    </row>
    <row r="2118" spans="1:9" x14ac:dyDescent="0.35">
      <c r="A2118" s="35" t="s">
        <v>0</v>
      </c>
      <c r="B2118" s="33">
        <v>1</v>
      </c>
      <c r="C2118" s="35" t="s">
        <v>364</v>
      </c>
      <c r="D2118">
        <v>0</v>
      </c>
      <c r="E2118" s="35" t="s">
        <v>98</v>
      </c>
      <c r="F2118">
        <v>133</v>
      </c>
      <c r="G2118">
        <v>36.1</v>
      </c>
      <c r="H2118" t="s">
        <v>13</v>
      </c>
      <c r="I2118"/>
    </row>
    <row r="2119" spans="1:9" x14ac:dyDescent="0.35">
      <c r="A2119" s="35" t="s">
        <v>0</v>
      </c>
      <c r="B2119" s="33">
        <v>1</v>
      </c>
      <c r="C2119" s="35" t="s">
        <v>364</v>
      </c>
      <c r="D2119">
        <v>0</v>
      </c>
      <c r="E2119" s="35" t="s">
        <v>1210</v>
      </c>
      <c r="F2119">
        <v>14</v>
      </c>
      <c r="G2119">
        <v>0.01</v>
      </c>
      <c r="H2119" t="s">
        <v>13</v>
      </c>
      <c r="I2119" t="s">
        <v>995</v>
      </c>
    </row>
    <row r="2120" spans="1:9" x14ac:dyDescent="0.35">
      <c r="A2120" s="35" t="s">
        <v>0</v>
      </c>
      <c r="B2120" s="33">
        <v>1</v>
      </c>
      <c r="C2120" s="35" t="s">
        <v>364</v>
      </c>
      <c r="D2120">
        <v>0</v>
      </c>
      <c r="E2120" s="35" t="s">
        <v>87</v>
      </c>
      <c r="F2120">
        <v>34</v>
      </c>
      <c r="G2120">
        <v>0.23</v>
      </c>
      <c r="H2120" t="s">
        <v>13</v>
      </c>
      <c r="I2120"/>
    </row>
    <row r="2121" spans="1:9" x14ac:dyDescent="0.35">
      <c r="A2121" s="35" t="s">
        <v>0</v>
      </c>
      <c r="B2121" s="33">
        <v>2</v>
      </c>
      <c r="C2121" s="35" t="s">
        <v>365</v>
      </c>
      <c r="D2121">
        <v>0</v>
      </c>
      <c r="E2121" s="35" t="s">
        <v>15</v>
      </c>
      <c r="F2121">
        <v>315</v>
      </c>
      <c r="G2121">
        <v>536.5</v>
      </c>
      <c r="H2121"/>
      <c r="I2121"/>
    </row>
    <row r="2122" spans="1:9" x14ac:dyDescent="0.35">
      <c r="A2122" s="35" t="s">
        <v>0</v>
      </c>
      <c r="B2122" s="33">
        <v>2</v>
      </c>
      <c r="C2122" s="35" t="s">
        <v>365</v>
      </c>
      <c r="D2122">
        <v>0</v>
      </c>
      <c r="E2122" s="35" t="s">
        <v>15</v>
      </c>
      <c r="F2122">
        <v>241</v>
      </c>
      <c r="G2122">
        <v>182.4</v>
      </c>
      <c r="H2122"/>
      <c r="I2122"/>
    </row>
    <row r="2123" spans="1:9" x14ac:dyDescent="0.35">
      <c r="A2123" s="35" t="s">
        <v>0</v>
      </c>
      <c r="B2123" s="33">
        <v>2</v>
      </c>
      <c r="C2123" s="35" t="s">
        <v>365</v>
      </c>
      <c r="D2123">
        <v>0</v>
      </c>
      <c r="E2123" s="35" t="s">
        <v>15</v>
      </c>
      <c r="F2123">
        <v>244</v>
      </c>
      <c r="G2123">
        <v>191.6</v>
      </c>
      <c r="H2123"/>
      <c r="I2123"/>
    </row>
    <row r="2124" spans="1:9" x14ac:dyDescent="0.35">
      <c r="A2124" s="35" t="s">
        <v>0</v>
      </c>
      <c r="B2124" s="33">
        <v>2</v>
      </c>
      <c r="C2124" s="35" t="s">
        <v>365</v>
      </c>
      <c r="D2124">
        <v>0</v>
      </c>
      <c r="E2124" s="35" t="s">
        <v>36</v>
      </c>
      <c r="F2124">
        <v>185</v>
      </c>
      <c r="G2124">
        <v>62.45</v>
      </c>
      <c r="H2124"/>
      <c r="I2124"/>
    </row>
    <row r="2125" spans="1:9" x14ac:dyDescent="0.35">
      <c r="A2125" s="35" t="s">
        <v>0</v>
      </c>
      <c r="B2125" s="33">
        <v>2</v>
      </c>
      <c r="C2125" s="35" t="s">
        <v>365</v>
      </c>
      <c r="D2125">
        <v>0</v>
      </c>
      <c r="E2125" s="35" t="s">
        <v>230</v>
      </c>
      <c r="F2125">
        <v>93</v>
      </c>
      <c r="G2125">
        <v>11.61</v>
      </c>
      <c r="H2125"/>
      <c r="I2125"/>
    </row>
    <row r="2126" spans="1:9" x14ac:dyDescent="0.35">
      <c r="A2126" s="35" t="s">
        <v>0</v>
      </c>
      <c r="B2126" s="33">
        <v>2</v>
      </c>
      <c r="C2126" s="35" t="s">
        <v>364</v>
      </c>
      <c r="D2126">
        <v>1</v>
      </c>
      <c r="E2126" s="35" t="s">
        <v>77</v>
      </c>
      <c r="F2126">
        <v>108</v>
      </c>
      <c r="G2126">
        <v>11.99</v>
      </c>
      <c r="H2126"/>
      <c r="I2126"/>
    </row>
    <row r="2127" spans="1:9" x14ac:dyDescent="0.35">
      <c r="A2127" s="35" t="s">
        <v>0</v>
      </c>
      <c r="B2127" s="33">
        <v>2</v>
      </c>
      <c r="C2127" s="35" t="s">
        <v>364</v>
      </c>
      <c r="D2127">
        <v>1</v>
      </c>
      <c r="E2127" s="35" t="s">
        <v>77</v>
      </c>
      <c r="F2127">
        <v>105</v>
      </c>
      <c r="G2127">
        <v>10.89</v>
      </c>
      <c r="H2127"/>
      <c r="I2127"/>
    </row>
    <row r="2128" spans="1:9" x14ac:dyDescent="0.35">
      <c r="A2128" s="35" t="s">
        <v>0</v>
      </c>
      <c r="B2128" s="33">
        <v>2</v>
      </c>
      <c r="C2128" s="35" t="s">
        <v>364</v>
      </c>
      <c r="D2128">
        <v>1</v>
      </c>
      <c r="E2128" s="35" t="s">
        <v>77</v>
      </c>
      <c r="F2128">
        <v>112</v>
      </c>
      <c r="G2128">
        <v>11.33</v>
      </c>
      <c r="H2128"/>
      <c r="I2128"/>
    </row>
    <row r="2129" spans="1:9" x14ac:dyDescent="0.35">
      <c r="A2129" s="35" t="s">
        <v>0</v>
      </c>
      <c r="B2129" s="33">
        <v>2</v>
      </c>
      <c r="C2129" s="35" t="s">
        <v>364</v>
      </c>
      <c r="D2129">
        <v>1</v>
      </c>
      <c r="E2129" s="35" t="s">
        <v>77</v>
      </c>
      <c r="F2129">
        <v>95</v>
      </c>
      <c r="G2129">
        <v>9.8699999999999992</v>
      </c>
      <c r="H2129"/>
      <c r="I2129"/>
    </row>
    <row r="2130" spans="1:9" x14ac:dyDescent="0.35">
      <c r="A2130" s="35" t="s">
        <v>0</v>
      </c>
      <c r="B2130" s="33">
        <v>2</v>
      </c>
      <c r="C2130" s="35" t="s">
        <v>364</v>
      </c>
      <c r="D2130">
        <v>1</v>
      </c>
      <c r="E2130" s="35" t="s">
        <v>77</v>
      </c>
      <c r="F2130">
        <v>104</v>
      </c>
      <c r="G2130">
        <v>10.42</v>
      </c>
      <c r="H2130"/>
      <c r="I2130"/>
    </row>
    <row r="2131" spans="1:9" x14ac:dyDescent="0.35">
      <c r="A2131" s="35" t="s">
        <v>0</v>
      </c>
      <c r="B2131" s="33">
        <v>2</v>
      </c>
      <c r="C2131" s="35" t="s">
        <v>364</v>
      </c>
      <c r="D2131">
        <v>1</v>
      </c>
      <c r="E2131" s="35" t="s">
        <v>77</v>
      </c>
      <c r="F2131">
        <v>86</v>
      </c>
      <c r="G2131">
        <v>6.92</v>
      </c>
      <c r="H2131"/>
      <c r="I2131"/>
    </row>
    <row r="2132" spans="1:9" x14ac:dyDescent="0.35">
      <c r="A2132" s="35" t="s">
        <v>0</v>
      </c>
      <c r="B2132" s="33">
        <v>2</v>
      </c>
      <c r="C2132" s="35" t="s">
        <v>364</v>
      </c>
      <c r="D2132">
        <v>1</v>
      </c>
      <c r="E2132" s="35" t="s">
        <v>77</v>
      </c>
      <c r="F2132">
        <v>112</v>
      </c>
      <c r="G2132">
        <v>13.22</v>
      </c>
      <c r="H2132"/>
      <c r="I2132"/>
    </row>
    <row r="2133" spans="1:9" x14ac:dyDescent="0.35">
      <c r="A2133" s="35" t="s">
        <v>0</v>
      </c>
      <c r="B2133" s="33">
        <v>2</v>
      </c>
      <c r="C2133" s="35" t="s">
        <v>364</v>
      </c>
      <c r="D2133">
        <v>1</v>
      </c>
      <c r="E2133" s="35" t="s">
        <v>77</v>
      </c>
      <c r="F2133">
        <v>108</v>
      </c>
      <c r="G2133">
        <v>11.6</v>
      </c>
      <c r="H2133"/>
      <c r="I2133"/>
    </row>
    <row r="2134" spans="1:9" x14ac:dyDescent="0.35">
      <c r="A2134" s="35" t="s">
        <v>0</v>
      </c>
      <c r="B2134" s="33">
        <v>2</v>
      </c>
      <c r="C2134" s="35" t="s">
        <v>364</v>
      </c>
      <c r="D2134">
        <v>1</v>
      </c>
      <c r="E2134" s="35" t="s">
        <v>77</v>
      </c>
      <c r="F2134">
        <v>84</v>
      </c>
      <c r="G2134">
        <v>4.5</v>
      </c>
      <c r="H2134"/>
      <c r="I2134"/>
    </row>
    <row r="2135" spans="1:9" x14ac:dyDescent="0.35">
      <c r="A2135" s="35" t="s">
        <v>0</v>
      </c>
      <c r="B2135" s="33">
        <v>2</v>
      </c>
      <c r="C2135" s="35" t="s">
        <v>364</v>
      </c>
      <c r="D2135">
        <v>1</v>
      </c>
      <c r="E2135" s="35" t="s">
        <v>77</v>
      </c>
      <c r="F2135">
        <v>103</v>
      </c>
      <c r="G2135">
        <v>10.39</v>
      </c>
      <c r="H2135"/>
      <c r="I2135"/>
    </row>
    <row r="2136" spans="1:9" x14ac:dyDescent="0.35">
      <c r="A2136" s="35" t="s">
        <v>0</v>
      </c>
      <c r="B2136" s="33">
        <v>2</v>
      </c>
      <c r="C2136" s="35" t="s">
        <v>364</v>
      </c>
      <c r="D2136">
        <v>1</v>
      </c>
      <c r="E2136" s="35" t="s">
        <v>77</v>
      </c>
      <c r="F2136">
        <v>87</v>
      </c>
      <c r="G2136">
        <v>4.83</v>
      </c>
      <c r="H2136"/>
      <c r="I2136"/>
    </row>
    <row r="2137" spans="1:9" x14ac:dyDescent="0.35">
      <c r="A2137" s="35" t="s">
        <v>0</v>
      </c>
      <c r="B2137" s="33">
        <v>2</v>
      </c>
      <c r="C2137" s="35" t="s">
        <v>364</v>
      </c>
      <c r="D2137">
        <v>1</v>
      </c>
      <c r="E2137" s="35" t="s">
        <v>77</v>
      </c>
      <c r="F2137">
        <v>106</v>
      </c>
      <c r="G2137">
        <v>10.79</v>
      </c>
      <c r="H2137"/>
      <c r="I2137"/>
    </row>
    <row r="2138" spans="1:9" x14ac:dyDescent="0.35">
      <c r="A2138" s="35" t="s">
        <v>0</v>
      </c>
      <c r="B2138" s="33">
        <v>2</v>
      </c>
      <c r="C2138" s="35" t="s">
        <v>364</v>
      </c>
      <c r="D2138">
        <v>1</v>
      </c>
      <c r="E2138" s="35" t="s">
        <v>77</v>
      </c>
      <c r="F2138">
        <v>92</v>
      </c>
      <c r="G2138">
        <v>8.35</v>
      </c>
      <c r="H2138"/>
      <c r="I2138"/>
    </row>
    <row r="2139" spans="1:9" x14ac:dyDescent="0.35">
      <c r="A2139" s="35" t="s">
        <v>0</v>
      </c>
      <c r="B2139" s="33">
        <v>2</v>
      </c>
      <c r="C2139" s="35" t="s">
        <v>364</v>
      </c>
      <c r="D2139">
        <v>1</v>
      </c>
      <c r="E2139" s="35" t="s">
        <v>77</v>
      </c>
      <c r="F2139">
        <v>84</v>
      </c>
      <c r="G2139">
        <v>6.18</v>
      </c>
      <c r="H2139"/>
      <c r="I2139"/>
    </row>
    <row r="2140" spans="1:9" x14ac:dyDescent="0.35">
      <c r="A2140" s="35" t="s">
        <v>0</v>
      </c>
      <c r="B2140" s="33">
        <v>2</v>
      </c>
      <c r="C2140" s="35" t="s">
        <v>364</v>
      </c>
      <c r="D2140">
        <v>1</v>
      </c>
      <c r="E2140" s="35" t="s">
        <v>77</v>
      </c>
      <c r="F2140">
        <v>95</v>
      </c>
      <c r="G2140">
        <v>8.39</v>
      </c>
      <c r="H2140"/>
      <c r="I2140"/>
    </row>
    <row r="2141" spans="1:9" x14ac:dyDescent="0.35">
      <c r="A2141" s="35" t="s">
        <v>0</v>
      </c>
      <c r="B2141" s="33">
        <v>2</v>
      </c>
      <c r="C2141" s="35" t="s">
        <v>364</v>
      </c>
      <c r="D2141">
        <v>1</v>
      </c>
      <c r="E2141" s="35" t="s">
        <v>77</v>
      </c>
      <c r="F2141">
        <v>86</v>
      </c>
      <c r="G2141">
        <v>6.57</v>
      </c>
      <c r="H2141"/>
      <c r="I2141"/>
    </row>
    <row r="2142" spans="1:9" x14ac:dyDescent="0.35">
      <c r="A2142" s="35" t="s">
        <v>0</v>
      </c>
      <c r="B2142" s="33">
        <v>2</v>
      </c>
      <c r="C2142" s="35" t="s">
        <v>364</v>
      </c>
      <c r="D2142">
        <v>1</v>
      </c>
      <c r="E2142" s="35" t="s">
        <v>77</v>
      </c>
      <c r="F2142">
        <v>94</v>
      </c>
      <c r="G2142">
        <v>7.69</v>
      </c>
      <c r="H2142"/>
      <c r="I2142"/>
    </row>
    <row r="2143" spans="1:9" x14ac:dyDescent="0.35">
      <c r="A2143" s="35" t="s">
        <v>0</v>
      </c>
      <c r="B2143" s="33">
        <v>2</v>
      </c>
      <c r="C2143" s="35" t="s">
        <v>364</v>
      </c>
      <c r="D2143">
        <v>1</v>
      </c>
      <c r="E2143" s="35" t="s">
        <v>77</v>
      </c>
      <c r="F2143">
        <v>92</v>
      </c>
      <c r="G2143">
        <v>7.26</v>
      </c>
      <c r="H2143"/>
      <c r="I2143"/>
    </row>
    <row r="2144" spans="1:9" x14ac:dyDescent="0.35">
      <c r="A2144" s="35" t="s">
        <v>0</v>
      </c>
      <c r="B2144" s="33">
        <v>2</v>
      </c>
      <c r="C2144" s="35" t="s">
        <v>364</v>
      </c>
      <c r="D2144">
        <v>1</v>
      </c>
      <c r="E2144" s="35" t="s">
        <v>77</v>
      </c>
      <c r="F2144">
        <v>98</v>
      </c>
      <c r="G2144">
        <v>10.02</v>
      </c>
      <c r="H2144"/>
      <c r="I2144"/>
    </row>
    <row r="2145" spans="1:9" x14ac:dyDescent="0.35">
      <c r="A2145" s="35" t="s">
        <v>0</v>
      </c>
      <c r="B2145" s="33">
        <v>2</v>
      </c>
      <c r="C2145" s="35" t="s">
        <v>364</v>
      </c>
      <c r="D2145">
        <v>1</v>
      </c>
      <c r="E2145" s="35" t="s">
        <v>77</v>
      </c>
      <c r="F2145">
        <v>112</v>
      </c>
      <c r="G2145">
        <v>12.33</v>
      </c>
      <c r="H2145"/>
      <c r="I2145"/>
    </row>
    <row r="2146" spans="1:9" x14ac:dyDescent="0.35">
      <c r="A2146" s="35" t="s">
        <v>0</v>
      </c>
      <c r="B2146" s="33">
        <v>2</v>
      </c>
      <c r="C2146" s="35" t="s">
        <v>364</v>
      </c>
      <c r="D2146">
        <v>1</v>
      </c>
      <c r="E2146" s="35" t="s">
        <v>77</v>
      </c>
      <c r="F2146">
        <v>101</v>
      </c>
      <c r="G2146">
        <v>10.25</v>
      </c>
      <c r="H2146"/>
      <c r="I2146"/>
    </row>
    <row r="2147" spans="1:9" x14ac:dyDescent="0.35">
      <c r="A2147" s="35" t="s">
        <v>0</v>
      </c>
      <c r="B2147" s="33">
        <v>2</v>
      </c>
      <c r="C2147" s="35" t="s">
        <v>364</v>
      </c>
      <c r="D2147">
        <v>1</v>
      </c>
      <c r="E2147" s="35" t="s">
        <v>77</v>
      </c>
      <c r="F2147">
        <v>93</v>
      </c>
      <c r="G2147">
        <v>8.06</v>
      </c>
      <c r="H2147"/>
      <c r="I2147"/>
    </row>
    <row r="2148" spans="1:9" x14ac:dyDescent="0.35">
      <c r="A2148" s="35" t="s">
        <v>0</v>
      </c>
      <c r="B2148" s="33">
        <v>2</v>
      </c>
      <c r="C2148" s="35" t="s">
        <v>364</v>
      </c>
      <c r="D2148">
        <v>1</v>
      </c>
      <c r="E2148" s="35" t="s">
        <v>31</v>
      </c>
      <c r="F2148">
        <v>46</v>
      </c>
      <c r="G2148">
        <v>2.06</v>
      </c>
      <c r="H2148"/>
      <c r="I2148"/>
    </row>
    <row r="2149" spans="1:9" x14ac:dyDescent="0.35">
      <c r="A2149" s="35" t="s">
        <v>0</v>
      </c>
      <c r="B2149" s="33">
        <v>2</v>
      </c>
      <c r="C2149" s="35" t="s">
        <v>364</v>
      </c>
      <c r="D2149">
        <v>1</v>
      </c>
      <c r="E2149" s="35" t="s">
        <v>31</v>
      </c>
      <c r="F2149">
        <v>54</v>
      </c>
      <c r="G2149">
        <v>3.3</v>
      </c>
      <c r="H2149"/>
      <c r="I2149"/>
    </row>
    <row r="2150" spans="1:9" x14ac:dyDescent="0.35">
      <c r="A2150" s="35" t="s">
        <v>0</v>
      </c>
      <c r="B2150" s="33">
        <v>2</v>
      </c>
      <c r="C2150" s="35" t="s">
        <v>364</v>
      </c>
      <c r="D2150">
        <v>1</v>
      </c>
      <c r="E2150" s="35" t="s">
        <v>31</v>
      </c>
      <c r="F2150">
        <v>50</v>
      </c>
      <c r="G2150">
        <v>2.35</v>
      </c>
      <c r="H2150"/>
      <c r="I2150"/>
    </row>
    <row r="2151" spans="1:9" x14ac:dyDescent="0.35">
      <c r="A2151" s="35" t="s">
        <v>0</v>
      </c>
      <c r="B2151" s="33">
        <v>2</v>
      </c>
      <c r="C2151" s="35" t="s">
        <v>364</v>
      </c>
      <c r="D2151">
        <v>1</v>
      </c>
      <c r="E2151" s="35" t="s">
        <v>31</v>
      </c>
      <c r="F2151">
        <v>47</v>
      </c>
      <c r="G2151">
        <v>2.13</v>
      </c>
      <c r="H2151"/>
      <c r="I2151"/>
    </row>
    <row r="2152" spans="1:9" x14ac:dyDescent="0.35">
      <c r="A2152" s="35" t="s">
        <v>0</v>
      </c>
      <c r="B2152" s="33">
        <v>2</v>
      </c>
      <c r="C2152" s="35" t="s">
        <v>364</v>
      </c>
      <c r="D2152">
        <v>1</v>
      </c>
      <c r="E2152" s="35" t="s">
        <v>31</v>
      </c>
      <c r="F2152">
        <v>55</v>
      </c>
      <c r="G2152">
        <v>3.13</v>
      </c>
      <c r="H2152"/>
      <c r="I2152"/>
    </row>
    <row r="2153" spans="1:9" x14ac:dyDescent="0.35">
      <c r="A2153" s="35" t="s">
        <v>0</v>
      </c>
      <c r="B2153" s="33">
        <v>2</v>
      </c>
      <c r="C2153" s="35" t="s">
        <v>364</v>
      </c>
      <c r="D2153">
        <v>1</v>
      </c>
      <c r="E2153" s="35" t="s">
        <v>23</v>
      </c>
      <c r="F2153">
        <v>134</v>
      </c>
      <c r="G2153">
        <v>38.71</v>
      </c>
      <c r="H2153"/>
      <c r="I2153"/>
    </row>
    <row r="2154" spans="1:9" x14ac:dyDescent="0.35">
      <c r="A2154" s="35" t="s">
        <v>0</v>
      </c>
      <c r="B2154" s="33">
        <v>2</v>
      </c>
      <c r="C2154" s="35" t="s">
        <v>364</v>
      </c>
      <c r="D2154">
        <v>1</v>
      </c>
      <c r="E2154" s="35" t="s">
        <v>23</v>
      </c>
      <c r="F2154">
        <v>136</v>
      </c>
      <c r="G2154">
        <v>41.31</v>
      </c>
      <c r="H2154"/>
      <c r="I2154"/>
    </row>
    <row r="2155" spans="1:9" x14ac:dyDescent="0.35">
      <c r="A2155" s="35" t="s">
        <v>0</v>
      </c>
      <c r="B2155" s="33">
        <v>2</v>
      </c>
      <c r="C2155" s="35" t="s">
        <v>364</v>
      </c>
      <c r="D2155">
        <v>1</v>
      </c>
      <c r="E2155" s="35" t="s">
        <v>1227</v>
      </c>
      <c r="F2155">
        <v>44</v>
      </c>
      <c r="G2155">
        <v>2.9</v>
      </c>
      <c r="H2155" t="s">
        <v>13</v>
      </c>
      <c r="I2155"/>
    </row>
    <row r="2156" spans="1:9" x14ac:dyDescent="0.35">
      <c r="A2156" s="35" t="s">
        <v>0</v>
      </c>
      <c r="B2156" s="33">
        <v>2</v>
      </c>
      <c r="C2156" s="35" t="s">
        <v>364</v>
      </c>
      <c r="D2156">
        <v>1</v>
      </c>
      <c r="E2156" s="35" t="s">
        <v>35</v>
      </c>
      <c r="F2156">
        <v>15</v>
      </c>
      <c r="G2156">
        <v>0.08</v>
      </c>
      <c r="H2156"/>
      <c r="I2156" t="s">
        <v>1224</v>
      </c>
    </row>
    <row r="2157" spans="1:9" x14ac:dyDescent="0.35">
      <c r="A2157" s="35" t="s">
        <v>0</v>
      </c>
      <c r="B2157" s="33">
        <v>2</v>
      </c>
      <c r="C2157" s="35" t="s">
        <v>364</v>
      </c>
      <c r="D2157">
        <v>1</v>
      </c>
      <c r="E2157" s="35" t="s">
        <v>230</v>
      </c>
      <c r="F2157">
        <v>50</v>
      </c>
      <c r="G2157">
        <v>1.72</v>
      </c>
      <c r="H2157"/>
      <c r="I2157"/>
    </row>
    <row r="2158" spans="1:9" x14ac:dyDescent="0.35">
      <c r="A2158" s="35" t="s">
        <v>0</v>
      </c>
      <c r="B2158" s="33">
        <v>2</v>
      </c>
      <c r="C2158" s="35" t="s">
        <v>364</v>
      </c>
      <c r="D2158">
        <v>1</v>
      </c>
      <c r="E2158" s="35" t="s">
        <v>481</v>
      </c>
      <c r="F2158">
        <v>136</v>
      </c>
      <c r="G2158">
        <v>44.42</v>
      </c>
      <c r="H2158"/>
      <c r="I2158"/>
    </row>
    <row r="2159" spans="1:9" x14ac:dyDescent="0.35">
      <c r="A2159" s="35" t="s">
        <v>0</v>
      </c>
      <c r="B2159" s="33">
        <v>2</v>
      </c>
      <c r="C2159" s="35" t="s">
        <v>364</v>
      </c>
      <c r="D2159">
        <v>1</v>
      </c>
      <c r="E2159" s="35" t="s">
        <v>15</v>
      </c>
      <c r="F2159">
        <v>94</v>
      </c>
      <c r="G2159">
        <v>14.38</v>
      </c>
      <c r="H2159"/>
      <c r="I2159"/>
    </row>
    <row r="2160" spans="1:9" x14ac:dyDescent="0.35">
      <c r="A2160" s="35" t="s">
        <v>0</v>
      </c>
      <c r="B2160" s="33">
        <v>2</v>
      </c>
      <c r="C2160" s="35" t="s">
        <v>364</v>
      </c>
      <c r="D2160">
        <v>1</v>
      </c>
      <c r="E2160" s="35" t="s">
        <v>15</v>
      </c>
      <c r="F2160">
        <v>97</v>
      </c>
      <c r="G2160">
        <v>15.92</v>
      </c>
      <c r="H2160"/>
      <c r="I2160"/>
    </row>
    <row r="2161" spans="1:9" x14ac:dyDescent="0.35">
      <c r="A2161" s="35" t="s">
        <v>0</v>
      </c>
      <c r="B2161" s="33">
        <v>2</v>
      </c>
      <c r="C2161" s="35" t="s">
        <v>364</v>
      </c>
      <c r="D2161">
        <v>1</v>
      </c>
      <c r="E2161" s="35" t="s">
        <v>15</v>
      </c>
      <c r="F2161">
        <v>82</v>
      </c>
      <c r="G2161">
        <v>9.5299999999999994</v>
      </c>
      <c r="H2161"/>
      <c r="I2161"/>
    </row>
    <row r="2162" spans="1:9" x14ac:dyDescent="0.35">
      <c r="A2162" s="35" t="s">
        <v>0</v>
      </c>
      <c r="B2162" s="33">
        <v>2</v>
      </c>
      <c r="C2162" s="35" t="s">
        <v>364</v>
      </c>
      <c r="D2162">
        <v>1</v>
      </c>
      <c r="E2162" s="35" t="s">
        <v>15</v>
      </c>
      <c r="F2162">
        <v>90</v>
      </c>
      <c r="G2162">
        <v>12.81</v>
      </c>
      <c r="H2162"/>
      <c r="I2162"/>
    </row>
    <row r="2163" spans="1:9" x14ac:dyDescent="0.35">
      <c r="A2163" s="35" t="s">
        <v>0</v>
      </c>
      <c r="B2163" s="33">
        <v>2</v>
      </c>
      <c r="C2163" s="35" t="s">
        <v>364</v>
      </c>
      <c r="D2163">
        <v>1</v>
      </c>
      <c r="E2163" s="35" t="s">
        <v>15</v>
      </c>
      <c r="F2163">
        <v>88</v>
      </c>
      <c r="G2163">
        <v>12.37</v>
      </c>
      <c r="H2163"/>
      <c r="I2163"/>
    </row>
    <row r="2164" spans="1:9" x14ac:dyDescent="0.35">
      <c r="A2164" s="35" t="s">
        <v>0</v>
      </c>
      <c r="B2164" s="33">
        <v>2</v>
      </c>
      <c r="C2164" s="35" t="s">
        <v>364</v>
      </c>
      <c r="D2164">
        <v>1</v>
      </c>
      <c r="E2164" s="35" t="s">
        <v>15</v>
      </c>
      <c r="F2164">
        <v>93</v>
      </c>
      <c r="G2164">
        <v>13.91</v>
      </c>
      <c r="H2164"/>
      <c r="I2164"/>
    </row>
    <row r="2165" spans="1:9" x14ac:dyDescent="0.35">
      <c r="A2165" s="35" t="s">
        <v>0</v>
      </c>
      <c r="B2165" s="33">
        <v>2</v>
      </c>
      <c r="C2165" s="35" t="s">
        <v>364</v>
      </c>
      <c r="D2165">
        <v>1</v>
      </c>
      <c r="E2165" s="35" t="s">
        <v>15</v>
      </c>
      <c r="F2165">
        <v>73</v>
      </c>
      <c r="G2165">
        <v>7.18</v>
      </c>
      <c r="H2165"/>
      <c r="I2165"/>
    </row>
    <row r="2166" spans="1:9" x14ac:dyDescent="0.35">
      <c r="A2166" s="35" t="s">
        <v>0</v>
      </c>
      <c r="B2166" s="33">
        <v>2</v>
      </c>
      <c r="C2166" s="35" t="s">
        <v>364</v>
      </c>
      <c r="D2166">
        <v>1</v>
      </c>
      <c r="E2166" s="35" t="s">
        <v>15</v>
      </c>
      <c r="F2166">
        <v>82</v>
      </c>
      <c r="G2166">
        <v>10.32</v>
      </c>
      <c r="H2166"/>
      <c r="I2166"/>
    </row>
    <row r="2167" spans="1:9" x14ac:dyDescent="0.35">
      <c r="A2167" s="35" t="s">
        <v>0</v>
      </c>
      <c r="B2167" s="33">
        <v>2</v>
      </c>
      <c r="C2167" s="35" t="s">
        <v>364</v>
      </c>
      <c r="D2167">
        <v>1</v>
      </c>
      <c r="E2167" s="35" t="s">
        <v>15</v>
      </c>
      <c r="F2167">
        <v>33</v>
      </c>
      <c r="G2167">
        <v>0.44</v>
      </c>
      <c r="H2167"/>
      <c r="I2167"/>
    </row>
    <row r="2168" spans="1:9" x14ac:dyDescent="0.35">
      <c r="A2168" s="35" t="s">
        <v>0</v>
      </c>
      <c r="B2168" s="33">
        <v>2</v>
      </c>
      <c r="C2168" s="35" t="s">
        <v>364</v>
      </c>
      <c r="D2168">
        <v>1</v>
      </c>
      <c r="E2168" s="35" t="s">
        <v>15</v>
      </c>
      <c r="F2168">
        <v>32</v>
      </c>
      <c r="G2168">
        <v>0.51</v>
      </c>
      <c r="H2168"/>
      <c r="I2168"/>
    </row>
    <row r="2169" spans="1:9" x14ac:dyDescent="0.35">
      <c r="A2169" s="35" t="s">
        <v>0</v>
      </c>
      <c r="B2169" s="33">
        <v>2</v>
      </c>
      <c r="C2169" s="35" t="s">
        <v>364</v>
      </c>
      <c r="D2169">
        <v>1</v>
      </c>
      <c r="E2169" s="35" t="s">
        <v>15</v>
      </c>
      <c r="F2169">
        <v>76</v>
      </c>
      <c r="G2169">
        <v>8.19</v>
      </c>
      <c r="H2169"/>
      <c r="I2169"/>
    </row>
    <row r="2170" spans="1:9" x14ac:dyDescent="0.35">
      <c r="A2170" s="35" t="s">
        <v>0</v>
      </c>
      <c r="B2170" s="33">
        <v>2</v>
      </c>
      <c r="C2170" s="35" t="s">
        <v>364</v>
      </c>
      <c r="D2170">
        <v>1</v>
      </c>
      <c r="E2170" s="35" t="s">
        <v>15</v>
      </c>
      <c r="F2170">
        <v>32</v>
      </c>
      <c r="G2170">
        <v>0.54</v>
      </c>
      <c r="H2170"/>
      <c r="I2170"/>
    </row>
    <row r="2171" spans="1:9" x14ac:dyDescent="0.35">
      <c r="A2171" s="35" t="s">
        <v>0</v>
      </c>
      <c r="B2171" s="33">
        <v>2</v>
      </c>
      <c r="C2171" s="35" t="s">
        <v>364</v>
      </c>
      <c r="D2171">
        <v>1</v>
      </c>
      <c r="E2171" s="35" t="s">
        <v>71</v>
      </c>
      <c r="F2171">
        <v>46</v>
      </c>
      <c r="G2171">
        <v>1.07</v>
      </c>
      <c r="H2171"/>
      <c r="I2171"/>
    </row>
    <row r="2172" spans="1:9" x14ac:dyDescent="0.35">
      <c r="A2172" s="35" t="s">
        <v>0</v>
      </c>
      <c r="B2172" s="33">
        <v>2</v>
      </c>
      <c r="C2172" s="35" t="s">
        <v>364</v>
      </c>
      <c r="D2172">
        <v>1</v>
      </c>
      <c r="E2172" s="35" t="s">
        <v>71</v>
      </c>
      <c r="F2172">
        <v>36</v>
      </c>
      <c r="G2172">
        <v>0.62</v>
      </c>
      <c r="H2172"/>
      <c r="I2172"/>
    </row>
    <row r="2173" spans="1:9" x14ac:dyDescent="0.35">
      <c r="A2173" s="35" t="s">
        <v>0</v>
      </c>
      <c r="B2173" s="33">
        <v>2</v>
      </c>
      <c r="C2173" s="35" t="s">
        <v>364</v>
      </c>
      <c r="D2173">
        <v>1</v>
      </c>
      <c r="E2173" s="35" t="s">
        <v>71</v>
      </c>
      <c r="F2173">
        <v>46</v>
      </c>
      <c r="G2173">
        <v>0.99</v>
      </c>
      <c r="H2173"/>
      <c r="I2173"/>
    </row>
    <row r="2174" spans="1:9" x14ac:dyDescent="0.35">
      <c r="A2174" s="35" t="s">
        <v>0</v>
      </c>
      <c r="B2174" s="33">
        <v>2</v>
      </c>
      <c r="C2174" s="35" t="s">
        <v>364</v>
      </c>
      <c r="D2174">
        <v>1</v>
      </c>
      <c r="E2174" s="35" t="s">
        <v>71</v>
      </c>
      <c r="F2174">
        <v>45</v>
      </c>
      <c r="G2174">
        <v>1.02</v>
      </c>
      <c r="H2174"/>
      <c r="I2174"/>
    </row>
    <row r="2175" spans="1:9" x14ac:dyDescent="0.35">
      <c r="A2175" s="35" t="s">
        <v>0</v>
      </c>
      <c r="B2175" s="33">
        <v>2</v>
      </c>
      <c r="C2175" s="35" t="s">
        <v>364</v>
      </c>
      <c r="D2175">
        <v>1</v>
      </c>
      <c r="E2175" s="35" t="s">
        <v>71</v>
      </c>
      <c r="F2175">
        <v>33</v>
      </c>
      <c r="G2175">
        <v>0.3</v>
      </c>
      <c r="H2175"/>
      <c r="I2175"/>
    </row>
    <row r="2176" spans="1:9" x14ac:dyDescent="0.35">
      <c r="A2176" s="35" t="s">
        <v>0</v>
      </c>
      <c r="B2176" s="33">
        <v>2</v>
      </c>
      <c r="C2176" s="35" t="s">
        <v>364</v>
      </c>
      <c r="D2176">
        <v>1</v>
      </c>
      <c r="E2176" s="35" t="s">
        <v>71</v>
      </c>
      <c r="F2176">
        <v>38</v>
      </c>
      <c r="G2176">
        <v>0.49</v>
      </c>
      <c r="H2176"/>
      <c r="I2176"/>
    </row>
    <row r="2177" spans="1:9" x14ac:dyDescent="0.35">
      <c r="A2177" s="35" t="s">
        <v>0</v>
      </c>
      <c r="B2177" s="33">
        <v>2</v>
      </c>
      <c r="C2177" s="35" t="s">
        <v>364</v>
      </c>
      <c r="D2177">
        <v>1</v>
      </c>
      <c r="E2177" s="35" t="s">
        <v>71</v>
      </c>
      <c r="F2177">
        <v>38</v>
      </c>
      <c r="G2177">
        <v>0.59</v>
      </c>
      <c r="H2177"/>
      <c r="I2177"/>
    </row>
    <row r="2178" spans="1:9" x14ac:dyDescent="0.35">
      <c r="A2178" s="35" t="s">
        <v>0</v>
      </c>
      <c r="B2178" s="33">
        <v>2</v>
      </c>
      <c r="C2178" s="35" t="s">
        <v>364</v>
      </c>
      <c r="D2178">
        <v>1</v>
      </c>
      <c r="E2178" s="35" t="s">
        <v>71</v>
      </c>
      <c r="F2178">
        <v>39</v>
      </c>
      <c r="G2178">
        <v>0.67</v>
      </c>
      <c r="H2178"/>
      <c r="I2178"/>
    </row>
    <row r="2179" spans="1:9" x14ac:dyDescent="0.35">
      <c r="A2179" s="35" t="s">
        <v>0</v>
      </c>
      <c r="B2179" s="33">
        <v>2</v>
      </c>
      <c r="C2179" s="35" t="s">
        <v>364</v>
      </c>
      <c r="D2179">
        <v>1</v>
      </c>
      <c r="E2179" s="35" t="s">
        <v>71</v>
      </c>
      <c r="F2179">
        <v>39</v>
      </c>
      <c r="G2179">
        <v>0.64</v>
      </c>
      <c r="H2179"/>
      <c r="I2179"/>
    </row>
    <row r="2180" spans="1:9" x14ac:dyDescent="0.35">
      <c r="A2180" s="35" t="s">
        <v>0</v>
      </c>
      <c r="B2180" s="33">
        <v>2</v>
      </c>
      <c r="C2180" s="35" t="s">
        <v>364</v>
      </c>
      <c r="D2180">
        <v>1</v>
      </c>
      <c r="E2180" s="35" t="s">
        <v>71</v>
      </c>
      <c r="F2180">
        <v>41</v>
      </c>
      <c r="G2180">
        <v>0.73</v>
      </c>
      <c r="H2180"/>
      <c r="I2180"/>
    </row>
    <row r="2181" spans="1:9" x14ac:dyDescent="0.35">
      <c r="A2181" s="35" t="s">
        <v>0</v>
      </c>
      <c r="B2181" s="33">
        <v>2</v>
      </c>
      <c r="C2181" s="35" t="s">
        <v>364</v>
      </c>
      <c r="D2181">
        <v>1</v>
      </c>
      <c r="E2181" s="35" t="s">
        <v>71</v>
      </c>
      <c r="F2181">
        <v>45</v>
      </c>
      <c r="G2181">
        <v>1.03</v>
      </c>
      <c r="H2181"/>
      <c r="I2181"/>
    </row>
    <row r="2182" spans="1:9" x14ac:dyDescent="0.35">
      <c r="A2182" s="35" t="s">
        <v>0</v>
      </c>
      <c r="B2182" s="33">
        <v>2</v>
      </c>
      <c r="C2182" s="35" t="s">
        <v>364</v>
      </c>
      <c r="D2182">
        <v>1</v>
      </c>
      <c r="E2182" s="35" t="s">
        <v>71</v>
      </c>
      <c r="F2182">
        <v>37</v>
      </c>
      <c r="G2182">
        <v>0.68</v>
      </c>
      <c r="H2182"/>
      <c r="I2182"/>
    </row>
    <row r="2183" spans="1:9" x14ac:dyDescent="0.35">
      <c r="A2183" s="35" t="s">
        <v>0</v>
      </c>
      <c r="B2183" s="33">
        <v>2</v>
      </c>
      <c r="C2183" s="35" t="s">
        <v>364</v>
      </c>
      <c r="D2183">
        <v>1</v>
      </c>
      <c r="E2183" s="35" t="s">
        <v>71</v>
      </c>
      <c r="F2183">
        <v>38</v>
      </c>
      <c r="G2183">
        <v>0.56999999999999995</v>
      </c>
      <c r="H2183"/>
      <c r="I2183"/>
    </row>
    <row r="2184" spans="1:9" x14ac:dyDescent="0.35">
      <c r="A2184" s="35" t="s">
        <v>0</v>
      </c>
      <c r="B2184" s="33">
        <v>2</v>
      </c>
      <c r="C2184" s="35" t="s">
        <v>364</v>
      </c>
      <c r="D2184">
        <v>1</v>
      </c>
      <c r="E2184" s="35" t="s">
        <v>71</v>
      </c>
      <c r="F2184">
        <v>39</v>
      </c>
      <c r="G2184">
        <v>0.64</v>
      </c>
      <c r="H2184"/>
      <c r="I2184"/>
    </row>
    <row r="2185" spans="1:9" x14ac:dyDescent="0.35">
      <c r="A2185" s="35" t="s">
        <v>0</v>
      </c>
      <c r="B2185" s="33">
        <v>2</v>
      </c>
      <c r="C2185" s="35" t="s">
        <v>364</v>
      </c>
      <c r="D2185">
        <v>1</v>
      </c>
      <c r="E2185" s="35" t="s">
        <v>71</v>
      </c>
      <c r="F2185">
        <v>46</v>
      </c>
      <c r="G2185">
        <v>1.03</v>
      </c>
      <c r="H2185"/>
      <c r="I2185"/>
    </row>
    <row r="2186" spans="1:9" x14ac:dyDescent="0.35">
      <c r="A2186" s="35" t="s">
        <v>0</v>
      </c>
      <c r="B2186" s="33">
        <v>2</v>
      </c>
      <c r="C2186" s="35" t="s">
        <v>364</v>
      </c>
      <c r="D2186">
        <v>1</v>
      </c>
      <c r="E2186" s="35" t="s">
        <v>71</v>
      </c>
      <c r="F2186">
        <v>42</v>
      </c>
      <c r="G2186">
        <v>0.86</v>
      </c>
      <c r="H2186"/>
      <c r="I2186"/>
    </row>
    <row r="2187" spans="1:9" x14ac:dyDescent="0.35">
      <c r="A2187" s="35" t="s">
        <v>0</v>
      </c>
      <c r="B2187" s="33">
        <v>2</v>
      </c>
      <c r="C2187" s="35" t="s">
        <v>364</v>
      </c>
      <c r="D2187">
        <v>1</v>
      </c>
      <c r="E2187" s="35" t="s">
        <v>71</v>
      </c>
      <c r="F2187">
        <v>32</v>
      </c>
      <c r="G2187">
        <v>0.34</v>
      </c>
      <c r="H2187"/>
      <c r="I2187"/>
    </row>
    <row r="2188" spans="1:9" x14ac:dyDescent="0.35">
      <c r="A2188" s="35" t="s">
        <v>0</v>
      </c>
      <c r="B2188" s="33">
        <v>2</v>
      </c>
      <c r="C2188" s="35" t="s">
        <v>364</v>
      </c>
      <c r="D2188">
        <v>1</v>
      </c>
      <c r="E2188" s="35" t="s">
        <v>71</v>
      </c>
      <c r="F2188">
        <v>52</v>
      </c>
      <c r="G2188">
        <v>1.53</v>
      </c>
      <c r="H2188"/>
      <c r="I2188"/>
    </row>
    <row r="2189" spans="1:9" x14ac:dyDescent="0.35">
      <c r="A2189" s="35" t="s">
        <v>0</v>
      </c>
      <c r="B2189" s="33">
        <v>2</v>
      </c>
      <c r="C2189" s="35" t="s">
        <v>364</v>
      </c>
      <c r="D2189">
        <v>1</v>
      </c>
      <c r="E2189" s="35" t="s">
        <v>71</v>
      </c>
      <c r="F2189">
        <v>37</v>
      </c>
      <c r="G2189">
        <v>0.53</v>
      </c>
      <c r="H2189"/>
      <c r="I2189"/>
    </row>
    <row r="2190" spans="1:9" x14ac:dyDescent="0.35">
      <c r="A2190" s="35" t="s">
        <v>0</v>
      </c>
      <c r="B2190" s="33">
        <v>2</v>
      </c>
      <c r="C2190" s="35" t="s">
        <v>364</v>
      </c>
      <c r="D2190">
        <v>1</v>
      </c>
      <c r="E2190" s="35" t="s">
        <v>71</v>
      </c>
      <c r="F2190">
        <v>35</v>
      </c>
      <c r="G2190">
        <v>0.47</v>
      </c>
      <c r="H2190"/>
      <c r="I2190"/>
    </row>
    <row r="2191" spans="1:9" x14ac:dyDescent="0.35">
      <c r="A2191" s="35" t="s">
        <v>0</v>
      </c>
      <c r="B2191" s="33">
        <v>2</v>
      </c>
      <c r="C2191" s="35" t="s">
        <v>364</v>
      </c>
      <c r="D2191">
        <v>1</v>
      </c>
      <c r="E2191" s="35" t="s">
        <v>71</v>
      </c>
      <c r="F2191">
        <v>42</v>
      </c>
      <c r="G2191">
        <v>0.8</v>
      </c>
      <c r="H2191"/>
      <c r="I2191"/>
    </row>
    <row r="2192" spans="1:9" x14ac:dyDescent="0.35">
      <c r="A2192" s="35" t="s">
        <v>0</v>
      </c>
      <c r="B2192" s="33">
        <v>2</v>
      </c>
      <c r="C2192" s="35" t="s">
        <v>364</v>
      </c>
      <c r="D2192">
        <v>1</v>
      </c>
      <c r="E2192" s="35" t="s">
        <v>71</v>
      </c>
      <c r="F2192">
        <v>38</v>
      </c>
      <c r="G2192">
        <v>0.56999999999999995</v>
      </c>
      <c r="H2192"/>
      <c r="I2192"/>
    </row>
    <row r="2193" spans="1:9" x14ac:dyDescent="0.35">
      <c r="A2193" s="35" t="s">
        <v>0</v>
      </c>
      <c r="B2193" s="33">
        <v>2</v>
      </c>
      <c r="C2193" s="35" t="s">
        <v>364</v>
      </c>
      <c r="D2193">
        <v>1</v>
      </c>
      <c r="E2193" s="35" t="s">
        <v>71</v>
      </c>
      <c r="F2193">
        <v>44</v>
      </c>
      <c r="G2193">
        <v>0.94</v>
      </c>
      <c r="H2193"/>
      <c r="I2193"/>
    </row>
    <row r="2194" spans="1:9" x14ac:dyDescent="0.35">
      <c r="A2194" s="35" t="s">
        <v>0</v>
      </c>
      <c r="B2194" s="33">
        <v>2</v>
      </c>
      <c r="C2194" s="35" t="s">
        <v>364</v>
      </c>
      <c r="D2194">
        <v>1</v>
      </c>
      <c r="E2194" s="35" t="s">
        <v>71</v>
      </c>
      <c r="F2194">
        <v>36</v>
      </c>
      <c r="G2194">
        <v>0.48</v>
      </c>
      <c r="H2194"/>
      <c r="I2194"/>
    </row>
    <row r="2195" spans="1:9" x14ac:dyDescent="0.35">
      <c r="A2195" s="35" t="s">
        <v>0</v>
      </c>
      <c r="B2195" s="33">
        <v>2</v>
      </c>
      <c r="C2195" s="35" t="s">
        <v>364</v>
      </c>
      <c r="D2195">
        <v>1</v>
      </c>
      <c r="E2195" s="35" t="s">
        <v>71</v>
      </c>
      <c r="F2195">
        <v>42</v>
      </c>
      <c r="G2195">
        <v>0.97</v>
      </c>
      <c r="H2195"/>
      <c r="I2195"/>
    </row>
    <row r="2196" spans="1:9" x14ac:dyDescent="0.35">
      <c r="A2196" s="35" t="s">
        <v>0</v>
      </c>
      <c r="B2196" s="33">
        <v>2</v>
      </c>
      <c r="C2196" s="35" t="s">
        <v>364</v>
      </c>
      <c r="D2196">
        <v>1</v>
      </c>
      <c r="E2196" s="35" t="s">
        <v>71</v>
      </c>
      <c r="F2196">
        <v>41</v>
      </c>
      <c r="G2196">
        <v>0.83</v>
      </c>
      <c r="H2196"/>
      <c r="I2196"/>
    </row>
    <row r="2197" spans="1:9" x14ac:dyDescent="0.35">
      <c r="A2197" s="35" t="s">
        <v>0</v>
      </c>
      <c r="B2197" s="33">
        <v>2</v>
      </c>
      <c r="C2197" s="35" t="s">
        <v>364</v>
      </c>
      <c r="D2197">
        <v>1</v>
      </c>
      <c r="E2197" s="35" t="s">
        <v>71</v>
      </c>
      <c r="F2197">
        <v>48</v>
      </c>
      <c r="G2197">
        <v>1.17</v>
      </c>
      <c r="H2197"/>
      <c r="I2197"/>
    </row>
    <row r="2198" spans="1:9" x14ac:dyDescent="0.35">
      <c r="A2198" s="35" t="s">
        <v>0</v>
      </c>
      <c r="B2198" s="33">
        <v>2</v>
      </c>
      <c r="C2198" s="35" t="s">
        <v>364</v>
      </c>
      <c r="D2198">
        <v>1</v>
      </c>
      <c r="E2198" s="35" t="s">
        <v>71</v>
      </c>
      <c r="F2198">
        <v>23</v>
      </c>
      <c r="G2198">
        <v>0.14000000000000001</v>
      </c>
      <c r="H2198"/>
      <c r="I2198"/>
    </row>
    <row r="2199" spans="1:9" x14ac:dyDescent="0.35">
      <c r="A2199" s="35" t="s">
        <v>0</v>
      </c>
      <c r="B2199" s="33">
        <v>2</v>
      </c>
      <c r="C2199" s="35" t="s">
        <v>364</v>
      </c>
      <c r="D2199">
        <v>1</v>
      </c>
      <c r="E2199" s="35" t="s">
        <v>71</v>
      </c>
      <c r="F2199">
        <v>25</v>
      </c>
      <c r="G2199">
        <v>0.19</v>
      </c>
      <c r="H2199"/>
      <c r="I2199"/>
    </row>
    <row r="2200" spans="1:9" x14ac:dyDescent="0.35">
      <c r="A2200" s="35" t="s">
        <v>0</v>
      </c>
      <c r="B2200" s="33">
        <v>2</v>
      </c>
      <c r="C2200" s="35" t="s">
        <v>364</v>
      </c>
      <c r="D2200">
        <v>1</v>
      </c>
      <c r="E2200" s="35" t="s">
        <v>71</v>
      </c>
      <c r="F2200">
        <v>27</v>
      </c>
      <c r="G2200">
        <v>0.22</v>
      </c>
      <c r="H2200"/>
      <c r="I2200"/>
    </row>
    <row r="2201" spans="1:9" x14ac:dyDescent="0.35">
      <c r="A2201" s="35" t="s">
        <v>0</v>
      </c>
      <c r="B2201" s="33">
        <v>2</v>
      </c>
      <c r="C2201" s="35" t="s">
        <v>364</v>
      </c>
      <c r="D2201">
        <v>1</v>
      </c>
      <c r="E2201" s="35" t="s">
        <v>71</v>
      </c>
      <c r="F2201">
        <v>47</v>
      </c>
      <c r="G2201">
        <v>0.91</v>
      </c>
      <c r="H2201"/>
      <c r="I2201"/>
    </row>
    <row r="2202" spans="1:9" x14ac:dyDescent="0.35">
      <c r="A2202" s="35" t="s">
        <v>0</v>
      </c>
      <c r="B2202" s="33">
        <v>3</v>
      </c>
      <c r="C2202" s="35" t="s">
        <v>365</v>
      </c>
      <c r="D2202">
        <v>4</v>
      </c>
      <c r="E2202" s="35" t="s">
        <v>979</v>
      </c>
      <c r="F2202">
        <v>75</v>
      </c>
      <c r="G2202">
        <v>13.4</v>
      </c>
      <c r="H2202"/>
      <c r="I2202" t="s">
        <v>248</v>
      </c>
    </row>
    <row r="2203" spans="1:9" x14ac:dyDescent="0.35">
      <c r="A2203" s="35" t="s">
        <v>0</v>
      </c>
      <c r="B2203" s="33">
        <v>3</v>
      </c>
      <c r="C2203" s="35" t="s">
        <v>365</v>
      </c>
      <c r="D2203">
        <v>5</v>
      </c>
      <c r="E2203" s="35" t="s">
        <v>8</v>
      </c>
      <c r="F2203">
        <v>112</v>
      </c>
      <c r="G2203">
        <v>53.7</v>
      </c>
      <c r="H2203"/>
      <c r="I2203"/>
    </row>
    <row r="2204" spans="1:9" x14ac:dyDescent="0.35">
      <c r="A2204" s="35" t="s">
        <v>0</v>
      </c>
      <c r="B2204" s="33">
        <v>3</v>
      </c>
      <c r="C2204" s="35" t="s">
        <v>365</v>
      </c>
      <c r="D2204">
        <v>2</v>
      </c>
      <c r="E2204" s="35" t="s">
        <v>22</v>
      </c>
      <c r="F2204">
        <v>105</v>
      </c>
      <c r="G2204">
        <v>60.3</v>
      </c>
      <c r="H2204"/>
      <c r="I2204"/>
    </row>
    <row r="2205" spans="1:9" x14ac:dyDescent="0.35">
      <c r="A2205" s="35" t="s">
        <v>0</v>
      </c>
      <c r="B2205" s="33">
        <v>3</v>
      </c>
      <c r="C2205" s="35" t="s">
        <v>365</v>
      </c>
      <c r="D2205">
        <v>5</v>
      </c>
      <c r="E2205" s="35" t="s">
        <v>454</v>
      </c>
      <c r="F2205">
        <v>125</v>
      </c>
      <c r="G2205">
        <v>65.599999999999994</v>
      </c>
      <c r="H2205"/>
      <c r="I2205"/>
    </row>
    <row r="2206" spans="1:9" x14ac:dyDescent="0.35">
      <c r="A2206" s="35" t="s">
        <v>0</v>
      </c>
      <c r="B2206" s="33">
        <v>3</v>
      </c>
      <c r="C2206" s="35" t="s">
        <v>365</v>
      </c>
      <c r="D2206">
        <v>1</v>
      </c>
      <c r="E2206" s="35" t="s">
        <v>15</v>
      </c>
      <c r="F2206">
        <v>184</v>
      </c>
      <c r="G2206">
        <v>150.69999999999999</v>
      </c>
      <c r="H2206"/>
      <c r="I2206"/>
    </row>
    <row r="2207" spans="1:9" x14ac:dyDescent="0.35">
      <c r="A2207" s="35" t="s">
        <v>0</v>
      </c>
      <c r="B2207" s="33">
        <v>3</v>
      </c>
      <c r="C2207" s="35" t="s">
        <v>365</v>
      </c>
      <c r="D2207">
        <v>5</v>
      </c>
      <c r="E2207" s="35" t="s">
        <v>15</v>
      </c>
      <c r="F2207">
        <v>198</v>
      </c>
      <c r="G2207">
        <v>181</v>
      </c>
      <c r="H2207"/>
      <c r="I2207"/>
    </row>
    <row r="2208" spans="1:9" x14ac:dyDescent="0.35">
      <c r="A2208" s="35" t="s">
        <v>0</v>
      </c>
      <c r="B2208" s="33">
        <v>3</v>
      </c>
      <c r="C2208" s="35" t="s">
        <v>365</v>
      </c>
      <c r="D2208">
        <v>3</v>
      </c>
      <c r="E2208" s="35" t="s">
        <v>15</v>
      </c>
      <c r="F2208">
        <v>205</v>
      </c>
      <c r="G2208">
        <v>197.6</v>
      </c>
      <c r="H2208"/>
      <c r="I2208"/>
    </row>
    <row r="2209" spans="1:9" x14ac:dyDescent="0.35">
      <c r="A2209" s="35" t="s">
        <v>0</v>
      </c>
      <c r="B2209" s="33">
        <v>3</v>
      </c>
      <c r="C2209" s="35" t="s">
        <v>373</v>
      </c>
      <c r="D2209">
        <v>3</v>
      </c>
      <c r="E2209" s="35" t="s">
        <v>77</v>
      </c>
      <c r="F2209">
        <v>25</v>
      </c>
      <c r="G2209">
        <v>0.1</v>
      </c>
      <c r="H2209"/>
      <c r="I2209"/>
    </row>
    <row r="2210" spans="1:9" x14ac:dyDescent="0.35">
      <c r="A2210" s="35" t="s">
        <v>0</v>
      </c>
      <c r="B2210" s="33">
        <v>3</v>
      </c>
      <c r="C2210" s="35" t="s">
        <v>373</v>
      </c>
      <c r="D2210">
        <v>3</v>
      </c>
      <c r="E2210" s="35" t="s">
        <v>35</v>
      </c>
      <c r="F2210">
        <v>40</v>
      </c>
      <c r="G2210">
        <v>0.5</v>
      </c>
      <c r="H2210"/>
      <c r="I2210"/>
    </row>
    <row r="2211" spans="1:9" x14ac:dyDescent="0.35">
      <c r="A2211" s="35" t="s">
        <v>0</v>
      </c>
      <c r="B2211" s="33">
        <v>3</v>
      </c>
      <c r="C2211" s="35" t="s">
        <v>373</v>
      </c>
      <c r="D2211">
        <v>3</v>
      </c>
      <c r="E2211" s="35" t="s">
        <v>77</v>
      </c>
      <c r="F2211">
        <v>57</v>
      </c>
      <c r="G2211">
        <v>1.8</v>
      </c>
      <c r="H2211"/>
      <c r="I2211"/>
    </row>
    <row r="2212" spans="1:9" x14ac:dyDescent="0.35">
      <c r="A2212" s="35" t="s">
        <v>0</v>
      </c>
      <c r="B2212" s="33">
        <v>3</v>
      </c>
      <c r="C2212" s="35" t="s">
        <v>373</v>
      </c>
      <c r="D2212">
        <v>3</v>
      </c>
      <c r="E2212" s="35" t="s">
        <v>35</v>
      </c>
      <c r="F2212">
        <v>45</v>
      </c>
      <c r="G2212">
        <v>2.8</v>
      </c>
      <c r="H2212"/>
      <c r="I2212"/>
    </row>
    <row r="2213" spans="1:9" x14ac:dyDescent="0.35">
      <c r="A2213" s="35" t="s">
        <v>0</v>
      </c>
      <c r="B2213" s="33">
        <v>3</v>
      </c>
      <c r="C2213" s="35" t="s">
        <v>373</v>
      </c>
      <c r="D2213">
        <v>3</v>
      </c>
      <c r="E2213" s="35" t="s">
        <v>245</v>
      </c>
      <c r="F2213">
        <v>45</v>
      </c>
      <c r="G2213">
        <v>3.5</v>
      </c>
      <c r="H2213"/>
      <c r="I2213"/>
    </row>
    <row r="2214" spans="1:9" x14ac:dyDescent="0.35">
      <c r="A2214" s="35" t="s">
        <v>0</v>
      </c>
      <c r="B2214" s="33">
        <v>3</v>
      </c>
      <c r="C2214" s="35" t="s">
        <v>373</v>
      </c>
      <c r="D2214">
        <v>3</v>
      </c>
      <c r="E2214" s="35" t="s">
        <v>245</v>
      </c>
      <c r="F2214">
        <v>48</v>
      </c>
      <c r="G2214">
        <v>3.6</v>
      </c>
      <c r="H2214"/>
      <c r="I2214"/>
    </row>
    <row r="2215" spans="1:9" x14ac:dyDescent="0.35">
      <c r="A2215" s="35" t="s">
        <v>0</v>
      </c>
      <c r="B2215" s="33">
        <v>3</v>
      </c>
      <c r="C2215" s="35" t="s">
        <v>373</v>
      </c>
      <c r="D2215">
        <v>3</v>
      </c>
      <c r="E2215" s="35" t="s">
        <v>103</v>
      </c>
      <c r="F2215">
        <v>69</v>
      </c>
      <c r="G2215">
        <v>4.5</v>
      </c>
      <c r="H2215"/>
      <c r="I2215"/>
    </row>
    <row r="2216" spans="1:9" x14ac:dyDescent="0.35">
      <c r="A2216" s="35" t="s">
        <v>0</v>
      </c>
      <c r="B2216" s="33">
        <v>3</v>
      </c>
      <c r="C2216" s="35" t="s">
        <v>373</v>
      </c>
      <c r="D2216">
        <v>2</v>
      </c>
      <c r="E2216" s="35" t="s">
        <v>8</v>
      </c>
      <c r="F2216">
        <v>75</v>
      </c>
      <c r="G2216">
        <v>14.6</v>
      </c>
      <c r="H2216"/>
      <c r="I2216"/>
    </row>
    <row r="2217" spans="1:9" x14ac:dyDescent="0.35">
      <c r="A2217" s="35" t="s">
        <v>0</v>
      </c>
      <c r="B2217" s="33">
        <v>3</v>
      </c>
      <c r="C2217" s="35" t="s">
        <v>373</v>
      </c>
      <c r="D2217">
        <v>2</v>
      </c>
      <c r="E2217" s="35" t="s">
        <v>12</v>
      </c>
      <c r="F2217">
        <v>124</v>
      </c>
      <c r="G2217">
        <v>42.8</v>
      </c>
      <c r="H2217"/>
      <c r="I2217"/>
    </row>
    <row r="2218" spans="1:9" x14ac:dyDescent="0.35">
      <c r="A2218" s="35" t="s">
        <v>0</v>
      </c>
      <c r="B2218" s="33">
        <v>3</v>
      </c>
      <c r="C2218" s="35" t="s">
        <v>373</v>
      </c>
      <c r="D2218">
        <v>1</v>
      </c>
      <c r="E2218" s="35" t="s">
        <v>23</v>
      </c>
      <c r="F2218">
        <v>132</v>
      </c>
      <c r="G2218">
        <v>46.5</v>
      </c>
      <c r="H2218"/>
      <c r="I2218"/>
    </row>
    <row r="2219" spans="1:9" x14ac:dyDescent="0.35">
      <c r="A2219" s="35" t="s">
        <v>0</v>
      </c>
      <c r="B2219" s="33">
        <v>3</v>
      </c>
      <c r="C2219" s="35" t="s">
        <v>373</v>
      </c>
      <c r="D2219">
        <v>1</v>
      </c>
      <c r="E2219" s="35" t="s">
        <v>23</v>
      </c>
      <c r="F2219">
        <v>140</v>
      </c>
      <c r="G2219">
        <v>55.3</v>
      </c>
      <c r="H2219"/>
      <c r="I2219"/>
    </row>
    <row r="2220" spans="1:9" x14ac:dyDescent="0.35">
      <c r="A2220" s="35" t="s">
        <v>0</v>
      </c>
      <c r="B2220" s="33">
        <v>3</v>
      </c>
      <c r="C2220" s="35" t="s">
        <v>373</v>
      </c>
      <c r="D2220">
        <v>1</v>
      </c>
      <c r="E2220" s="35" t="s">
        <v>23</v>
      </c>
      <c r="F2220">
        <v>149</v>
      </c>
      <c r="G2220">
        <v>57.3</v>
      </c>
      <c r="H2220"/>
      <c r="I2220"/>
    </row>
    <row r="2221" spans="1:9" x14ac:dyDescent="0.35">
      <c r="A2221" s="35" t="s">
        <v>0</v>
      </c>
      <c r="B2221" s="33">
        <v>3</v>
      </c>
      <c r="C2221" s="35" t="s">
        <v>373</v>
      </c>
      <c r="D2221">
        <v>2</v>
      </c>
      <c r="E2221" s="35" t="s">
        <v>769</v>
      </c>
      <c r="F2221">
        <v>136</v>
      </c>
      <c r="G2221">
        <v>65.400000000000006</v>
      </c>
      <c r="H2221"/>
      <c r="I2221"/>
    </row>
    <row r="2222" spans="1:9" x14ac:dyDescent="0.35">
      <c r="A2222" s="35" t="s">
        <v>0</v>
      </c>
      <c r="B2222" s="33">
        <v>3</v>
      </c>
      <c r="C2222" s="35" t="s">
        <v>373</v>
      </c>
      <c r="D2222">
        <v>1</v>
      </c>
      <c r="E2222" s="35" t="s">
        <v>23</v>
      </c>
      <c r="F2222">
        <v>165</v>
      </c>
      <c r="G2222">
        <v>87.4</v>
      </c>
      <c r="H2222"/>
      <c r="I2222"/>
    </row>
    <row r="2223" spans="1:9" x14ac:dyDescent="0.35">
      <c r="A2223" s="35" t="s">
        <v>0</v>
      </c>
      <c r="B2223" s="33">
        <v>3</v>
      </c>
      <c r="C2223" s="35" t="s">
        <v>373</v>
      </c>
      <c r="D2223">
        <v>1</v>
      </c>
      <c r="E2223" s="35" t="s">
        <v>23</v>
      </c>
      <c r="F2223">
        <v>165</v>
      </c>
      <c r="G2223">
        <v>87.4</v>
      </c>
      <c r="H2223"/>
      <c r="I2223"/>
    </row>
    <row r="2224" spans="1:9" x14ac:dyDescent="0.35">
      <c r="A2224" s="35" t="s">
        <v>0</v>
      </c>
      <c r="B2224" s="33">
        <v>3</v>
      </c>
      <c r="C2224" s="35" t="s">
        <v>373</v>
      </c>
      <c r="D2224">
        <v>1</v>
      </c>
      <c r="E2224" s="35" t="s">
        <v>23</v>
      </c>
      <c r="F2224">
        <v>168</v>
      </c>
      <c r="G2224">
        <v>94.1</v>
      </c>
      <c r="H2224"/>
      <c r="I2224"/>
    </row>
    <row r="2225" spans="1:9" x14ac:dyDescent="0.35">
      <c r="A2225" s="35" t="s">
        <v>0</v>
      </c>
      <c r="B2225" s="33">
        <v>3</v>
      </c>
      <c r="C2225" s="35" t="s">
        <v>373</v>
      </c>
      <c r="D2225">
        <v>3</v>
      </c>
      <c r="E2225" s="35" t="s">
        <v>493</v>
      </c>
      <c r="F2225">
        <v>172</v>
      </c>
      <c r="G2225">
        <v>97.2</v>
      </c>
      <c r="H2225"/>
      <c r="I2225"/>
    </row>
    <row r="2226" spans="1:9" x14ac:dyDescent="0.35">
      <c r="A2226" s="35" t="s">
        <v>0</v>
      </c>
      <c r="B2226" s="33">
        <v>3</v>
      </c>
      <c r="C2226" s="35" t="s">
        <v>373</v>
      </c>
      <c r="D2226">
        <v>1</v>
      </c>
      <c r="E2226" s="35" t="s">
        <v>23</v>
      </c>
      <c r="F2226">
        <v>165</v>
      </c>
      <c r="G2226">
        <v>98.7</v>
      </c>
      <c r="H2226"/>
      <c r="I2226"/>
    </row>
    <row r="2227" spans="1:9" x14ac:dyDescent="0.35">
      <c r="A2227" s="35" t="s">
        <v>0</v>
      </c>
      <c r="B2227" s="33">
        <v>3</v>
      </c>
      <c r="C2227" s="35" t="s">
        <v>373</v>
      </c>
      <c r="D2227">
        <v>1</v>
      </c>
      <c r="E2227" s="35" t="s">
        <v>23</v>
      </c>
      <c r="F2227">
        <v>172</v>
      </c>
      <c r="G2227">
        <v>101</v>
      </c>
      <c r="H2227"/>
      <c r="I2227"/>
    </row>
    <row r="2228" spans="1:9" x14ac:dyDescent="0.35">
      <c r="A2228" s="35" t="s">
        <v>0</v>
      </c>
      <c r="B2228" s="33">
        <v>3</v>
      </c>
      <c r="C2228" s="35" t="s">
        <v>373</v>
      </c>
      <c r="D2228">
        <v>1</v>
      </c>
      <c r="E2228" s="35" t="s">
        <v>23</v>
      </c>
      <c r="F2228">
        <v>181</v>
      </c>
      <c r="G2228">
        <v>116.3</v>
      </c>
      <c r="H2228"/>
      <c r="I2228"/>
    </row>
    <row r="2229" spans="1:9" x14ac:dyDescent="0.35">
      <c r="A2229" s="35" t="s">
        <v>0</v>
      </c>
      <c r="B2229" s="33">
        <v>3</v>
      </c>
      <c r="C2229" s="35" t="s">
        <v>373</v>
      </c>
      <c r="D2229">
        <v>1</v>
      </c>
      <c r="E2229" s="35" t="s">
        <v>23</v>
      </c>
      <c r="F2229">
        <v>182</v>
      </c>
      <c r="G2229">
        <v>121.4</v>
      </c>
      <c r="H2229"/>
      <c r="I2229"/>
    </row>
    <row r="2230" spans="1:9" x14ac:dyDescent="0.35">
      <c r="A2230" s="35" t="s">
        <v>0</v>
      </c>
      <c r="B2230" s="33">
        <v>3</v>
      </c>
      <c r="C2230" s="35" t="s">
        <v>373</v>
      </c>
      <c r="D2230">
        <v>1</v>
      </c>
      <c r="E2230" s="35" t="s">
        <v>23</v>
      </c>
      <c r="F2230">
        <v>203</v>
      </c>
      <c r="G2230">
        <v>147.80000000000001</v>
      </c>
      <c r="H2230"/>
      <c r="I2230"/>
    </row>
    <row r="2231" spans="1:9" x14ac:dyDescent="0.35">
      <c r="A2231" s="35" t="s">
        <v>0</v>
      </c>
      <c r="B2231" s="33">
        <v>3</v>
      </c>
      <c r="C2231" s="35" t="s">
        <v>373</v>
      </c>
      <c r="D2231">
        <v>1</v>
      </c>
      <c r="E2231" s="35" t="s">
        <v>23</v>
      </c>
      <c r="F2231">
        <v>192</v>
      </c>
      <c r="G2231">
        <v>153.19999999999999</v>
      </c>
      <c r="H2231"/>
      <c r="I2231"/>
    </row>
    <row r="2232" spans="1:9" x14ac:dyDescent="0.35">
      <c r="A2232" s="35" t="s">
        <v>0</v>
      </c>
      <c r="B2232" s="33">
        <v>3</v>
      </c>
      <c r="C2232" s="35" t="s">
        <v>373</v>
      </c>
      <c r="D2232">
        <v>1</v>
      </c>
      <c r="E2232" s="35" t="s">
        <v>23</v>
      </c>
      <c r="F2232">
        <v>213</v>
      </c>
      <c r="G2232">
        <v>169.5</v>
      </c>
      <c r="H2232"/>
      <c r="I2232"/>
    </row>
    <row r="2233" spans="1:9" x14ac:dyDescent="0.35">
      <c r="A2233" s="35" t="s">
        <v>0</v>
      </c>
      <c r="B2233" s="33">
        <v>3</v>
      </c>
      <c r="C2233" s="35" t="s">
        <v>373</v>
      </c>
      <c r="D2233">
        <v>1</v>
      </c>
      <c r="E2233" s="35" t="s">
        <v>294</v>
      </c>
      <c r="F2233">
        <v>153</v>
      </c>
      <c r="G2233">
        <v>196.1</v>
      </c>
      <c r="H2233"/>
      <c r="I2233"/>
    </row>
    <row r="2234" spans="1:9" x14ac:dyDescent="0.35">
      <c r="A2234" s="35" t="s">
        <v>0</v>
      </c>
      <c r="B2234" s="33">
        <v>3</v>
      </c>
      <c r="C2234" s="35" t="s">
        <v>364</v>
      </c>
      <c r="D2234">
        <v>2</v>
      </c>
      <c r="E2234" s="35" t="s">
        <v>35</v>
      </c>
      <c r="F2234">
        <v>19</v>
      </c>
      <c r="G2234">
        <v>0.1</v>
      </c>
      <c r="H2234"/>
      <c r="I2234"/>
    </row>
    <row r="2235" spans="1:9" x14ac:dyDescent="0.35">
      <c r="A2235" s="35" t="s">
        <v>0</v>
      </c>
      <c r="B2235" s="33">
        <v>3</v>
      </c>
      <c r="C2235" s="35" t="s">
        <v>364</v>
      </c>
      <c r="D2235">
        <v>2</v>
      </c>
      <c r="E2235" s="35" t="s">
        <v>15</v>
      </c>
      <c r="F2235">
        <v>49</v>
      </c>
      <c r="G2235">
        <v>1.1000000000000001</v>
      </c>
      <c r="H2235"/>
      <c r="I2235"/>
    </row>
    <row r="2236" spans="1:9" x14ac:dyDescent="0.35">
      <c r="A2236" s="35" t="s">
        <v>0</v>
      </c>
      <c r="B2236" s="33">
        <v>3</v>
      </c>
      <c r="C2236" s="35" t="s">
        <v>364</v>
      </c>
      <c r="D2236">
        <v>2</v>
      </c>
      <c r="E2236" s="35" t="s">
        <v>15</v>
      </c>
      <c r="F2236">
        <v>50</v>
      </c>
      <c r="G2236">
        <v>1.3</v>
      </c>
      <c r="H2236"/>
      <c r="I2236"/>
    </row>
    <row r="2237" spans="1:9" x14ac:dyDescent="0.35">
      <c r="A2237" s="35" t="s">
        <v>0</v>
      </c>
      <c r="B2237" s="33">
        <v>3</v>
      </c>
      <c r="C2237" s="35" t="s">
        <v>364</v>
      </c>
      <c r="D2237">
        <v>2</v>
      </c>
      <c r="E2237" s="35" t="s">
        <v>263</v>
      </c>
      <c r="F2237">
        <v>35</v>
      </c>
      <c r="G2237">
        <v>2.5</v>
      </c>
      <c r="H2237"/>
      <c r="I2237"/>
    </row>
    <row r="2238" spans="1:9" x14ac:dyDescent="0.35">
      <c r="A2238" s="35" t="s">
        <v>0</v>
      </c>
      <c r="B2238" s="33">
        <v>3</v>
      </c>
      <c r="C2238" s="35" t="s">
        <v>364</v>
      </c>
      <c r="D2238">
        <v>2</v>
      </c>
      <c r="E2238" s="35" t="s">
        <v>576</v>
      </c>
      <c r="F2238">
        <v>80</v>
      </c>
      <c r="G2238">
        <v>10.199999999999999</v>
      </c>
      <c r="H2238"/>
      <c r="I2238"/>
    </row>
    <row r="2239" spans="1:9" x14ac:dyDescent="0.35">
      <c r="A2239" s="35" t="s">
        <v>0</v>
      </c>
      <c r="B2239" s="33">
        <v>3</v>
      </c>
      <c r="C2239" s="35" t="s">
        <v>364</v>
      </c>
      <c r="D2239">
        <v>2</v>
      </c>
      <c r="E2239" s="35" t="s">
        <v>576</v>
      </c>
      <c r="F2239">
        <v>74</v>
      </c>
      <c r="G2239">
        <v>12.5</v>
      </c>
      <c r="H2239"/>
      <c r="I2239"/>
    </row>
    <row r="2240" spans="1:9" x14ac:dyDescent="0.35">
      <c r="A2240" s="35" t="s">
        <v>0</v>
      </c>
      <c r="B2240" s="33">
        <v>3</v>
      </c>
      <c r="C2240" s="35" t="s">
        <v>364</v>
      </c>
      <c r="D2240">
        <v>2</v>
      </c>
      <c r="E2240" s="35" t="s">
        <v>576</v>
      </c>
      <c r="F2240">
        <v>89</v>
      </c>
      <c r="G2240">
        <v>13.9</v>
      </c>
      <c r="H2240"/>
      <c r="I2240"/>
    </row>
    <row r="2241" spans="1:9" x14ac:dyDescent="0.35">
      <c r="A2241" s="35" t="s">
        <v>0</v>
      </c>
      <c r="B2241" s="33">
        <v>3</v>
      </c>
      <c r="C2241" s="35" t="s">
        <v>364</v>
      </c>
      <c r="D2241">
        <v>1</v>
      </c>
      <c r="E2241" s="35" t="s">
        <v>77</v>
      </c>
      <c r="F2241">
        <v>113</v>
      </c>
      <c r="G2241">
        <v>18.7</v>
      </c>
      <c r="H2241"/>
      <c r="I2241"/>
    </row>
    <row r="2242" spans="1:9" x14ac:dyDescent="0.35">
      <c r="A2242" s="35" t="s">
        <v>0</v>
      </c>
      <c r="B2242" s="33">
        <v>3</v>
      </c>
      <c r="C2242" s="35" t="s">
        <v>364</v>
      </c>
      <c r="D2242">
        <v>2</v>
      </c>
      <c r="E2242" s="35" t="s">
        <v>23</v>
      </c>
      <c r="F2242">
        <v>131</v>
      </c>
      <c r="G2242">
        <v>43.4</v>
      </c>
      <c r="H2242"/>
      <c r="I2242"/>
    </row>
    <row r="2243" spans="1:9" x14ac:dyDescent="0.35">
      <c r="A2243" s="35" t="s">
        <v>0</v>
      </c>
      <c r="B2243" s="33">
        <v>3</v>
      </c>
      <c r="C2243" s="35" t="s">
        <v>364</v>
      </c>
      <c r="D2243">
        <v>2</v>
      </c>
      <c r="E2243" s="35" t="s">
        <v>23</v>
      </c>
      <c r="F2243">
        <v>132</v>
      </c>
      <c r="G2243">
        <v>44.9</v>
      </c>
      <c r="H2243"/>
      <c r="I2243"/>
    </row>
    <row r="2244" spans="1:9" x14ac:dyDescent="0.35">
      <c r="A2244" s="35" t="s">
        <v>0</v>
      </c>
      <c r="B2244" s="33">
        <v>3</v>
      </c>
      <c r="C2244" s="35" t="s">
        <v>364</v>
      </c>
      <c r="D2244">
        <v>1</v>
      </c>
      <c r="E2244" s="35" t="s">
        <v>23</v>
      </c>
      <c r="F2244">
        <v>132</v>
      </c>
      <c r="G2244">
        <v>51.5</v>
      </c>
      <c r="H2244"/>
      <c r="I2244"/>
    </row>
    <row r="2245" spans="1:9" x14ac:dyDescent="0.35">
      <c r="A2245" s="35" t="s">
        <v>0</v>
      </c>
      <c r="B2245" s="33">
        <v>4</v>
      </c>
      <c r="C2245" s="35" t="s">
        <v>365</v>
      </c>
      <c r="D2245">
        <v>11</v>
      </c>
      <c r="E2245" s="35" t="s">
        <v>35</v>
      </c>
      <c r="F2245">
        <v>64</v>
      </c>
      <c r="G2245">
        <v>5.4</v>
      </c>
      <c r="H2245"/>
      <c r="I2245"/>
    </row>
    <row r="2246" spans="1:9" x14ac:dyDescent="0.35">
      <c r="A2246" s="35" t="s">
        <v>0</v>
      </c>
      <c r="B2246" s="33">
        <v>4</v>
      </c>
      <c r="C2246" s="35" t="s">
        <v>365</v>
      </c>
      <c r="D2246">
        <v>9</v>
      </c>
      <c r="E2246" s="35" t="s">
        <v>979</v>
      </c>
      <c r="F2246">
        <v>81</v>
      </c>
      <c r="G2246">
        <v>13.8</v>
      </c>
      <c r="H2246"/>
      <c r="I2246" t="s">
        <v>248</v>
      </c>
    </row>
    <row r="2247" spans="1:9" x14ac:dyDescent="0.35">
      <c r="A2247" s="35" t="s">
        <v>0</v>
      </c>
      <c r="B2247" s="33">
        <v>4</v>
      </c>
      <c r="C2247" s="35" t="s">
        <v>365</v>
      </c>
      <c r="D2247">
        <v>10</v>
      </c>
      <c r="E2247" s="35" t="s">
        <v>979</v>
      </c>
      <c r="F2247">
        <v>84</v>
      </c>
      <c r="G2247">
        <v>15.7</v>
      </c>
      <c r="H2247"/>
      <c r="I2247" t="s">
        <v>248</v>
      </c>
    </row>
    <row r="2248" spans="1:9" x14ac:dyDescent="0.35">
      <c r="A2248" s="35" t="s">
        <v>0</v>
      </c>
      <c r="B2248" s="33">
        <v>4</v>
      </c>
      <c r="C2248" s="35" t="s">
        <v>365</v>
      </c>
      <c r="D2248">
        <v>1</v>
      </c>
      <c r="E2248" s="35" t="s">
        <v>77</v>
      </c>
      <c r="F2248">
        <v>95</v>
      </c>
      <c r="G2248">
        <v>9.6</v>
      </c>
      <c r="H2248"/>
      <c r="I2248"/>
    </row>
    <row r="2249" spans="1:9" x14ac:dyDescent="0.35">
      <c r="A2249" s="35" t="s">
        <v>0</v>
      </c>
      <c r="B2249" s="33">
        <v>4</v>
      </c>
      <c r="C2249" s="35" t="s">
        <v>365</v>
      </c>
      <c r="D2249">
        <v>3</v>
      </c>
      <c r="E2249" s="35" t="s">
        <v>77</v>
      </c>
      <c r="F2249">
        <v>95</v>
      </c>
      <c r="G2249">
        <v>9.1</v>
      </c>
      <c r="H2249"/>
      <c r="I2249"/>
    </row>
    <row r="2250" spans="1:9" x14ac:dyDescent="0.35">
      <c r="A2250" s="35" t="s">
        <v>0</v>
      </c>
      <c r="B2250" s="33">
        <v>4</v>
      </c>
      <c r="C2250" s="35" t="s">
        <v>365</v>
      </c>
      <c r="D2250">
        <v>2</v>
      </c>
      <c r="E2250" s="35" t="s">
        <v>77</v>
      </c>
      <c r="F2250">
        <v>96</v>
      </c>
      <c r="G2250">
        <v>9.1</v>
      </c>
      <c r="H2250"/>
      <c r="I2250"/>
    </row>
    <row r="2251" spans="1:9" x14ac:dyDescent="0.35">
      <c r="A2251" s="35" t="s">
        <v>0</v>
      </c>
      <c r="B2251" s="33">
        <v>4</v>
      </c>
      <c r="C2251" s="35" t="s">
        <v>365</v>
      </c>
      <c r="D2251">
        <v>3</v>
      </c>
      <c r="E2251" s="35" t="s">
        <v>77</v>
      </c>
      <c r="F2251">
        <v>97</v>
      </c>
      <c r="G2251">
        <v>11.1</v>
      </c>
      <c r="H2251"/>
      <c r="I2251"/>
    </row>
    <row r="2252" spans="1:9" x14ac:dyDescent="0.35">
      <c r="A2252" s="35" t="s">
        <v>0</v>
      </c>
      <c r="B2252" s="33">
        <v>4</v>
      </c>
      <c r="C2252" s="35" t="s">
        <v>365</v>
      </c>
      <c r="D2252">
        <v>3</v>
      </c>
      <c r="E2252" s="35" t="s">
        <v>77</v>
      </c>
      <c r="F2252">
        <v>98</v>
      </c>
      <c r="G2252">
        <v>9.8000000000000007</v>
      </c>
      <c r="H2252"/>
      <c r="I2252"/>
    </row>
    <row r="2253" spans="1:9" x14ac:dyDescent="0.35">
      <c r="A2253" s="35" t="s">
        <v>0</v>
      </c>
      <c r="B2253" s="33">
        <v>4</v>
      </c>
      <c r="C2253" s="35" t="s">
        <v>365</v>
      </c>
      <c r="D2253">
        <v>5</v>
      </c>
      <c r="E2253" s="35" t="s">
        <v>77</v>
      </c>
      <c r="F2253">
        <v>100</v>
      </c>
      <c r="G2253">
        <v>10.9</v>
      </c>
      <c r="H2253"/>
      <c r="I2253"/>
    </row>
    <row r="2254" spans="1:9" x14ac:dyDescent="0.35">
      <c r="A2254" s="35" t="s">
        <v>0</v>
      </c>
      <c r="B2254" s="33">
        <v>4</v>
      </c>
      <c r="C2254" s="35" t="s">
        <v>365</v>
      </c>
      <c r="D2254">
        <v>8</v>
      </c>
      <c r="E2254" s="35" t="s">
        <v>77</v>
      </c>
      <c r="F2254">
        <v>100</v>
      </c>
      <c r="G2254">
        <v>9.8000000000000007</v>
      </c>
      <c r="H2254"/>
      <c r="I2254"/>
    </row>
    <row r="2255" spans="1:9" x14ac:dyDescent="0.35">
      <c r="A2255" s="35" t="s">
        <v>0</v>
      </c>
      <c r="B2255" s="33">
        <v>4</v>
      </c>
      <c r="C2255" s="35" t="s">
        <v>365</v>
      </c>
      <c r="D2255">
        <v>1</v>
      </c>
      <c r="E2255" s="35" t="s">
        <v>77</v>
      </c>
      <c r="F2255">
        <v>102</v>
      </c>
      <c r="G2255">
        <v>12.1</v>
      </c>
      <c r="H2255"/>
      <c r="I2255"/>
    </row>
    <row r="2256" spans="1:9" x14ac:dyDescent="0.35">
      <c r="A2256" s="35" t="s">
        <v>0</v>
      </c>
      <c r="B2256" s="33">
        <v>4</v>
      </c>
      <c r="C2256" s="35" t="s">
        <v>365</v>
      </c>
      <c r="D2256">
        <v>2</v>
      </c>
      <c r="E2256" s="35" t="s">
        <v>77</v>
      </c>
      <c r="F2256">
        <v>102</v>
      </c>
      <c r="G2256">
        <v>10.4</v>
      </c>
      <c r="H2256"/>
      <c r="I2256"/>
    </row>
    <row r="2257" spans="1:9" x14ac:dyDescent="0.35">
      <c r="A2257" s="35" t="s">
        <v>0</v>
      </c>
      <c r="B2257" s="33">
        <v>4</v>
      </c>
      <c r="C2257" s="35" t="s">
        <v>365</v>
      </c>
      <c r="D2257">
        <v>1</v>
      </c>
      <c r="E2257" s="35" t="s">
        <v>77</v>
      </c>
      <c r="F2257">
        <v>103</v>
      </c>
      <c r="G2257">
        <v>11.3</v>
      </c>
      <c r="H2257"/>
      <c r="I2257"/>
    </row>
    <row r="2258" spans="1:9" x14ac:dyDescent="0.35">
      <c r="A2258" s="35" t="s">
        <v>0</v>
      </c>
      <c r="B2258" s="33">
        <v>4</v>
      </c>
      <c r="C2258" s="35" t="s">
        <v>365</v>
      </c>
      <c r="D2258">
        <v>5</v>
      </c>
      <c r="E2258" s="35" t="s">
        <v>77</v>
      </c>
      <c r="F2258">
        <v>103</v>
      </c>
      <c r="G2258">
        <v>11.6</v>
      </c>
      <c r="H2258"/>
      <c r="I2258"/>
    </row>
    <row r="2259" spans="1:9" x14ac:dyDescent="0.35">
      <c r="A2259" s="35" t="s">
        <v>0</v>
      </c>
      <c r="B2259" s="33">
        <v>4</v>
      </c>
      <c r="C2259" s="35" t="s">
        <v>365</v>
      </c>
      <c r="D2259">
        <v>4</v>
      </c>
      <c r="E2259" s="35" t="s">
        <v>77</v>
      </c>
      <c r="F2259">
        <v>105</v>
      </c>
      <c r="G2259">
        <v>11.4</v>
      </c>
      <c r="H2259"/>
      <c r="I2259"/>
    </row>
    <row r="2260" spans="1:9" x14ac:dyDescent="0.35">
      <c r="A2260" s="35" t="s">
        <v>0</v>
      </c>
      <c r="B2260" s="33">
        <v>4</v>
      </c>
      <c r="C2260" s="35" t="s">
        <v>365</v>
      </c>
      <c r="D2260">
        <v>4</v>
      </c>
      <c r="E2260" s="35" t="s">
        <v>77</v>
      </c>
      <c r="F2260">
        <v>106</v>
      </c>
      <c r="G2260">
        <v>11.3</v>
      </c>
      <c r="H2260"/>
      <c r="I2260"/>
    </row>
    <row r="2261" spans="1:9" x14ac:dyDescent="0.35">
      <c r="A2261" s="35" t="s">
        <v>0</v>
      </c>
      <c r="B2261" s="33">
        <v>4</v>
      </c>
      <c r="C2261" s="35" t="s">
        <v>365</v>
      </c>
      <c r="D2261">
        <v>2</v>
      </c>
      <c r="E2261" s="35" t="s">
        <v>77</v>
      </c>
      <c r="F2261">
        <v>107</v>
      </c>
      <c r="G2261">
        <v>12.8</v>
      </c>
      <c r="H2261"/>
      <c r="I2261"/>
    </row>
    <row r="2262" spans="1:9" x14ac:dyDescent="0.35">
      <c r="A2262" s="35" t="s">
        <v>0</v>
      </c>
      <c r="B2262" s="33">
        <v>4</v>
      </c>
      <c r="C2262" s="35" t="s">
        <v>365</v>
      </c>
      <c r="D2262">
        <v>6</v>
      </c>
      <c r="E2262" s="35" t="s">
        <v>77</v>
      </c>
      <c r="F2262">
        <v>116</v>
      </c>
      <c r="G2262">
        <v>14.6</v>
      </c>
      <c r="H2262"/>
      <c r="I2262"/>
    </row>
    <row r="2263" spans="1:9" x14ac:dyDescent="0.35">
      <c r="A2263" s="35" t="s">
        <v>0</v>
      </c>
      <c r="B2263" s="33">
        <v>4</v>
      </c>
      <c r="C2263" s="35" t="s">
        <v>365</v>
      </c>
      <c r="D2263">
        <v>7</v>
      </c>
      <c r="E2263" s="35" t="s">
        <v>77</v>
      </c>
      <c r="F2263">
        <v>117</v>
      </c>
      <c r="G2263">
        <v>15.8</v>
      </c>
      <c r="H2263"/>
      <c r="I2263"/>
    </row>
    <row r="2264" spans="1:9" x14ac:dyDescent="0.35">
      <c r="A2264" s="35" t="s">
        <v>0</v>
      </c>
      <c r="B2264" s="33">
        <v>4</v>
      </c>
      <c r="C2264" s="35" t="s">
        <v>365</v>
      </c>
      <c r="D2264">
        <v>8</v>
      </c>
      <c r="E2264" s="35" t="s">
        <v>77</v>
      </c>
      <c r="F2264">
        <v>118</v>
      </c>
      <c r="G2264">
        <v>17.7</v>
      </c>
      <c r="H2264"/>
      <c r="I2264"/>
    </row>
    <row r="2265" spans="1:9" x14ac:dyDescent="0.35">
      <c r="A2265" s="35" t="s">
        <v>0</v>
      </c>
      <c r="B2265" s="33">
        <v>4</v>
      </c>
      <c r="C2265" s="35" t="s">
        <v>373</v>
      </c>
      <c r="D2265">
        <v>3</v>
      </c>
      <c r="E2265" s="35" t="s">
        <v>8</v>
      </c>
      <c r="F2265">
        <v>50</v>
      </c>
      <c r="G2265">
        <v>2</v>
      </c>
      <c r="H2265"/>
      <c r="I2265"/>
    </row>
    <row r="2266" spans="1:9" x14ac:dyDescent="0.35">
      <c r="A2266" s="35" t="s">
        <v>0</v>
      </c>
      <c r="B2266" s="33">
        <v>4</v>
      </c>
      <c r="C2266" s="35" t="s">
        <v>373</v>
      </c>
      <c r="D2266">
        <v>2</v>
      </c>
      <c r="E2266" s="35" t="s">
        <v>31</v>
      </c>
      <c r="F2266">
        <v>54</v>
      </c>
      <c r="G2266">
        <v>3.3</v>
      </c>
      <c r="H2266"/>
      <c r="I2266"/>
    </row>
    <row r="2267" spans="1:9" x14ac:dyDescent="0.35">
      <c r="A2267" s="35" t="s">
        <v>0</v>
      </c>
      <c r="B2267" s="33">
        <v>4</v>
      </c>
      <c r="C2267" s="35" t="s">
        <v>373</v>
      </c>
      <c r="D2267">
        <v>2</v>
      </c>
      <c r="E2267" s="35" t="s">
        <v>31</v>
      </c>
      <c r="F2267">
        <v>55</v>
      </c>
      <c r="G2267">
        <v>3.8</v>
      </c>
      <c r="H2267"/>
      <c r="I2267"/>
    </row>
    <row r="2268" spans="1:9" x14ac:dyDescent="0.35">
      <c r="A2268" s="35" t="s">
        <v>0</v>
      </c>
      <c r="B2268" s="33">
        <v>4</v>
      </c>
      <c r="C2268" s="35" t="s">
        <v>373</v>
      </c>
      <c r="D2268">
        <v>1</v>
      </c>
      <c r="E2268" s="35" t="s">
        <v>8</v>
      </c>
      <c r="F2268">
        <v>56</v>
      </c>
      <c r="G2268">
        <v>5.8</v>
      </c>
      <c r="H2268"/>
      <c r="I2268"/>
    </row>
    <row r="2269" spans="1:9" x14ac:dyDescent="0.35">
      <c r="A2269" s="35" t="s">
        <v>0</v>
      </c>
      <c r="B2269" s="33">
        <v>4</v>
      </c>
      <c r="C2269" s="35" t="s">
        <v>373</v>
      </c>
      <c r="D2269">
        <v>2</v>
      </c>
      <c r="E2269" s="35" t="s">
        <v>31</v>
      </c>
      <c r="F2269">
        <v>56</v>
      </c>
      <c r="G2269">
        <v>4.4000000000000004</v>
      </c>
      <c r="H2269"/>
      <c r="I2269"/>
    </row>
    <row r="2270" spans="1:9" x14ac:dyDescent="0.35">
      <c r="A2270" s="35" t="s">
        <v>0</v>
      </c>
      <c r="B2270" s="33">
        <v>4</v>
      </c>
      <c r="C2270" s="35" t="s">
        <v>373</v>
      </c>
      <c r="D2270">
        <v>3</v>
      </c>
      <c r="E2270" s="35" t="s">
        <v>230</v>
      </c>
      <c r="F2270">
        <v>117</v>
      </c>
      <c r="G2270">
        <v>25.8</v>
      </c>
      <c r="H2270"/>
      <c r="I2270"/>
    </row>
    <row r="2271" spans="1:9" x14ac:dyDescent="0.35">
      <c r="A2271" s="35" t="s">
        <v>0</v>
      </c>
      <c r="B2271" s="33">
        <v>4</v>
      </c>
      <c r="C2271" s="35" t="s">
        <v>364</v>
      </c>
      <c r="D2271">
        <v>1</v>
      </c>
      <c r="E2271" s="35" t="s">
        <v>294</v>
      </c>
      <c r="F2271">
        <v>44</v>
      </c>
      <c r="G2271">
        <v>3.1</v>
      </c>
      <c r="H2271"/>
      <c r="I2271"/>
    </row>
    <row r="2272" spans="1:9" x14ac:dyDescent="0.35">
      <c r="A2272" s="35" t="s">
        <v>0</v>
      </c>
      <c r="B2272" s="33">
        <v>4</v>
      </c>
      <c r="C2272" s="35" t="s">
        <v>364</v>
      </c>
      <c r="D2272">
        <v>2</v>
      </c>
      <c r="E2272" s="35" t="s">
        <v>979</v>
      </c>
      <c r="F2272">
        <v>83</v>
      </c>
      <c r="G2272">
        <v>13</v>
      </c>
      <c r="H2272"/>
      <c r="I2272" t="s">
        <v>248</v>
      </c>
    </row>
    <row r="2273" spans="1:9" x14ac:dyDescent="0.35">
      <c r="A2273" s="35" t="s">
        <v>0</v>
      </c>
      <c r="B2273" s="33">
        <v>4</v>
      </c>
      <c r="C2273" s="35" t="s">
        <v>364</v>
      </c>
      <c r="D2273">
        <v>2</v>
      </c>
      <c r="E2273" s="35" t="s">
        <v>979</v>
      </c>
      <c r="F2273">
        <v>84</v>
      </c>
      <c r="G2273">
        <v>13.9</v>
      </c>
      <c r="H2273"/>
      <c r="I2273" t="s">
        <v>248</v>
      </c>
    </row>
    <row r="2274" spans="1:9" x14ac:dyDescent="0.35">
      <c r="A2274" s="35" t="s">
        <v>0</v>
      </c>
      <c r="B2274" s="33">
        <v>4</v>
      </c>
      <c r="C2274" s="35" t="s">
        <v>364</v>
      </c>
      <c r="D2274">
        <v>2</v>
      </c>
      <c r="E2274" s="35" t="s">
        <v>979</v>
      </c>
      <c r="F2274">
        <v>84</v>
      </c>
      <c r="G2274">
        <v>13.3</v>
      </c>
      <c r="H2274"/>
      <c r="I2274" t="s">
        <v>248</v>
      </c>
    </row>
    <row r="2275" spans="1:9" x14ac:dyDescent="0.35">
      <c r="A2275" s="35" t="s">
        <v>0</v>
      </c>
      <c r="B2275" s="33">
        <v>4</v>
      </c>
      <c r="C2275" s="35" t="s">
        <v>364</v>
      </c>
      <c r="D2275">
        <v>2</v>
      </c>
      <c r="E2275" s="35" t="s">
        <v>979</v>
      </c>
      <c r="F2275">
        <v>85</v>
      </c>
      <c r="G2275">
        <v>16.100000000000001</v>
      </c>
      <c r="H2275"/>
      <c r="I2275" t="s">
        <v>248</v>
      </c>
    </row>
    <row r="2276" spans="1:9" x14ac:dyDescent="0.35">
      <c r="A2276" s="35" t="s">
        <v>0</v>
      </c>
      <c r="B2276" s="33">
        <v>4</v>
      </c>
      <c r="C2276" s="35" t="s">
        <v>364</v>
      </c>
      <c r="D2276">
        <v>2</v>
      </c>
      <c r="E2276" s="35" t="s">
        <v>979</v>
      </c>
      <c r="F2276">
        <v>86</v>
      </c>
      <c r="G2276">
        <v>13.1</v>
      </c>
      <c r="H2276"/>
      <c r="I2276" t="s">
        <v>248</v>
      </c>
    </row>
    <row r="2277" spans="1:9" x14ac:dyDescent="0.35">
      <c r="A2277" s="35" t="s">
        <v>0</v>
      </c>
      <c r="B2277" s="33">
        <v>4</v>
      </c>
      <c r="C2277" s="35" t="s">
        <v>364</v>
      </c>
      <c r="D2277">
        <v>2</v>
      </c>
      <c r="E2277" s="35" t="s">
        <v>979</v>
      </c>
      <c r="F2277">
        <v>87</v>
      </c>
      <c r="G2277">
        <v>13.9</v>
      </c>
      <c r="H2277"/>
      <c r="I2277" t="s">
        <v>248</v>
      </c>
    </row>
    <row r="2278" spans="1:9" x14ac:dyDescent="0.35">
      <c r="A2278" s="35" t="s">
        <v>0</v>
      </c>
      <c r="B2278" s="33">
        <v>5</v>
      </c>
      <c r="C2278" s="35" t="s">
        <v>365</v>
      </c>
      <c r="D2278">
        <v>1</v>
      </c>
      <c r="E2278" s="35" t="s">
        <v>8</v>
      </c>
      <c r="F2278">
        <v>67</v>
      </c>
      <c r="G2278">
        <v>8.4</v>
      </c>
      <c r="H2278"/>
      <c r="I2278"/>
    </row>
    <row r="2279" spans="1:9" x14ac:dyDescent="0.35">
      <c r="A2279" s="35" t="s">
        <v>0</v>
      </c>
      <c r="B2279" s="33">
        <v>5</v>
      </c>
      <c r="C2279" s="35" t="s">
        <v>373</v>
      </c>
      <c r="D2279">
        <v>1</v>
      </c>
      <c r="E2279" s="35" t="s">
        <v>294</v>
      </c>
      <c r="F2279">
        <v>105</v>
      </c>
      <c r="G2279">
        <v>42.1</v>
      </c>
      <c r="H2279"/>
      <c r="I2279"/>
    </row>
    <row r="2280" spans="1:9" x14ac:dyDescent="0.35">
      <c r="A2280" s="35" t="s">
        <v>0</v>
      </c>
      <c r="B2280" s="33">
        <v>5</v>
      </c>
      <c r="C2280" s="35" t="s">
        <v>373</v>
      </c>
      <c r="D2280">
        <v>2</v>
      </c>
      <c r="E2280" s="35" t="s">
        <v>31</v>
      </c>
      <c r="F2280">
        <v>42</v>
      </c>
      <c r="G2280">
        <v>2.75</v>
      </c>
      <c r="H2280"/>
      <c r="I2280"/>
    </row>
    <row r="2281" spans="1:9" x14ac:dyDescent="0.35">
      <c r="A2281" s="35" t="s">
        <v>0</v>
      </c>
      <c r="B2281" s="33">
        <v>5</v>
      </c>
      <c r="C2281" s="35" t="s">
        <v>373</v>
      </c>
      <c r="D2281">
        <v>2</v>
      </c>
      <c r="E2281" s="35" t="s">
        <v>8</v>
      </c>
      <c r="F2281">
        <v>101</v>
      </c>
      <c r="G2281">
        <v>27.5</v>
      </c>
      <c r="H2281"/>
      <c r="I2281"/>
    </row>
    <row r="2282" spans="1:9" x14ac:dyDescent="0.35">
      <c r="A2282" s="35" t="s">
        <v>0</v>
      </c>
      <c r="B2282" s="33">
        <v>5</v>
      </c>
      <c r="C2282" s="35" t="s">
        <v>373</v>
      </c>
      <c r="D2282">
        <v>3</v>
      </c>
      <c r="E2282" s="35" t="s">
        <v>46</v>
      </c>
      <c r="F2282">
        <v>695</v>
      </c>
      <c r="G2282">
        <v>1110</v>
      </c>
      <c r="H2282"/>
      <c r="I2282"/>
    </row>
    <row r="2283" spans="1:9" x14ac:dyDescent="0.35">
      <c r="A2283" s="35" t="s">
        <v>0</v>
      </c>
      <c r="B2283" s="33">
        <v>5</v>
      </c>
      <c r="C2283" s="35" t="s">
        <v>364</v>
      </c>
      <c r="D2283">
        <v>1</v>
      </c>
      <c r="E2283" s="35" t="s">
        <v>68</v>
      </c>
      <c r="F2283">
        <v>10</v>
      </c>
      <c r="G2283">
        <v>0.02</v>
      </c>
      <c r="H2283"/>
      <c r="I2283" t="s">
        <v>1011</v>
      </c>
    </row>
    <row r="2284" spans="1:9" x14ac:dyDescent="0.35">
      <c r="A2284" s="35" t="s">
        <v>0</v>
      </c>
      <c r="B2284" s="33">
        <v>5</v>
      </c>
      <c r="C2284" s="35" t="s">
        <v>364</v>
      </c>
      <c r="D2284">
        <v>1</v>
      </c>
      <c r="E2284" s="35" t="s">
        <v>68</v>
      </c>
      <c r="F2284">
        <v>11</v>
      </c>
      <c r="G2284">
        <v>0.02</v>
      </c>
      <c r="H2284"/>
      <c r="I2284" t="s">
        <v>1011</v>
      </c>
    </row>
    <row r="2285" spans="1:9" x14ac:dyDescent="0.35">
      <c r="A2285" s="35" t="s">
        <v>0</v>
      </c>
      <c r="B2285" s="33">
        <v>5</v>
      </c>
      <c r="C2285" s="35" t="s">
        <v>364</v>
      </c>
      <c r="D2285">
        <v>1</v>
      </c>
      <c r="E2285" s="35" t="s">
        <v>68</v>
      </c>
      <c r="F2285">
        <v>14</v>
      </c>
      <c r="G2285">
        <v>0.04</v>
      </c>
      <c r="H2285"/>
      <c r="I2285" t="s">
        <v>1011</v>
      </c>
    </row>
    <row r="2286" spans="1:9" x14ac:dyDescent="0.35">
      <c r="A2286" s="35" t="s">
        <v>0</v>
      </c>
      <c r="B2286" s="33">
        <v>5</v>
      </c>
      <c r="C2286" s="35" t="s">
        <v>364</v>
      </c>
      <c r="D2286">
        <v>1</v>
      </c>
      <c r="E2286" s="35" t="s">
        <v>68</v>
      </c>
      <c r="F2286">
        <v>12</v>
      </c>
      <c r="G2286">
        <v>0.03</v>
      </c>
      <c r="H2286"/>
      <c r="I2286" t="s">
        <v>1011</v>
      </c>
    </row>
    <row r="2287" spans="1:9" x14ac:dyDescent="0.35">
      <c r="A2287" s="35" t="s">
        <v>0</v>
      </c>
      <c r="B2287" s="33">
        <v>5</v>
      </c>
      <c r="C2287" s="35" t="s">
        <v>364</v>
      </c>
      <c r="D2287">
        <v>1</v>
      </c>
      <c r="E2287" s="35" t="s">
        <v>68</v>
      </c>
      <c r="F2287">
        <v>9</v>
      </c>
      <c r="G2287">
        <v>0.01</v>
      </c>
      <c r="H2287"/>
      <c r="I2287" t="s">
        <v>1011</v>
      </c>
    </row>
    <row r="2288" spans="1:9" x14ac:dyDescent="0.35">
      <c r="A2288" s="35" t="s">
        <v>0</v>
      </c>
      <c r="B2288" s="33">
        <v>5</v>
      </c>
      <c r="C2288" s="35" t="s">
        <v>364</v>
      </c>
      <c r="D2288">
        <v>2</v>
      </c>
      <c r="E2288" s="35" t="s">
        <v>68</v>
      </c>
      <c r="F2288">
        <v>40</v>
      </c>
      <c r="G2288">
        <v>0.75</v>
      </c>
      <c r="H2288"/>
      <c r="I2288" t="s">
        <v>1011</v>
      </c>
    </row>
    <row r="2289" spans="1:9" x14ac:dyDescent="0.35">
      <c r="A2289" s="35" t="s">
        <v>0</v>
      </c>
      <c r="B2289" s="33">
        <v>5</v>
      </c>
      <c r="C2289" s="35" t="s">
        <v>364</v>
      </c>
      <c r="D2289">
        <v>2</v>
      </c>
      <c r="E2289" s="35" t="s">
        <v>68</v>
      </c>
      <c r="F2289">
        <v>42</v>
      </c>
      <c r="G2289">
        <v>0.99</v>
      </c>
      <c r="H2289"/>
      <c r="I2289" t="s">
        <v>1011</v>
      </c>
    </row>
    <row r="2290" spans="1:9" x14ac:dyDescent="0.35">
      <c r="A2290" s="35" t="s">
        <v>0</v>
      </c>
      <c r="B2290" s="33">
        <v>5</v>
      </c>
      <c r="C2290" s="35" t="s">
        <v>364</v>
      </c>
      <c r="D2290">
        <v>2</v>
      </c>
      <c r="E2290" s="35" t="s">
        <v>68</v>
      </c>
      <c r="F2290">
        <v>37</v>
      </c>
      <c r="G2290">
        <v>0.48</v>
      </c>
      <c r="H2290"/>
      <c r="I2290" t="s">
        <v>1011</v>
      </c>
    </row>
    <row r="2291" spans="1:9" x14ac:dyDescent="0.35">
      <c r="A2291" s="35" t="s">
        <v>0</v>
      </c>
      <c r="B2291" s="33">
        <v>5</v>
      </c>
      <c r="C2291" s="35" t="s">
        <v>364</v>
      </c>
      <c r="D2291">
        <v>2</v>
      </c>
      <c r="E2291" s="35" t="s">
        <v>68</v>
      </c>
      <c r="F2291">
        <v>39</v>
      </c>
      <c r="G2291">
        <v>0.52</v>
      </c>
      <c r="H2291"/>
      <c r="I2291" t="s">
        <v>1011</v>
      </c>
    </row>
    <row r="2292" spans="1:9" x14ac:dyDescent="0.35">
      <c r="A2292" s="35" t="s">
        <v>0</v>
      </c>
      <c r="B2292" s="33">
        <v>5</v>
      </c>
      <c r="C2292" s="35" t="s">
        <v>364</v>
      </c>
      <c r="D2292">
        <v>2</v>
      </c>
      <c r="E2292" s="35" t="s">
        <v>68</v>
      </c>
      <c r="F2292">
        <v>38</v>
      </c>
      <c r="G2292">
        <v>0.69</v>
      </c>
      <c r="H2292"/>
      <c r="I2292" t="s">
        <v>1011</v>
      </c>
    </row>
    <row r="2293" spans="1:9" x14ac:dyDescent="0.35">
      <c r="A2293" s="35" t="s">
        <v>0</v>
      </c>
      <c r="B2293" s="33">
        <v>5</v>
      </c>
      <c r="C2293" s="35" t="s">
        <v>364</v>
      </c>
      <c r="D2293">
        <v>2</v>
      </c>
      <c r="E2293" s="35" t="s">
        <v>68</v>
      </c>
      <c r="F2293">
        <v>38</v>
      </c>
      <c r="G2293">
        <v>0.62</v>
      </c>
      <c r="H2293"/>
      <c r="I2293" t="s">
        <v>1011</v>
      </c>
    </row>
    <row r="2294" spans="1:9" x14ac:dyDescent="0.35">
      <c r="A2294" s="35" t="s">
        <v>0</v>
      </c>
      <c r="B2294" s="33">
        <v>5</v>
      </c>
      <c r="C2294" s="35" t="s">
        <v>364</v>
      </c>
      <c r="D2294">
        <v>2</v>
      </c>
      <c r="E2294" s="35" t="s">
        <v>68</v>
      </c>
      <c r="F2294">
        <v>35</v>
      </c>
      <c r="G2294">
        <v>0.47</v>
      </c>
      <c r="H2294"/>
      <c r="I2294" t="s">
        <v>1011</v>
      </c>
    </row>
    <row r="2295" spans="1:9" x14ac:dyDescent="0.35">
      <c r="A2295" s="35" t="s">
        <v>0</v>
      </c>
      <c r="B2295" s="33">
        <v>5</v>
      </c>
      <c r="C2295" s="35" t="s">
        <v>364</v>
      </c>
      <c r="D2295">
        <v>2</v>
      </c>
      <c r="E2295" s="35" t="s">
        <v>294</v>
      </c>
      <c r="F2295">
        <v>29</v>
      </c>
      <c r="G2295">
        <v>1.24</v>
      </c>
      <c r="H2295"/>
      <c r="I2295"/>
    </row>
    <row r="2296" spans="1:9" x14ac:dyDescent="0.35">
      <c r="A2296" s="35" t="s">
        <v>0</v>
      </c>
      <c r="B2296" s="33">
        <v>5</v>
      </c>
      <c r="C2296" s="35" t="s">
        <v>364</v>
      </c>
      <c r="D2296">
        <v>2</v>
      </c>
      <c r="E2296" s="35" t="s">
        <v>294</v>
      </c>
      <c r="F2296">
        <v>27</v>
      </c>
      <c r="G2296">
        <v>0.79</v>
      </c>
      <c r="H2296"/>
      <c r="I2296"/>
    </row>
    <row r="2297" spans="1:9" x14ac:dyDescent="0.35">
      <c r="A2297" s="35" t="s">
        <v>0</v>
      </c>
      <c r="B2297" s="33">
        <v>5</v>
      </c>
      <c r="C2297" s="35" t="s">
        <v>364</v>
      </c>
      <c r="D2297">
        <v>2</v>
      </c>
      <c r="E2297" s="35" t="s">
        <v>55</v>
      </c>
      <c r="F2297">
        <v>45</v>
      </c>
      <c r="G2297">
        <v>2.69</v>
      </c>
      <c r="H2297"/>
      <c r="I2297"/>
    </row>
    <row r="2298" spans="1:9" x14ac:dyDescent="0.35">
      <c r="A2298" s="35" t="s">
        <v>0</v>
      </c>
      <c r="B2298" s="33">
        <v>6</v>
      </c>
      <c r="C2298" s="35" t="s">
        <v>373</v>
      </c>
      <c r="D2298">
        <v>3</v>
      </c>
      <c r="E2298" s="35" t="s">
        <v>8</v>
      </c>
      <c r="F2298">
        <v>54</v>
      </c>
      <c r="G2298">
        <v>3.8</v>
      </c>
      <c r="H2298"/>
      <c r="I2298"/>
    </row>
    <row r="2299" spans="1:9" x14ac:dyDescent="0.35">
      <c r="A2299" s="35" t="s">
        <v>0</v>
      </c>
      <c r="B2299" s="33">
        <v>6</v>
      </c>
      <c r="C2299" s="35" t="s">
        <v>373</v>
      </c>
      <c r="D2299">
        <v>3</v>
      </c>
      <c r="E2299" s="35" t="s">
        <v>8</v>
      </c>
      <c r="F2299">
        <v>51</v>
      </c>
      <c r="G2299">
        <v>4.3</v>
      </c>
      <c r="H2299"/>
      <c r="I2299"/>
    </row>
    <row r="2300" spans="1:9" x14ac:dyDescent="0.35">
      <c r="A2300" s="35" t="s">
        <v>0</v>
      </c>
      <c r="B2300" s="33">
        <v>6</v>
      </c>
      <c r="C2300" s="35" t="s">
        <v>373</v>
      </c>
      <c r="D2300">
        <v>2</v>
      </c>
      <c r="E2300" s="35" t="s">
        <v>230</v>
      </c>
      <c r="F2300">
        <v>106</v>
      </c>
      <c r="G2300">
        <v>14.3</v>
      </c>
      <c r="H2300"/>
      <c r="I2300"/>
    </row>
    <row r="2301" spans="1:9" x14ac:dyDescent="0.35">
      <c r="A2301" s="35" t="s">
        <v>0</v>
      </c>
      <c r="B2301" s="33">
        <v>6</v>
      </c>
      <c r="C2301" s="35" t="s">
        <v>373</v>
      </c>
      <c r="D2301">
        <v>2</v>
      </c>
      <c r="E2301" s="35" t="s">
        <v>230</v>
      </c>
      <c r="F2301">
        <v>110</v>
      </c>
      <c r="G2301">
        <v>18.600000000000001</v>
      </c>
      <c r="H2301"/>
      <c r="I2301"/>
    </row>
    <row r="2302" spans="1:9" x14ac:dyDescent="0.35">
      <c r="A2302" s="35" t="s">
        <v>0</v>
      </c>
      <c r="B2302" s="33">
        <v>6</v>
      </c>
      <c r="C2302" s="35" t="s">
        <v>373</v>
      </c>
      <c r="D2302">
        <v>2</v>
      </c>
      <c r="E2302" s="35" t="s">
        <v>294</v>
      </c>
      <c r="F2302">
        <v>107</v>
      </c>
      <c r="G2302">
        <v>45.2</v>
      </c>
      <c r="H2302"/>
      <c r="I2302"/>
    </row>
    <row r="2303" spans="1:9" x14ac:dyDescent="0.35">
      <c r="A2303" s="35" t="s">
        <v>0</v>
      </c>
      <c r="B2303" s="33">
        <v>6</v>
      </c>
      <c r="C2303" s="35" t="s">
        <v>364</v>
      </c>
      <c r="D2303">
        <v>1</v>
      </c>
      <c r="E2303" s="35" t="s">
        <v>481</v>
      </c>
      <c r="F2303">
        <v>90</v>
      </c>
      <c r="G2303">
        <v>11.2</v>
      </c>
      <c r="H2303"/>
      <c r="I2303"/>
    </row>
    <row r="2304" spans="1:9" x14ac:dyDescent="0.35">
      <c r="A2304" s="35" t="s">
        <v>0</v>
      </c>
      <c r="B2304" s="33">
        <v>6</v>
      </c>
      <c r="C2304" s="35" t="s">
        <v>364</v>
      </c>
      <c r="D2304">
        <v>1</v>
      </c>
      <c r="E2304" s="35" t="s">
        <v>629</v>
      </c>
      <c r="F2304">
        <v>18</v>
      </c>
      <c r="G2304">
        <v>0.3</v>
      </c>
      <c r="H2304"/>
      <c r="I2304"/>
    </row>
    <row r="2305" spans="1:9" x14ac:dyDescent="0.35">
      <c r="A2305" s="35" t="s">
        <v>0</v>
      </c>
      <c r="B2305" s="33">
        <v>6</v>
      </c>
      <c r="C2305" s="35" t="s">
        <v>364</v>
      </c>
      <c r="D2305">
        <v>2</v>
      </c>
      <c r="E2305" s="35" t="s">
        <v>1211</v>
      </c>
      <c r="F2305">
        <v>11</v>
      </c>
      <c r="G2305"/>
      <c r="H2305"/>
      <c r="I2305" t="s">
        <v>1120</v>
      </c>
    </row>
  </sheetData>
  <phoneticPr fontId="3" type="noConversion"/>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7067-F1C4-42AE-AE9B-592906301A46}">
  <sheetPr codeName="Sheet2"/>
  <dimension ref="A1:I669"/>
  <sheetViews>
    <sheetView workbookViewId="0"/>
  </sheetViews>
  <sheetFormatPr defaultRowHeight="14.5" x14ac:dyDescent="0.35"/>
  <cols>
    <col min="1" max="1" width="13.81640625" bestFit="1" customWidth="1"/>
    <col min="2" max="2" width="15" bestFit="1" customWidth="1"/>
    <col min="3" max="3" width="14.1796875" bestFit="1" customWidth="1"/>
    <col min="4" max="4" width="17.26953125" bestFit="1" customWidth="1"/>
    <col min="5" max="5" width="24.54296875" bestFit="1" customWidth="1"/>
    <col min="6" max="6" width="22.26953125" bestFit="1" customWidth="1"/>
    <col min="7" max="7" width="12.7265625" bestFit="1" customWidth="1"/>
    <col min="8" max="8" width="19.81640625" bestFit="1" customWidth="1"/>
    <col min="9" max="9" width="27.453125" bestFit="1" customWidth="1"/>
    <col min="10" max="10" width="23" bestFit="1" customWidth="1"/>
  </cols>
  <sheetData>
    <row r="1" spans="1:9" x14ac:dyDescent="0.35">
      <c r="A1" t="s">
        <v>295</v>
      </c>
      <c r="B1" t="s">
        <v>383</v>
      </c>
      <c r="C1" t="s">
        <v>366</v>
      </c>
      <c r="D1" t="s">
        <v>1051</v>
      </c>
      <c r="E1" t="s">
        <v>356</v>
      </c>
      <c r="F1" t="s">
        <v>357</v>
      </c>
      <c r="G1" t="s">
        <v>358</v>
      </c>
      <c r="H1" t="s">
        <v>359</v>
      </c>
      <c r="I1" t="s">
        <v>360</v>
      </c>
    </row>
    <row r="2" spans="1:9" x14ac:dyDescent="0.35">
      <c r="A2" t="s">
        <v>0</v>
      </c>
      <c r="B2">
        <v>1</v>
      </c>
      <c r="C2" t="s">
        <v>365</v>
      </c>
      <c r="D2" t="s">
        <v>365</v>
      </c>
      <c r="E2" t="s">
        <v>6</v>
      </c>
      <c r="F2">
        <v>13.5</v>
      </c>
      <c r="G2">
        <v>40.07</v>
      </c>
    </row>
    <row r="3" spans="1:9" x14ac:dyDescent="0.35">
      <c r="A3" t="s">
        <v>0</v>
      </c>
      <c r="B3">
        <v>1</v>
      </c>
      <c r="C3" t="s">
        <v>365</v>
      </c>
      <c r="D3" t="s">
        <v>365</v>
      </c>
      <c r="E3" t="s">
        <v>8</v>
      </c>
      <c r="F3">
        <v>14.4</v>
      </c>
      <c r="G3">
        <v>57.04</v>
      </c>
    </row>
    <row r="4" spans="1:9" x14ac:dyDescent="0.35">
      <c r="A4" t="s">
        <v>0</v>
      </c>
      <c r="B4">
        <v>1</v>
      </c>
      <c r="C4" t="s">
        <v>365</v>
      </c>
      <c r="D4" t="s">
        <v>365</v>
      </c>
      <c r="E4" t="s">
        <v>8</v>
      </c>
      <c r="F4">
        <v>8.6999999999999993</v>
      </c>
      <c r="G4">
        <v>30.38</v>
      </c>
    </row>
    <row r="5" spans="1:9" x14ac:dyDescent="0.35">
      <c r="A5" t="s">
        <v>0</v>
      </c>
      <c r="B5">
        <v>1</v>
      </c>
      <c r="C5" t="s">
        <v>365</v>
      </c>
      <c r="D5" t="s">
        <v>365</v>
      </c>
      <c r="E5" t="s">
        <v>11</v>
      </c>
      <c r="F5">
        <v>18</v>
      </c>
      <c r="G5">
        <v>132.80000000000001</v>
      </c>
    </row>
    <row r="6" spans="1:9" x14ac:dyDescent="0.35">
      <c r="A6" t="s">
        <v>0</v>
      </c>
      <c r="B6">
        <v>1</v>
      </c>
      <c r="C6" t="s">
        <v>365</v>
      </c>
      <c r="D6" t="s">
        <v>365</v>
      </c>
      <c r="E6" t="s">
        <v>975</v>
      </c>
      <c r="F6">
        <v>6.3</v>
      </c>
      <c r="G6">
        <v>3.1</v>
      </c>
    </row>
    <row r="7" spans="1:9" x14ac:dyDescent="0.35">
      <c r="A7" t="s">
        <v>0</v>
      </c>
      <c r="B7">
        <v>1</v>
      </c>
      <c r="C7" t="s">
        <v>364</v>
      </c>
      <c r="D7" t="s">
        <v>364</v>
      </c>
      <c r="E7" t="s">
        <v>12</v>
      </c>
      <c r="F7">
        <v>12.8</v>
      </c>
      <c r="G7">
        <v>26.3</v>
      </c>
    </row>
    <row r="8" spans="1:9" x14ac:dyDescent="0.35">
      <c r="A8" t="s">
        <v>0</v>
      </c>
      <c r="B8">
        <v>1</v>
      </c>
      <c r="C8" t="s">
        <v>364</v>
      </c>
      <c r="D8" t="s">
        <v>364</v>
      </c>
      <c r="E8" t="s">
        <v>27</v>
      </c>
      <c r="F8">
        <v>4.8</v>
      </c>
      <c r="G8">
        <v>1.3</v>
      </c>
      <c r="H8" t="s">
        <v>13</v>
      </c>
      <c r="I8" t="s">
        <v>996</v>
      </c>
    </row>
    <row r="9" spans="1:9" x14ac:dyDescent="0.35">
      <c r="A9" t="s">
        <v>0</v>
      </c>
      <c r="B9">
        <v>1</v>
      </c>
      <c r="C9" t="s">
        <v>364</v>
      </c>
      <c r="D9" t="s">
        <v>364</v>
      </c>
      <c r="E9" t="s">
        <v>976</v>
      </c>
      <c r="F9">
        <v>13.3</v>
      </c>
      <c r="G9">
        <v>36.1</v>
      </c>
      <c r="H9" t="s">
        <v>13</v>
      </c>
    </row>
    <row r="10" spans="1:9" x14ac:dyDescent="0.35">
      <c r="A10" t="s">
        <v>0</v>
      </c>
      <c r="B10">
        <v>1</v>
      </c>
      <c r="C10" t="s">
        <v>364</v>
      </c>
      <c r="D10" t="s">
        <v>364</v>
      </c>
      <c r="E10" t="s">
        <v>14</v>
      </c>
      <c r="F10">
        <v>1.4</v>
      </c>
      <c r="G10">
        <v>0.01</v>
      </c>
      <c r="H10" t="s">
        <v>13</v>
      </c>
      <c r="I10" t="s">
        <v>995</v>
      </c>
    </row>
    <row r="11" spans="1:9" x14ac:dyDescent="0.35">
      <c r="A11" t="s">
        <v>0</v>
      </c>
      <c r="B11">
        <v>1</v>
      </c>
      <c r="C11" t="s">
        <v>364</v>
      </c>
      <c r="D11" t="s">
        <v>364</v>
      </c>
      <c r="E11" t="s">
        <v>977</v>
      </c>
      <c r="F11">
        <v>3.4</v>
      </c>
      <c r="G11">
        <v>0.23</v>
      </c>
      <c r="H11" t="s">
        <v>13</v>
      </c>
    </row>
    <row r="12" spans="1:9" x14ac:dyDescent="0.35">
      <c r="A12" t="s">
        <v>0</v>
      </c>
      <c r="B12">
        <v>1</v>
      </c>
      <c r="C12" t="s">
        <v>373</v>
      </c>
      <c r="D12" t="s">
        <v>363</v>
      </c>
      <c r="E12" t="s">
        <v>15</v>
      </c>
      <c r="F12">
        <v>15.6</v>
      </c>
      <c r="G12">
        <v>59.38</v>
      </c>
    </row>
    <row r="13" spans="1:9" x14ac:dyDescent="0.35">
      <c r="A13" t="s">
        <v>0</v>
      </c>
      <c r="B13">
        <v>1</v>
      </c>
      <c r="C13" t="s">
        <v>373</v>
      </c>
      <c r="D13" t="s">
        <v>378</v>
      </c>
      <c r="E13" t="s">
        <v>976</v>
      </c>
      <c r="F13">
        <v>15.4</v>
      </c>
      <c r="G13">
        <v>58.33</v>
      </c>
    </row>
    <row r="14" spans="1:9" x14ac:dyDescent="0.35">
      <c r="A14" t="s">
        <v>0</v>
      </c>
      <c r="B14">
        <v>1</v>
      </c>
      <c r="C14" t="s">
        <v>373</v>
      </c>
      <c r="D14" t="s">
        <v>378</v>
      </c>
      <c r="E14" t="s">
        <v>976</v>
      </c>
      <c r="F14">
        <v>15.2</v>
      </c>
      <c r="G14">
        <v>54.31</v>
      </c>
    </row>
    <row r="15" spans="1:9" x14ac:dyDescent="0.35">
      <c r="A15" t="s">
        <v>0</v>
      </c>
      <c r="B15">
        <v>1</v>
      </c>
      <c r="C15" t="s">
        <v>373</v>
      </c>
      <c r="D15" t="s">
        <v>378</v>
      </c>
      <c r="E15" t="s">
        <v>976</v>
      </c>
      <c r="F15">
        <v>14.2</v>
      </c>
      <c r="G15">
        <v>42.94</v>
      </c>
    </row>
    <row r="16" spans="1:9" x14ac:dyDescent="0.35">
      <c r="A16" t="s">
        <v>0</v>
      </c>
      <c r="B16">
        <v>1</v>
      </c>
      <c r="C16" t="s">
        <v>373</v>
      </c>
      <c r="D16" t="s">
        <v>378</v>
      </c>
      <c r="E16" t="s">
        <v>294</v>
      </c>
      <c r="F16">
        <v>22.4</v>
      </c>
      <c r="G16">
        <v>372</v>
      </c>
    </row>
    <row r="17" spans="1:9" x14ac:dyDescent="0.35">
      <c r="A17" t="s">
        <v>0</v>
      </c>
      <c r="B17">
        <v>1</v>
      </c>
      <c r="C17" t="s">
        <v>373</v>
      </c>
      <c r="D17" t="s">
        <v>378</v>
      </c>
      <c r="E17" t="s">
        <v>294</v>
      </c>
      <c r="F17">
        <v>9.6999999999999993</v>
      </c>
      <c r="G17">
        <v>31.42</v>
      </c>
    </row>
    <row r="18" spans="1:9" x14ac:dyDescent="0.35">
      <c r="A18" t="s">
        <v>16</v>
      </c>
      <c r="B18">
        <v>1</v>
      </c>
      <c r="C18" t="s">
        <v>365</v>
      </c>
      <c r="D18" t="s">
        <v>365</v>
      </c>
      <c r="E18" t="s">
        <v>981</v>
      </c>
      <c r="F18">
        <v>29.4</v>
      </c>
      <c r="G18">
        <v>652.5</v>
      </c>
    </row>
    <row r="19" spans="1:9" x14ac:dyDescent="0.35">
      <c r="A19" t="s">
        <v>16</v>
      </c>
      <c r="B19">
        <v>1</v>
      </c>
      <c r="C19" t="s">
        <v>365</v>
      </c>
      <c r="D19" t="s">
        <v>365</v>
      </c>
      <c r="E19" t="s">
        <v>979</v>
      </c>
      <c r="F19">
        <v>7.2</v>
      </c>
      <c r="G19">
        <v>5.25</v>
      </c>
      <c r="I19" t="s">
        <v>980</v>
      </c>
    </row>
    <row r="20" spans="1:9" x14ac:dyDescent="0.35">
      <c r="A20" t="s">
        <v>16</v>
      </c>
      <c r="B20">
        <v>1</v>
      </c>
      <c r="C20" t="s">
        <v>365</v>
      </c>
      <c r="D20" t="s">
        <v>365</v>
      </c>
      <c r="E20" t="s">
        <v>20</v>
      </c>
      <c r="F20">
        <v>18.3</v>
      </c>
      <c r="G20">
        <v>94.16</v>
      </c>
      <c r="H20" t="s">
        <v>13</v>
      </c>
    </row>
    <row r="21" spans="1:9" x14ac:dyDescent="0.35">
      <c r="A21" t="s">
        <v>16</v>
      </c>
      <c r="B21">
        <v>1</v>
      </c>
      <c r="C21" t="s">
        <v>365</v>
      </c>
      <c r="D21" t="s">
        <v>365</v>
      </c>
      <c r="E21" t="s">
        <v>67</v>
      </c>
      <c r="F21">
        <v>10</v>
      </c>
      <c r="G21">
        <v>10.24</v>
      </c>
      <c r="H21" t="s">
        <v>13</v>
      </c>
      <c r="I21" t="s">
        <v>995</v>
      </c>
    </row>
    <row r="22" spans="1:9" x14ac:dyDescent="0.35">
      <c r="A22" t="s">
        <v>16</v>
      </c>
      <c r="B22">
        <v>1</v>
      </c>
      <c r="C22" t="s">
        <v>365</v>
      </c>
      <c r="D22" t="s">
        <v>365</v>
      </c>
      <c r="E22" t="s">
        <v>67</v>
      </c>
      <c r="F22">
        <v>11.2</v>
      </c>
      <c r="G22">
        <v>13.1</v>
      </c>
      <c r="H22" t="s">
        <v>13</v>
      </c>
      <c r="I22" t="s">
        <v>995</v>
      </c>
    </row>
    <row r="23" spans="1:9" x14ac:dyDescent="0.35">
      <c r="A23" t="s">
        <v>16</v>
      </c>
      <c r="B23">
        <v>1</v>
      </c>
      <c r="C23" t="s">
        <v>365</v>
      </c>
      <c r="D23" t="s">
        <v>365</v>
      </c>
      <c r="E23" t="s">
        <v>67</v>
      </c>
      <c r="F23">
        <v>10.5</v>
      </c>
      <c r="G23">
        <v>7.6</v>
      </c>
      <c r="H23" t="s">
        <v>13</v>
      </c>
      <c r="I23" t="s">
        <v>995</v>
      </c>
    </row>
    <row r="24" spans="1:9" x14ac:dyDescent="0.35">
      <c r="A24" t="s">
        <v>16</v>
      </c>
      <c r="B24">
        <v>1</v>
      </c>
      <c r="C24" t="s">
        <v>365</v>
      </c>
      <c r="D24" t="s">
        <v>365</v>
      </c>
      <c r="E24" t="s">
        <v>67</v>
      </c>
      <c r="F24">
        <v>10.6</v>
      </c>
      <c r="G24">
        <v>13.4</v>
      </c>
      <c r="I24" t="s">
        <v>995</v>
      </c>
    </row>
    <row r="25" spans="1:9" x14ac:dyDescent="0.35">
      <c r="A25" t="s">
        <v>16</v>
      </c>
      <c r="B25">
        <v>1</v>
      </c>
      <c r="C25" t="s">
        <v>365</v>
      </c>
      <c r="D25" t="s">
        <v>365</v>
      </c>
      <c r="E25" t="s">
        <v>67</v>
      </c>
      <c r="F25">
        <v>11.3</v>
      </c>
      <c r="G25">
        <v>14.92</v>
      </c>
      <c r="I25" t="s">
        <v>995</v>
      </c>
    </row>
    <row r="26" spans="1:9" x14ac:dyDescent="0.35">
      <c r="A26" t="s">
        <v>16</v>
      </c>
      <c r="B26">
        <v>1</v>
      </c>
      <c r="C26" t="s">
        <v>365</v>
      </c>
      <c r="D26" t="s">
        <v>365</v>
      </c>
      <c r="E26" t="s">
        <v>22</v>
      </c>
      <c r="F26">
        <v>16.100000000000001</v>
      </c>
      <c r="G26">
        <v>85.5</v>
      </c>
    </row>
    <row r="27" spans="1:9" x14ac:dyDescent="0.35">
      <c r="A27" t="s">
        <v>16</v>
      </c>
      <c r="B27">
        <v>1</v>
      </c>
      <c r="C27" t="s">
        <v>365</v>
      </c>
      <c r="D27" t="s">
        <v>365</v>
      </c>
      <c r="E27" t="s">
        <v>23</v>
      </c>
      <c r="F27">
        <v>12.5</v>
      </c>
      <c r="G27">
        <v>29.38</v>
      </c>
    </row>
    <row r="28" spans="1:9" x14ac:dyDescent="0.35">
      <c r="A28" t="s">
        <v>16</v>
      </c>
      <c r="B28">
        <v>1</v>
      </c>
      <c r="C28" t="s">
        <v>365</v>
      </c>
      <c r="D28" t="s">
        <v>365</v>
      </c>
      <c r="E28" t="s">
        <v>23</v>
      </c>
      <c r="F28">
        <v>13.1</v>
      </c>
      <c r="G28">
        <v>36.479999999999997</v>
      </c>
    </row>
    <row r="29" spans="1:9" x14ac:dyDescent="0.35">
      <c r="A29" t="s">
        <v>16</v>
      </c>
      <c r="B29">
        <v>1</v>
      </c>
      <c r="C29" t="s">
        <v>365</v>
      </c>
      <c r="D29" t="s">
        <v>365</v>
      </c>
      <c r="E29" t="s">
        <v>8</v>
      </c>
      <c r="F29">
        <v>5.8</v>
      </c>
      <c r="G29">
        <v>5.2</v>
      </c>
      <c r="H29" t="s">
        <v>13</v>
      </c>
    </row>
    <row r="30" spans="1:9" x14ac:dyDescent="0.35">
      <c r="A30" t="s">
        <v>16</v>
      </c>
      <c r="B30">
        <v>1</v>
      </c>
      <c r="C30" t="s">
        <v>373</v>
      </c>
      <c r="D30" t="s">
        <v>363</v>
      </c>
      <c r="E30" t="s">
        <v>31</v>
      </c>
      <c r="F30">
        <v>7.1</v>
      </c>
      <c r="G30">
        <v>7.42</v>
      </c>
    </row>
    <row r="31" spans="1:9" x14ac:dyDescent="0.35">
      <c r="A31" t="s">
        <v>16</v>
      </c>
      <c r="B31">
        <v>1</v>
      </c>
      <c r="C31" t="s">
        <v>373</v>
      </c>
      <c r="D31" t="s">
        <v>363</v>
      </c>
      <c r="E31" t="s">
        <v>31</v>
      </c>
      <c r="F31">
        <v>5.0999999999999996</v>
      </c>
      <c r="G31">
        <v>2.23</v>
      </c>
    </row>
    <row r="32" spans="1:9" x14ac:dyDescent="0.35">
      <c r="A32" t="s">
        <v>16</v>
      </c>
      <c r="B32">
        <v>1</v>
      </c>
      <c r="C32" t="s">
        <v>373</v>
      </c>
      <c r="D32" t="s">
        <v>363</v>
      </c>
      <c r="E32" t="s">
        <v>23</v>
      </c>
      <c r="F32">
        <v>20.9</v>
      </c>
      <c r="G32">
        <v>165.7</v>
      </c>
    </row>
    <row r="33" spans="1:9" x14ac:dyDescent="0.35">
      <c r="A33" t="s">
        <v>16</v>
      </c>
      <c r="B33">
        <v>1</v>
      </c>
      <c r="C33" t="s">
        <v>373</v>
      </c>
      <c r="D33" t="s">
        <v>363</v>
      </c>
      <c r="E33" t="s">
        <v>22</v>
      </c>
      <c r="F33">
        <v>3.8</v>
      </c>
      <c r="G33">
        <v>1.19</v>
      </c>
    </row>
    <row r="34" spans="1:9" x14ac:dyDescent="0.35">
      <c r="A34" t="s">
        <v>16</v>
      </c>
      <c r="B34">
        <v>1</v>
      </c>
      <c r="C34" t="s">
        <v>373</v>
      </c>
      <c r="D34" t="s">
        <v>379</v>
      </c>
      <c r="E34" t="s">
        <v>294</v>
      </c>
      <c r="F34">
        <v>6.1</v>
      </c>
      <c r="G34">
        <v>8.6300000000000008</v>
      </c>
    </row>
    <row r="35" spans="1:9" x14ac:dyDescent="0.35">
      <c r="A35" t="s">
        <v>16</v>
      </c>
      <c r="B35">
        <v>1</v>
      </c>
      <c r="C35" t="s">
        <v>373</v>
      </c>
      <c r="D35" t="s">
        <v>379</v>
      </c>
      <c r="E35" t="s">
        <v>23</v>
      </c>
      <c r="F35">
        <v>19.100000000000001</v>
      </c>
      <c r="G35">
        <v>112.6</v>
      </c>
    </row>
    <row r="36" spans="1:9" x14ac:dyDescent="0.35">
      <c r="A36" t="s">
        <v>16</v>
      </c>
      <c r="B36">
        <v>1</v>
      </c>
      <c r="C36" t="s">
        <v>373</v>
      </c>
      <c r="D36" t="s">
        <v>379</v>
      </c>
      <c r="E36" t="s">
        <v>88</v>
      </c>
      <c r="F36">
        <v>8.1</v>
      </c>
      <c r="G36">
        <v>8.64</v>
      </c>
    </row>
    <row r="37" spans="1:9" x14ac:dyDescent="0.35">
      <c r="A37" t="s">
        <v>16</v>
      </c>
      <c r="B37">
        <v>1</v>
      </c>
      <c r="C37" t="s">
        <v>373</v>
      </c>
      <c r="D37" t="s">
        <v>379</v>
      </c>
      <c r="E37" t="s">
        <v>23</v>
      </c>
      <c r="F37">
        <v>16.5</v>
      </c>
      <c r="G37">
        <v>66.09</v>
      </c>
    </row>
    <row r="38" spans="1:9" x14ac:dyDescent="0.35">
      <c r="A38" t="s">
        <v>16</v>
      </c>
      <c r="B38">
        <v>1</v>
      </c>
      <c r="C38" t="s">
        <v>373</v>
      </c>
      <c r="D38" t="s">
        <v>378</v>
      </c>
      <c r="E38" t="s">
        <v>23</v>
      </c>
      <c r="F38">
        <v>14.1</v>
      </c>
      <c r="G38">
        <v>44.82</v>
      </c>
    </row>
    <row r="39" spans="1:9" x14ac:dyDescent="0.35">
      <c r="A39" t="s">
        <v>16</v>
      </c>
      <c r="B39">
        <v>1</v>
      </c>
      <c r="C39" t="s">
        <v>373</v>
      </c>
      <c r="D39" t="s">
        <v>378</v>
      </c>
      <c r="E39" t="s">
        <v>23</v>
      </c>
      <c r="F39">
        <v>17.2</v>
      </c>
      <c r="G39">
        <v>83.47</v>
      </c>
    </row>
    <row r="40" spans="1:9" x14ac:dyDescent="0.35">
      <c r="A40" t="s">
        <v>16</v>
      </c>
      <c r="B40">
        <v>1</v>
      </c>
      <c r="C40" t="s">
        <v>373</v>
      </c>
      <c r="D40" t="s">
        <v>378</v>
      </c>
      <c r="E40" t="s">
        <v>23</v>
      </c>
      <c r="F40">
        <v>12.6</v>
      </c>
      <c r="G40">
        <v>29.3</v>
      </c>
    </row>
    <row r="41" spans="1:9" x14ac:dyDescent="0.35">
      <c r="A41" t="s">
        <v>16</v>
      </c>
      <c r="B41">
        <v>1</v>
      </c>
      <c r="C41" t="s">
        <v>373</v>
      </c>
      <c r="D41" t="s">
        <v>378</v>
      </c>
      <c r="E41" t="s">
        <v>23</v>
      </c>
      <c r="F41">
        <v>15.5</v>
      </c>
      <c r="G41">
        <v>55.3</v>
      </c>
    </row>
    <row r="42" spans="1:9" x14ac:dyDescent="0.35">
      <c r="A42" t="s">
        <v>16</v>
      </c>
      <c r="B42">
        <v>1</v>
      </c>
      <c r="C42" t="s">
        <v>373</v>
      </c>
      <c r="D42" t="s">
        <v>378</v>
      </c>
      <c r="E42" t="s">
        <v>22</v>
      </c>
      <c r="F42">
        <v>7.4</v>
      </c>
      <c r="G42">
        <v>2.1</v>
      </c>
    </row>
    <row r="43" spans="1:9" x14ac:dyDescent="0.35">
      <c r="A43" t="s">
        <v>16</v>
      </c>
      <c r="B43">
        <v>1</v>
      </c>
      <c r="C43" t="s">
        <v>373</v>
      </c>
      <c r="D43" t="s">
        <v>378</v>
      </c>
      <c r="E43" t="s">
        <v>576</v>
      </c>
      <c r="F43">
        <v>5.2</v>
      </c>
      <c r="G43">
        <v>1.81</v>
      </c>
      <c r="I43" t="s">
        <v>995</v>
      </c>
    </row>
    <row r="44" spans="1:9" x14ac:dyDescent="0.35">
      <c r="A44" t="s">
        <v>16</v>
      </c>
      <c r="B44">
        <v>1</v>
      </c>
      <c r="C44" t="s">
        <v>364</v>
      </c>
      <c r="D44" t="s">
        <v>364</v>
      </c>
      <c r="E44" t="s">
        <v>15</v>
      </c>
      <c r="F44">
        <v>6.4</v>
      </c>
      <c r="G44">
        <v>5.1100000000000003</v>
      </c>
    </row>
    <row r="45" spans="1:9" x14ac:dyDescent="0.35">
      <c r="A45" t="s">
        <v>16</v>
      </c>
      <c r="B45">
        <v>1</v>
      </c>
      <c r="C45" t="s">
        <v>364</v>
      </c>
      <c r="D45" t="s">
        <v>364</v>
      </c>
      <c r="E45" t="s">
        <v>15</v>
      </c>
      <c r="F45">
        <v>6.8</v>
      </c>
      <c r="G45">
        <v>6.1</v>
      </c>
    </row>
    <row r="46" spans="1:9" x14ac:dyDescent="0.35">
      <c r="A46" t="s">
        <v>16</v>
      </c>
      <c r="B46">
        <v>1</v>
      </c>
      <c r="C46" t="s">
        <v>364</v>
      </c>
      <c r="D46" t="s">
        <v>364</v>
      </c>
      <c r="E46" t="s">
        <v>15</v>
      </c>
      <c r="F46">
        <v>5.4</v>
      </c>
      <c r="G46">
        <v>6.53</v>
      </c>
    </row>
    <row r="47" spans="1:9" x14ac:dyDescent="0.35">
      <c r="A47" t="s">
        <v>16</v>
      </c>
      <c r="B47">
        <v>1</v>
      </c>
      <c r="C47" t="s">
        <v>364</v>
      </c>
      <c r="D47" t="s">
        <v>364</v>
      </c>
      <c r="E47" t="s">
        <v>15</v>
      </c>
      <c r="F47">
        <v>5.2</v>
      </c>
      <c r="G47">
        <v>2.72</v>
      </c>
    </row>
    <row r="48" spans="1:9" x14ac:dyDescent="0.35">
      <c r="A48" t="s">
        <v>16</v>
      </c>
      <c r="B48">
        <v>1</v>
      </c>
      <c r="C48" t="s">
        <v>364</v>
      </c>
      <c r="D48" t="s">
        <v>364</v>
      </c>
      <c r="E48" t="s">
        <v>15</v>
      </c>
      <c r="F48">
        <v>8.1999999999999993</v>
      </c>
      <c r="G48">
        <v>9.81</v>
      </c>
    </row>
    <row r="49" spans="1:7" x14ac:dyDescent="0.35">
      <c r="A49" t="s">
        <v>16</v>
      </c>
      <c r="B49">
        <v>1</v>
      </c>
      <c r="C49" t="s">
        <v>364</v>
      </c>
      <c r="D49" t="s">
        <v>364</v>
      </c>
      <c r="E49" t="s">
        <v>15</v>
      </c>
      <c r="F49">
        <v>6.2</v>
      </c>
      <c r="G49">
        <v>5.32</v>
      </c>
    </row>
    <row r="50" spans="1:7" x14ac:dyDescent="0.35">
      <c r="A50" t="s">
        <v>16</v>
      </c>
      <c r="B50">
        <v>1</v>
      </c>
      <c r="C50" t="s">
        <v>364</v>
      </c>
      <c r="D50" t="s">
        <v>364</v>
      </c>
      <c r="E50" t="s">
        <v>15</v>
      </c>
      <c r="F50">
        <v>6.5</v>
      </c>
      <c r="G50">
        <v>5.98</v>
      </c>
    </row>
    <row r="51" spans="1:7" x14ac:dyDescent="0.35">
      <c r="A51" t="s">
        <v>16</v>
      </c>
      <c r="B51">
        <v>1</v>
      </c>
      <c r="C51" t="s">
        <v>364</v>
      </c>
      <c r="D51" t="s">
        <v>364</v>
      </c>
      <c r="E51" t="s">
        <v>15</v>
      </c>
      <c r="F51">
        <v>8.4</v>
      </c>
      <c r="G51">
        <v>10.14</v>
      </c>
    </row>
    <row r="52" spans="1:7" x14ac:dyDescent="0.35">
      <c r="A52" t="s">
        <v>16</v>
      </c>
      <c r="B52">
        <v>1</v>
      </c>
      <c r="C52" t="s">
        <v>364</v>
      </c>
      <c r="D52" t="s">
        <v>364</v>
      </c>
      <c r="E52" t="s">
        <v>15</v>
      </c>
      <c r="F52">
        <v>6.1</v>
      </c>
      <c r="G52">
        <v>4.93</v>
      </c>
    </row>
    <row r="53" spans="1:7" x14ac:dyDescent="0.35">
      <c r="A53" t="s">
        <v>16</v>
      </c>
      <c r="B53">
        <v>1</v>
      </c>
      <c r="C53" t="s">
        <v>364</v>
      </c>
      <c r="D53" t="s">
        <v>364</v>
      </c>
      <c r="E53" t="s">
        <v>15</v>
      </c>
      <c r="F53">
        <v>5.4</v>
      </c>
      <c r="G53">
        <v>3.3</v>
      </c>
    </row>
    <row r="54" spans="1:7" x14ac:dyDescent="0.35">
      <c r="A54" t="s">
        <v>16</v>
      </c>
      <c r="B54">
        <v>1</v>
      </c>
      <c r="C54" t="s">
        <v>364</v>
      </c>
      <c r="D54" t="s">
        <v>364</v>
      </c>
      <c r="E54" t="s">
        <v>15</v>
      </c>
      <c r="F54">
        <v>5.9</v>
      </c>
      <c r="G54">
        <v>4.0999999999999996</v>
      </c>
    </row>
    <row r="55" spans="1:7" x14ac:dyDescent="0.35">
      <c r="A55" t="s">
        <v>16</v>
      </c>
      <c r="B55">
        <v>1</v>
      </c>
      <c r="C55" t="s">
        <v>364</v>
      </c>
      <c r="D55" t="s">
        <v>364</v>
      </c>
      <c r="E55" t="s">
        <v>15</v>
      </c>
      <c r="F55">
        <v>5.5</v>
      </c>
      <c r="G55">
        <v>3.3</v>
      </c>
    </row>
    <row r="56" spans="1:7" x14ac:dyDescent="0.35">
      <c r="A56" t="s">
        <v>16</v>
      </c>
      <c r="B56">
        <v>1</v>
      </c>
      <c r="C56" t="s">
        <v>364</v>
      </c>
      <c r="D56" t="s">
        <v>364</v>
      </c>
      <c r="E56" t="s">
        <v>22</v>
      </c>
      <c r="F56">
        <v>3.7</v>
      </c>
      <c r="G56">
        <v>1.02</v>
      </c>
    </row>
    <row r="57" spans="1:7" x14ac:dyDescent="0.35">
      <c r="A57" t="s">
        <v>16</v>
      </c>
      <c r="B57">
        <v>1</v>
      </c>
      <c r="C57" t="s">
        <v>364</v>
      </c>
      <c r="D57" t="s">
        <v>364</v>
      </c>
      <c r="E57" t="s">
        <v>22</v>
      </c>
      <c r="F57">
        <v>4</v>
      </c>
      <c r="G57">
        <v>0.41</v>
      </c>
    </row>
    <row r="58" spans="1:7" x14ac:dyDescent="0.35">
      <c r="A58" t="s">
        <v>16</v>
      </c>
      <c r="B58">
        <v>1</v>
      </c>
      <c r="C58" t="s">
        <v>364</v>
      </c>
      <c r="D58" t="s">
        <v>364</v>
      </c>
      <c r="E58" t="s">
        <v>22</v>
      </c>
      <c r="F58">
        <v>2.2000000000000002</v>
      </c>
      <c r="G58">
        <v>0.27</v>
      </c>
    </row>
    <row r="59" spans="1:7" x14ac:dyDescent="0.35">
      <c r="A59" t="s">
        <v>16</v>
      </c>
      <c r="B59">
        <v>1</v>
      </c>
      <c r="C59" t="s">
        <v>364</v>
      </c>
      <c r="D59" t="s">
        <v>364</v>
      </c>
      <c r="E59" t="s">
        <v>22</v>
      </c>
      <c r="F59">
        <v>3.2</v>
      </c>
      <c r="G59">
        <v>0.89</v>
      </c>
    </row>
    <row r="60" spans="1:7" x14ac:dyDescent="0.35">
      <c r="A60" t="s">
        <v>16</v>
      </c>
      <c r="B60">
        <v>1</v>
      </c>
      <c r="C60" t="s">
        <v>364</v>
      </c>
      <c r="D60" t="s">
        <v>364</v>
      </c>
      <c r="E60" t="s">
        <v>22</v>
      </c>
      <c r="F60">
        <v>2</v>
      </c>
      <c r="G60">
        <v>0.28999999999999998</v>
      </c>
    </row>
    <row r="61" spans="1:7" x14ac:dyDescent="0.35">
      <c r="A61" t="s">
        <v>16</v>
      </c>
      <c r="B61">
        <v>1</v>
      </c>
      <c r="C61" t="s">
        <v>364</v>
      </c>
      <c r="D61" t="s">
        <v>364</v>
      </c>
      <c r="E61" t="s">
        <v>22</v>
      </c>
      <c r="F61">
        <v>3.2</v>
      </c>
      <c r="G61">
        <v>0.96</v>
      </c>
    </row>
    <row r="62" spans="1:7" x14ac:dyDescent="0.35">
      <c r="A62" t="s">
        <v>16</v>
      </c>
      <c r="B62">
        <v>1</v>
      </c>
      <c r="C62" t="s">
        <v>364</v>
      </c>
      <c r="D62" t="s">
        <v>364</v>
      </c>
      <c r="E62" t="s">
        <v>22</v>
      </c>
      <c r="F62">
        <v>1.9</v>
      </c>
      <c r="G62">
        <v>0.15</v>
      </c>
    </row>
    <row r="63" spans="1:7" x14ac:dyDescent="0.35">
      <c r="A63" t="s">
        <v>16</v>
      </c>
      <c r="B63">
        <v>1</v>
      </c>
      <c r="C63" t="s">
        <v>364</v>
      </c>
      <c r="D63" t="s">
        <v>364</v>
      </c>
      <c r="E63" t="s">
        <v>22</v>
      </c>
      <c r="F63">
        <v>3.4</v>
      </c>
      <c r="G63">
        <v>1.08</v>
      </c>
    </row>
    <row r="64" spans="1:7" x14ac:dyDescent="0.35">
      <c r="A64" t="s">
        <v>16</v>
      </c>
      <c r="B64">
        <v>1</v>
      </c>
      <c r="C64" t="s">
        <v>364</v>
      </c>
      <c r="D64" t="s">
        <v>364</v>
      </c>
      <c r="E64" t="s">
        <v>22</v>
      </c>
      <c r="F64">
        <v>3.5</v>
      </c>
      <c r="G64">
        <v>1.17</v>
      </c>
    </row>
    <row r="65" spans="1:7" x14ac:dyDescent="0.35">
      <c r="A65" t="s">
        <v>16</v>
      </c>
      <c r="B65">
        <v>1</v>
      </c>
      <c r="C65" t="s">
        <v>364</v>
      </c>
      <c r="D65" t="s">
        <v>364</v>
      </c>
      <c r="E65" t="s">
        <v>22</v>
      </c>
      <c r="F65">
        <v>2.1</v>
      </c>
      <c r="G65">
        <v>0.28999999999999998</v>
      </c>
    </row>
    <row r="66" spans="1:7" x14ac:dyDescent="0.35">
      <c r="A66" t="s">
        <v>16</v>
      </c>
      <c r="B66">
        <v>1</v>
      </c>
      <c r="C66" t="s">
        <v>364</v>
      </c>
      <c r="D66" t="s">
        <v>364</v>
      </c>
      <c r="E66" t="s">
        <v>22</v>
      </c>
      <c r="F66">
        <v>6.4</v>
      </c>
      <c r="G66">
        <v>1.26</v>
      </c>
    </row>
    <row r="67" spans="1:7" x14ac:dyDescent="0.35">
      <c r="A67" t="s">
        <v>16</v>
      </c>
      <c r="B67">
        <v>1</v>
      </c>
      <c r="C67" t="s">
        <v>364</v>
      </c>
      <c r="D67" t="s">
        <v>364</v>
      </c>
      <c r="E67" t="s">
        <v>22</v>
      </c>
      <c r="F67">
        <v>3.2</v>
      </c>
      <c r="G67">
        <v>1.1100000000000001</v>
      </c>
    </row>
    <row r="68" spans="1:7" x14ac:dyDescent="0.35">
      <c r="A68" t="s">
        <v>16</v>
      </c>
      <c r="B68">
        <v>1</v>
      </c>
      <c r="C68" t="s">
        <v>364</v>
      </c>
      <c r="D68" t="s">
        <v>364</v>
      </c>
      <c r="E68" t="s">
        <v>22</v>
      </c>
      <c r="F68">
        <v>2.2999999999999998</v>
      </c>
      <c r="G68">
        <v>0.28999999999999998</v>
      </c>
    </row>
    <row r="69" spans="1:7" x14ac:dyDescent="0.35">
      <c r="A69" t="s">
        <v>16</v>
      </c>
      <c r="B69">
        <v>1</v>
      </c>
      <c r="C69" t="s">
        <v>364</v>
      </c>
      <c r="D69" t="s">
        <v>364</v>
      </c>
      <c r="E69" t="s">
        <v>22</v>
      </c>
      <c r="F69">
        <v>1.4</v>
      </c>
      <c r="G69">
        <v>0.09</v>
      </c>
    </row>
    <row r="70" spans="1:7" x14ac:dyDescent="0.35">
      <c r="A70" t="s">
        <v>16</v>
      </c>
      <c r="B70">
        <v>1</v>
      </c>
      <c r="C70" t="s">
        <v>364</v>
      </c>
      <c r="D70" t="s">
        <v>364</v>
      </c>
      <c r="E70" t="s">
        <v>22</v>
      </c>
      <c r="F70">
        <v>2.9</v>
      </c>
      <c r="G70">
        <v>0.71</v>
      </c>
    </row>
    <row r="71" spans="1:7" x14ac:dyDescent="0.35">
      <c r="A71" t="s">
        <v>16</v>
      </c>
      <c r="B71">
        <v>1</v>
      </c>
      <c r="C71" t="s">
        <v>364</v>
      </c>
      <c r="D71" t="s">
        <v>364</v>
      </c>
      <c r="E71" t="s">
        <v>22</v>
      </c>
      <c r="F71">
        <v>2</v>
      </c>
      <c r="G71">
        <v>0.17</v>
      </c>
    </row>
    <row r="72" spans="1:7" x14ac:dyDescent="0.35">
      <c r="A72" t="s">
        <v>16</v>
      </c>
      <c r="B72">
        <v>1</v>
      </c>
      <c r="C72" t="s">
        <v>364</v>
      </c>
      <c r="D72" t="s">
        <v>364</v>
      </c>
      <c r="E72" t="s">
        <v>22</v>
      </c>
      <c r="F72">
        <v>1.9</v>
      </c>
      <c r="G72">
        <v>0.18</v>
      </c>
    </row>
    <row r="73" spans="1:7" x14ac:dyDescent="0.35">
      <c r="A73" t="s">
        <v>16</v>
      </c>
      <c r="B73">
        <v>1</v>
      </c>
      <c r="C73" t="s">
        <v>364</v>
      </c>
      <c r="D73" t="s">
        <v>364</v>
      </c>
      <c r="E73" t="s">
        <v>22</v>
      </c>
      <c r="F73">
        <v>2.5</v>
      </c>
      <c r="G73">
        <v>0.38</v>
      </c>
    </row>
    <row r="74" spans="1:7" x14ac:dyDescent="0.35">
      <c r="A74" t="s">
        <v>16</v>
      </c>
      <c r="B74">
        <v>1</v>
      </c>
      <c r="C74" t="s">
        <v>364</v>
      </c>
      <c r="D74" t="s">
        <v>364</v>
      </c>
      <c r="E74" t="s">
        <v>22</v>
      </c>
      <c r="F74">
        <v>3.6</v>
      </c>
      <c r="G74">
        <v>1.21</v>
      </c>
    </row>
    <row r="75" spans="1:7" x14ac:dyDescent="0.35">
      <c r="A75" t="s">
        <v>16</v>
      </c>
      <c r="B75">
        <v>1</v>
      </c>
      <c r="C75" t="s">
        <v>364</v>
      </c>
      <c r="D75" t="s">
        <v>364</v>
      </c>
      <c r="E75" t="s">
        <v>22</v>
      </c>
      <c r="F75">
        <v>3.1</v>
      </c>
      <c r="G75">
        <v>0.86</v>
      </c>
    </row>
    <row r="76" spans="1:7" x14ac:dyDescent="0.35">
      <c r="A76" t="s">
        <v>16</v>
      </c>
      <c r="B76">
        <v>1</v>
      </c>
      <c r="C76" t="s">
        <v>364</v>
      </c>
      <c r="D76" t="s">
        <v>364</v>
      </c>
      <c r="E76" t="s">
        <v>22</v>
      </c>
      <c r="F76">
        <v>3.2</v>
      </c>
      <c r="G76">
        <v>0.89</v>
      </c>
    </row>
    <row r="77" spans="1:7" x14ac:dyDescent="0.35">
      <c r="A77" t="s">
        <v>16</v>
      </c>
      <c r="B77">
        <v>1</v>
      </c>
      <c r="C77" t="s">
        <v>364</v>
      </c>
      <c r="D77" t="s">
        <v>364</v>
      </c>
      <c r="E77" t="s">
        <v>22</v>
      </c>
      <c r="F77">
        <v>3.9</v>
      </c>
      <c r="G77">
        <v>0.68</v>
      </c>
    </row>
    <row r="78" spans="1:7" x14ac:dyDescent="0.35">
      <c r="A78" t="s">
        <v>16</v>
      </c>
      <c r="B78">
        <v>1</v>
      </c>
      <c r="C78" t="s">
        <v>364</v>
      </c>
      <c r="D78" t="s">
        <v>364</v>
      </c>
      <c r="E78" t="s">
        <v>22</v>
      </c>
      <c r="F78">
        <v>2.7</v>
      </c>
      <c r="G78">
        <v>0.41</v>
      </c>
    </row>
    <row r="79" spans="1:7" x14ac:dyDescent="0.35">
      <c r="A79" t="s">
        <v>16</v>
      </c>
      <c r="B79">
        <v>1</v>
      </c>
      <c r="C79" t="s">
        <v>364</v>
      </c>
      <c r="D79" t="s">
        <v>364</v>
      </c>
      <c r="E79" t="s">
        <v>22</v>
      </c>
      <c r="F79">
        <v>2.1</v>
      </c>
      <c r="G79">
        <v>0.26</v>
      </c>
    </row>
    <row r="80" spans="1:7" x14ac:dyDescent="0.35">
      <c r="A80" t="s">
        <v>16</v>
      </c>
      <c r="B80">
        <v>1</v>
      </c>
      <c r="C80" t="s">
        <v>364</v>
      </c>
      <c r="D80" t="s">
        <v>364</v>
      </c>
      <c r="E80" t="s">
        <v>22</v>
      </c>
      <c r="F80">
        <v>2</v>
      </c>
      <c r="G80">
        <v>0.22</v>
      </c>
    </row>
    <row r="81" spans="1:9" x14ac:dyDescent="0.35">
      <c r="A81" t="s">
        <v>16</v>
      </c>
      <c r="B81">
        <v>1</v>
      </c>
      <c r="C81" t="s">
        <v>364</v>
      </c>
      <c r="D81" t="s">
        <v>364</v>
      </c>
      <c r="E81" t="s">
        <v>22</v>
      </c>
      <c r="F81">
        <v>2.1</v>
      </c>
      <c r="G81">
        <v>0.27</v>
      </c>
    </row>
    <row r="82" spans="1:9" x14ac:dyDescent="0.35">
      <c r="A82" t="s">
        <v>16</v>
      </c>
      <c r="B82">
        <v>1</v>
      </c>
      <c r="C82" t="s">
        <v>364</v>
      </c>
      <c r="D82" t="s">
        <v>364</v>
      </c>
      <c r="E82" t="s">
        <v>22</v>
      </c>
      <c r="F82">
        <v>2</v>
      </c>
      <c r="G82">
        <v>0.24</v>
      </c>
    </row>
    <row r="83" spans="1:9" x14ac:dyDescent="0.35">
      <c r="A83" t="s">
        <v>16</v>
      </c>
      <c r="B83">
        <v>1</v>
      </c>
      <c r="C83" t="s">
        <v>364</v>
      </c>
      <c r="D83" t="s">
        <v>364</v>
      </c>
      <c r="E83" t="s">
        <v>22</v>
      </c>
      <c r="F83">
        <v>3</v>
      </c>
      <c r="G83">
        <v>0.69</v>
      </c>
    </row>
    <row r="84" spans="1:9" x14ac:dyDescent="0.35">
      <c r="A84" t="s">
        <v>16</v>
      </c>
      <c r="B84">
        <v>1</v>
      </c>
      <c r="C84" t="s">
        <v>364</v>
      </c>
      <c r="D84" t="s">
        <v>364</v>
      </c>
      <c r="E84" t="s">
        <v>22</v>
      </c>
      <c r="F84">
        <v>3.4</v>
      </c>
      <c r="G84">
        <v>1.0900000000000001</v>
      </c>
    </row>
    <row r="85" spans="1:9" x14ac:dyDescent="0.35">
      <c r="A85" t="s">
        <v>16</v>
      </c>
      <c r="B85">
        <v>1</v>
      </c>
      <c r="C85" t="s">
        <v>364</v>
      </c>
      <c r="D85" t="s">
        <v>364</v>
      </c>
      <c r="E85" t="s">
        <v>22</v>
      </c>
      <c r="F85">
        <v>1.4</v>
      </c>
      <c r="G85">
        <v>0.04</v>
      </c>
    </row>
    <row r="86" spans="1:9" x14ac:dyDescent="0.35">
      <c r="A86" t="s">
        <v>16</v>
      </c>
      <c r="B86">
        <v>1</v>
      </c>
      <c r="C86" t="s">
        <v>364</v>
      </c>
      <c r="D86" t="s">
        <v>364</v>
      </c>
      <c r="E86" t="s">
        <v>27</v>
      </c>
      <c r="F86">
        <v>2.2000000000000002</v>
      </c>
      <c r="G86">
        <v>0.03</v>
      </c>
      <c r="I86" t="s">
        <v>995</v>
      </c>
    </row>
    <row r="87" spans="1:9" x14ac:dyDescent="0.35">
      <c r="A87" t="s">
        <v>16</v>
      </c>
      <c r="B87">
        <v>1</v>
      </c>
      <c r="C87" t="s">
        <v>364</v>
      </c>
      <c r="D87" t="s">
        <v>364</v>
      </c>
      <c r="E87" t="s">
        <v>27</v>
      </c>
      <c r="F87">
        <v>2.2999999999999998</v>
      </c>
      <c r="G87">
        <v>0.04</v>
      </c>
      <c r="I87" t="s">
        <v>24</v>
      </c>
    </row>
    <row r="88" spans="1:9" x14ac:dyDescent="0.35">
      <c r="A88" t="s">
        <v>16</v>
      </c>
      <c r="B88">
        <v>1</v>
      </c>
      <c r="C88" t="s">
        <v>364</v>
      </c>
      <c r="D88" t="s">
        <v>364</v>
      </c>
      <c r="E88" t="s">
        <v>77</v>
      </c>
      <c r="F88">
        <v>4.5</v>
      </c>
      <c r="G88">
        <v>1.2</v>
      </c>
    </row>
    <row r="89" spans="1:9" x14ac:dyDescent="0.35">
      <c r="A89" t="s">
        <v>16</v>
      </c>
      <c r="B89">
        <v>1</v>
      </c>
      <c r="C89" t="s">
        <v>364</v>
      </c>
      <c r="D89" t="s">
        <v>364</v>
      </c>
      <c r="E89" t="s">
        <v>446</v>
      </c>
      <c r="F89">
        <v>3.5</v>
      </c>
      <c r="G89">
        <v>0.83</v>
      </c>
      <c r="I89" t="s">
        <v>995</v>
      </c>
    </row>
    <row r="90" spans="1:9" x14ac:dyDescent="0.35">
      <c r="A90" t="s">
        <v>25</v>
      </c>
      <c r="B90">
        <v>1</v>
      </c>
      <c r="C90" t="s">
        <v>365</v>
      </c>
      <c r="D90" t="s">
        <v>365</v>
      </c>
      <c r="E90" t="s">
        <v>36</v>
      </c>
      <c r="F90">
        <v>12.4</v>
      </c>
      <c r="G90">
        <v>25.14</v>
      </c>
    </row>
    <row r="91" spans="1:9" x14ac:dyDescent="0.35">
      <c r="A91" t="s">
        <v>25</v>
      </c>
      <c r="B91">
        <v>1</v>
      </c>
      <c r="C91" t="s">
        <v>365</v>
      </c>
      <c r="D91" t="s">
        <v>365</v>
      </c>
      <c r="E91" t="s">
        <v>77</v>
      </c>
      <c r="F91">
        <v>9.5</v>
      </c>
      <c r="G91">
        <v>8.82</v>
      </c>
    </row>
    <row r="92" spans="1:9" x14ac:dyDescent="0.35">
      <c r="A92" t="s">
        <v>25</v>
      </c>
      <c r="B92">
        <v>1</v>
      </c>
      <c r="C92" t="s">
        <v>365</v>
      </c>
      <c r="D92" t="s">
        <v>365</v>
      </c>
      <c r="E92" t="s">
        <v>26</v>
      </c>
      <c r="F92">
        <v>7.6</v>
      </c>
      <c r="G92">
        <v>7.52</v>
      </c>
    </row>
    <row r="93" spans="1:9" x14ac:dyDescent="0.35">
      <c r="A93" t="s">
        <v>25</v>
      </c>
      <c r="B93">
        <v>1</v>
      </c>
      <c r="C93" t="s">
        <v>365</v>
      </c>
      <c r="D93" t="s">
        <v>365</v>
      </c>
      <c r="E93" t="s">
        <v>23</v>
      </c>
      <c r="F93">
        <v>8</v>
      </c>
      <c r="G93">
        <v>8.1999999999999993</v>
      </c>
    </row>
    <row r="94" spans="1:9" x14ac:dyDescent="0.35">
      <c r="A94" t="s">
        <v>25</v>
      </c>
      <c r="B94">
        <v>1</v>
      </c>
      <c r="C94" t="s">
        <v>365</v>
      </c>
      <c r="D94" t="s">
        <v>365</v>
      </c>
      <c r="E94" t="s">
        <v>23</v>
      </c>
      <c r="F94">
        <v>23.5</v>
      </c>
      <c r="G94">
        <v>243</v>
      </c>
    </row>
    <row r="95" spans="1:9" x14ac:dyDescent="0.35">
      <c r="A95" t="s">
        <v>25</v>
      </c>
      <c r="B95">
        <v>1</v>
      </c>
      <c r="C95" t="s">
        <v>365</v>
      </c>
      <c r="D95" t="s">
        <v>365</v>
      </c>
      <c r="E95" t="s">
        <v>23</v>
      </c>
      <c r="F95">
        <v>17.3</v>
      </c>
      <c r="G95">
        <v>105.2</v>
      </c>
    </row>
    <row r="96" spans="1:9" x14ac:dyDescent="0.35">
      <c r="A96" t="s">
        <v>25</v>
      </c>
      <c r="B96">
        <v>1</v>
      </c>
      <c r="C96" t="s">
        <v>365</v>
      </c>
      <c r="D96" t="s">
        <v>365</v>
      </c>
      <c r="E96" t="s">
        <v>23</v>
      </c>
      <c r="F96">
        <v>15.4</v>
      </c>
      <c r="G96">
        <v>82.9</v>
      </c>
    </row>
    <row r="97" spans="1:7" x14ac:dyDescent="0.35">
      <c r="A97" t="s">
        <v>25</v>
      </c>
      <c r="B97">
        <v>1</v>
      </c>
      <c r="C97" t="s">
        <v>365</v>
      </c>
      <c r="D97" t="s">
        <v>365</v>
      </c>
      <c r="E97" t="s">
        <v>23</v>
      </c>
      <c r="F97">
        <v>14.4</v>
      </c>
      <c r="G97">
        <v>67.8</v>
      </c>
    </row>
    <row r="98" spans="1:7" x14ac:dyDescent="0.35">
      <c r="A98" t="s">
        <v>25</v>
      </c>
      <c r="B98">
        <v>1</v>
      </c>
      <c r="C98" t="s">
        <v>365</v>
      </c>
      <c r="D98" t="s">
        <v>365</v>
      </c>
      <c r="E98" t="s">
        <v>23</v>
      </c>
      <c r="F98">
        <v>21.1</v>
      </c>
      <c r="G98">
        <v>202.4</v>
      </c>
    </row>
    <row r="99" spans="1:7" x14ac:dyDescent="0.35">
      <c r="A99" t="s">
        <v>25</v>
      </c>
      <c r="B99">
        <v>1</v>
      </c>
      <c r="C99" t="s">
        <v>365</v>
      </c>
      <c r="D99" t="s">
        <v>365</v>
      </c>
      <c r="E99" t="s">
        <v>23</v>
      </c>
      <c r="F99">
        <v>11.4</v>
      </c>
      <c r="G99">
        <v>28.6</v>
      </c>
    </row>
    <row r="100" spans="1:7" x14ac:dyDescent="0.35">
      <c r="A100" t="s">
        <v>25</v>
      </c>
      <c r="B100">
        <v>1</v>
      </c>
      <c r="C100" t="s">
        <v>365</v>
      </c>
      <c r="D100" t="s">
        <v>365</v>
      </c>
      <c r="E100" t="s">
        <v>27</v>
      </c>
      <c r="F100">
        <v>9.3000000000000007</v>
      </c>
      <c r="G100">
        <v>12.6</v>
      </c>
    </row>
    <row r="101" spans="1:7" x14ac:dyDescent="0.35">
      <c r="A101" t="s">
        <v>25</v>
      </c>
      <c r="B101">
        <v>1</v>
      </c>
      <c r="C101" t="s">
        <v>365</v>
      </c>
      <c r="D101" t="s">
        <v>365</v>
      </c>
      <c r="E101" t="s">
        <v>27</v>
      </c>
      <c r="F101">
        <v>9.8000000000000007</v>
      </c>
      <c r="G101">
        <v>9.6999999999999993</v>
      </c>
    </row>
    <row r="102" spans="1:7" x14ac:dyDescent="0.35">
      <c r="A102" t="s">
        <v>25</v>
      </c>
      <c r="B102">
        <v>1</v>
      </c>
      <c r="C102" t="s">
        <v>365</v>
      </c>
      <c r="D102" t="s">
        <v>365</v>
      </c>
      <c r="E102" t="s">
        <v>27</v>
      </c>
      <c r="F102">
        <v>8.9</v>
      </c>
      <c r="G102">
        <v>6.8</v>
      </c>
    </row>
    <row r="103" spans="1:7" x14ac:dyDescent="0.35">
      <c r="A103" t="s">
        <v>25</v>
      </c>
      <c r="B103">
        <v>1</v>
      </c>
      <c r="C103" t="s">
        <v>365</v>
      </c>
      <c r="D103" t="s">
        <v>365</v>
      </c>
      <c r="E103" t="s">
        <v>28</v>
      </c>
      <c r="F103">
        <v>8.9</v>
      </c>
      <c r="G103">
        <v>10.199999999999999</v>
      </c>
    </row>
    <row r="104" spans="1:7" x14ac:dyDescent="0.35">
      <c r="A104" t="s">
        <v>25</v>
      </c>
      <c r="B104">
        <v>1</v>
      </c>
      <c r="C104" t="s">
        <v>364</v>
      </c>
      <c r="D104" t="s">
        <v>364</v>
      </c>
      <c r="E104" t="s">
        <v>22</v>
      </c>
      <c r="F104">
        <v>3.5</v>
      </c>
      <c r="G104">
        <v>1.08</v>
      </c>
    </row>
    <row r="105" spans="1:7" x14ac:dyDescent="0.35">
      <c r="A105" t="s">
        <v>25</v>
      </c>
      <c r="B105">
        <v>1</v>
      </c>
      <c r="C105" t="s">
        <v>364</v>
      </c>
      <c r="D105" t="s">
        <v>364</v>
      </c>
      <c r="E105" t="s">
        <v>22</v>
      </c>
      <c r="F105">
        <v>5.5</v>
      </c>
      <c r="G105">
        <v>5.32</v>
      </c>
    </row>
    <row r="106" spans="1:7" x14ac:dyDescent="0.35">
      <c r="A106" t="s">
        <v>25</v>
      </c>
      <c r="B106">
        <v>1</v>
      </c>
      <c r="C106" t="s">
        <v>364</v>
      </c>
      <c r="D106" t="s">
        <v>364</v>
      </c>
      <c r="E106" t="s">
        <v>22</v>
      </c>
      <c r="F106">
        <v>3.7</v>
      </c>
      <c r="G106">
        <v>2.3199999999999998</v>
      </c>
    </row>
    <row r="107" spans="1:7" x14ac:dyDescent="0.35">
      <c r="A107" t="s">
        <v>25</v>
      </c>
      <c r="B107">
        <v>1</v>
      </c>
      <c r="C107" t="s">
        <v>364</v>
      </c>
      <c r="D107" t="s">
        <v>364</v>
      </c>
      <c r="E107" t="s">
        <v>23</v>
      </c>
      <c r="F107">
        <v>9.5</v>
      </c>
      <c r="G107">
        <v>14.45</v>
      </c>
    </row>
    <row r="108" spans="1:7" x14ac:dyDescent="0.35">
      <c r="A108" t="s">
        <v>25</v>
      </c>
      <c r="B108">
        <v>1</v>
      </c>
      <c r="C108" t="s">
        <v>364</v>
      </c>
      <c r="D108" t="s">
        <v>364</v>
      </c>
      <c r="E108" t="s">
        <v>23</v>
      </c>
      <c r="F108">
        <v>14.6</v>
      </c>
      <c r="G108">
        <v>53.3</v>
      </c>
    </row>
    <row r="109" spans="1:7" x14ac:dyDescent="0.35">
      <c r="A109" t="s">
        <v>25</v>
      </c>
      <c r="B109">
        <v>1</v>
      </c>
      <c r="C109" t="s">
        <v>364</v>
      </c>
      <c r="D109" t="s">
        <v>364</v>
      </c>
      <c r="E109" t="s">
        <v>23</v>
      </c>
      <c r="F109">
        <v>13.3</v>
      </c>
      <c r="G109">
        <v>37.42</v>
      </c>
    </row>
    <row r="110" spans="1:7" x14ac:dyDescent="0.35">
      <c r="A110" t="s">
        <v>25</v>
      </c>
      <c r="B110">
        <v>1</v>
      </c>
      <c r="C110" t="s">
        <v>364</v>
      </c>
      <c r="D110" t="s">
        <v>364</v>
      </c>
      <c r="E110" t="s">
        <v>23</v>
      </c>
      <c r="F110">
        <v>14.9</v>
      </c>
      <c r="G110">
        <v>52.85</v>
      </c>
    </row>
    <row r="111" spans="1:7" x14ac:dyDescent="0.35">
      <c r="A111" t="s">
        <v>25</v>
      </c>
      <c r="B111">
        <v>1</v>
      </c>
      <c r="C111" t="s">
        <v>364</v>
      </c>
      <c r="D111" t="s">
        <v>364</v>
      </c>
      <c r="E111" t="s">
        <v>23</v>
      </c>
      <c r="F111">
        <v>15.6</v>
      </c>
      <c r="G111">
        <v>61.63</v>
      </c>
    </row>
    <row r="112" spans="1:7" x14ac:dyDescent="0.35">
      <c r="A112" t="s">
        <v>25</v>
      </c>
      <c r="B112">
        <v>1</v>
      </c>
      <c r="C112" t="s">
        <v>364</v>
      </c>
      <c r="D112" t="s">
        <v>364</v>
      </c>
      <c r="E112" t="s">
        <v>23</v>
      </c>
      <c r="F112">
        <v>17.100000000000001</v>
      </c>
      <c r="G112">
        <v>73.349999999999994</v>
      </c>
    </row>
    <row r="113" spans="1:7" x14ac:dyDescent="0.35">
      <c r="A113" t="s">
        <v>25</v>
      </c>
      <c r="B113">
        <v>1</v>
      </c>
      <c r="C113" t="s">
        <v>364</v>
      </c>
      <c r="D113" t="s">
        <v>364</v>
      </c>
      <c r="E113" t="s">
        <v>23</v>
      </c>
      <c r="F113">
        <v>19.399999999999999</v>
      </c>
      <c r="G113">
        <v>121.8</v>
      </c>
    </row>
    <row r="114" spans="1:7" x14ac:dyDescent="0.35">
      <c r="A114" t="s">
        <v>25</v>
      </c>
      <c r="B114">
        <v>1</v>
      </c>
      <c r="C114" t="s">
        <v>364</v>
      </c>
      <c r="D114" t="s">
        <v>364</v>
      </c>
      <c r="E114" t="s">
        <v>23</v>
      </c>
      <c r="F114">
        <v>8.8000000000000007</v>
      </c>
      <c r="G114">
        <v>10.1</v>
      </c>
    </row>
    <row r="115" spans="1:7" x14ac:dyDescent="0.35">
      <c r="A115" t="s">
        <v>25</v>
      </c>
      <c r="B115">
        <v>1</v>
      </c>
      <c r="C115" t="s">
        <v>364</v>
      </c>
      <c r="D115" t="s">
        <v>364</v>
      </c>
      <c r="E115" t="s">
        <v>23</v>
      </c>
      <c r="F115">
        <v>20.100000000000001</v>
      </c>
      <c r="G115">
        <v>182.8</v>
      </c>
    </row>
    <row r="116" spans="1:7" x14ac:dyDescent="0.35">
      <c r="A116" t="s">
        <v>25</v>
      </c>
      <c r="B116">
        <v>1</v>
      </c>
      <c r="C116" t="s">
        <v>364</v>
      </c>
      <c r="D116" t="s">
        <v>364</v>
      </c>
      <c r="E116" t="s">
        <v>23</v>
      </c>
      <c r="F116">
        <v>19.7</v>
      </c>
      <c r="G116">
        <v>164.1</v>
      </c>
    </row>
    <row r="117" spans="1:7" x14ac:dyDescent="0.35">
      <c r="A117" t="s">
        <v>25</v>
      </c>
      <c r="B117">
        <v>1</v>
      </c>
      <c r="C117" t="s">
        <v>364</v>
      </c>
      <c r="D117" t="s">
        <v>364</v>
      </c>
      <c r="E117" t="s">
        <v>22</v>
      </c>
      <c r="F117">
        <v>5</v>
      </c>
      <c r="G117">
        <v>3.1</v>
      </c>
    </row>
    <row r="118" spans="1:7" x14ac:dyDescent="0.35">
      <c r="A118" t="s">
        <v>25</v>
      </c>
      <c r="B118">
        <v>1</v>
      </c>
      <c r="C118" t="s">
        <v>364</v>
      </c>
      <c r="D118" t="s">
        <v>364</v>
      </c>
      <c r="E118" t="s">
        <v>22</v>
      </c>
      <c r="F118">
        <v>4.5</v>
      </c>
      <c r="G118">
        <v>2.76</v>
      </c>
    </row>
    <row r="119" spans="1:7" x14ac:dyDescent="0.35">
      <c r="A119" t="s">
        <v>25</v>
      </c>
      <c r="B119">
        <v>1</v>
      </c>
      <c r="C119" t="s">
        <v>364</v>
      </c>
      <c r="D119" t="s">
        <v>364</v>
      </c>
      <c r="E119" t="s">
        <v>22</v>
      </c>
      <c r="F119">
        <v>5</v>
      </c>
      <c r="G119">
        <v>1.72</v>
      </c>
    </row>
    <row r="120" spans="1:7" x14ac:dyDescent="0.35">
      <c r="A120" t="s">
        <v>25</v>
      </c>
      <c r="B120">
        <v>1</v>
      </c>
      <c r="C120" t="s">
        <v>364</v>
      </c>
      <c r="D120" t="s">
        <v>364</v>
      </c>
      <c r="E120" t="s">
        <v>22</v>
      </c>
      <c r="F120">
        <v>3.9</v>
      </c>
      <c r="G120">
        <v>1.76</v>
      </c>
    </row>
    <row r="121" spans="1:7" x14ac:dyDescent="0.35">
      <c r="A121" t="s">
        <v>25</v>
      </c>
      <c r="B121">
        <v>1</v>
      </c>
      <c r="C121" t="s">
        <v>364</v>
      </c>
      <c r="D121" t="s">
        <v>364</v>
      </c>
      <c r="E121" t="s">
        <v>22</v>
      </c>
      <c r="F121">
        <v>3.5</v>
      </c>
      <c r="G121">
        <v>2.14</v>
      </c>
    </row>
    <row r="122" spans="1:7" x14ac:dyDescent="0.35">
      <c r="A122" t="s">
        <v>25</v>
      </c>
      <c r="B122">
        <v>1</v>
      </c>
      <c r="C122" t="s">
        <v>364</v>
      </c>
      <c r="D122" t="s">
        <v>364</v>
      </c>
      <c r="E122" t="s">
        <v>77</v>
      </c>
      <c r="F122">
        <v>7.5</v>
      </c>
      <c r="G122">
        <v>4.92</v>
      </c>
    </row>
    <row r="123" spans="1:7" x14ac:dyDescent="0.35">
      <c r="A123" t="s">
        <v>25</v>
      </c>
      <c r="B123">
        <v>1</v>
      </c>
      <c r="C123" t="s">
        <v>364</v>
      </c>
      <c r="D123" t="s">
        <v>364</v>
      </c>
      <c r="E123" t="s">
        <v>27</v>
      </c>
      <c r="F123">
        <v>9.1</v>
      </c>
      <c r="G123">
        <v>8.6199999999999992</v>
      </c>
    </row>
    <row r="124" spans="1:7" x14ac:dyDescent="0.35">
      <c r="A124" t="s">
        <v>25</v>
      </c>
      <c r="B124">
        <v>1</v>
      </c>
      <c r="C124" t="s">
        <v>373</v>
      </c>
      <c r="D124" t="s">
        <v>363</v>
      </c>
      <c r="E124" t="s">
        <v>46</v>
      </c>
      <c r="F124">
        <v>74.099999999999994</v>
      </c>
      <c r="G124">
        <v>387.5</v>
      </c>
    </row>
    <row r="125" spans="1:7" x14ac:dyDescent="0.35">
      <c r="A125" t="s">
        <v>25</v>
      </c>
      <c r="B125">
        <v>1</v>
      </c>
      <c r="C125" t="s">
        <v>373</v>
      </c>
      <c r="D125" t="s">
        <v>363</v>
      </c>
      <c r="E125" t="s">
        <v>31</v>
      </c>
      <c r="F125">
        <v>11</v>
      </c>
      <c r="G125">
        <v>37.5</v>
      </c>
    </row>
    <row r="126" spans="1:7" x14ac:dyDescent="0.35">
      <c r="A126" t="s">
        <v>25</v>
      </c>
      <c r="B126">
        <v>1</v>
      </c>
      <c r="C126" t="s">
        <v>373</v>
      </c>
      <c r="D126" t="s">
        <v>363</v>
      </c>
      <c r="E126" t="s">
        <v>22</v>
      </c>
      <c r="F126">
        <v>5.5</v>
      </c>
      <c r="G126">
        <v>7.3</v>
      </c>
    </row>
    <row r="127" spans="1:7" x14ac:dyDescent="0.35">
      <c r="A127" t="s">
        <v>25</v>
      </c>
      <c r="B127">
        <v>1</v>
      </c>
      <c r="C127" t="s">
        <v>373</v>
      </c>
      <c r="D127" t="s">
        <v>363</v>
      </c>
      <c r="E127" t="s">
        <v>31</v>
      </c>
      <c r="F127">
        <v>6.5</v>
      </c>
      <c r="G127">
        <v>8.3000000000000007</v>
      </c>
    </row>
    <row r="128" spans="1:7" x14ac:dyDescent="0.35">
      <c r="A128" t="s">
        <v>25</v>
      </c>
      <c r="B128">
        <v>1</v>
      </c>
      <c r="C128" t="s">
        <v>373</v>
      </c>
      <c r="D128" t="s">
        <v>363</v>
      </c>
      <c r="E128" t="s">
        <v>22</v>
      </c>
      <c r="F128">
        <v>8.9</v>
      </c>
      <c r="G128">
        <v>26</v>
      </c>
    </row>
    <row r="129" spans="1:9" x14ac:dyDescent="0.35">
      <c r="A129" t="s">
        <v>25</v>
      </c>
      <c r="B129">
        <v>1</v>
      </c>
      <c r="C129" t="s">
        <v>373</v>
      </c>
      <c r="D129" t="s">
        <v>363</v>
      </c>
      <c r="E129" t="s">
        <v>22</v>
      </c>
      <c r="F129">
        <v>7.5</v>
      </c>
      <c r="G129">
        <v>17.399999999999999</v>
      </c>
    </row>
    <row r="130" spans="1:9" x14ac:dyDescent="0.35">
      <c r="A130" t="s">
        <v>25</v>
      </c>
      <c r="B130">
        <v>1</v>
      </c>
      <c r="C130" t="s">
        <v>373</v>
      </c>
      <c r="D130" t="s">
        <v>363</v>
      </c>
      <c r="E130" t="s">
        <v>22</v>
      </c>
      <c r="F130">
        <v>5.7</v>
      </c>
      <c r="G130">
        <v>7.2</v>
      </c>
    </row>
    <row r="131" spans="1:9" x14ac:dyDescent="0.35">
      <c r="A131" t="s">
        <v>25</v>
      </c>
      <c r="B131">
        <v>1</v>
      </c>
      <c r="C131" t="s">
        <v>373</v>
      </c>
      <c r="D131" t="s">
        <v>363</v>
      </c>
      <c r="E131" t="s">
        <v>23</v>
      </c>
      <c r="F131">
        <v>7.5</v>
      </c>
      <c r="G131">
        <v>7.4</v>
      </c>
    </row>
    <row r="132" spans="1:9" x14ac:dyDescent="0.35">
      <c r="A132" t="s">
        <v>25</v>
      </c>
      <c r="B132">
        <v>1</v>
      </c>
      <c r="C132" t="s">
        <v>373</v>
      </c>
      <c r="D132" t="s">
        <v>363</v>
      </c>
      <c r="E132" t="s">
        <v>23</v>
      </c>
      <c r="F132">
        <v>11.5</v>
      </c>
      <c r="G132">
        <v>31.2</v>
      </c>
    </row>
    <row r="133" spans="1:9" x14ac:dyDescent="0.35">
      <c r="A133" t="s">
        <v>25</v>
      </c>
      <c r="B133">
        <v>1</v>
      </c>
      <c r="C133" t="s">
        <v>373</v>
      </c>
      <c r="D133" t="s">
        <v>363</v>
      </c>
      <c r="E133" t="s">
        <v>23</v>
      </c>
      <c r="F133">
        <v>12.5</v>
      </c>
      <c r="G133">
        <v>42.2</v>
      </c>
    </row>
    <row r="134" spans="1:9" x14ac:dyDescent="0.35">
      <c r="A134" t="s">
        <v>25</v>
      </c>
      <c r="B134">
        <v>1</v>
      </c>
      <c r="C134" t="s">
        <v>373</v>
      </c>
      <c r="D134" t="s">
        <v>363</v>
      </c>
      <c r="E134" t="s">
        <v>23</v>
      </c>
      <c r="F134">
        <v>13.5</v>
      </c>
      <c r="G134">
        <v>43.2</v>
      </c>
    </row>
    <row r="135" spans="1:9" x14ac:dyDescent="0.35">
      <c r="A135" t="s">
        <v>25</v>
      </c>
      <c r="B135">
        <v>1</v>
      </c>
      <c r="C135" t="s">
        <v>373</v>
      </c>
      <c r="D135" t="s">
        <v>363</v>
      </c>
      <c r="E135" t="s">
        <v>20</v>
      </c>
      <c r="F135">
        <v>6.4</v>
      </c>
      <c r="G135">
        <v>7.3</v>
      </c>
      <c r="H135" t="s">
        <v>13</v>
      </c>
      <c r="I135" t="s">
        <v>995</v>
      </c>
    </row>
    <row r="136" spans="1:9" x14ac:dyDescent="0.35">
      <c r="A136" t="s">
        <v>25</v>
      </c>
      <c r="B136">
        <v>1</v>
      </c>
      <c r="C136" t="s">
        <v>373</v>
      </c>
      <c r="D136" t="s">
        <v>363</v>
      </c>
      <c r="E136" t="s">
        <v>20</v>
      </c>
      <c r="F136">
        <v>5.8</v>
      </c>
      <c r="G136">
        <v>3.9</v>
      </c>
      <c r="I136" t="s">
        <v>995</v>
      </c>
    </row>
    <row r="137" spans="1:9" x14ac:dyDescent="0.35">
      <c r="A137" t="s">
        <v>25</v>
      </c>
      <c r="B137">
        <v>1</v>
      </c>
      <c r="C137" t="s">
        <v>373</v>
      </c>
      <c r="D137" t="s">
        <v>363</v>
      </c>
      <c r="E137" t="s">
        <v>20</v>
      </c>
      <c r="F137">
        <v>6.9</v>
      </c>
      <c r="G137">
        <v>5</v>
      </c>
      <c r="I137" t="s">
        <v>995</v>
      </c>
    </row>
    <row r="138" spans="1:9" x14ac:dyDescent="0.35">
      <c r="A138" t="s">
        <v>25</v>
      </c>
      <c r="B138">
        <v>1</v>
      </c>
      <c r="C138" t="s">
        <v>373</v>
      </c>
      <c r="D138" t="s">
        <v>363</v>
      </c>
      <c r="E138" t="s">
        <v>20</v>
      </c>
      <c r="F138">
        <v>5.4</v>
      </c>
      <c r="G138">
        <v>4.0999999999999996</v>
      </c>
      <c r="I138" t="s">
        <v>995</v>
      </c>
    </row>
    <row r="139" spans="1:9" x14ac:dyDescent="0.35">
      <c r="A139" t="s">
        <v>25</v>
      </c>
      <c r="B139">
        <v>1</v>
      </c>
      <c r="C139" t="s">
        <v>373</v>
      </c>
      <c r="D139" t="s">
        <v>379</v>
      </c>
      <c r="E139" t="s">
        <v>294</v>
      </c>
      <c r="F139">
        <v>20.5</v>
      </c>
      <c r="G139">
        <v>327.3</v>
      </c>
    </row>
    <row r="140" spans="1:9" x14ac:dyDescent="0.35">
      <c r="A140" t="s">
        <v>25</v>
      </c>
      <c r="B140">
        <v>1</v>
      </c>
      <c r="C140" t="s">
        <v>373</v>
      </c>
      <c r="D140" t="s">
        <v>379</v>
      </c>
      <c r="E140" t="s">
        <v>29</v>
      </c>
      <c r="F140">
        <v>24.5</v>
      </c>
      <c r="G140">
        <v>456.8</v>
      </c>
    </row>
    <row r="141" spans="1:9" x14ac:dyDescent="0.35">
      <c r="A141" t="s">
        <v>25</v>
      </c>
      <c r="B141">
        <v>1</v>
      </c>
      <c r="C141" t="s">
        <v>373</v>
      </c>
      <c r="D141" t="s">
        <v>379</v>
      </c>
      <c r="E141" t="s">
        <v>23</v>
      </c>
      <c r="F141">
        <v>16.5</v>
      </c>
      <c r="G141">
        <v>80.7</v>
      </c>
    </row>
    <row r="142" spans="1:9" x14ac:dyDescent="0.35">
      <c r="A142" t="s">
        <v>25</v>
      </c>
      <c r="B142">
        <v>1</v>
      </c>
      <c r="C142" t="s">
        <v>373</v>
      </c>
      <c r="D142" t="s">
        <v>379</v>
      </c>
      <c r="E142" t="s">
        <v>26</v>
      </c>
      <c r="F142">
        <v>10.3</v>
      </c>
      <c r="G142">
        <v>21.1</v>
      </c>
    </row>
    <row r="143" spans="1:9" x14ac:dyDescent="0.35">
      <c r="A143" t="s">
        <v>25</v>
      </c>
      <c r="B143">
        <v>1</v>
      </c>
      <c r="C143" t="s">
        <v>373</v>
      </c>
      <c r="D143" t="s">
        <v>379</v>
      </c>
      <c r="E143" t="s">
        <v>44</v>
      </c>
      <c r="F143">
        <v>14</v>
      </c>
      <c r="G143">
        <v>71.7</v>
      </c>
      <c r="H143" t="s">
        <v>13</v>
      </c>
      <c r="I143" t="s">
        <v>995</v>
      </c>
    </row>
    <row r="144" spans="1:9" x14ac:dyDescent="0.35">
      <c r="A144" t="s">
        <v>25</v>
      </c>
      <c r="B144">
        <v>1</v>
      </c>
      <c r="C144" t="s">
        <v>373</v>
      </c>
      <c r="D144" t="s">
        <v>378</v>
      </c>
      <c r="E144" t="s">
        <v>31</v>
      </c>
      <c r="F144">
        <v>10.1</v>
      </c>
      <c r="G144">
        <v>26.9</v>
      </c>
    </row>
    <row r="145" spans="1:7" x14ac:dyDescent="0.35">
      <c r="A145" t="s">
        <v>25</v>
      </c>
      <c r="B145">
        <v>1</v>
      </c>
      <c r="C145" t="s">
        <v>373</v>
      </c>
      <c r="D145" t="s">
        <v>378</v>
      </c>
      <c r="E145" t="s">
        <v>31</v>
      </c>
      <c r="F145">
        <v>3.9</v>
      </c>
      <c r="G145">
        <v>1.7</v>
      </c>
    </row>
    <row r="146" spans="1:7" x14ac:dyDescent="0.35">
      <c r="A146" t="s">
        <v>25</v>
      </c>
      <c r="B146">
        <v>1</v>
      </c>
      <c r="C146" t="s">
        <v>373</v>
      </c>
      <c r="D146" t="s">
        <v>378</v>
      </c>
      <c r="E146" t="s">
        <v>31</v>
      </c>
      <c r="F146">
        <v>4.5</v>
      </c>
      <c r="G146">
        <v>2.8</v>
      </c>
    </row>
    <row r="147" spans="1:7" x14ac:dyDescent="0.35">
      <c r="A147" t="s">
        <v>25</v>
      </c>
      <c r="B147">
        <v>1</v>
      </c>
      <c r="C147" t="s">
        <v>373</v>
      </c>
      <c r="D147" t="s">
        <v>378</v>
      </c>
      <c r="E147" t="s">
        <v>31</v>
      </c>
      <c r="F147">
        <v>4.0999999999999996</v>
      </c>
      <c r="G147">
        <v>2.2999999999999998</v>
      </c>
    </row>
    <row r="148" spans="1:7" x14ac:dyDescent="0.35">
      <c r="A148" t="s">
        <v>25</v>
      </c>
      <c r="B148">
        <v>1</v>
      </c>
      <c r="C148" t="s">
        <v>373</v>
      </c>
      <c r="D148" t="s">
        <v>378</v>
      </c>
      <c r="E148" t="s">
        <v>31</v>
      </c>
      <c r="F148">
        <v>3.8</v>
      </c>
      <c r="G148">
        <v>1.9</v>
      </c>
    </row>
    <row r="149" spans="1:7" x14ac:dyDescent="0.35">
      <c r="A149" t="s">
        <v>25</v>
      </c>
      <c r="B149">
        <v>1</v>
      </c>
      <c r="C149" t="s">
        <v>373</v>
      </c>
      <c r="D149" t="s">
        <v>378</v>
      </c>
      <c r="E149" t="s">
        <v>31</v>
      </c>
      <c r="F149">
        <v>5</v>
      </c>
      <c r="G149">
        <v>3.7</v>
      </c>
    </row>
    <row r="150" spans="1:7" x14ac:dyDescent="0.35">
      <c r="A150" t="s">
        <v>25</v>
      </c>
      <c r="B150">
        <v>1</v>
      </c>
      <c r="C150" t="s">
        <v>373</v>
      </c>
      <c r="D150" t="s">
        <v>378</v>
      </c>
      <c r="E150" t="s">
        <v>23</v>
      </c>
      <c r="F150">
        <v>14.6</v>
      </c>
      <c r="G150">
        <v>57.7</v>
      </c>
    </row>
    <row r="151" spans="1:7" x14ac:dyDescent="0.35">
      <c r="A151" t="s">
        <v>25</v>
      </c>
      <c r="B151">
        <v>1</v>
      </c>
      <c r="C151" t="s">
        <v>373</v>
      </c>
      <c r="D151" t="s">
        <v>378</v>
      </c>
      <c r="E151" t="s">
        <v>23</v>
      </c>
      <c r="F151">
        <v>8.5</v>
      </c>
      <c r="G151">
        <v>12.5</v>
      </c>
    </row>
    <row r="152" spans="1:7" x14ac:dyDescent="0.35">
      <c r="A152" t="s">
        <v>984</v>
      </c>
      <c r="B152">
        <v>1</v>
      </c>
      <c r="C152" t="s">
        <v>364</v>
      </c>
      <c r="D152" t="s">
        <v>364</v>
      </c>
      <c r="E152" t="s">
        <v>31</v>
      </c>
      <c r="F152">
        <v>1.4</v>
      </c>
      <c r="G152">
        <v>5.1999999999999998E-2</v>
      </c>
    </row>
    <row r="153" spans="1:7" x14ac:dyDescent="0.35">
      <c r="A153" t="s">
        <v>984</v>
      </c>
      <c r="B153">
        <v>1</v>
      </c>
      <c r="C153" t="s">
        <v>364</v>
      </c>
      <c r="D153" t="s">
        <v>364</v>
      </c>
      <c r="E153" t="s">
        <v>31</v>
      </c>
      <c r="F153">
        <v>1.8</v>
      </c>
      <c r="G153">
        <v>0.127</v>
      </c>
    </row>
    <row r="154" spans="1:7" x14ac:dyDescent="0.35">
      <c r="A154" t="s">
        <v>984</v>
      </c>
      <c r="B154">
        <v>1</v>
      </c>
      <c r="C154" t="s">
        <v>364</v>
      </c>
      <c r="D154" t="s">
        <v>364</v>
      </c>
      <c r="E154" t="s">
        <v>31</v>
      </c>
      <c r="F154">
        <v>1.9</v>
      </c>
      <c r="G154">
        <v>0.13</v>
      </c>
    </row>
    <row r="155" spans="1:7" x14ac:dyDescent="0.35">
      <c r="A155" t="s">
        <v>984</v>
      </c>
      <c r="B155">
        <v>1</v>
      </c>
      <c r="C155" t="s">
        <v>364</v>
      </c>
      <c r="D155" t="s">
        <v>364</v>
      </c>
      <c r="E155" t="s">
        <v>31</v>
      </c>
      <c r="F155">
        <v>1.4</v>
      </c>
      <c r="G155">
        <v>0.04</v>
      </c>
    </row>
    <row r="156" spans="1:7" x14ac:dyDescent="0.35">
      <c r="A156" t="s">
        <v>984</v>
      </c>
      <c r="B156">
        <v>1</v>
      </c>
      <c r="C156" t="s">
        <v>364</v>
      </c>
      <c r="D156" t="s">
        <v>364</v>
      </c>
      <c r="E156" t="s">
        <v>31</v>
      </c>
      <c r="F156">
        <v>1.7</v>
      </c>
      <c r="G156">
        <v>0.06</v>
      </c>
    </row>
    <row r="157" spans="1:7" x14ac:dyDescent="0.35">
      <c r="A157" t="s">
        <v>984</v>
      </c>
      <c r="B157">
        <v>1</v>
      </c>
      <c r="C157" t="s">
        <v>364</v>
      </c>
      <c r="D157" t="s">
        <v>364</v>
      </c>
      <c r="E157" t="s">
        <v>31</v>
      </c>
      <c r="F157">
        <v>1.8</v>
      </c>
      <c r="G157">
        <v>0.105</v>
      </c>
    </row>
    <row r="158" spans="1:7" x14ac:dyDescent="0.35">
      <c r="A158" t="s">
        <v>984</v>
      </c>
      <c r="B158">
        <v>1</v>
      </c>
      <c r="C158" t="s">
        <v>364</v>
      </c>
      <c r="D158" t="s">
        <v>364</v>
      </c>
      <c r="E158" t="s">
        <v>31</v>
      </c>
      <c r="F158">
        <v>1.5</v>
      </c>
      <c r="G158">
        <v>5.2999999999999999E-2</v>
      </c>
    </row>
    <row r="159" spans="1:7" x14ac:dyDescent="0.35">
      <c r="A159" t="s">
        <v>984</v>
      </c>
      <c r="B159">
        <v>1</v>
      </c>
      <c r="C159" t="s">
        <v>364</v>
      </c>
      <c r="D159" t="s">
        <v>364</v>
      </c>
      <c r="E159" t="s">
        <v>31</v>
      </c>
      <c r="F159">
        <v>1.6</v>
      </c>
      <c r="G159">
        <v>6.8000000000000005E-2</v>
      </c>
    </row>
    <row r="160" spans="1:7" x14ac:dyDescent="0.35">
      <c r="A160" t="s">
        <v>984</v>
      </c>
      <c r="B160">
        <v>1</v>
      </c>
      <c r="C160" t="s">
        <v>364</v>
      </c>
      <c r="D160" t="s">
        <v>364</v>
      </c>
      <c r="E160" t="s">
        <v>31</v>
      </c>
      <c r="F160">
        <v>1.7</v>
      </c>
      <c r="G160">
        <v>6.7000000000000004E-2</v>
      </c>
    </row>
    <row r="161" spans="1:7" x14ac:dyDescent="0.35">
      <c r="A161" t="s">
        <v>984</v>
      </c>
      <c r="B161">
        <v>1</v>
      </c>
      <c r="C161" t="s">
        <v>364</v>
      </c>
      <c r="D161" t="s">
        <v>364</v>
      </c>
      <c r="E161" t="s">
        <v>31</v>
      </c>
      <c r="F161">
        <v>1.8</v>
      </c>
      <c r="G161">
        <v>7.9000000000000001E-2</v>
      </c>
    </row>
    <row r="162" spans="1:7" x14ac:dyDescent="0.35">
      <c r="A162" t="s">
        <v>984</v>
      </c>
      <c r="B162">
        <v>1</v>
      </c>
      <c r="C162" t="s">
        <v>364</v>
      </c>
      <c r="D162" t="s">
        <v>364</v>
      </c>
      <c r="E162" t="s">
        <v>31</v>
      </c>
      <c r="F162">
        <v>1.9</v>
      </c>
      <c r="G162">
        <v>0.14099999999999999</v>
      </c>
    </row>
    <row r="163" spans="1:7" x14ac:dyDescent="0.35">
      <c r="A163" t="s">
        <v>984</v>
      </c>
      <c r="B163">
        <v>1</v>
      </c>
      <c r="C163" t="s">
        <v>364</v>
      </c>
      <c r="D163" t="s">
        <v>364</v>
      </c>
      <c r="E163" t="s">
        <v>31</v>
      </c>
      <c r="F163">
        <v>2</v>
      </c>
      <c r="G163">
        <v>0.05</v>
      </c>
    </row>
    <row r="164" spans="1:7" x14ac:dyDescent="0.35">
      <c r="A164" t="s">
        <v>984</v>
      </c>
      <c r="B164">
        <v>1</v>
      </c>
      <c r="C164" t="s">
        <v>364</v>
      </c>
      <c r="D164" t="s">
        <v>364</v>
      </c>
      <c r="E164" t="s">
        <v>31</v>
      </c>
      <c r="F164">
        <v>2.1</v>
      </c>
      <c r="G164">
        <v>0.153</v>
      </c>
    </row>
    <row r="165" spans="1:7" x14ac:dyDescent="0.35">
      <c r="A165" t="s">
        <v>984</v>
      </c>
      <c r="B165">
        <v>1</v>
      </c>
      <c r="C165" t="s">
        <v>364</v>
      </c>
      <c r="D165" t="s">
        <v>364</v>
      </c>
      <c r="E165" t="s">
        <v>31</v>
      </c>
      <c r="F165">
        <v>1.5</v>
      </c>
      <c r="G165">
        <v>5.1999999999999998E-2</v>
      </c>
    </row>
    <row r="166" spans="1:7" x14ac:dyDescent="0.35">
      <c r="A166" t="s">
        <v>984</v>
      </c>
      <c r="B166">
        <v>1</v>
      </c>
      <c r="C166" t="s">
        <v>364</v>
      </c>
      <c r="D166" t="s">
        <v>364</v>
      </c>
      <c r="E166" t="s">
        <v>31</v>
      </c>
      <c r="F166">
        <v>2.2000000000000002</v>
      </c>
      <c r="G166">
        <v>0.157</v>
      </c>
    </row>
    <row r="167" spans="1:7" x14ac:dyDescent="0.35">
      <c r="A167" t="s">
        <v>984</v>
      </c>
      <c r="B167">
        <v>1</v>
      </c>
      <c r="C167" t="s">
        <v>364</v>
      </c>
      <c r="D167" t="s">
        <v>364</v>
      </c>
      <c r="E167" t="s">
        <v>31</v>
      </c>
      <c r="F167">
        <v>2.2999999999999998</v>
      </c>
      <c r="G167">
        <v>0.161</v>
      </c>
    </row>
    <row r="168" spans="1:7" x14ac:dyDescent="0.35">
      <c r="A168" t="s">
        <v>984</v>
      </c>
      <c r="B168">
        <v>1</v>
      </c>
      <c r="C168" t="s">
        <v>364</v>
      </c>
      <c r="D168" t="s">
        <v>364</v>
      </c>
      <c r="E168" t="s">
        <v>31</v>
      </c>
      <c r="F168">
        <v>1.7</v>
      </c>
      <c r="G168">
        <v>8.8999999999999996E-2</v>
      </c>
    </row>
    <row r="169" spans="1:7" x14ac:dyDescent="0.35">
      <c r="A169" t="s">
        <v>984</v>
      </c>
      <c r="B169">
        <v>1</v>
      </c>
      <c r="C169" t="s">
        <v>364</v>
      </c>
      <c r="D169" t="s">
        <v>364</v>
      </c>
      <c r="E169" t="s">
        <v>31</v>
      </c>
      <c r="F169">
        <v>2.1</v>
      </c>
      <c r="G169">
        <v>0.14799999999999999</v>
      </c>
    </row>
    <row r="170" spans="1:7" x14ac:dyDescent="0.35">
      <c r="A170" t="s">
        <v>984</v>
      </c>
      <c r="B170">
        <v>1</v>
      </c>
      <c r="C170" t="s">
        <v>364</v>
      </c>
      <c r="D170" t="s">
        <v>364</v>
      </c>
      <c r="E170" t="s">
        <v>31</v>
      </c>
      <c r="F170">
        <v>2.1</v>
      </c>
      <c r="G170">
        <v>0.14199999999999999</v>
      </c>
    </row>
    <row r="171" spans="1:7" x14ac:dyDescent="0.35">
      <c r="A171" t="s">
        <v>984</v>
      </c>
      <c r="B171">
        <v>1</v>
      </c>
      <c r="C171" t="s">
        <v>364</v>
      </c>
      <c r="D171" t="s">
        <v>364</v>
      </c>
      <c r="E171" t="s">
        <v>31</v>
      </c>
      <c r="F171">
        <v>2.4</v>
      </c>
      <c r="G171">
        <v>0.16</v>
      </c>
    </row>
    <row r="172" spans="1:7" x14ac:dyDescent="0.35">
      <c r="A172" t="s">
        <v>984</v>
      </c>
      <c r="B172">
        <v>1</v>
      </c>
      <c r="C172" t="s">
        <v>364</v>
      </c>
      <c r="D172" t="s">
        <v>364</v>
      </c>
      <c r="E172" t="s">
        <v>31</v>
      </c>
      <c r="F172">
        <v>2.2999999999999998</v>
      </c>
      <c r="G172">
        <v>0.15</v>
      </c>
    </row>
    <row r="173" spans="1:7" x14ac:dyDescent="0.35">
      <c r="A173" t="s">
        <v>984</v>
      </c>
      <c r="B173">
        <v>1</v>
      </c>
      <c r="C173" t="s">
        <v>364</v>
      </c>
      <c r="D173" t="s">
        <v>364</v>
      </c>
      <c r="E173" t="s">
        <v>31</v>
      </c>
      <c r="F173">
        <v>2</v>
      </c>
      <c r="G173">
        <v>8.8999999999999996E-2</v>
      </c>
    </row>
    <row r="174" spans="1:7" x14ac:dyDescent="0.35">
      <c r="A174" t="s">
        <v>984</v>
      </c>
      <c r="B174">
        <v>1</v>
      </c>
      <c r="C174" t="s">
        <v>364</v>
      </c>
      <c r="D174" t="s">
        <v>364</v>
      </c>
      <c r="E174" t="s">
        <v>31</v>
      </c>
      <c r="F174">
        <v>1.7</v>
      </c>
      <c r="G174">
        <v>0.08</v>
      </c>
    </row>
    <row r="175" spans="1:7" x14ac:dyDescent="0.35">
      <c r="A175" t="s">
        <v>984</v>
      </c>
      <c r="B175">
        <v>1</v>
      </c>
      <c r="C175" t="s">
        <v>364</v>
      </c>
      <c r="D175" t="s">
        <v>364</v>
      </c>
      <c r="E175" t="s">
        <v>31</v>
      </c>
      <c r="F175">
        <v>1.8</v>
      </c>
      <c r="G175">
        <v>8.3000000000000004E-2</v>
      </c>
    </row>
    <row r="176" spans="1:7" x14ac:dyDescent="0.35">
      <c r="A176" t="s">
        <v>984</v>
      </c>
      <c r="B176">
        <v>1</v>
      </c>
      <c r="C176" t="s">
        <v>364</v>
      </c>
      <c r="D176" t="s">
        <v>364</v>
      </c>
      <c r="E176" t="s">
        <v>31</v>
      </c>
      <c r="F176">
        <v>1.6</v>
      </c>
      <c r="G176">
        <v>6.2E-2</v>
      </c>
    </row>
    <row r="177" spans="1:9" x14ac:dyDescent="0.35">
      <c r="A177" t="s">
        <v>984</v>
      </c>
      <c r="B177">
        <v>1</v>
      </c>
      <c r="C177" t="s">
        <v>364</v>
      </c>
      <c r="D177" t="s">
        <v>364</v>
      </c>
      <c r="E177" t="s">
        <v>31</v>
      </c>
      <c r="F177">
        <v>1.7</v>
      </c>
      <c r="G177">
        <v>8.5999999999999993E-2</v>
      </c>
    </row>
    <row r="178" spans="1:9" x14ac:dyDescent="0.35">
      <c r="A178" t="s">
        <v>984</v>
      </c>
      <c r="B178">
        <v>1</v>
      </c>
      <c r="C178" t="s">
        <v>364</v>
      </c>
      <c r="D178" t="s">
        <v>364</v>
      </c>
      <c r="E178" t="s">
        <v>31</v>
      </c>
      <c r="F178">
        <v>1.6</v>
      </c>
      <c r="G178">
        <v>7.9000000000000001E-2</v>
      </c>
    </row>
    <row r="179" spans="1:9" x14ac:dyDescent="0.35">
      <c r="A179" t="s">
        <v>984</v>
      </c>
      <c r="B179">
        <v>1</v>
      </c>
      <c r="C179" t="s">
        <v>364</v>
      </c>
      <c r="D179" t="s">
        <v>364</v>
      </c>
      <c r="E179" t="s">
        <v>31</v>
      </c>
      <c r="F179">
        <v>2.1</v>
      </c>
      <c r="G179">
        <v>0.15</v>
      </c>
    </row>
    <row r="180" spans="1:9" x14ac:dyDescent="0.35">
      <c r="A180" t="s">
        <v>984</v>
      </c>
      <c r="B180">
        <v>1</v>
      </c>
      <c r="C180" t="s">
        <v>364</v>
      </c>
      <c r="D180" t="s">
        <v>364</v>
      </c>
      <c r="E180" t="s">
        <v>31</v>
      </c>
      <c r="F180">
        <v>1.7</v>
      </c>
      <c r="G180">
        <v>8.5999999999999993E-2</v>
      </c>
    </row>
    <row r="181" spans="1:9" x14ac:dyDescent="0.35">
      <c r="A181" t="s">
        <v>984</v>
      </c>
      <c r="B181">
        <v>1</v>
      </c>
      <c r="C181" t="s">
        <v>364</v>
      </c>
      <c r="D181" t="s">
        <v>364</v>
      </c>
      <c r="E181" t="s">
        <v>31</v>
      </c>
      <c r="F181">
        <v>2</v>
      </c>
      <c r="G181">
        <v>3.5999999999999997E-2</v>
      </c>
    </row>
    <row r="182" spans="1:9" x14ac:dyDescent="0.35">
      <c r="A182" t="s">
        <v>984</v>
      </c>
      <c r="B182">
        <v>1</v>
      </c>
      <c r="C182" t="s">
        <v>364</v>
      </c>
      <c r="D182" t="s">
        <v>364</v>
      </c>
      <c r="E182" t="s">
        <v>31</v>
      </c>
      <c r="F182">
        <v>3.3</v>
      </c>
      <c r="G182">
        <v>0.76500000000000001</v>
      </c>
    </row>
    <row r="183" spans="1:9" x14ac:dyDescent="0.35">
      <c r="A183" t="s">
        <v>984</v>
      </c>
      <c r="B183">
        <v>1</v>
      </c>
      <c r="C183" t="s">
        <v>364</v>
      </c>
      <c r="D183" t="s">
        <v>364</v>
      </c>
      <c r="E183" t="s">
        <v>32</v>
      </c>
      <c r="F183">
        <v>4</v>
      </c>
      <c r="G183">
        <v>1.601</v>
      </c>
      <c r="I183" t="s">
        <v>995</v>
      </c>
    </row>
    <row r="184" spans="1:9" x14ac:dyDescent="0.35">
      <c r="A184" t="s">
        <v>984</v>
      </c>
      <c r="B184">
        <v>1</v>
      </c>
      <c r="C184" t="s">
        <v>364</v>
      </c>
      <c r="D184" t="s">
        <v>364</v>
      </c>
      <c r="E184" t="s">
        <v>33</v>
      </c>
      <c r="F184">
        <v>2.5</v>
      </c>
      <c r="G184">
        <v>0.25</v>
      </c>
      <c r="H184" t="s">
        <v>13</v>
      </c>
    </row>
    <row r="185" spans="1:9" x14ac:dyDescent="0.35">
      <c r="A185" t="s">
        <v>984</v>
      </c>
      <c r="B185">
        <v>1</v>
      </c>
      <c r="C185" t="s">
        <v>365</v>
      </c>
      <c r="D185" t="s">
        <v>365</v>
      </c>
      <c r="E185" t="s">
        <v>131</v>
      </c>
      <c r="F185">
        <v>11.7</v>
      </c>
      <c r="G185">
        <v>42.28</v>
      </c>
    </row>
    <row r="186" spans="1:9" x14ac:dyDescent="0.35">
      <c r="A186" t="s">
        <v>984</v>
      </c>
      <c r="B186">
        <v>1</v>
      </c>
      <c r="C186" t="s">
        <v>365</v>
      </c>
      <c r="D186" t="s">
        <v>365</v>
      </c>
      <c r="E186" t="s">
        <v>131</v>
      </c>
      <c r="F186">
        <v>10.5</v>
      </c>
      <c r="G186">
        <v>29.4</v>
      </c>
    </row>
    <row r="187" spans="1:9" x14ac:dyDescent="0.35">
      <c r="A187" t="s">
        <v>984</v>
      </c>
      <c r="B187">
        <v>1</v>
      </c>
      <c r="C187" t="s">
        <v>365</v>
      </c>
      <c r="D187" t="s">
        <v>365</v>
      </c>
      <c r="E187" t="s">
        <v>131</v>
      </c>
      <c r="F187">
        <v>16.600000000000001</v>
      </c>
      <c r="G187">
        <v>164.1</v>
      </c>
    </row>
    <row r="188" spans="1:9" x14ac:dyDescent="0.35">
      <c r="A188" t="s">
        <v>984</v>
      </c>
      <c r="B188">
        <v>1</v>
      </c>
      <c r="C188" t="s">
        <v>365</v>
      </c>
      <c r="D188" t="s">
        <v>365</v>
      </c>
      <c r="E188" t="s">
        <v>103</v>
      </c>
      <c r="F188">
        <v>5.0999999999999996</v>
      </c>
      <c r="G188">
        <v>2.84</v>
      </c>
    </row>
    <row r="189" spans="1:9" x14ac:dyDescent="0.35">
      <c r="A189" t="s">
        <v>984</v>
      </c>
      <c r="B189">
        <v>1</v>
      </c>
      <c r="C189" t="s">
        <v>365</v>
      </c>
      <c r="D189" t="s">
        <v>365</v>
      </c>
      <c r="E189" t="s">
        <v>27</v>
      </c>
      <c r="F189">
        <v>10</v>
      </c>
      <c r="G189">
        <v>7.32</v>
      </c>
    </row>
    <row r="190" spans="1:9" x14ac:dyDescent="0.35">
      <c r="A190" t="s">
        <v>984</v>
      </c>
      <c r="B190">
        <v>1</v>
      </c>
      <c r="C190" t="s">
        <v>365</v>
      </c>
      <c r="D190" t="s">
        <v>365</v>
      </c>
      <c r="E190" t="s">
        <v>27</v>
      </c>
      <c r="F190">
        <v>8.1</v>
      </c>
      <c r="G190">
        <v>5.75</v>
      </c>
    </row>
    <row r="191" spans="1:9" x14ac:dyDescent="0.35">
      <c r="A191" t="s">
        <v>984</v>
      </c>
      <c r="B191">
        <v>1</v>
      </c>
      <c r="C191" t="s">
        <v>373</v>
      </c>
      <c r="D191" t="s">
        <v>363</v>
      </c>
      <c r="E191" t="s">
        <v>23</v>
      </c>
      <c r="F191">
        <v>19.2</v>
      </c>
      <c r="G191">
        <v>133.4</v>
      </c>
    </row>
    <row r="192" spans="1:9" x14ac:dyDescent="0.35">
      <c r="A192" t="s">
        <v>984</v>
      </c>
      <c r="B192">
        <v>1</v>
      </c>
      <c r="C192" t="s">
        <v>373</v>
      </c>
      <c r="D192" t="s">
        <v>363</v>
      </c>
      <c r="E192" t="s">
        <v>23</v>
      </c>
      <c r="F192">
        <v>20.6</v>
      </c>
      <c r="G192">
        <v>168.6</v>
      </c>
    </row>
    <row r="193" spans="1:9" x14ac:dyDescent="0.35">
      <c r="A193" t="s">
        <v>984</v>
      </c>
      <c r="B193">
        <v>1</v>
      </c>
      <c r="C193" t="s">
        <v>373</v>
      </c>
      <c r="D193" t="s">
        <v>363</v>
      </c>
      <c r="E193" t="s">
        <v>23</v>
      </c>
      <c r="F193">
        <v>15.3</v>
      </c>
      <c r="G193">
        <v>72.5</v>
      </c>
    </row>
    <row r="194" spans="1:9" x14ac:dyDescent="0.35">
      <c r="A194" t="s">
        <v>984</v>
      </c>
      <c r="B194">
        <v>1</v>
      </c>
      <c r="C194" t="s">
        <v>373</v>
      </c>
      <c r="D194" t="s">
        <v>363</v>
      </c>
      <c r="E194" t="s">
        <v>23</v>
      </c>
      <c r="F194">
        <v>13.7</v>
      </c>
      <c r="G194">
        <v>64.099999999999994</v>
      </c>
    </row>
    <row r="195" spans="1:9" x14ac:dyDescent="0.35">
      <c r="A195" t="s">
        <v>984</v>
      </c>
      <c r="B195">
        <v>1</v>
      </c>
      <c r="C195" t="s">
        <v>373</v>
      </c>
      <c r="D195" t="s">
        <v>363</v>
      </c>
      <c r="E195" t="s">
        <v>23</v>
      </c>
      <c r="F195">
        <v>15.9</v>
      </c>
      <c r="G195">
        <v>78.5</v>
      </c>
    </row>
    <row r="196" spans="1:9" x14ac:dyDescent="0.35">
      <c r="A196" t="s">
        <v>984</v>
      </c>
      <c r="B196">
        <v>1</v>
      </c>
      <c r="C196" t="s">
        <v>373</v>
      </c>
      <c r="D196" t="s">
        <v>363</v>
      </c>
      <c r="E196" t="s">
        <v>23</v>
      </c>
      <c r="F196">
        <v>16.3</v>
      </c>
      <c r="G196">
        <v>102</v>
      </c>
    </row>
    <row r="197" spans="1:9" x14ac:dyDescent="0.35">
      <c r="A197" t="s">
        <v>984</v>
      </c>
      <c r="B197">
        <v>1</v>
      </c>
      <c r="C197" t="s">
        <v>373</v>
      </c>
      <c r="D197" t="s">
        <v>363</v>
      </c>
      <c r="E197" t="s">
        <v>987</v>
      </c>
      <c r="F197">
        <v>5</v>
      </c>
      <c r="G197">
        <v>3</v>
      </c>
      <c r="H197" t="s">
        <v>13</v>
      </c>
      <c r="I197" t="s">
        <v>997</v>
      </c>
    </row>
    <row r="198" spans="1:9" x14ac:dyDescent="0.35">
      <c r="A198" t="s">
        <v>984</v>
      </c>
      <c r="B198">
        <v>1</v>
      </c>
      <c r="C198" t="s">
        <v>373</v>
      </c>
      <c r="D198" t="s">
        <v>363</v>
      </c>
      <c r="E198" t="s">
        <v>31</v>
      </c>
      <c r="F198">
        <v>1.5</v>
      </c>
      <c r="G198">
        <v>5.1999999999999998E-2</v>
      </c>
    </row>
    <row r="199" spans="1:9" x14ac:dyDescent="0.35">
      <c r="A199" t="s">
        <v>984</v>
      </c>
      <c r="B199">
        <v>1</v>
      </c>
      <c r="C199" t="s">
        <v>373</v>
      </c>
      <c r="D199" t="s">
        <v>363</v>
      </c>
      <c r="E199" t="s">
        <v>31</v>
      </c>
      <c r="F199">
        <v>2.6</v>
      </c>
      <c r="G199">
        <v>0.18</v>
      </c>
    </row>
    <row r="200" spans="1:9" x14ac:dyDescent="0.35">
      <c r="A200" t="s">
        <v>984</v>
      </c>
      <c r="B200">
        <v>1</v>
      </c>
      <c r="C200" t="s">
        <v>373</v>
      </c>
      <c r="D200" t="s">
        <v>379</v>
      </c>
      <c r="E200" t="s">
        <v>23</v>
      </c>
      <c r="F200">
        <v>18.5</v>
      </c>
      <c r="G200">
        <v>153.1</v>
      </c>
    </row>
    <row r="201" spans="1:9" x14ac:dyDescent="0.35">
      <c r="A201" t="s">
        <v>984</v>
      </c>
      <c r="B201">
        <v>1</v>
      </c>
      <c r="C201" t="s">
        <v>373</v>
      </c>
      <c r="D201" t="s">
        <v>379</v>
      </c>
      <c r="E201" t="s">
        <v>23</v>
      </c>
      <c r="F201">
        <v>14</v>
      </c>
      <c r="G201">
        <v>56.6</v>
      </c>
    </row>
    <row r="202" spans="1:9" x14ac:dyDescent="0.35">
      <c r="A202" t="s">
        <v>984</v>
      </c>
      <c r="B202">
        <v>1</v>
      </c>
      <c r="C202" t="s">
        <v>373</v>
      </c>
      <c r="D202" t="s">
        <v>379</v>
      </c>
      <c r="E202" t="s">
        <v>23</v>
      </c>
      <c r="F202">
        <v>14.1</v>
      </c>
      <c r="G202">
        <v>55.2</v>
      </c>
    </row>
    <row r="203" spans="1:9" x14ac:dyDescent="0.35">
      <c r="A203" t="s">
        <v>984</v>
      </c>
      <c r="B203">
        <v>1</v>
      </c>
      <c r="C203" t="s">
        <v>373</v>
      </c>
      <c r="D203" t="s">
        <v>379</v>
      </c>
      <c r="E203" t="s">
        <v>23</v>
      </c>
      <c r="F203">
        <v>15.1</v>
      </c>
      <c r="G203">
        <v>65.400000000000006</v>
      </c>
    </row>
    <row r="204" spans="1:9" x14ac:dyDescent="0.35">
      <c r="A204" t="s">
        <v>984</v>
      </c>
      <c r="B204">
        <v>1</v>
      </c>
      <c r="C204" t="s">
        <v>373</v>
      </c>
      <c r="D204" t="s">
        <v>379</v>
      </c>
      <c r="E204" t="s">
        <v>23</v>
      </c>
      <c r="F204">
        <v>15.3</v>
      </c>
      <c r="G204">
        <v>72.3</v>
      </c>
    </row>
    <row r="205" spans="1:9" x14ac:dyDescent="0.35">
      <c r="A205" t="s">
        <v>984</v>
      </c>
      <c r="B205">
        <v>1</v>
      </c>
      <c r="C205" t="s">
        <v>373</v>
      </c>
      <c r="D205" t="s">
        <v>379</v>
      </c>
      <c r="E205" t="s">
        <v>23</v>
      </c>
      <c r="F205">
        <v>13.6</v>
      </c>
      <c r="G205">
        <v>46.9</v>
      </c>
    </row>
    <row r="206" spans="1:9" x14ac:dyDescent="0.35">
      <c r="A206" t="s">
        <v>984</v>
      </c>
      <c r="B206">
        <v>1</v>
      </c>
      <c r="C206" t="s">
        <v>373</v>
      </c>
      <c r="D206" t="s">
        <v>378</v>
      </c>
      <c r="E206" t="s">
        <v>23</v>
      </c>
      <c r="F206">
        <v>16.100000000000001</v>
      </c>
      <c r="G206">
        <v>78</v>
      </c>
    </row>
    <row r="207" spans="1:9" x14ac:dyDescent="0.35">
      <c r="A207" t="s">
        <v>984</v>
      </c>
      <c r="B207">
        <v>1</v>
      </c>
      <c r="C207" t="s">
        <v>373</v>
      </c>
      <c r="D207" t="s">
        <v>378</v>
      </c>
      <c r="E207" t="s">
        <v>23</v>
      </c>
      <c r="F207">
        <v>16</v>
      </c>
      <c r="G207">
        <v>67.900000000000006</v>
      </c>
    </row>
    <row r="208" spans="1:9" x14ac:dyDescent="0.35">
      <c r="A208" t="s">
        <v>984</v>
      </c>
      <c r="B208">
        <v>1</v>
      </c>
      <c r="C208" t="s">
        <v>373</v>
      </c>
      <c r="D208" t="s">
        <v>378</v>
      </c>
      <c r="E208" t="s">
        <v>23</v>
      </c>
      <c r="F208">
        <v>15.5</v>
      </c>
      <c r="G208">
        <v>81.5</v>
      </c>
    </row>
    <row r="209" spans="1:9" x14ac:dyDescent="0.35">
      <c r="A209" t="s">
        <v>984</v>
      </c>
      <c r="B209">
        <v>1</v>
      </c>
      <c r="C209" t="s">
        <v>373</v>
      </c>
      <c r="D209" t="s">
        <v>378</v>
      </c>
      <c r="E209" t="s">
        <v>23</v>
      </c>
      <c r="F209">
        <v>16.2</v>
      </c>
      <c r="G209">
        <v>93.5</v>
      </c>
    </row>
    <row r="210" spans="1:9" x14ac:dyDescent="0.35">
      <c r="A210" t="s">
        <v>984</v>
      </c>
      <c r="B210">
        <v>1</v>
      </c>
      <c r="C210" t="s">
        <v>373</v>
      </c>
      <c r="D210" t="s">
        <v>378</v>
      </c>
      <c r="E210" t="s">
        <v>23</v>
      </c>
      <c r="F210">
        <v>13.9</v>
      </c>
      <c r="G210">
        <v>56.6</v>
      </c>
    </row>
    <row r="211" spans="1:9" x14ac:dyDescent="0.35">
      <c r="A211" t="s">
        <v>984</v>
      </c>
      <c r="B211">
        <v>1</v>
      </c>
      <c r="C211" t="s">
        <v>373</v>
      </c>
      <c r="D211" t="s">
        <v>378</v>
      </c>
      <c r="E211" t="s">
        <v>131</v>
      </c>
      <c r="F211">
        <v>13.6</v>
      </c>
      <c r="G211">
        <v>94.7</v>
      </c>
    </row>
    <row r="212" spans="1:9" x14ac:dyDescent="0.35">
      <c r="A212" t="s">
        <v>984</v>
      </c>
      <c r="B212">
        <v>1</v>
      </c>
      <c r="C212" t="s">
        <v>373</v>
      </c>
      <c r="D212" t="s">
        <v>378</v>
      </c>
      <c r="E212" t="s">
        <v>987</v>
      </c>
      <c r="F212">
        <v>4.5</v>
      </c>
      <c r="G212">
        <v>2.2000000000000002</v>
      </c>
      <c r="I212" t="s">
        <v>997</v>
      </c>
    </row>
    <row r="213" spans="1:9" x14ac:dyDescent="0.35">
      <c r="A213" t="s">
        <v>984</v>
      </c>
      <c r="B213">
        <v>1</v>
      </c>
      <c r="C213" t="s">
        <v>373</v>
      </c>
      <c r="D213" t="s">
        <v>378</v>
      </c>
      <c r="E213" t="s">
        <v>987</v>
      </c>
      <c r="F213">
        <v>3.5</v>
      </c>
      <c r="G213">
        <v>1.3</v>
      </c>
      <c r="I213" t="s">
        <v>997</v>
      </c>
    </row>
    <row r="214" spans="1:9" x14ac:dyDescent="0.35">
      <c r="A214" t="s">
        <v>0</v>
      </c>
      <c r="B214">
        <v>2</v>
      </c>
      <c r="C214" t="s">
        <v>364</v>
      </c>
      <c r="D214" t="s">
        <v>364</v>
      </c>
      <c r="E214" t="s">
        <v>77</v>
      </c>
      <c r="F214">
        <v>10.8</v>
      </c>
      <c r="G214">
        <v>11.99</v>
      </c>
    </row>
    <row r="215" spans="1:9" x14ac:dyDescent="0.35">
      <c r="A215" t="s">
        <v>0</v>
      </c>
      <c r="B215">
        <v>2</v>
      </c>
      <c r="C215" t="s">
        <v>364</v>
      </c>
      <c r="D215" t="s">
        <v>364</v>
      </c>
      <c r="E215" t="s">
        <v>77</v>
      </c>
      <c r="F215">
        <v>10.5</v>
      </c>
      <c r="G215">
        <v>10.89</v>
      </c>
    </row>
    <row r="216" spans="1:9" x14ac:dyDescent="0.35">
      <c r="A216" t="s">
        <v>0</v>
      </c>
      <c r="B216">
        <v>2</v>
      </c>
      <c r="C216" t="s">
        <v>364</v>
      </c>
      <c r="D216" t="s">
        <v>364</v>
      </c>
      <c r="E216" t="s">
        <v>77</v>
      </c>
      <c r="F216">
        <v>11.2</v>
      </c>
      <c r="G216">
        <v>11.33</v>
      </c>
    </row>
    <row r="217" spans="1:9" x14ac:dyDescent="0.35">
      <c r="A217" t="s">
        <v>0</v>
      </c>
      <c r="B217">
        <v>2</v>
      </c>
      <c r="C217" t="s">
        <v>364</v>
      </c>
      <c r="D217" t="s">
        <v>364</v>
      </c>
      <c r="E217" t="s">
        <v>77</v>
      </c>
      <c r="F217">
        <v>9.5</v>
      </c>
      <c r="G217">
        <v>9.8699999999999992</v>
      </c>
    </row>
    <row r="218" spans="1:9" x14ac:dyDescent="0.35">
      <c r="A218" t="s">
        <v>0</v>
      </c>
      <c r="B218">
        <v>2</v>
      </c>
      <c r="C218" t="s">
        <v>364</v>
      </c>
      <c r="D218" t="s">
        <v>364</v>
      </c>
      <c r="E218" t="s">
        <v>77</v>
      </c>
      <c r="F218">
        <v>10.4</v>
      </c>
      <c r="G218">
        <v>10.42</v>
      </c>
    </row>
    <row r="219" spans="1:9" x14ac:dyDescent="0.35">
      <c r="A219" t="s">
        <v>0</v>
      </c>
      <c r="B219">
        <v>2</v>
      </c>
      <c r="C219" t="s">
        <v>364</v>
      </c>
      <c r="D219" t="s">
        <v>364</v>
      </c>
      <c r="E219" t="s">
        <v>77</v>
      </c>
      <c r="F219">
        <v>8.6</v>
      </c>
      <c r="G219">
        <v>6.92</v>
      </c>
    </row>
    <row r="220" spans="1:9" x14ac:dyDescent="0.35">
      <c r="A220" t="s">
        <v>0</v>
      </c>
      <c r="B220">
        <v>2</v>
      </c>
      <c r="C220" t="s">
        <v>364</v>
      </c>
      <c r="D220" t="s">
        <v>364</v>
      </c>
      <c r="E220" t="s">
        <v>77</v>
      </c>
      <c r="F220">
        <v>11.2</v>
      </c>
      <c r="G220">
        <v>13.22</v>
      </c>
    </row>
    <row r="221" spans="1:9" x14ac:dyDescent="0.35">
      <c r="A221" t="s">
        <v>0</v>
      </c>
      <c r="B221">
        <v>2</v>
      </c>
      <c r="C221" t="s">
        <v>364</v>
      </c>
      <c r="D221" t="s">
        <v>364</v>
      </c>
      <c r="E221" t="s">
        <v>77</v>
      </c>
      <c r="F221">
        <v>10.8</v>
      </c>
      <c r="G221">
        <v>11.6</v>
      </c>
    </row>
    <row r="222" spans="1:9" x14ac:dyDescent="0.35">
      <c r="A222" t="s">
        <v>0</v>
      </c>
      <c r="B222">
        <v>2</v>
      </c>
      <c r="C222" t="s">
        <v>364</v>
      </c>
      <c r="D222" t="s">
        <v>364</v>
      </c>
      <c r="E222" t="s">
        <v>77</v>
      </c>
      <c r="F222">
        <v>8.4</v>
      </c>
      <c r="G222">
        <v>4.5</v>
      </c>
    </row>
    <row r="223" spans="1:9" x14ac:dyDescent="0.35">
      <c r="A223" t="s">
        <v>0</v>
      </c>
      <c r="B223">
        <v>2</v>
      </c>
      <c r="C223" t="s">
        <v>364</v>
      </c>
      <c r="D223" t="s">
        <v>364</v>
      </c>
      <c r="E223" t="s">
        <v>77</v>
      </c>
      <c r="F223">
        <v>10.3</v>
      </c>
      <c r="G223">
        <v>10.39</v>
      </c>
    </row>
    <row r="224" spans="1:9" x14ac:dyDescent="0.35">
      <c r="A224" t="s">
        <v>0</v>
      </c>
      <c r="B224">
        <v>2</v>
      </c>
      <c r="C224" t="s">
        <v>364</v>
      </c>
      <c r="D224" t="s">
        <v>364</v>
      </c>
      <c r="E224" t="s">
        <v>77</v>
      </c>
      <c r="F224">
        <v>8.6999999999999993</v>
      </c>
      <c r="G224">
        <v>4.83</v>
      </c>
    </row>
    <row r="225" spans="1:7" x14ac:dyDescent="0.35">
      <c r="A225" t="s">
        <v>0</v>
      </c>
      <c r="B225">
        <v>2</v>
      </c>
      <c r="C225" t="s">
        <v>364</v>
      </c>
      <c r="D225" t="s">
        <v>364</v>
      </c>
      <c r="E225" t="s">
        <v>77</v>
      </c>
      <c r="F225">
        <v>10.6</v>
      </c>
      <c r="G225">
        <v>10.79</v>
      </c>
    </row>
    <row r="226" spans="1:7" x14ac:dyDescent="0.35">
      <c r="A226" t="s">
        <v>0</v>
      </c>
      <c r="B226">
        <v>2</v>
      </c>
      <c r="C226" t="s">
        <v>364</v>
      </c>
      <c r="D226" t="s">
        <v>364</v>
      </c>
      <c r="E226" t="s">
        <v>77</v>
      </c>
      <c r="F226">
        <v>9.1999999999999993</v>
      </c>
      <c r="G226">
        <v>8.35</v>
      </c>
    </row>
    <row r="227" spans="1:7" x14ac:dyDescent="0.35">
      <c r="A227" t="s">
        <v>0</v>
      </c>
      <c r="B227">
        <v>2</v>
      </c>
      <c r="C227" t="s">
        <v>364</v>
      </c>
      <c r="D227" t="s">
        <v>364</v>
      </c>
      <c r="E227" t="s">
        <v>77</v>
      </c>
      <c r="F227">
        <v>8.4</v>
      </c>
      <c r="G227">
        <v>6.18</v>
      </c>
    </row>
    <row r="228" spans="1:7" x14ac:dyDescent="0.35">
      <c r="A228" t="s">
        <v>0</v>
      </c>
      <c r="B228">
        <v>2</v>
      </c>
      <c r="C228" t="s">
        <v>364</v>
      </c>
      <c r="D228" t="s">
        <v>364</v>
      </c>
      <c r="E228" t="s">
        <v>77</v>
      </c>
      <c r="F228">
        <v>9.5</v>
      </c>
      <c r="G228">
        <v>8.39</v>
      </c>
    </row>
    <row r="229" spans="1:7" x14ac:dyDescent="0.35">
      <c r="A229" t="s">
        <v>0</v>
      </c>
      <c r="B229">
        <v>2</v>
      </c>
      <c r="C229" t="s">
        <v>364</v>
      </c>
      <c r="D229" t="s">
        <v>364</v>
      </c>
      <c r="E229" t="s">
        <v>77</v>
      </c>
      <c r="F229">
        <v>8.6</v>
      </c>
      <c r="G229">
        <v>6.57</v>
      </c>
    </row>
    <row r="230" spans="1:7" x14ac:dyDescent="0.35">
      <c r="A230" t="s">
        <v>0</v>
      </c>
      <c r="B230">
        <v>2</v>
      </c>
      <c r="C230" t="s">
        <v>364</v>
      </c>
      <c r="D230" t="s">
        <v>364</v>
      </c>
      <c r="E230" t="s">
        <v>77</v>
      </c>
      <c r="F230">
        <v>9.4</v>
      </c>
      <c r="G230">
        <v>7.69</v>
      </c>
    </row>
    <row r="231" spans="1:7" x14ac:dyDescent="0.35">
      <c r="A231" t="s">
        <v>0</v>
      </c>
      <c r="B231">
        <v>2</v>
      </c>
      <c r="C231" t="s">
        <v>364</v>
      </c>
      <c r="D231" t="s">
        <v>364</v>
      </c>
      <c r="E231" t="s">
        <v>77</v>
      </c>
      <c r="F231">
        <v>9.1999999999999993</v>
      </c>
      <c r="G231">
        <v>7.26</v>
      </c>
    </row>
    <row r="232" spans="1:7" x14ac:dyDescent="0.35">
      <c r="A232" t="s">
        <v>0</v>
      </c>
      <c r="B232">
        <v>2</v>
      </c>
      <c r="C232" t="s">
        <v>364</v>
      </c>
      <c r="D232" t="s">
        <v>364</v>
      </c>
      <c r="E232" t="s">
        <v>77</v>
      </c>
      <c r="F232">
        <v>9.8000000000000007</v>
      </c>
      <c r="G232">
        <v>10.02</v>
      </c>
    </row>
    <row r="233" spans="1:7" x14ac:dyDescent="0.35">
      <c r="A233" t="s">
        <v>0</v>
      </c>
      <c r="B233">
        <v>2</v>
      </c>
      <c r="C233" t="s">
        <v>364</v>
      </c>
      <c r="D233" t="s">
        <v>364</v>
      </c>
      <c r="E233" t="s">
        <v>77</v>
      </c>
      <c r="F233">
        <v>11.2</v>
      </c>
      <c r="G233">
        <v>12.33</v>
      </c>
    </row>
    <row r="234" spans="1:7" x14ac:dyDescent="0.35">
      <c r="A234" t="s">
        <v>0</v>
      </c>
      <c r="B234">
        <v>2</v>
      </c>
      <c r="C234" t="s">
        <v>364</v>
      </c>
      <c r="D234" t="s">
        <v>364</v>
      </c>
      <c r="E234" t="s">
        <v>77</v>
      </c>
      <c r="F234">
        <v>10.1</v>
      </c>
      <c r="G234">
        <v>10.25</v>
      </c>
    </row>
    <row r="235" spans="1:7" x14ac:dyDescent="0.35">
      <c r="A235" t="s">
        <v>0</v>
      </c>
      <c r="B235">
        <v>2</v>
      </c>
      <c r="C235" t="s">
        <v>364</v>
      </c>
      <c r="D235" t="s">
        <v>364</v>
      </c>
      <c r="E235" t="s">
        <v>77</v>
      </c>
      <c r="F235">
        <v>9.3000000000000007</v>
      </c>
      <c r="G235">
        <v>8.06</v>
      </c>
    </row>
    <row r="236" spans="1:7" x14ac:dyDescent="0.35">
      <c r="A236" t="s">
        <v>0</v>
      </c>
      <c r="B236">
        <v>2</v>
      </c>
      <c r="C236" t="s">
        <v>364</v>
      </c>
      <c r="D236" t="s">
        <v>364</v>
      </c>
      <c r="E236" t="s">
        <v>31</v>
      </c>
      <c r="F236">
        <v>4.5999999999999996</v>
      </c>
      <c r="G236">
        <v>2.06</v>
      </c>
    </row>
    <row r="237" spans="1:7" x14ac:dyDescent="0.35">
      <c r="A237" t="s">
        <v>0</v>
      </c>
      <c r="B237">
        <v>2</v>
      </c>
      <c r="C237" t="s">
        <v>364</v>
      </c>
      <c r="D237" t="s">
        <v>364</v>
      </c>
      <c r="E237" t="s">
        <v>31</v>
      </c>
      <c r="F237">
        <v>5.4</v>
      </c>
      <c r="G237">
        <v>3.3</v>
      </c>
    </row>
    <row r="238" spans="1:7" x14ac:dyDescent="0.35">
      <c r="A238" t="s">
        <v>0</v>
      </c>
      <c r="B238">
        <v>2</v>
      </c>
      <c r="C238" t="s">
        <v>364</v>
      </c>
      <c r="D238" t="s">
        <v>364</v>
      </c>
      <c r="E238" t="s">
        <v>31</v>
      </c>
      <c r="F238">
        <v>5</v>
      </c>
      <c r="G238">
        <v>2.35</v>
      </c>
    </row>
    <row r="239" spans="1:7" x14ac:dyDescent="0.35">
      <c r="A239" t="s">
        <v>0</v>
      </c>
      <c r="B239">
        <v>2</v>
      </c>
      <c r="C239" t="s">
        <v>364</v>
      </c>
      <c r="D239" t="s">
        <v>364</v>
      </c>
      <c r="E239" t="s">
        <v>31</v>
      </c>
      <c r="F239">
        <v>4.7</v>
      </c>
      <c r="G239">
        <v>2.13</v>
      </c>
    </row>
    <row r="240" spans="1:7" x14ac:dyDescent="0.35">
      <c r="A240" t="s">
        <v>0</v>
      </c>
      <c r="B240">
        <v>2</v>
      </c>
      <c r="C240" t="s">
        <v>364</v>
      </c>
      <c r="D240" t="s">
        <v>364</v>
      </c>
      <c r="E240" t="s">
        <v>31</v>
      </c>
      <c r="F240">
        <v>5.5</v>
      </c>
      <c r="G240">
        <v>3.13</v>
      </c>
    </row>
    <row r="241" spans="1:8" x14ac:dyDescent="0.35">
      <c r="A241" t="s">
        <v>0</v>
      </c>
      <c r="B241">
        <v>2</v>
      </c>
      <c r="C241" t="s">
        <v>364</v>
      </c>
      <c r="D241" t="s">
        <v>364</v>
      </c>
      <c r="E241" t="s">
        <v>23</v>
      </c>
      <c r="F241">
        <v>13.4</v>
      </c>
      <c r="G241">
        <v>38.71</v>
      </c>
    </row>
    <row r="242" spans="1:8" x14ac:dyDescent="0.35">
      <c r="A242" t="s">
        <v>0</v>
      </c>
      <c r="B242">
        <v>2</v>
      </c>
      <c r="C242" t="s">
        <v>364</v>
      </c>
      <c r="D242" t="s">
        <v>364</v>
      </c>
      <c r="E242" t="s">
        <v>23</v>
      </c>
      <c r="F242">
        <v>13.6</v>
      </c>
      <c r="G242">
        <v>41.31</v>
      </c>
    </row>
    <row r="243" spans="1:8" x14ac:dyDescent="0.35">
      <c r="A243" t="s">
        <v>0</v>
      </c>
      <c r="B243">
        <v>2</v>
      </c>
      <c r="C243" t="s">
        <v>364</v>
      </c>
      <c r="D243" t="s">
        <v>364</v>
      </c>
      <c r="E243" t="s">
        <v>34</v>
      </c>
      <c r="F243">
        <v>4.4000000000000004</v>
      </c>
      <c r="G243">
        <v>2.9</v>
      </c>
      <c r="H243" t="s">
        <v>13</v>
      </c>
    </row>
    <row r="244" spans="1:8" x14ac:dyDescent="0.35">
      <c r="A244" t="s">
        <v>0</v>
      </c>
      <c r="B244">
        <v>2</v>
      </c>
      <c r="C244" t="s">
        <v>364</v>
      </c>
      <c r="D244" t="s">
        <v>364</v>
      </c>
      <c r="E244" t="s">
        <v>35</v>
      </c>
      <c r="F244">
        <v>1.5</v>
      </c>
      <c r="G244">
        <v>8.08</v>
      </c>
    </row>
    <row r="245" spans="1:8" x14ac:dyDescent="0.35">
      <c r="A245" t="s">
        <v>0</v>
      </c>
      <c r="B245">
        <v>2</v>
      </c>
      <c r="C245" t="s">
        <v>364</v>
      </c>
      <c r="D245" t="s">
        <v>364</v>
      </c>
      <c r="E245" t="s">
        <v>230</v>
      </c>
      <c r="F245">
        <v>5</v>
      </c>
      <c r="G245">
        <v>1.72</v>
      </c>
    </row>
    <row r="246" spans="1:8" x14ac:dyDescent="0.35">
      <c r="A246" t="s">
        <v>0</v>
      </c>
      <c r="B246">
        <v>2</v>
      </c>
      <c r="C246" t="s">
        <v>364</v>
      </c>
      <c r="D246" t="s">
        <v>364</v>
      </c>
      <c r="E246" t="s">
        <v>481</v>
      </c>
      <c r="F246">
        <v>13.6</v>
      </c>
      <c r="G246">
        <v>44.42</v>
      </c>
    </row>
    <row r="247" spans="1:8" x14ac:dyDescent="0.35">
      <c r="A247" t="s">
        <v>0</v>
      </c>
      <c r="B247">
        <v>2</v>
      </c>
      <c r="C247" t="s">
        <v>364</v>
      </c>
      <c r="D247" t="s">
        <v>364</v>
      </c>
      <c r="E247" t="s">
        <v>15</v>
      </c>
      <c r="F247">
        <v>9.4</v>
      </c>
      <c r="G247">
        <v>14.38</v>
      </c>
    </row>
    <row r="248" spans="1:8" x14ac:dyDescent="0.35">
      <c r="A248" t="s">
        <v>0</v>
      </c>
      <c r="B248">
        <v>2</v>
      </c>
      <c r="C248" t="s">
        <v>364</v>
      </c>
      <c r="D248" t="s">
        <v>364</v>
      </c>
      <c r="E248" t="s">
        <v>15</v>
      </c>
      <c r="F248">
        <v>9.6999999999999993</v>
      </c>
      <c r="G248">
        <v>15.92</v>
      </c>
    </row>
    <row r="249" spans="1:8" x14ac:dyDescent="0.35">
      <c r="A249" t="s">
        <v>0</v>
      </c>
      <c r="B249">
        <v>2</v>
      </c>
      <c r="C249" t="s">
        <v>364</v>
      </c>
      <c r="D249" t="s">
        <v>364</v>
      </c>
      <c r="E249" t="s">
        <v>15</v>
      </c>
      <c r="F249">
        <v>8.1999999999999993</v>
      </c>
      <c r="G249">
        <v>9.5299999999999994</v>
      </c>
    </row>
    <row r="250" spans="1:8" x14ac:dyDescent="0.35">
      <c r="A250" t="s">
        <v>0</v>
      </c>
      <c r="B250">
        <v>2</v>
      </c>
      <c r="C250" t="s">
        <v>364</v>
      </c>
      <c r="D250" t="s">
        <v>364</v>
      </c>
      <c r="E250" t="s">
        <v>15</v>
      </c>
      <c r="F250">
        <v>9</v>
      </c>
      <c r="G250">
        <v>12.81</v>
      </c>
    </row>
    <row r="251" spans="1:8" x14ac:dyDescent="0.35">
      <c r="A251" t="s">
        <v>0</v>
      </c>
      <c r="B251">
        <v>2</v>
      </c>
      <c r="C251" t="s">
        <v>364</v>
      </c>
      <c r="D251" t="s">
        <v>364</v>
      </c>
      <c r="E251" t="s">
        <v>15</v>
      </c>
      <c r="F251">
        <v>8.8000000000000007</v>
      </c>
      <c r="G251">
        <v>12.37</v>
      </c>
    </row>
    <row r="252" spans="1:8" x14ac:dyDescent="0.35">
      <c r="A252" t="s">
        <v>0</v>
      </c>
      <c r="B252">
        <v>2</v>
      </c>
      <c r="C252" t="s">
        <v>364</v>
      </c>
      <c r="D252" t="s">
        <v>364</v>
      </c>
      <c r="E252" t="s">
        <v>15</v>
      </c>
      <c r="F252">
        <v>9.3000000000000007</v>
      </c>
      <c r="G252">
        <v>13.91</v>
      </c>
    </row>
    <row r="253" spans="1:8" x14ac:dyDescent="0.35">
      <c r="A253" t="s">
        <v>0</v>
      </c>
      <c r="B253">
        <v>2</v>
      </c>
      <c r="C253" t="s">
        <v>364</v>
      </c>
      <c r="D253" t="s">
        <v>364</v>
      </c>
      <c r="E253" t="s">
        <v>15</v>
      </c>
      <c r="F253">
        <v>7.3</v>
      </c>
      <c r="G253">
        <v>7.18</v>
      </c>
    </row>
    <row r="254" spans="1:8" x14ac:dyDescent="0.35">
      <c r="A254" t="s">
        <v>0</v>
      </c>
      <c r="B254">
        <v>2</v>
      </c>
      <c r="C254" t="s">
        <v>364</v>
      </c>
      <c r="D254" t="s">
        <v>364</v>
      </c>
      <c r="E254" t="s">
        <v>15</v>
      </c>
      <c r="F254">
        <v>8.1999999999999993</v>
      </c>
      <c r="G254">
        <v>10.32</v>
      </c>
    </row>
    <row r="255" spans="1:8" x14ac:dyDescent="0.35">
      <c r="A255" t="s">
        <v>0</v>
      </c>
      <c r="B255">
        <v>2</v>
      </c>
      <c r="C255" t="s">
        <v>364</v>
      </c>
      <c r="D255" t="s">
        <v>364</v>
      </c>
      <c r="E255" t="s">
        <v>15</v>
      </c>
      <c r="F255">
        <v>3.3</v>
      </c>
      <c r="G255">
        <v>0.44</v>
      </c>
    </row>
    <row r="256" spans="1:8" x14ac:dyDescent="0.35">
      <c r="A256" t="s">
        <v>0</v>
      </c>
      <c r="B256">
        <v>2</v>
      </c>
      <c r="C256" t="s">
        <v>364</v>
      </c>
      <c r="D256" t="s">
        <v>364</v>
      </c>
      <c r="E256" t="s">
        <v>15</v>
      </c>
      <c r="F256">
        <v>3.2</v>
      </c>
      <c r="G256">
        <v>0.51</v>
      </c>
    </row>
    <row r="257" spans="1:7" x14ac:dyDescent="0.35">
      <c r="A257" t="s">
        <v>0</v>
      </c>
      <c r="B257">
        <v>2</v>
      </c>
      <c r="C257" t="s">
        <v>364</v>
      </c>
      <c r="D257" t="s">
        <v>364</v>
      </c>
      <c r="E257" t="s">
        <v>15</v>
      </c>
      <c r="F257">
        <v>7.6</v>
      </c>
      <c r="G257">
        <v>8.19</v>
      </c>
    </row>
    <row r="258" spans="1:7" x14ac:dyDescent="0.35">
      <c r="A258" t="s">
        <v>0</v>
      </c>
      <c r="B258">
        <v>2</v>
      </c>
      <c r="C258" t="s">
        <v>364</v>
      </c>
      <c r="D258" t="s">
        <v>364</v>
      </c>
      <c r="E258" t="s">
        <v>15</v>
      </c>
      <c r="F258">
        <v>3.2</v>
      </c>
      <c r="G258">
        <v>0.54</v>
      </c>
    </row>
    <row r="259" spans="1:7" x14ac:dyDescent="0.35">
      <c r="A259" t="s">
        <v>0</v>
      </c>
      <c r="B259">
        <v>2</v>
      </c>
      <c r="C259" t="s">
        <v>364</v>
      </c>
      <c r="D259" t="s">
        <v>364</v>
      </c>
      <c r="E259" t="s">
        <v>27</v>
      </c>
      <c r="F259">
        <v>4.5999999999999996</v>
      </c>
      <c r="G259">
        <v>1.07</v>
      </c>
    </row>
    <row r="260" spans="1:7" x14ac:dyDescent="0.35">
      <c r="A260" t="s">
        <v>0</v>
      </c>
      <c r="B260">
        <v>2</v>
      </c>
      <c r="C260" t="s">
        <v>364</v>
      </c>
      <c r="D260" t="s">
        <v>364</v>
      </c>
      <c r="E260" t="s">
        <v>27</v>
      </c>
      <c r="F260">
        <v>3.6</v>
      </c>
      <c r="G260">
        <v>0.62</v>
      </c>
    </row>
    <row r="261" spans="1:7" x14ac:dyDescent="0.35">
      <c r="A261" t="s">
        <v>0</v>
      </c>
      <c r="B261">
        <v>2</v>
      </c>
      <c r="C261" t="s">
        <v>364</v>
      </c>
      <c r="D261" t="s">
        <v>364</v>
      </c>
      <c r="E261" t="s">
        <v>27</v>
      </c>
      <c r="F261">
        <v>4.5999999999999996</v>
      </c>
      <c r="G261">
        <v>0.99</v>
      </c>
    </row>
    <row r="262" spans="1:7" x14ac:dyDescent="0.35">
      <c r="A262" t="s">
        <v>0</v>
      </c>
      <c r="B262">
        <v>2</v>
      </c>
      <c r="C262" t="s">
        <v>364</v>
      </c>
      <c r="D262" t="s">
        <v>364</v>
      </c>
      <c r="E262" t="s">
        <v>27</v>
      </c>
      <c r="F262">
        <v>4.5</v>
      </c>
      <c r="G262">
        <v>1.02</v>
      </c>
    </row>
    <row r="263" spans="1:7" x14ac:dyDescent="0.35">
      <c r="A263" t="s">
        <v>0</v>
      </c>
      <c r="B263">
        <v>2</v>
      </c>
      <c r="C263" t="s">
        <v>364</v>
      </c>
      <c r="D263" t="s">
        <v>364</v>
      </c>
      <c r="E263" t="s">
        <v>27</v>
      </c>
      <c r="F263">
        <v>3.3</v>
      </c>
      <c r="G263">
        <v>0.3</v>
      </c>
    </row>
    <row r="264" spans="1:7" x14ac:dyDescent="0.35">
      <c r="A264" t="s">
        <v>0</v>
      </c>
      <c r="B264">
        <v>2</v>
      </c>
      <c r="C264" t="s">
        <v>364</v>
      </c>
      <c r="D264" t="s">
        <v>364</v>
      </c>
      <c r="E264" t="s">
        <v>27</v>
      </c>
      <c r="F264">
        <v>3.8</v>
      </c>
      <c r="G264">
        <v>0.49</v>
      </c>
    </row>
    <row r="265" spans="1:7" x14ac:dyDescent="0.35">
      <c r="A265" t="s">
        <v>0</v>
      </c>
      <c r="B265">
        <v>2</v>
      </c>
      <c r="C265" t="s">
        <v>364</v>
      </c>
      <c r="D265" t="s">
        <v>364</v>
      </c>
      <c r="E265" t="s">
        <v>27</v>
      </c>
      <c r="F265">
        <v>3.8</v>
      </c>
      <c r="G265">
        <v>0.59</v>
      </c>
    </row>
    <row r="266" spans="1:7" x14ac:dyDescent="0.35">
      <c r="A266" t="s">
        <v>0</v>
      </c>
      <c r="B266">
        <v>2</v>
      </c>
      <c r="C266" t="s">
        <v>364</v>
      </c>
      <c r="D266" t="s">
        <v>364</v>
      </c>
      <c r="E266" t="s">
        <v>27</v>
      </c>
      <c r="F266">
        <v>3.9</v>
      </c>
      <c r="G266">
        <v>0.67</v>
      </c>
    </row>
    <row r="267" spans="1:7" x14ac:dyDescent="0.35">
      <c r="A267" t="s">
        <v>0</v>
      </c>
      <c r="B267">
        <v>2</v>
      </c>
      <c r="C267" t="s">
        <v>364</v>
      </c>
      <c r="D267" t="s">
        <v>364</v>
      </c>
      <c r="E267" t="s">
        <v>27</v>
      </c>
      <c r="F267">
        <v>3.9</v>
      </c>
      <c r="G267">
        <v>0.64</v>
      </c>
    </row>
    <row r="268" spans="1:7" x14ac:dyDescent="0.35">
      <c r="A268" t="s">
        <v>0</v>
      </c>
      <c r="B268">
        <v>2</v>
      </c>
      <c r="C268" t="s">
        <v>364</v>
      </c>
      <c r="D268" t="s">
        <v>364</v>
      </c>
      <c r="E268" t="s">
        <v>27</v>
      </c>
      <c r="F268">
        <v>4.0999999999999996</v>
      </c>
      <c r="G268">
        <v>0.73</v>
      </c>
    </row>
    <row r="269" spans="1:7" x14ac:dyDescent="0.35">
      <c r="A269" t="s">
        <v>0</v>
      </c>
      <c r="B269">
        <v>2</v>
      </c>
      <c r="C269" t="s">
        <v>364</v>
      </c>
      <c r="D269" t="s">
        <v>364</v>
      </c>
      <c r="E269" t="s">
        <v>27</v>
      </c>
      <c r="F269">
        <v>4.5</v>
      </c>
      <c r="G269">
        <v>1.03</v>
      </c>
    </row>
    <row r="270" spans="1:7" x14ac:dyDescent="0.35">
      <c r="A270" t="s">
        <v>0</v>
      </c>
      <c r="B270">
        <v>2</v>
      </c>
      <c r="C270" t="s">
        <v>364</v>
      </c>
      <c r="D270" t="s">
        <v>364</v>
      </c>
      <c r="E270" t="s">
        <v>27</v>
      </c>
      <c r="F270">
        <v>3.7</v>
      </c>
      <c r="G270">
        <v>0.68</v>
      </c>
    </row>
    <row r="271" spans="1:7" x14ac:dyDescent="0.35">
      <c r="A271" t="s">
        <v>0</v>
      </c>
      <c r="B271">
        <v>2</v>
      </c>
      <c r="C271" t="s">
        <v>364</v>
      </c>
      <c r="D271" t="s">
        <v>364</v>
      </c>
      <c r="E271" t="s">
        <v>27</v>
      </c>
      <c r="F271">
        <v>3.8</v>
      </c>
      <c r="G271">
        <v>0.56999999999999995</v>
      </c>
    </row>
    <row r="272" spans="1:7" x14ac:dyDescent="0.35">
      <c r="A272" t="s">
        <v>0</v>
      </c>
      <c r="B272">
        <v>2</v>
      </c>
      <c r="C272" t="s">
        <v>364</v>
      </c>
      <c r="D272" t="s">
        <v>364</v>
      </c>
      <c r="E272" t="s">
        <v>27</v>
      </c>
      <c r="F272">
        <v>3.9</v>
      </c>
      <c r="G272">
        <v>0.64</v>
      </c>
    </row>
    <row r="273" spans="1:7" x14ac:dyDescent="0.35">
      <c r="A273" t="s">
        <v>0</v>
      </c>
      <c r="B273">
        <v>2</v>
      </c>
      <c r="C273" t="s">
        <v>364</v>
      </c>
      <c r="D273" t="s">
        <v>364</v>
      </c>
      <c r="E273" t="s">
        <v>27</v>
      </c>
      <c r="F273">
        <v>4.5999999999999996</v>
      </c>
      <c r="G273">
        <v>1.03</v>
      </c>
    </row>
    <row r="274" spans="1:7" x14ac:dyDescent="0.35">
      <c r="A274" t="s">
        <v>0</v>
      </c>
      <c r="B274">
        <v>2</v>
      </c>
      <c r="C274" t="s">
        <v>364</v>
      </c>
      <c r="D274" t="s">
        <v>364</v>
      </c>
      <c r="E274" t="s">
        <v>27</v>
      </c>
      <c r="F274">
        <v>4.2</v>
      </c>
      <c r="G274">
        <v>0.86</v>
      </c>
    </row>
    <row r="275" spans="1:7" x14ac:dyDescent="0.35">
      <c r="A275" t="s">
        <v>0</v>
      </c>
      <c r="B275">
        <v>2</v>
      </c>
      <c r="C275" t="s">
        <v>364</v>
      </c>
      <c r="D275" t="s">
        <v>364</v>
      </c>
      <c r="E275" t="s">
        <v>27</v>
      </c>
      <c r="F275">
        <v>3.2</v>
      </c>
      <c r="G275">
        <v>0.34</v>
      </c>
    </row>
    <row r="276" spans="1:7" x14ac:dyDescent="0.35">
      <c r="A276" t="s">
        <v>0</v>
      </c>
      <c r="B276">
        <v>2</v>
      </c>
      <c r="C276" t="s">
        <v>364</v>
      </c>
      <c r="D276" t="s">
        <v>364</v>
      </c>
      <c r="E276" t="s">
        <v>27</v>
      </c>
      <c r="F276">
        <v>5.2</v>
      </c>
      <c r="G276">
        <v>1.53</v>
      </c>
    </row>
    <row r="277" spans="1:7" x14ac:dyDescent="0.35">
      <c r="A277" t="s">
        <v>0</v>
      </c>
      <c r="B277">
        <v>2</v>
      </c>
      <c r="C277" t="s">
        <v>364</v>
      </c>
      <c r="D277" t="s">
        <v>364</v>
      </c>
      <c r="E277" t="s">
        <v>27</v>
      </c>
      <c r="F277">
        <v>3.7</v>
      </c>
      <c r="G277">
        <v>0.53</v>
      </c>
    </row>
    <row r="278" spans="1:7" x14ac:dyDescent="0.35">
      <c r="A278" t="s">
        <v>0</v>
      </c>
      <c r="B278">
        <v>2</v>
      </c>
      <c r="C278" t="s">
        <v>364</v>
      </c>
      <c r="D278" t="s">
        <v>364</v>
      </c>
      <c r="E278" t="s">
        <v>27</v>
      </c>
      <c r="F278">
        <v>3.5</v>
      </c>
      <c r="G278">
        <v>0.47</v>
      </c>
    </row>
    <row r="279" spans="1:7" x14ac:dyDescent="0.35">
      <c r="A279" t="s">
        <v>0</v>
      </c>
      <c r="B279">
        <v>2</v>
      </c>
      <c r="C279" t="s">
        <v>364</v>
      </c>
      <c r="D279" t="s">
        <v>364</v>
      </c>
      <c r="E279" t="s">
        <v>27</v>
      </c>
      <c r="F279">
        <v>4.2</v>
      </c>
      <c r="G279">
        <v>0.8</v>
      </c>
    </row>
    <row r="280" spans="1:7" x14ac:dyDescent="0.35">
      <c r="A280" t="s">
        <v>0</v>
      </c>
      <c r="B280">
        <v>2</v>
      </c>
      <c r="C280" t="s">
        <v>364</v>
      </c>
      <c r="D280" t="s">
        <v>364</v>
      </c>
      <c r="E280" t="s">
        <v>27</v>
      </c>
      <c r="F280">
        <v>3.8</v>
      </c>
      <c r="G280">
        <v>0.56999999999999995</v>
      </c>
    </row>
    <row r="281" spans="1:7" x14ac:dyDescent="0.35">
      <c r="A281" t="s">
        <v>0</v>
      </c>
      <c r="B281">
        <v>2</v>
      </c>
      <c r="C281" t="s">
        <v>364</v>
      </c>
      <c r="D281" t="s">
        <v>364</v>
      </c>
      <c r="E281" t="s">
        <v>27</v>
      </c>
      <c r="F281">
        <v>4.4000000000000004</v>
      </c>
      <c r="G281">
        <v>0.94</v>
      </c>
    </row>
    <row r="282" spans="1:7" x14ac:dyDescent="0.35">
      <c r="A282" t="s">
        <v>0</v>
      </c>
      <c r="B282">
        <v>2</v>
      </c>
      <c r="C282" t="s">
        <v>364</v>
      </c>
      <c r="D282" t="s">
        <v>364</v>
      </c>
      <c r="E282" t="s">
        <v>27</v>
      </c>
      <c r="F282">
        <v>3.6</v>
      </c>
      <c r="G282">
        <v>0.48</v>
      </c>
    </row>
    <row r="283" spans="1:7" x14ac:dyDescent="0.35">
      <c r="A283" t="s">
        <v>0</v>
      </c>
      <c r="B283">
        <v>2</v>
      </c>
      <c r="C283" t="s">
        <v>364</v>
      </c>
      <c r="D283" t="s">
        <v>364</v>
      </c>
      <c r="E283" t="s">
        <v>27</v>
      </c>
      <c r="F283">
        <v>4.2</v>
      </c>
      <c r="G283">
        <v>0.97</v>
      </c>
    </row>
    <row r="284" spans="1:7" x14ac:dyDescent="0.35">
      <c r="A284" t="s">
        <v>0</v>
      </c>
      <c r="B284">
        <v>2</v>
      </c>
      <c r="C284" t="s">
        <v>364</v>
      </c>
      <c r="D284" t="s">
        <v>364</v>
      </c>
      <c r="E284" t="s">
        <v>27</v>
      </c>
      <c r="F284">
        <v>4.0999999999999996</v>
      </c>
      <c r="G284">
        <v>0.83</v>
      </c>
    </row>
    <row r="285" spans="1:7" x14ac:dyDescent="0.35">
      <c r="A285" t="s">
        <v>0</v>
      </c>
      <c r="B285">
        <v>2</v>
      </c>
      <c r="C285" t="s">
        <v>364</v>
      </c>
      <c r="D285" t="s">
        <v>364</v>
      </c>
      <c r="E285" t="s">
        <v>27</v>
      </c>
      <c r="F285">
        <v>4.8</v>
      </c>
      <c r="G285">
        <v>1.17</v>
      </c>
    </row>
    <row r="286" spans="1:7" x14ac:dyDescent="0.35">
      <c r="A286" t="s">
        <v>0</v>
      </c>
      <c r="B286">
        <v>2</v>
      </c>
      <c r="C286" t="s">
        <v>364</v>
      </c>
      <c r="D286" t="s">
        <v>364</v>
      </c>
      <c r="E286" t="s">
        <v>27</v>
      </c>
      <c r="F286">
        <v>2.2999999999999998</v>
      </c>
      <c r="G286">
        <v>0.14000000000000001</v>
      </c>
    </row>
    <row r="287" spans="1:7" x14ac:dyDescent="0.35">
      <c r="A287" t="s">
        <v>0</v>
      </c>
      <c r="B287">
        <v>2</v>
      </c>
      <c r="C287" t="s">
        <v>364</v>
      </c>
      <c r="D287" t="s">
        <v>364</v>
      </c>
      <c r="E287" t="s">
        <v>27</v>
      </c>
      <c r="F287">
        <v>2.5</v>
      </c>
      <c r="G287">
        <v>0.19</v>
      </c>
    </row>
    <row r="288" spans="1:7" x14ac:dyDescent="0.35">
      <c r="A288" t="s">
        <v>0</v>
      </c>
      <c r="B288">
        <v>2</v>
      </c>
      <c r="C288" t="s">
        <v>364</v>
      </c>
      <c r="D288" t="s">
        <v>364</v>
      </c>
      <c r="E288" t="s">
        <v>27</v>
      </c>
      <c r="F288">
        <v>2.7</v>
      </c>
      <c r="G288">
        <v>0.22</v>
      </c>
    </row>
    <row r="289" spans="1:7" x14ac:dyDescent="0.35">
      <c r="A289" t="s">
        <v>0</v>
      </c>
      <c r="B289">
        <v>2</v>
      </c>
      <c r="C289" t="s">
        <v>364</v>
      </c>
      <c r="D289" t="s">
        <v>364</v>
      </c>
      <c r="E289" t="s">
        <v>27</v>
      </c>
      <c r="F289">
        <v>4.7</v>
      </c>
      <c r="G289">
        <v>0.91</v>
      </c>
    </row>
    <row r="290" spans="1:7" x14ac:dyDescent="0.35">
      <c r="A290" t="s">
        <v>0</v>
      </c>
      <c r="B290">
        <v>2</v>
      </c>
      <c r="C290" t="s">
        <v>365</v>
      </c>
      <c r="D290" t="s">
        <v>365</v>
      </c>
      <c r="E290" t="s">
        <v>15</v>
      </c>
      <c r="F290">
        <v>31.5</v>
      </c>
      <c r="G290">
        <v>536.5</v>
      </c>
    </row>
    <row r="291" spans="1:7" x14ac:dyDescent="0.35">
      <c r="A291" t="s">
        <v>0</v>
      </c>
      <c r="B291">
        <v>2</v>
      </c>
      <c r="C291" t="s">
        <v>365</v>
      </c>
      <c r="D291" t="s">
        <v>365</v>
      </c>
      <c r="E291" t="s">
        <v>15</v>
      </c>
      <c r="F291">
        <v>24.1</v>
      </c>
      <c r="G291">
        <v>182.4</v>
      </c>
    </row>
    <row r="292" spans="1:7" x14ac:dyDescent="0.35">
      <c r="A292" t="s">
        <v>0</v>
      </c>
      <c r="B292">
        <v>2</v>
      </c>
      <c r="C292" t="s">
        <v>365</v>
      </c>
      <c r="D292" t="s">
        <v>365</v>
      </c>
      <c r="E292" t="s">
        <v>15</v>
      </c>
      <c r="F292">
        <v>24.4</v>
      </c>
      <c r="G292">
        <v>191.6</v>
      </c>
    </row>
    <row r="293" spans="1:7" x14ac:dyDescent="0.35">
      <c r="A293" t="s">
        <v>0</v>
      </c>
      <c r="B293">
        <v>2</v>
      </c>
      <c r="C293" t="s">
        <v>365</v>
      </c>
      <c r="D293" t="s">
        <v>365</v>
      </c>
      <c r="E293" t="s">
        <v>36</v>
      </c>
      <c r="F293">
        <v>18.5</v>
      </c>
      <c r="G293">
        <v>62.45</v>
      </c>
    </row>
    <row r="294" spans="1:7" x14ac:dyDescent="0.35">
      <c r="A294" t="s">
        <v>0</v>
      </c>
      <c r="B294">
        <v>2</v>
      </c>
      <c r="C294" t="s">
        <v>365</v>
      </c>
      <c r="D294" t="s">
        <v>365</v>
      </c>
      <c r="E294" t="s">
        <v>230</v>
      </c>
      <c r="F294">
        <v>9.3000000000000007</v>
      </c>
      <c r="G294">
        <v>11.61</v>
      </c>
    </row>
    <row r="295" spans="1:7" x14ac:dyDescent="0.35">
      <c r="A295" t="s">
        <v>16</v>
      </c>
      <c r="B295">
        <v>2</v>
      </c>
      <c r="C295" t="s">
        <v>364</v>
      </c>
      <c r="D295" t="s">
        <v>364</v>
      </c>
      <c r="E295" t="s">
        <v>27</v>
      </c>
      <c r="F295">
        <v>7.4</v>
      </c>
      <c r="G295">
        <v>3.81</v>
      </c>
    </row>
    <row r="296" spans="1:7" x14ac:dyDescent="0.35">
      <c r="A296" t="s">
        <v>16</v>
      </c>
      <c r="B296">
        <v>2</v>
      </c>
      <c r="C296" t="s">
        <v>364</v>
      </c>
      <c r="D296" t="s">
        <v>364</v>
      </c>
      <c r="E296" t="s">
        <v>27</v>
      </c>
      <c r="F296">
        <v>7.9</v>
      </c>
      <c r="G296">
        <v>4.74</v>
      </c>
    </row>
    <row r="297" spans="1:7" x14ac:dyDescent="0.35">
      <c r="A297" t="s">
        <v>16</v>
      </c>
      <c r="B297">
        <v>2</v>
      </c>
      <c r="C297" t="s">
        <v>364</v>
      </c>
      <c r="D297" t="s">
        <v>364</v>
      </c>
      <c r="E297" t="s">
        <v>27</v>
      </c>
      <c r="F297">
        <v>8.1</v>
      </c>
      <c r="G297">
        <v>5.33</v>
      </c>
    </row>
    <row r="298" spans="1:7" x14ac:dyDescent="0.35">
      <c r="A298" t="s">
        <v>16</v>
      </c>
      <c r="B298">
        <v>2</v>
      </c>
      <c r="C298" t="s">
        <v>364</v>
      </c>
      <c r="D298" t="s">
        <v>364</v>
      </c>
      <c r="E298" t="s">
        <v>27</v>
      </c>
      <c r="F298">
        <v>4.5</v>
      </c>
      <c r="G298">
        <v>1.91</v>
      </c>
    </row>
    <row r="299" spans="1:7" x14ac:dyDescent="0.35">
      <c r="A299" t="s">
        <v>16</v>
      </c>
      <c r="B299">
        <v>2</v>
      </c>
      <c r="C299" t="s">
        <v>364</v>
      </c>
      <c r="D299" t="s">
        <v>364</v>
      </c>
      <c r="E299" t="s">
        <v>27</v>
      </c>
      <c r="F299">
        <v>2.5</v>
      </c>
      <c r="G299">
        <v>0.1</v>
      </c>
    </row>
    <row r="300" spans="1:7" x14ac:dyDescent="0.35">
      <c r="A300" t="s">
        <v>16</v>
      </c>
      <c r="B300">
        <v>2</v>
      </c>
      <c r="C300" t="s">
        <v>364</v>
      </c>
      <c r="D300" t="s">
        <v>364</v>
      </c>
      <c r="E300" t="s">
        <v>27</v>
      </c>
      <c r="F300">
        <v>2.5</v>
      </c>
      <c r="G300">
        <v>0.12</v>
      </c>
    </row>
    <row r="301" spans="1:7" x14ac:dyDescent="0.35">
      <c r="A301" t="s">
        <v>16</v>
      </c>
      <c r="B301">
        <v>2</v>
      </c>
      <c r="C301" t="s">
        <v>364</v>
      </c>
      <c r="D301" t="s">
        <v>364</v>
      </c>
      <c r="E301" t="s">
        <v>27</v>
      </c>
      <c r="F301">
        <v>3.5</v>
      </c>
      <c r="G301">
        <v>0.31</v>
      </c>
    </row>
    <row r="302" spans="1:7" x14ac:dyDescent="0.35">
      <c r="A302" t="s">
        <v>16</v>
      </c>
      <c r="B302">
        <v>2</v>
      </c>
      <c r="C302" t="s">
        <v>364</v>
      </c>
      <c r="D302" t="s">
        <v>364</v>
      </c>
      <c r="E302" t="s">
        <v>27</v>
      </c>
      <c r="F302">
        <v>2.2999999999999998</v>
      </c>
      <c r="G302">
        <v>0.09</v>
      </c>
    </row>
    <row r="303" spans="1:7" x14ac:dyDescent="0.35">
      <c r="A303" t="s">
        <v>16</v>
      </c>
      <c r="B303">
        <v>2</v>
      </c>
      <c r="C303" t="s">
        <v>364</v>
      </c>
      <c r="D303" t="s">
        <v>364</v>
      </c>
      <c r="E303" t="s">
        <v>23</v>
      </c>
      <c r="F303">
        <v>13.5</v>
      </c>
      <c r="G303">
        <v>42.3</v>
      </c>
    </row>
    <row r="304" spans="1:7" x14ac:dyDescent="0.35">
      <c r="A304" t="s">
        <v>16</v>
      </c>
      <c r="B304">
        <v>2</v>
      </c>
      <c r="C304" t="s">
        <v>364</v>
      </c>
      <c r="D304" t="s">
        <v>364</v>
      </c>
      <c r="E304" t="s">
        <v>23</v>
      </c>
      <c r="F304">
        <v>12.3</v>
      </c>
      <c r="G304">
        <v>29.22</v>
      </c>
    </row>
    <row r="305" spans="1:7" x14ac:dyDescent="0.35">
      <c r="A305" t="s">
        <v>16</v>
      </c>
      <c r="B305">
        <v>2</v>
      </c>
      <c r="C305" t="s">
        <v>364</v>
      </c>
      <c r="D305" t="s">
        <v>364</v>
      </c>
      <c r="E305" t="s">
        <v>23</v>
      </c>
      <c r="F305">
        <v>13.2</v>
      </c>
      <c r="G305">
        <v>31.03</v>
      </c>
    </row>
    <row r="306" spans="1:7" x14ac:dyDescent="0.35">
      <c r="A306" t="s">
        <v>16</v>
      </c>
      <c r="B306">
        <v>2</v>
      </c>
      <c r="C306" t="s">
        <v>364</v>
      </c>
      <c r="D306" t="s">
        <v>364</v>
      </c>
      <c r="E306" t="s">
        <v>23</v>
      </c>
      <c r="F306">
        <v>16.100000000000001</v>
      </c>
      <c r="G306">
        <v>58.32</v>
      </c>
    </row>
    <row r="307" spans="1:7" x14ac:dyDescent="0.35">
      <c r="A307" t="s">
        <v>16</v>
      </c>
      <c r="B307">
        <v>2</v>
      </c>
      <c r="C307" t="s">
        <v>364</v>
      </c>
      <c r="D307" t="s">
        <v>364</v>
      </c>
      <c r="E307" t="s">
        <v>23</v>
      </c>
      <c r="F307">
        <v>15.1</v>
      </c>
      <c r="G307">
        <v>40.39</v>
      </c>
    </row>
    <row r="308" spans="1:7" x14ac:dyDescent="0.35">
      <c r="A308" t="s">
        <v>16</v>
      </c>
      <c r="B308">
        <v>2</v>
      </c>
      <c r="C308" t="s">
        <v>364</v>
      </c>
      <c r="D308" t="s">
        <v>364</v>
      </c>
      <c r="E308" t="s">
        <v>23</v>
      </c>
      <c r="F308">
        <v>12.5</v>
      </c>
      <c r="G308">
        <v>32.07</v>
      </c>
    </row>
    <row r="309" spans="1:7" x14ac:dyDescent="0.35">
      <c r="A309" t="s">
        <v>16</v>
      </c>
      <c r="B309">
        <v>2</v>
      </c>
      <c r="C309" t="s">
        <v>364</v>
      </c>
      <c r="D309" t="s">
        <v>364</v>
      </c>
      <c r="E309" t="s">
        <v>23</v>
      </c>
      <c r="F309">
        <v>10.7</v>
      </c>
      <c r="G309">
        <v>16.850000000000001</v>
      </c>
    </row>
    <row r="310" spans="1:7" x14ac:dyDescent="0.35">
      <c r="A310" t="s">
        <v>16</v>
      </c>
      <c r="B310">
        <v>2</v>
      </c>
      <c r="C310" t="s">
        <v>364</v>
      </c>
      <c r="D310" t="s">
        <v>364</v>
      </c>
      <c r="E310" t="s">
        <v>15</v>
      </c>
      <c r="F310">
        <v>11.2</v>
      </c>
      <c r="G310">
        <v>27.21</v>
      </c>
    </row>
    <row r="311" spans="1:7" x14ac:dyDescent="0.35">
      <c r="A311" t="s">
        <v>16</v>
      </c>
      <c r="B311">
        <v>2</v>
      </c>
      <c r="C311" t="s">
        <v>364</v>
      </c>
      <c r="D311" t="s">
        <v>364</v>
      </c>
      <c r="E311" t="s">
        <v>15</v>
      </c>
      <c r="F311">
        <v>11.3</v>
      </c>
      <c r="G311">
        <v>27.18</v>
      </c>
    </row>
    <row r="312" spans="1:7" x14ac:dyDescent="0.35">
      <c r="A312" t="s">
        <v>16</v>
      </c>
      <c r="B312">
        <v>2</v>
      </c>
      <c r="C312" t="s">
        <v>364</v>
      </c>
      <c r="D312" t="s">
        <v>364</v>
      </c>
      <c r="E312" t="s">
        <v>15</v>
      </c>
      <c r="F312">
        <v>8.6</v>
      </c>
      <c r="G312">
        <v>12.24</v>
      </c>
    </row>
    <row r="313" spans="1:7" x14ac:dyDescent="0.35">
      <c r="A313" t="s">
        <v>16</v>
      </c>
      <c r="B313">
        <v>2</v>
      </c>
      <c r="C313" t="s">
        <v>364</v>
      </c>
      <c r="D313" t="s">
        <v>364</v>
      </c>
      <c r="E313" t="s">
        <v>15</v>
      </c>
      <c r="F313">
        <v>7.5</v>
      </c>
      <c r="G313">
        <v>8.49</v>
      </c>
    </row>
    <row r="314" spans="1:7" x14ac:dyDescent="0.35">
      <c r="A314" t="s">
        <v>16</v>
      </c>
      <c r="B314">
        <v>2</v>
      </c>
      <c r="C314" t="s">
        <v>364</v>
      </c>
      <c r="D314" t="s">
        <v>364</v>
      </c>
      <c r="E314" t="s">
        <v>15</v>
      </c>
      <c r="F314">
        <v>6.8</v>
      </c>
      <c r="G314">
        <v>5.52</v>
      </c>
    </row>
    <row r="315" spans="1:7" x14ac:dyDescent="0.35">
      <c r="A315" t="s">
        <v>16</v>
      </c>
      <c r="B315">
        <v>2</v>
      </c>
      <c r="C315" t="s">
        <v>364</v>
      </c>
      <c r="D315" t="s">
        <v>364</v>
      </c>
      <c r="E315" t="s">
        <v>15</v>
      </c>
      <c r="F315">
        <v>11.8</v>
      </c>
      <c r="G315">
        <v>22.5</v>
      </c>
    </row>
    <row r="316" spans="1:7" x14ac:dyDescent="0.35">
      <c r="A316" t="s">
        <v>16</v>
      </c>
      <c r="B316">
        <v>2</v>
      </c>
      <c r="C316" t="s">
        <v>364</v>
      </c>
      <c r="D316" t="s">
        <v>364</v>
      </c>
      <c r="E316" t="s">
        <v>15</v>
      </c>
      <c r="F316">
        <v>6.6</v>
      </c>
      <c r="G316">
        <v>5.96</v>
      </c>
    </row>
    <row r="317" spans="1:7" x14ac:dyDescent="0.35">
      <c r="A317" t="s">
        <v>16</v>
      </c>
      <c r="B317">
        <v>2</v>
      </c>
      <c r="C317" t="s">
        <v>364</v>
      </c>
      <c r="D317" t="s">
        <v>364</v>
      </c>
      <c r="E317" t="s">
        <v>15</v>
      </c>
      <c r="F317">
        <v>8.3000000000000007</v>
      </c>
      <c r="G317">
        <v>10.54</v>
      </c>
    </row>
    <row r="318" spans="1:7" x14ac:dyDescent="0.35">
      <c r="A318" t="s">
        <v>16</v>
      </c>
      <c r="B318">
        <v>2</v>
      </c>
      <c r="C318" t="s">
        <v>364</v>
      </c>
      <c r="D318" t="s">
        <v>364</v>
      </c>
      <c r="E318" t="s">
        <v>15</v>
      </c>
      <c r="F318">
        <v>6.7</v>
      </c>
      <c r="G318">
        <v>5.9</v>
      </c>
    </row>
    <row r="319" spans="1:7" x14ac:dyDescent="0.35">
      <c r="A319" t="s">
        <v>16</v>
      </c>
      <c r="B319">
        <v>2</v>
      </c>
      <c r="C319" t="s">
        <v>364</v>
      </c>
      <c r="D319" t="s">
        <v>364</v>
      </c>
      <c r="E319" t="s">
        <v>15</v>
      </c>
      <c r="F319">
        <v>6.6</v>
      </c>
      <c r="G319">
        <v>5.71</v>
      </c>
    </row>
    <row r="320" spans="1:7" x14ac:dyDescent="0.35">
      <c r="A320" t="s">
        <v>16</v>
      </c>
      <c r="B320">
        <v>2</v>
      </c>
      <c r="C320" t="s">
        <v>364</v>
      </c>
      <c r="D320" t="s">
        <v>364</v>
      </c>
      <c r="E320" t="s">
        <v>15</v>
      </c>
      <c r="F320">
        <v>6.3</v>
      </c>
      <c r="G320">
        <v>4.9000000000000004</v>
      </c>
    </row>
    <row r="321" spans="1:7" x14ac:dyDescent="0.35">
      <c r="A321" t="s">
        <v>16</v>
      </c>
      <c r="B321">
        <v>2</v>
      </c>
      <c r="C321" t="s">
        <v>364</v>
      </c>
      <c r="D321" t="s">
        <v>364</v>
      </c>
      <c r="E321" t="s">
        <v>15</v>
      </c>
      <c r="F321">
        <v>6.7</v>
      </c>
      <c r="G321">
        <v>6.04</v>
      </c>
    </row>
    <row r="322" spans="1:7" x14ac:dyDescent="0.35">
      <c r="A322" t="s">
        <v>16</v>
      </c>
      <c r="B322">
        <v>2</v>
      </c>
      <c r="C322" t="s">
        <v>364</v>
      </c>
      <c r="D322" t="s">
        <v>364</v>
      </c>
      <c r="E322" t="s">
        <v>15</v>
      </c>
      <c r="F322">
        <v>10.1</v>
      </c>
      <c r="G322">
        <v>18.3</v>
      </c>
    </row>
    <row r="323" spans="1:7" x14ac:dyDescent="0.35">
      <c r="A323" t="s">
        <v>16</v>
      </c>
      <c r="B323">
        <v>2</v>
      </c>
      <c r="C323" t="s">
        <v>364</v>
      </c>
      <c r="D323" t="s">
        <v>364</v>
      </c>
      <c r="E323" t="s">
        <v>15</v>
      </c>
      <c r="F323">
        <v>5.2</v>
      </c>
      <c r="G323">
        <v>3.08</v>
      </c>
    </row>
    <row r="324" spans="1:7" x14ac:dyDescent="0.35">
      <c r="A324" t="s">
        <v>16</v>
      </c>
      <c r="B324">
        <v>2</v>
      </c>
      <c r="C324" t="s">
        <v>364</v>
      </c>
      <c r="D324" t="s">
        <v>364</v>
      </c>
      <c r="E324" t="s">
        <v>15</v>
      </c>
      <c r="F324">
        <v>6.9</v>
      </c>
      <c r="G324">
        <v>6.2</v>
      </c>
    </row>
    <row r="325" spans="1:7" x14ac:dyDescent="0.35">
      <c r="A325" t="s">
        <v>16</v>
      </c>
      <c r="B325">
        <v>2</v>
      </c>
      <c r="C325" t="s">
        <v>364</v>
      </c>
      <c r="D325" t="s">
        <v>364</v>
      </c>
      <c r="E325" t="s">
        <v>15</v>
      </c>
      <c r="F325">
        <v>9.1</v>
      </c>
      <c r="G325">
        <v>14.52</v>
      </c>
    </row>
    <row r="326" spans="1:7" x14ac:dyDescent="0.35">
      <c r="A326" t="s">
        <v>16</v>
      </c>
      <c r="B326">
        <v>2</v>
      </c>
      <c r="C326" t="s">
        <v>364</v>
      </c>
      <c r="D326" t="s">
        <v>364</v>
      </c>
      <c r="E326" t="s">
        <v>15</v>
      </c>
      <c r="F326">
        <v>5.5</v>
      </c>
      <c r="G326">
        <v>4.8899999999999997</v>
      </c>
    </row>
    <row r="327" spans="1:7" x14ac:dyDescent="0.35">
      <c r="A327" t="s">
        <v>16</v>
      </c>
      <c r="B327">
        <v>2</v>
      </c>
      <c r="C327" t="s">
        <v>364</v>
      </c>
      <c r="D327" t="s">
        <v>364</v>
      </c>
      <c r="E327" t="s">
        <v>15</v>
      </c>
      <c r="F327">
        <v>9.1999999999999993</v>
      </c>
      <c r="G327">
        <v>14.01</v>
      </c>
    </row>
    <row r="328" spans="1:7" x14ac:dyDescent="0.35">
      <c r="A328" t="s">
        <v>16</v>
      </c>
      <c r="B328">
        <v>2</v>
      </c>
      <c r="C328" t="s">
        <v>364</v>
      </c>
      <c r="D328" t="s">
        <v>364</v>
      </c>
      <c r="E328" t="s">
        <v>15</v>
      </c>
      <c r="F328">
        <v>10.9</v>
      </c>
      <c r="G328">
        <v>16.579999999999998</v>
      </c>
    </row>
    <row r="329" spans="1:7" x14ac:dyDescent="0.35">
      <c r="A329" t="s">
        <v>16</v>
      </c>
      <c r="B329">
        <v>2</v>
      </c>
      <c r="C329" t="s">
        <v>364</v>
      </c>
      <c r="D329" t="s">
        <v>364</v>
      </c>
      <c r="E329" t="s">
        <v>15</v>
      </c>
      <c r="F329">
        <v>6.7</v>
      </c>
      <c r="G329">
        <v>6.28</v>
      </c>
    </row>
    <row r="330" spans="1:7" x14ac:dyDescent="0.35">
      <c r="A330" t="s">
        <v>16</v>
      </c>
      <c r="B330">
        <v>2</v>
      </c>
      <c r="C330" t="s">
        <v>364</v>
      </c>
      <c r="D330" t="s">
        <v>364</v>
      </c>
      <c r="E330" t="s">
        <v>15</v>
      </c>
      <c r="F330">
        <v>3.3</v>
      </c>
      <c r="G330">
        <v>0.64</v>
      </c>
    </row>
    <row r="331" spans="1:7" x14ac:dyDescent="0.35">
      <c r="A331" t="s">
        <v>16</v>
      </c>
      <c r="B331">
        <v>2</v>
      </c>
      <c r="C331" t="s">
        <v>364</v>
      </c>
      <c r="D331" t="s">
        <v>364</v>
      </c>
      <c r="E331" t="s">
        <v>15</v>
      </c>
      <c r="F331">
        <v>5.9</v>
      </c>
      <c r="G331">
        <v>4.1100000000000003</v>
      </c>
    </row>
    <row r="332" spans="1:7" x14ac:dyDescent="0.35">
      <c r="A332" t="s">
        <v>16</v>
      </c>
      <c r="B332">
        <v>2</v>
      </c>
      <c r="C332" t="s">
        <v>364</v>
      </c>
      <c r="D332" t="s">
        <v>364</v>
      </c>
      <c r="E332" t="s">
        <v>15</v>
      </c>
      <c r="F332">
        <v>3.5</v>
      </c>
      <c r="G332">
        <v>0.56999999999999995</v>
      </c>
    </row>
    <row r="333" spans="1:7" x14ac:dyDescent="0.35">
      <c r="A333" t="s">
        <v>16</v>
      </c>
      <c r="B333">
        <v>2</v>
      </c>
      <c r="C333" t="s">
        <v>364</v>
      </c>
      <c r="D333" t="s">
        <v>364</v>
      </c>
      <c r="E333" t="s">
        <v>15</v>
      </c>
      <c r="F333">
        <v>6.2</v>
      </c>
      <c r="G333">
        <v>4.7</v>
      </c>
    </row>
    <row r="334" spans="1:7" x14ac:dyDescent="0.35">
      <c r="A334" t="s">
        <v>16</v>
      </c>
      <c r="B334">
        <v>2</v>
      </c>
      <c r="C334" t="s">
        <v>364</v>
      </c>
      <c r="D334" t="s">
        <v>364</v>
      </c>
      <c r="E334" t="s">
        <v>15</v>
      </c>
      <c r="F334">
        <v>3.4</v>
      </c>
      <c r="G334">
        <v>0.8</v>
      </c>
    </row>
    <row r="335" spans="1:7" x14ac:dyDescent="0.35">
      <c r="A335" t="s">
        <v>16</v>
      </c>
      <c r="B335">
        <v>2</v>
      </c>
      <c r="C335" t="s">
        <v>364</v>
      </c>
      <c r="D335" t="s">
        <v>364</v>
      </c>
      <c r="E335" t="s">
        <v>15</v>
      </c>
      <c r="F335">
        <v>8</v>
      </c>
      <c r="G335">
        <v>6.72</v>
      </c>
    </row>
    <row r="336" spans="1:7" x14ac:dyDescent="0.35">
      <c r="A336" t="s">
        <v>16</v>
      </c>
      <c r="B336">
        <v>2</v>
      </c>
      <c r="C336" t="s">
        <v>364</v>
      </c>
      <c r="D336" t="s">
        <v>364</v>
      </c>
      <c r="E336" t="s">
        <v>15</v>
      </c>
      <c r="F336">
        <v>5.4</v>
      </c>
      <c r="G336">
        <v>3.16</v>
      </c>
    </row>
    <row r="337" spans="1:7" x14ac:dyDescent="0.35">
      <c r="A337" t="s">
        <v>16</v>
      </c>
      <c r="B337">
        <v>2</v>
      </c>
      <c r="C337" t="s">
        <v>364</v>
      </c>
      <c r="D337" t="s">
        <v>364</v>
      </c>
      <c r="E337" t="s">
        <v>15</v>
      </c>
      <c r="F337">
        <v>6.1</v>
      </c>
      <c r="G337">
        <v>4.41</v>
      </c>
    </row>
    <row r="338" spans="1:7" x14ac:dyDescent="0.35">
      <c r="A338" t="s">
        <v>16</v>
      </c>
      <c r="B338">
        <v>2</v>
      </c>
      <c r="C338" t="s">
        <v>364</v>
      </c>
      <c r="D338" t="s">
        <v>364</v>
      </c>
      <c r="E338" t="s">
        <v>15</v>
      </c>
      <c r="F338">
        <v>5.8</v>
      </c>
      <c r="G338">
        <v>3.7</v>
      </c>
    </row>
    <row r="339" spans="1:7" x14ac:dyDescent="0.35">
      <c r="A339" t="s">
        <v>16</v>
      </c>
      <c r="B339">
        <v>2</v>
      </c>
      <c r="C339" t="s">
        <v>364</v>
      </c>
      <c r="D339" t="s">
        <v>364</v>
      </c>
      <c r="E339" t="s">
        <v>15</v>
      </c>
      <c r="F339">
        <v>5.8</v>
      </c>
      <c r="G339">
        <v>3.34</v>
      </c>
    </row>
    <row r="340" spans="1:7" x14ac:dyDescent="0.35">
      <c r="A340" t="s">
        <v>16</v>
      </c>
      <c r="B340">
        <v>2</v>
      </c>
      <c r="C340" t="s">
        <v>364</v>
      </c>
      <c r="D340" t="s">
        <v>364</v>
      </c>
      <c r="E340" t="s">
        <v>15</v>
      </c>
      <c r="F340">
        <v>5.5</v>
      </c>
      <c r="G340">
        <v>3.29</v>
      </c>
    </row>
    <row r="341" spans="1:7" x14ac:dyDescent="0.35">
      <c r="A341" t="s">
        <v>16</v>
      </c>
      <c r="B341">
        <v>2</v>
      </c>
      <c r="C341" t="s">
        <v>364</v>
      </c>
      <c r="D341" t="s">
        <v>364</v>
      </c>
      <c r="E341" t="s">
        <v>15</v>
      </c>
      <c r="F341">
        <v>5.5</v>
      </c>
      <c r="G341">
        <v>3.57</v>
      </c>
    </row>
    <row r="342" spans="1:7" x14ac:dyDescent="0.35">
      <c r="A342" t="s">
        <v>16</v>
      </c>
      <c r="B342">
        <v>2</v>
      </c>
      <c r="C342" t="s">
        <v>364</v>
      </c>
      <c r="D342" t="s">
        <v>364</v>
      </c>
      <c r="E342" t="s">
        <v>15</v>
      </c>
      <c r="F342">
        <v>5.0999999999999996</v>
      </c>
      <c r="G342">
        <v>2.7</v>
      </c>
    </row>
    <row r="343" spans="1:7" x14ac:dyDescent="0.35">
      <c r="A343" t="s">
        <v>16</v>
      </c>
      <c r="B343">
        <v>2</v>
      </c>
      <c r="C343" t="s">
        <v>364</v>
      </c>
      <c r="D343" t="s">
        <v>364</v>
      </c>
      <c r="E343" t="s">
        <v>15</v>
      </c>
      <c r="F343">
        <v>5.5</v>
      </c>
      <c r="G343">
        <v>3.35</v>
      </c>
    </row>
    <row r="344" spans="1:7" x14ac:dyDescent="0.35">
      <c r="A344" t="s">
        <v>16</v>
      </c>
      <c r="B344">
        <v>2</v>
      </c>
      <c r="C344" t="s">
        <v>365</v>
      </c>
      <c r="D344" t="s">
        <v>365</v>
      </c>
      <c r="E344" t="s">
        <v>27</v>
      </c>
      <c r="F344">
        <v>11.5</v>
      </c>
      <c r="G344">
        <v>16.899999999999999</v>
      </c>
    </row>
    <row r="345" spans="1:7" x14ac:dyDescent="0.35">
      <c r="A345" t="s">
        <v>16</v>
      </c>
      <c r="B345">
        <v>2</v>
      </c>
      <c r="C345" t="s">
        <v>365</v>
      </c>
      <c r="D345" t="s">
        <v>365</v>
      </c>
      <c r="E345" t="s">
        <v>27</v>
      </c>
      <c r="F345">
        <v>10.9</v>
      </c>
      <c r="G345">
        <v>14.46</v>
      </c>
    </row>
    <row r="346" spans="1:7" x14ac:dyDescent="0.35">
      <c r="A346" t="s">
        <v>16</v>
      </c>
      <c r="B346">
        <v>2</v>
      </c>
      <c r="C346" t="s">
        <v>365</v>
      </c>
      <c r="D346" t="s">
        <v>365</v>
      </c>
      <c r="E346" t="s">
        <v>27</v>
      </c>
      <c r="F346">
        <v>11.3</v>
      </c>
      <c r="G346">
        <v>16.11</v>
      </c>
    </row>
    <row r="347" spans="1:7" x14ac:dyDescent="0.35">
      <c r="A347" t="s">
        <v>16</v>
      </c>
      <c r="B347">
        <v>2</v>
      </c>
      <c r="C347" t="s">
        <v>365</v>
      </c>
      <c r="D347" t="s">
        <v>365</v>
      </c>
      <c r="E347" t="s">
        <v>35</v>
      </c>
      <c r="F347">
        <v>4.3</v>
      </c>
      <c r="G347">
        <v>1.8</v>
      </c>
    </row>
    <row r="348" spans="1:7" x14ac:dyDescent="0.35">
      <c r="A348" t="s">
        <v>16</v>
      </c>
      <c r="B348">
        <v>2</v>
      </c>
      <c r="C348" t="s">
        <v>365</v>
      </c>
      <c r="D348" t="s">
        <v>365</v>
      </c>
      <c r="E348" t="s">
        <v>35</v>
      </c>
      <c r="F348">
        <v>2.2000000000000002</v>
      </c>
      <c r="G348">
        <v>0.22</v>
      </c>
    </row>
    <row r="349" spans="1:7" x14ac:dyDescent="0.35">
      <c r="A349" t="s">
        <v>16</v>
      </c>
      <c r="B349">
        <v>2</v>
      </c>
      <c r="C349" t="s">
        <v>365</v>
      </c>
      <c r="D349" t="s">
        <v>365</v>
      </c>
      <c r="E349" t="s">
        <v>35</v>
      </c>
      <c r="F349">
        <v>1.7</v>
      </c>
      <c r="G349">
        <v>0.1</v>
      </c>
    </row>
    <row r="350" spans="1:7" x14ac:dyDescent="0.35">
      <c r="A350" t="s">
        <v>16</v>
      </c>
      <c r="B350">
        <v>2</v>
      </c>
      <c r="C350" t="s">
        <v>365</v>
      </c>
      <c r="D350" t="s">
        <v>365</v>
      </c>
      <c r="E350" t="s">
        <v>15</v>
      </c>
      <c r="F350">
        <v>7.2</v>
      </c>
      <c r="G350">
        <v>6.58</v>
      </c>
    </row>
    <row r="351" spans="1:7" x14ac:dyDescent="0.35">
      <c r="A351" t="s">
        <v>16</v>
      </c>
      <c r="B351">
        <v>2</v>
      </c>
      <c r="C351" t="s">
        <v>373</v>
      </c>
      <c r="D351" t="s">
        <v>380</v>
      </c>
      <c r="E351" t="s">
        <v>31</v>
      </c>
      <c r="F351">
        <v>4.0999999999999996</v>
      </c>
      <c r="G351">
        <v>3.41</v>
      </c>
    </row>
    <row r="352" spans="1:7" x14ac:dyDescent="0.35">
      <c r="A352" t="s">
        <v>16</v>
      </c>
      <c r="B352">
        <v>2</v>
      </c>
      <c r="C352" t="s">
        <v>373</v>
      </c>
      <c r="D352" t="s">
        <v>380</v>
      </c>
      <c r="E352" t="s">
        <v>31</v>
      </c>
      <c r="F352">
        <v>4.2</v>
      </c>
      <c r="G352">
        <v>3.52</v>
      </c>
    </row>
    <row r="353" spans="1:7" x14ac:dyDescent="0.35">
      <c r="A353" t="s">
        <v>16</v>
      </c>
      <c r="B353">
        <v>2</v>
      </c>
      <c r="C353" t="s">
        <v>373</v>
      </c>
      <c r="D353" t="s">
        <v>380</v>
      </c>
      <c r="E353" t="s">
        <v>31</v>
      </c>
      <c r="F353">
        <v>5.5</v>
      </c>
      <c r="G353">
        <v>3.79</v>
      </c>
    </row>
    <row r="354" spans="1:7" x14ac:dyDescent="0.35">
      <c r="A354" t="s">
        <v>16</v>
      </c>
      <c r="B354">
        <v>2</v>
      </c>
      <c r="C354" t="s">
        <v>373</v>
      </c>
      <c r="D354" t="s">
        <v>380</v>
      </c>
      <c r="E354" t="s">
        <v>31</v>
      </c>
      <c r="F354">
        <v>4.4000000000000004</v>
      </c>
      <c r="G354">
        <v>2</v>
      </c>
    </row>
    <row r="355" spans="1:7" x14ac:dyDescent="0.35">
      <c r="A355" t="s">
        <v>16</v>
      </c>
      <c r="B355">
        <v>2</v>
      </c>
      <c r="C355" t="s">
        <v>373</v>
      </c>
      <c r="D355" t="s">
        <v>380</v>
      </c>
      <c r="E355" t="s">
        <v>31</v>
      </c>
      <c r="F355">
        <v>4.8</v>
      </c>
      <c r="G355">
        <v>2.41</v>
      </c>
    </row>
    <row r="356" spans="1:7" x14ac:dyDescent="0.35">
      <c r="A356" t="s">
        <v>16</v>
      </c>
      <c r="B356">
        <v>2</v>
      </c>
      <c r="C356" t="s">
        <v>373</v>
      </c>
      <c r="D356" t="s">
        <v>380</v>
      </c>
      <c r="E356" t="s">
        <v>31</v>
      </c>
      <c r="F356">
        <v>4.5999999999999996</v>
      </c>
      <c r="G356">
        <v>3.21</v>
      </c>
    </row>
    <row r="357" spans="1:7" x14ac:dyDescent="0.35">
      <c r="A357" t="s">
        <v>16</v>
      </c>
      <c r="B357">
        <v>2</v>
      </c>
      <c r="C357" t="s">
        <v>373</v>
      </c>
      <c r="D357" t="s">
        <v>380</v>
      </c>
      <c r="E357" t="s">
        <v>31</v>
      </c>
      <c r="F357">
        <v>4.3</v>
      </c>
      <c r="G357">
        <v>2.0499999999999998</v>
      </c>
    </row>
    <row r="358" spans="1:7" x14ac:dyDescent="0.35">
      <c r="A358" t="s">
        <v>16</v>
      </c>
      <c r="B358">
        <v>2</v>
      </c>
      <c r="C358" t="s">
        <v>373</v>
      </c>
      <c r="D358" t="s">
        <v>380</v>
      </c>
      <c r="E358" t="s">
        <v>22</v>
      </c>
      <c r="F358">
        <v>2.9</v>
      </c>
      <c r="G358">
        <v>0.64</v>
      </c>
    </row>
    <row r="359" spans="1:7" x14ac:dyDescent="0.35">
      <c r="A359" t="s">
        <v>16</v>
      </c>
      <c r="B359">
        <v>2</v>
      </c>
      <c r="C359" t="s">
        <v>373</v>
      </c>
      <c r="D359" t="s">
        <v>380</v>
      </c>
      <c r="E359" t="s">
        <v>22</v>
      </c>
      <c r="F359">
        <v>3.8</v>
      </c>
      <c r="G359">
        <v>1.25</v>
      </c>
    </row>
    <row r="360" spans="1:7" x14ac:dyDescent="0.35">
      <c r="A360" t="s">
        <v>16</v>
      </c>
      <c r="B360">
        <v>2</v>
      </c>
      <c r="C360" t="s">
        <v>373</v>
      </c>
      <c r="D360" t="s">
        <v>380</v>
      </c>
      <c r="E360" t="s">
        <v>22</v>
      </c>
      <c r="F360">
        <v>3.3</v>
      </c>
      <c r="G360">
        <v>1</v>
      </c>
    </row>
    <row r="361" spans="1:7" x14ac:dyDescent="0.35">
      <c r="A361" t="s">
        <v>16</v>
      </c>
      <c r="B361">
        <v>2</v>
      </c>
      <c r="C361" t="s">
        <v>373</v>
      </c>
      <c r="D361" t="s">
        <v>380</v>
      </c>
      <c r="E361" t="s">
        <v>22</v>
      </c>
      <c r="F361">
        <v>2</v>
      </c>
      <c r="G361">
        <v>0.19</v>
      </c>
    </row>
    <row r="362" spans="1:7" x14ac:dyDescent="0.35">
      <c r="A362" t="s">
        <v>16</v>
      </c>
      <c r="B362">
        <v>2</v>
      </c>
      <c r="C362" t="s">
        <v>373</v>
      </c>
      <c r="D362" t="s">
        <v>382</v>
      </c>
      <c r="E362" t="s">
        <v>37</v>
      </c>
      <c r="F362">
        <v>12.1</v>
      </c>
      <c r="G362">
        <v>54.03</v>
      </c>
    </row>
    <row r="363" spans="1:7" x14ac:dyDescent="0.35">
      <c r="A363" t="s">
        <v>16</v>
      </c>
      <c r="B363">
        <v>2</v>
      </c>
      <c r="C363" t="s">
        <v>373</v>
      </c>
      <c r="D363" t="s">
        <v>382</v>
      </c>
      <c r="E363" t="s">
        <v>77</v>
      </c>
      <c r="F363">
        <v>5.4</v>
      </c>
      <c r="G363">
        <v>1.35</v>
      </c>
    </row>
    <row r="364" spans="1:7" x14ac:dyDescent="0.35">
      <c r="A364" t="s">
        <v>16</v>
      </c>
      <c r="B364">
        <v>2</v>
      </c>
      <c r="C364" t="s">
        <v>373</v>
      </c>
      <c r="D364" t="s">
        <v>382</v>
      </c>
      <c r="E364" t="s">
        <v>15</v>
      </c>
      <c r="F364">
        <v>7.7</v>
      </c>
      <c r="G364">
        <v>8.58</v>
      </c>
    </row>
    <row r="365" spans="1:7" x14ac:dyDescent="0.35">
      <c r="A365" t="s">
        <v>16</v>
      </c>
      <c r="B365">
        <v>2</v>
      </c>
      <c r="C365" t="s">
        <v>373</v>
      </c>
      <c r="D365" t="s">
        <v>382</v>
      </c>
      <c r="E365" t="s">
        <v>35</v>
      </c>
      <c r="F365">
        <v>8</v>
      </c>
      <c r="G365">
        <v>8.59</v>
      </c>
    </row>
    <row r="366" spans="1:7" x14ac:dyDescent="0.35">
      <c r="A366" t="s">
        <v>16</v>
      </c>
      <c r="B366">
        <v>2</v>
      </c>
      <c r="C366" t="s">
        <v>373</v>
      </c>
      <c r="D366" t="s">
        <v>382</v>
      </c>
      <c r="E366" t="s">
        <v>23</v>
      </c>
      <c r="F366">
        <v>12.6</v>
      </c>
      <c r="G366">
        <v>31.14</v>
      </c>
    </row>
    <row r="367" spans="1:7" x14ac:dyDescent="0.35">
      <c r="A367" t="s">
        <v>16</v>
      </c>
      <c r="B367">
        <v>2</v>
      </c>
      <c r="C367" t="s">
        <v>373</v>
      </c>
      <c r="D367" t="s">
        <v>382</v>
      </c>
      <c r="E367" t="s">
        <v>23</v>
      </c>
      <c r="F367">
        <v>15.2</v>
      </c>
      <c r="G367">
        <v>53.14</v>
      </c>
    </row>
    <row r="368" spans="1:7" x14ac:dyDescent="0.35">
      <c r="A368" t="s">
        <v>16</v>
      </c>
      <c r="B368">
        <v>2</v>
      </c>
      <c r="C368" t="s">
        <v>373</v>
      </c>
      <c r="D368" t="s">
        <v>382</v>
      </c>
      <c r="E368" t="s">
        <v>23</v>
      </c>
      <c r="F368">
        <v>21.3</v>
      </c>
      <c r="G368">
        <v>212.2</v>
      </c>
    </row>
    <row r="369" spans="1:9" x14ac:dyDescent="0.35">
      <c r="A369" t="s">
        <v>16</v>
      </c>
      <c r="B369">
        <v>2</v>
      </c>
      <c r="C369" t="s">
        <v>373</v>
      </c>
      <c r="D369" t="s">
        <v>382</v>
      </c>
      <c r="E369" t="s">
        <v>294</v>
      </c>
      <c r="F369">
        <v>8.6</v>
      </c>
      <c r="G369">
        <v>23.49</v>
      </c>
    </row>
    <row r="370" spans="1:9" x14ac:dyDescent="0.35">
      <c r="A370" t="s">
        <v>30</v>
      </c>
      <c r="B370">
        <v>2</v>
      </c>
      <c r="C370" t="s">
        <v>365</v>
      </c>
      <c r="D370" t="s">
        <v>365</v>
      </c>
      <c r="E370" t="s">
        <v>38</v>
      </c>
      <c r="F370">
        <v>22.5</v>
      </c>
      <c r="G370">
        <v>286.8</v>
      </c>
      <c r="I370" t="s">
        <v>995</v>
      </c>
    </row>
    <row r="371" spans="1:9" x14ac:dyDescent="0.35">
      <c r="A371" t="s">
        <v>30</v>
      </c>
      <c r="B371">
        <v>2</v>
      </c>
      <c r="C371" t="s">
        <v>365</v>
      </c>
      <c r="D371" t="s">
        <v>365</v>
      </c>
      <c r="E371" t="s">
        <v>103</v>
      </c>
      <c r="F371">
        <v>16.5</v>
      </c>
      <c r="G371">
        <v>115.9</v>
      </c>
    </row>
    <row r="372" spans="1:9" x14ac:dyDescent="0.35">
      <c r="A372" t="s">
        <v>30</v>
      </c>
      <c r="B372">
        <v>2</v>
      </c>
      <c r="C372" t="s">
        <v>364</v>
      </c>
      <c r="D372" t="s">
        <v>364</v>
      </c>
      <c r="E372" t="s">
        <v>131</v>
      </c>
      <c r="F372">
        <v>13.4</v>
      </c>
      <c r="G372">
        <v>65</v>
      </c>
    </row>
    <row r="373" spans="1:9" x14ac:dyDescent="0.35">
      <c r="A373" t="s">
        <v>30</v>
      </c>
      <c r="B373">
        <v>2</v>
      </c>
      <c r="C373" t="s">
        <v>364</v>
      </c>
      <c r="D373" t="s">
        <v>364</v>
      </c>
      <c r="E373" t="s">
        <v>39</v>
      </c>
      <c r="F373">
        <v>2.9</v>
      </c>
      <c r="G373">
        <v>0.13</v>
      </c>
      <c r="I373" t="s">
        <v>998</v>
      </c>
    </row>
    <row r="374" spans="1:9" x14ac:dyDescent="0.35">
      <c r="A374" t="s">
        <v>30</v>
      </c>
      <c r="B374">
        <v>2</v>
      </c>
      <c r="C374" t="s">
        <v>364</v>
      </c>
      <c r="D374" t="s">
        <v>364</v>
      </c>
      <c r="E374" t="s">
        <v>31</v>
      </c>
      <c r="F374">
        <v>2.1</v>
      </c>
      <c r="G374">
        <v>0.11</v>
      </c>
    </row>
    <row r="375" spans="1:9" x14ac:dyDescent="0.35">
      <c r="A375" t="s">
        <v>30</v>
      </c>
      <c r="B375">
        <v>2</v>
      </c>
      <c r="C375" t="s">
        <v>364</v>
      </c>
      <c r="D375" t="s">
        <v>364</v>
      </c>
      <c r="E375" t="s">
        <v>31</v>
      </c>
      <c r="F375">
        <v>2.8</v>
      </c>
      <c r="G375">
        <v>0.39</v>
      </c>
    </row>
    <row r="376" spans="1:9" x14ac:dyDescent="0.35">
      <c r="A376" t="s">
        <v>30</v>
      </c>
      <c r="B376">
        <v>2</v>
      </c>
      <c r="C376" t="s">
        <v>364</v>
      </c>
      <c r="D376" t="s">
        <v>364</v>
      </c>
      <c r="E376" t="s">
        <v>31</v>
      </c>
      <c r="F376">
        <v>2.8</v>
      </c>
      <c r="G376">
        <v>0.24</v>
      </c>
    </row>
    <row r="377" spans="1:9" x14ac:dyDescent="0.35">
      <c r="A377" t="s">
        <v>30</v>
      </c>
      <c r="B377">
        <v>2</v>
      </c>
      <c r="C377" t="s">
        <v>364</v>
      </c>
      <c r="D377" t="s">
        <v>364</v>
      </c>
      <c r="E377" t="s">
        <v>31</v>
      </c>
      <c r="F377">
        <v>2.2000000000000002</v>
      </c>
      <c r="G377">
        <v>0.13</v>
      </c>
    </row>
    <row r="378" spans="1:9" x14ac:dyDescent="0.35">
      <c r="A378" t="s">
        <v>30</v>
      </c>
      <c r="B378">
        <v>2</v>
      </c>
      <c r="C378" t="s">
        <v>364</v>
      </c>
      <c r="D378" t="s">
        <v>364</v>
      </c>
      <c r="E378" t="s">
        <v>31</v>
      </c>
      <c r="F378">
        <v>3.2</v>
      </c>
      <c r="G378">
        <v>0.69</v>
      </c>
    </row>
    <row r="379" spans="1:9" x14ac:dyDescent="0.35">
      <c r="A379" t="s">
        <v>30</v>
      </c>
      <c r="B379">
        <v>2</v>
      </c>
      <c r="C379" t="s">
        <v>373</v>
      </c>
      <c r="D379" t="s">
        <v>380</v>
      </c>
      <c r="E379" t="s">
        <v>31</v>
      </c>
      <c r="F379">
        <v>2.8</v>
      </c>
      <c r="G379">
        <v>0.26</v>
      </c>
    </row>
    <row r="380" spans="1:9" x14ac:dyDescent="0.35">
      <c r="A380" t="s">
        <v>30</v>
      </c>
      <c r="B380">
        <v>2</v>
      </c>
      <c r="C380" t="s">
        <v>373</v>
      </c>
      <c r="D380" t="s">
        <v>380</v>
      </c>
      <c r="E380" t="s">
        <v>31</v>
      </c>
      <c r="F380">
        <v>2.9</v>
      </c>
      <c r="G380">
        <v>0.33</v>
      </c>
    </row>
    <row r="381" spans="1:9" x14ac:dyDescent="0.35">
      <c r="A381" t="s">
        <v>30</v>
      </c>
      <c r="B381">
        <v>2</v>
      </c>
      <c r="C381" t="s">
        <v>373</v>
      </c>
      <c r="D381" t="s">
        <v>380</v>
      </c>
      <c r="E381" t="s">
        <v>23</v>
      </c>
      <c r="F381">
        <v>17.600000000000001</v>
      </c>
      <c r="G381">
        <v>104.45</v>
      </c>
    </row>
    <row r="382" spans="1:9" x14ac:dyDescent="0.35">
      <c r="A382" t="s">
        <v>30</v>
      </c>
      <c r="B382">
        <v>2</v>
      </c>
      <c r="C382" t="s">
        <v>373</v>
      </c>
      <c r="D382" t="s">
        <v>380</v>
      </c>
      <c r="E382" t="s">
        <v>23</v>
      </c>
      <c r="F382">
        <v>14</v>
      </c>
      <c r="G382">
        <v>45.2</v>
      </c>
    </row>
    <row r="383" spans="1:9" x14ac:dyDescent="0.35">
      <c r="A383" t="s">
        <v>30</v>
      </c>
      <c r="B383">
        <v>2</v>
      </c>
      <c r="C383" t="s">
        <v>373</v>
      </c>
      <c r="D383" t="s">
        <v>381</v>
      </c>
      <c r="E383" t="s">
        <v>131</v>
      </c>
      <c r="F383">
        <v>13.2</v>
      </c>
      <c r="G383">
        <v>63.6</v>
      </c>
    </row>
    <row r="384" spans="1:9" x14ac:dyDescent="0.35">
      <c r="A384" t="s">
        <v>30</v>
      </c>
      <c r="B384">
        <v>2</v>
      </c>
      <c r="C384" t="s">
        <v>373</v>
      </c>
      <c r="D384" t="s">
        <v>381</v>
      </c>
      <c r="E384" t="s">
        <v>31</v>
      </c>
      <c r="F384">
        <v>3.2</v>
      </c>
      <c r="G384">
        <v>0.75</v>
      </c>
    </row>
    <row r="385" spans="1:9" x14ac:dyDescent="0.35">
      <c r="A385" t="s">
        <v>30</v>
      </c>
      <c r="B385">
        <v>2</v>
      </c>
      <c r="C385" t="s">
        <v>373</v>
      </c>
      <c r="D385" t="s">
        <v>381</v>
      </c>
      <c r="E385" t="s">
        <v>31</v>
      </c>
      <c r="F385" t="s">
        <v>40</v>
      </c>
      <c r="G385" t="s">
        <v>40</v>
      </c>
      <c r="I385" t="s">
        <v>985</v>
      </c>
    </row>
    <row r="386" spans="1:9" x14ac:dyDescent="0.35">
      <c r="A386" t="s">
        <v>30</v>
      </c>
      <c r="B386">
        <v>2</v>
      </c>
      <c r="C386" t="s">
        <v>373</v>
      </c>
      <c r="D386" t="s">
        <v>381</v>
      </c>
      <c r="E386" t="s">
        <v>31</v>
      </c>
      <c r="F386" t="s">
        <v>40</v>
      </c>
      <c r="G386" t="s">
        <v>40</v>
      </c>
      <c r="I386" t="s">
        <v>985</v>
      </c>
    </row>
    <row r="387" spans="1:9" x14ac:dyDescent="0.35">
      <c r="A387" t="s">
        <v>30</v>
      </c>
      <c r="B387">
        <v>2</v>
      </c>
      <c r="C387" t="s">
        <v>373</v>
      </c>
      <c r="D387" t="s">
        <v>382</v>
      </c>
      <c r="E387" t="s">
        <v>23</v>
      </c>
      <c r="F387">
        <v>22.6</v>
      </c>
      <c r="G387">
        <v>207.4</v>
      </c>
    </row>
    <row r="388" spans="1:9" x14ac:dyDescent="0.35">
      <c r="A388" t="s">
        <v>30</v>
      </c>
      <c r="B388">
        <v>2</v>
      </c>
      <c r="C388" t="s">
        <v>373</v>
      </c>
      <c r="D388" t="s">
        <v>382</v>
      </c>
      <c r="E388" t="s">
        <v>23</v>
      </c>
      <c r="F388">
        <v>12.1</v>
      </c>
      <c r="G388">
        <v>28.52</v>
      </c>
    </row>
    <row r="389" spans="1:9" x14ac:dyDescent="0.35">
      <c r="A389" t="s">
        <v>30</v>
      </c>
      <c r="B389">
        <v>2</v>
      </c>
      <c r="C389" t="s">
        <v>373</v>
      </c>
      <c r="D389" t="s">
        <v>382</v>
      </c>
      <c r="E389" t="s">
        <v>103</v>
      </c>
      <c r="F389">
        <v>3.4</v>
      </c>
      <c r="G389">
        <v>1.17</v>
      </c>
    </row>
    <row r="390" spans="1:9" x14ac:dyDescent="0.35">
      <c r="A390" t="s">
        <v>30</v>
      </c>
      <c r="B390">
        <v>2</v>
      </c>
      <c r="C390" t="s">
        <v>373</v>
      </c>
      <c r="D390" t="s">
        <v>382</v>
      </c>
      <c r="E390" t="s">
        <v>31</v>
      </c>
      <c r="F390">
        <v>5.5</v>
      </c>
      <c r="G390">
        <v>3.25</v>
      </c>
    </row>
    <row r="391" spans="1:9" x14ac:dyDescent="0.35">
      <c r="A391" t="s">
        <v>25</v>
      </c>
      <c r="B391">
        <v>2</v>
      </c>
      <c r="C391" t="s">
        <v>364</v>
      </c>
      <c r="D391" t="s">
        <v>364</v>
      </c>
      <c r="E391" t="s">
        <v>41</v>
      </c>
      <c r="F391">
        <v>13.6</v>
      </c>
      <c r="G391">
        <v>3.02</v>
      </c>
    </row>
    <row r="392" spans="1:9" x14ac:dyDescent="0.35">
      <c r="A392" t="s">
        <v>25</v>
      </c>
      <c r="B392">
        <v>2</v>
      </c>
      <c r="C392" t="s">
        <v>364</v>
      </c>
      <c r="D392" t="s">
        <v>364</v>
      </c>
      <c r="E392" t="s">
        <v>41</v>
      </c>
      <c r="F392">
        <v>16.899999999999999</v>
      </c>
      <c r="G392">
        <v>5.79</v>
      </c>
    </row>
    <row r="393" spans="1:9" x14ac:dyDescent="0.35">
      <c r="A393" t="s">
        <v>25</v>
      </c>
      <c r="B393">
        <v>2</v>
      </c>
      <c r="C393" t="s">
        <v>364</v>
      </c>
      <c r="D393" t="s">
        <v>364</v>
      </c>
      <c r="E393" t="s">
        <v>41</v>
      </c>
      <c r="F393">
        <v>17</v>
      </c>
      <c r="G393">
        <v>6.8</v>
      </c>
    </row>
    <row r="394" spans="1:9" x14ac:dyDescent="0.35">
      <c r="A394" t="s">
        <v>25</v>
      </c>
      <c r="B394">
        <v>2</v>
      </c>
      <c r="C394" t="s">
        <v>364</v>
      </c>
      <c r="D394" t="s">
        <v>364</v>
      </c>
      <c r="E394" t="s">
        <v>42</v>
      </c>
      <c r="F394">
        <v>11.4</v>
      </c>
      <c r="G394">
        <v>4.33</v>
      </c>
    </row>
    <row r="395" spans="1:9" x14ac:dyDescent="0.35">
      <c r="A395" t="s">
        <v>25</v>
      </c>
      <c r="B395">
        <v>2</v>
      </c>
      <c r="C395" t="s">
        <v>364</v>
      </c>
      <c r="D395" t="s">
        <v>364</v>
      </c>
      <c r="E395" t="s">
        <v>42</v>
      </c>
      <c r="F395">
        <v>11.1</v>
      </c>
      <c r="G395">
        <v>3.94</v>
      </c>
    </row>
    <row r="396" spans="1:9" x14ac:dyDescent="0.35">
      <c r="A396" t="s">
        <v>25</v>
      </c>
      <c r="B396">
        <v>2</v>
      </c>
      <c r="C396" t="s">
        <v>364</v>
      </c>
      <c r="D396" t="s">
        <v>364</v>
      </c>
      <c r="E396" t="s">
        <v>43</v>
      </c>
      <c r="F396">
        <v>13.8</v>
      </c>
      <c r="G396">
        <v>33.75</v>
      </c>
      <c r="H396" t="s">
        <v>13</v>
      </c>
    </row>
    <row r="397" spans="1:9" x14ac:dyDescent="0.35">
      <c r="A397" t="s">
        <v>25</v>
      </c>
      <c r="B397">
        <v>2</v>
      </c>
      <c r="C397" t="s">
        <v>364</v>
      </c>
      <c r="D397" t="s">
        <v>364</v>
      </c>
      <c r="E397" t="s">
        <v>77</v>
      </c>
      <c r="F397">
        <v>6.5</v>
      </c>
      <c r="G397">
        <v>2.71</v>
      </c>
    </row>
    <row r="398" spans="1:9" x14ac:dyDescent="0.35">
      <c r="A398" t="s">
        <v>25</v>
      </c>
      <c r="B398">
        <v>2</v>
      </c>
      <c r="C398" t="s">
        <v>364</v>
      </c>
      <c r="D398" t="s">
        <v>364</v>
      </c>
      <c r="E398" t="s">
        <v>77</v>
      </c>
      <c r="F398">
        <v>6.6</v>
      </c>
      <c r="G398">
        <v>3.3</v>
      </c>
    </row>
    <row r="399" spans="1:9" x14ac:dyDescent="0.35">
      <c r="A399" t="s">
        <v>25</v>
      </c>
      <c r="B399">
        <v>2</v>
      </c>
      <c r="C399" t="s">
        <v>364</v>
      </c>
      <c r="D399" t="s">
        <v>364</v>
      </c>
      <c r="E399" t="s">
        <v>22</v>
      </c>
      <c r="F399">
        <v>3.3</v>
      </c>
      <c r="G399">
        <v>0.89</v>
      </c>
    </row>
    <row r="400" spans="1:9" x14ac:dyDescent="0.35">
      <c r="A400" t="s">
        <v>25</v>
      </c>
      <c r="B400">
        <v>2</v>
      </c>
      <c r="C400" t="s">
        <v>364</v>
      </c>
      <c r="D400" t="s">
        <v>364</v>
      </c>
      <c r="E400" t="s">
        <v>22</v>
      </c>
      <c r="F400">
        <v>3.8</v>
      </c>
      <c r="G400">
        <v>1.42</v>
      </c>
    </row>
    <row r="401" spans="1:7" x14ac:dyDescent="0.35">
      <c r="A401" t="s">
        <v>25</v>
      </c>
      <c r="B401">
        <v>2</v>
      </c>
      <c r="C401" t="s">
        <v>364</v>
      </c>
      <c r="D401" t="s">
        <v>364</v>
      </c>
      <c r="E401" t="s">
        <v>15</v>
      </c>
      <c r="F401">
        <v>2.4</v>
      </c>
      <c r="G401">
        <v>0.3</v>
      </c>
    </row>
    <row r="402" spans="1:7" x14ac:dyDescent="0.35">
      <c r="A402" t="s">
        <v>25</v>
      </c>
      <c r="B402">
        <v>2</v>
      </c>
      <c r="C402" t="s">
        <v>364</v>
      </c>
      <c r="D402" t="s">
        <v>364</v>
      </c>
      <c r="E402" t="s">
        <v>15</v>
      </c>
      <c r="F402">
        <v>9.5</v>
      </c>
      <c r="G402">
        <v>14.21</v>
      </c>
    </row>
    <row r="403" spans="1:7" x14ac:dyDescent="0.35">
      <c r="A403" t="s">
        <v>25</v>
      </c>
      <c r="B403">
        <v>2</v>
      </c>
      <c r="C403" t="s">
        <v>364</v>
      </c>
      <c r="D403" t="s">
        <v>364</v>
      </c>
      <c r="E403" t="s">
        <v>44</v>
      </c>
      <c r="F403">
        <v>15</v>
      </c>
      <c r="G403">
        <v>57.31</v>
      </c>
    </row>
    <row r="404" spans="1:7" x14ac:dyDescent="0.35">
      <c r="A404" t="s">
        <v>25</v>
      </c>
      <c r="B404">
        <v>2</v>
      </c>
      <c r="C404" t="s">
        <v>364</v>
      </c>
      <c r="D404" t="s">
        <v>364</v>
      </c>
      <c r="E404" t="s">
        <v>26</v>
      </c>
      <c r="F404">
        <v>7.5</v>
      </c>
      <c r="G404">
        <v>7.5</v>
      </c>
    </row>
    <row r="405" spans="1:7" x14ac:dyDescent="0.35">
      <c r="A405" t="s">
        <v>25</v>
      </c>
      <c r="B405">
        <v>2</v>
      </c>
      <c r="C405" t="s">
        <v>364</v>
      </c>
      <c r="D405" t="s">
        <v>364</v>
      </c>
      <c r="E405" t="s">
        <v>45</v>
      </c>
      <c r="F405">
        <v>1.5</v>
      </c>
      <c r="G405">
        <v>0.19</v>
      </c>
    </row>
    <row r="406" spans="1:7" x14ac:dyDescent="0.35">
      <c r="A406" t="s">
        <v>25</v>
      </c>
      <c r="B406">
        <v>2</v>
      </c>
      <c r="C406" t="s">
        <v>364</v>
      </c>
      <c r="D406" t="s">
        <v>364</v>
      </c>
      <c r="E406" t="s">
        <v>46</v>
      </c>
      <c r="F406">
        <v>26.5</v>
      </c>
      <c r="G406">
        <v>7.82</v>
      </c>
    </row>
    <row r="407" spans="1:7" x14ac:dyDescent="0.35">
      <c r="A407" t="s">
        <v>25</v>
      </c>
      <c r="B407">
        <v>2</v>
      </c>
      <c r="C407" t="s">
        <v>364</v>
      </c>
      <c r="D407" t="s">
        <v>364</v>
      </c>
      <c r="E407" t="s">
        <v>103</v>
      </c>
      <c r="F407">
        <v>3.5</v>
      </c>
      <c r="G407">
        <v>1.06</v>
      </c>
    </row>
    <row r="408" spans="1:7" x14ac:dyDescent="0.35">
      <c r="A408" t="s">
        <v>25</v>
      </c>
      <c r="B408">
        <v>2</v>
      </c>
      <c r="C408" t="s">
        <v>364</v>
      </c>
      <c r="D408" t="s">
        <v>364</v>
      </c>
      <c r="E408" t="s">
        <v>27</v>
      </c>
      <c r="F408">
        <v>5.9</v>
      </c>
      <c r="G408">
        <v>2.33</v>
      </c>
    </row>
    <row r="409" spans="1:7" x14ac:dyDescent="0.35">
      <c r="A409" t="s">
        <v>25</v>
      </c>
      <c r="B409">
        <v>2</v>
      </c>
      <c r="C409" t="s">
        <v>364</v>
      </c>
      <c r="D409" t="s">
        <v>364</v>
      </c>
      <c r="E409" t="s">
        <v>27</v>
      </c>
      <c r="F409">
        <v>5.4</v>
      </c>
      <c r="G409">
        <v>1.66</v>
      </c>
    </row>
    <row r="410" spans="1:7" x14ac:dyDescent="0.35">
      <c r="A410" t="s">
        <v>25</v>
      </c>
      <c r="B410">
        <v>2</v>
      </c>
      <c r="C410" t="s">
        <v>364</v>
      </c>
      <c r="D410" t="s">
        <v>364</v>
      </c>
      <c r="E410" t="s">
        <v>27</v>
      </c>
      <c r="F410">
        <v>5</v>
      </c>
      <c r="G410">
        <v>1.53</v>
      </c>
    </row>
    <row r="411" spans="1:7" x14ac:dyDescent="0.35">
      <c r="A411" t="s">
        <v>25</v>
      </c>
      <c r="B411">
        <v>2</v>
      </c>
      <c r="C411" t="s">
        <v>364</v>
      </c>
      <c r="D411" t="s">
        <v>364</v>
      </c>
      <c r="E411" t="s">
        <v>27</v>
      </c>
      <c r="F411">
        <v>5.5</v>
      </c>
      <c r="G411">
        <v>1.76</v>
      </c>
    </row>
    <row r="412" spans="1:7" x14ac:dyDescent="0.35">
      <c r="A412" t="s">
        <v>25</v>
      </c>
      <c r="B412">
        <v>2</v>
      </c>
      <c r="C412" t="s">
        <v>364</v>
      </c>
      <c r="D412" t="s">
        <v>364</v>
      </c>
      <c r="E412" t="s">
        <v>27</v>
      </c>
      <c r="F412">
        <v>3.9</v>
      </c>
      <c r="G412">
        <v>0.68</v>
      </c>
    </row>
    <row r="413" spans="1:7" x14ac:dyDescent="0.35">
      <c r="A413" t="s">
        <v>25</v>
      </c>
      <c r="B413">
        <v>2</v>
      </c>
      <c r="C413" t="s">
        <v>364</v>
      </c>
      <c r="D413" t="s">
        <v>364</v>
      </c>
      <c r="E413" t="s">
        <v>27</v>
      </c>
      <c r="F413">
        <v>6</v>
      </c>
      <c r="G413">
        <v>2.2999999999999998</v>
      </c>
    </row>
    <row r="414" spans="1:7" x14ac:dyDescent="0.35">
      <c r="A414" t="s">
        <v>25</v>
      </c>
      <c r="B414">
        <v>2</v>
      </c>
      <c r="C414" t="s">
        <v>364</v>
      </c>
      <c r="D414" t="s">
        <v>364</v>
      </c>
      <c r="E414" t="s">
        <v>27</v>
      </c>
      <c r="F414">
        <v>3.3</v>
      </c>
      <c r="G414">
        <v>0.4</v>
      </c>
    </row>
    <row r="415" spans="1:7" x14ac:dyDescent="0.35">
      <c r="A415" t="s">
        <v>25</v>
      </c>
      <c r="B415">
        <v>2</v>
      </c>
      <c r="C415" t="s">
        <v>364</v>
      </c>
      <c r="D415" t="s">
        <v>364</v>
      </c>
      <c r="E415" t="s">
        <v>27</v>
      </c>
      <c r="F415">
        <v>3.2</v>
      </c>
      <c r="G415">
        <v>0.44</v>
      </c>
    </row>
    <row r="416" spans="1:7" x14ac:dyDescent="0.35">
      <c r="A416" t="s">
        <v>25</v>
      </c>
      <c r="B416">
        <v>2</v>
      </c>
      <c r="C416" t="s">
        <v>364</v>
      </c>
      <c r="D416" t="s">
        <v>364</v>
      </c>
      <c r="E416" t="s">
        <v>27</v>
      </c>
      <c r="F416">
        <v>2.6</v>
      </c>
      <c r="G416">
        <v>0.24</v>
      </c>
    </row>
    <row r="417" spans="1:7" x14ac:dyDescent="0.35">
      <c r="A417" t="s">
        <v>25</v>
      </c>
      <c r="B417">
        <v>2</v>
      </c>
      <c r="C417" t="s">
        <v>364</v>
      </c>
      <c r="D417" t="s">
        <v>364</v>
      </c>
      <c r="E417" t="s">
        <v>27</v>
      </c>
      <c r="F417">
        <v>3.6</v>
      </c>
      <c r="G417">
        <v>0.53</v>
      </c>
    </row>
    <row r="418" spans="1:7" x14ac:dyDescent="0.35">
      <c r="A418" t="s">
        <v>25</v>
      </c>
      <c r="B418">
        <v>2</v>
      </c>
      <c r="C418" t="s">
        <v>364</v>
      </c>
      <c r="D418" t="s">
        <v>364</v>
      </c>
      <c r="E418" t="s">
        <v>27</v>
      </c>
      <c r="F418">
        <v>3.6</v>
      </c>
      <c r="G418">
        <v>0.59</v>
      </c>
    </row>
    <row r="419" spans="1:7" x14ac:dyDescent="0.35">
      <c r="A419" t="s">
        <v>25</v>
      </c>
      <c r="B419">
        <v>2</v>
      </c>
      <c r="C419" t="s">
        <v>364</v>
      </c>
      <c r="D419" t="s">
        <v>364</v>
      </c>
      <c r="E419" t="s">
        <v>27</v>
      </c>
      <c r="F419">
        <v>3.2</v>
      </c>
      <c r="G419">
        <v>0.42</v>
      </c>
    </row>
    <row r="420" spans="1:7" x14ac:dyDescent="0.35">
      <c r="A420" t="s">
        <v>25</v>
      </c>
      <c r="B420">
        <v>2</v>
      </c>
      <c r="C420" t="s">
        <v>364</v>
      </c>
      <c r="D420" t="s">
        <v>364</v>
      </c>
      <c r="E420" t="s">
        <v>27</v>
      </c>
      <c r="F420">
        <v>3.3</v>
      </c>
      <c r="G420">
        <v>0.43</v>
      </c>
    </row>
    <row r="421" spans="1:7" x14ac:dyDescent="0.35">
      <c r="A421" t="s">
        <v>25</v>
      </c>
      <c r="B421">
        <v>2</v>
      </c>
      <c r="C421" t="s">
        <v>364</v>
      </c>
      <c r="D421" t="s">
        <v>364</v>
      </c>
      <c r="E421" t="s">
        <v>27</v>
      </c>
      <c r="F421">
        <v>3.4</v>
      </c>
      <c r="G421">
        <v>0.51</v>
      </c>
    </row>
    <row r="422" spans="1:7" x14ac:dyDescent="0.35">
      <c r="A422" t="s">
        <v>25</v>
      </c>
      <c r="B422">
        <v>2</v>
      </c>
      <c r="C422" t="s">
        <v>364</v>
      </c>
      <c r="D422" t="s">
        <v>364</v>
      </c>
      <c r="E422" t="s">
        <v>27</v>
      </c>
      <c r="F422">
        <v>3.9</v>
      </c>
      <c r="G422">
        <v>0.4</v>
      </c>
    </row>
    <row r="423" spans="1:7" x14ac:dyDescent="0.35">
      <c r="A423" t="s">
        <v>25</v>
      </c>
      <c r="B423">
        <v>2</v>
      </c>
      <c r="C423" t="s">
        <v>364</v>
      </c>
      <c r="D423" t="s">
        <v>364</v>
      </c>
      <c r="E423" t="s">
        <v>27</v>
      </c>
      <c r="F423">
        <v>5</v>
      </c>
      <c r="G423">
        <v>1.35</v>
      </c>
    </row>
    <row r="424" spans="1:7" x14ac:dyDescent="0.35">
      <c r="A424" t="s">
        <v>25</v>
      </c>
      <c r="B424">
        <v>2</v>
      </c>
      <c r="C424" t="s">
        <v>364</v>
      </c>
      <c r="D424" t="s">
        <v>364</v>
      </c>
      <c r="E424" t="s">
        <v>27</v>
      </c>
      <c r="F424">
        <v>2.6</v>
      </c>
      <c r="G424">
        <v>0.21</v>
      </c>
    </row>
    <row r="425" spans="1:7" x14ac:dyDescent="0.35">
      <c r="A425" t="s">
        <v>25</v>
      </c>
      <c r="B425">
        <v>2</v>
      </c>
      <c r="C425" t="s">
        <v>364</v>
      </c>
      <c r="D425" t="s">
        <v>364</v>
      </c>
      <c r="E425" t="s">
        <v>27</v>
      </c>
      <c r="F425">
        <v>4</v>
      </c>
      <c r="G425">
        <v>0.31</v>
      </c>
    </row>
    <row r="426" spans="1:7" x14ac:dyDescent="0.35">
      <c r="A426" t="s">
        <v>25</v>
      </c>
      <c r="B426">
        <v>2</v>
      </c>
      <c r="C426" t="s">
        <v>364</v>
      </c>
      <c r="D426" t="s">
        <v>364</v>
      </c>
      <c r="E426" t="s">
        <v>27</v>
      </c>
      <c r="F426">
        <v>2.2999999999999998</v>
      </c>
      <c r="G426">
        <v>0.19</v>
      </c>
    </row>
    <row r="427" spans="1:7" x14ac:dyDescent="0.35">
      <c r="A427" t="s">
        <v>25</v>
      </c>
      <c r="B427">
        <v>2</v>
      </c>
      <c r="C427" t="s">
        <v>364</v>
      </c>
      <c r="D427" t="s">
        <v>364</v>
      </c>
      <c r="E427" t="s">
        <v>27</v>
      </c>
      <c r="F427">
        <v>3.5</v>
      </c>
      <c r="G427">
        <v>0.46</v>
      </c>
    </row>
    <row r="428" spans="1:7" x14ac:dyDescent="0.35">
      <c r="A428" t="s">
        <v>25</v>
      </c>
      <c r="B428">
        <v>2</v>
      </c>
      <c r="C428" t="s">
        <v>364</v>
      </c>
      <c r="D428" t="s">
        <v>364</v>
      </c>
      <c r="E428" t="s">
        <v>27</v>
      </c>
      <c r="F428">
        <v>2.7</v>
      </c>
      <c r="G428">
        <v>0.2</v>
      </c>
    </row>
    <row r="429" spans="1:7" x14ac:dyDescent="0.35">
      <c r="A429" t="s">
        <v>25</v>
      </c>
      <c r="B429">
        <v>2</v>
      </c>
      <c r="C429" t="s">
        <v>364</v>
      </c>
      <c r="D429" t="s">
        <v>364</v>
      </c>
      <c r="E429" t="s">
        <v>27</v>
      </c>
      <c r="F429">
        <v>2.7</v>
      </c>
      <c r="G429">
        <v>0.21</v>
      </c>
    </row>
    <row r="430" spans="1:7" x14ac:dyDescent="0.35">
      <c r="A430" t="s">
        <v>25</v>
      </c>
      <c r="B430">
        <v>2</v>
      </c>
      <c r="C430" t="s">
        <v>364</v>
      </c>
      <c r="D430" t="s">
        <v>364</v>
      </c>
      <c r="E430" t="s">
        <v>27</v>
      </c>
      <c r="F430">
        <v>2.4</v>
      </c>
      <c r="G430">
        <v>0.16</v>
      </c>
    </row>
    <row r="431" spans="1:7" x14ac:dyDescent="0.35">
      <c r="A431" t="s">
        <v>25</v>
      </c>
      <c r="B431">
        <v>2</v>
      </c>
      <c r="C431" t="s">
        <v>364</v>
      </c>
      <c r="D431" t="s">
        <v>364</v>
      </c>
      <c r="E431" t="s">
        <v>27</v>
      </c>
      <c r="F431">
        <v>2.4</v>
      </c>
      <c r="G431">
        <v>0.11</v>
      </c>
    </row>
    <row r="432" spans="1:7" x14ac:dyDescent="0.35">
      <c r="A432" t="s">
        <v>25</v>
      </c>
      <c r="B432">
        <v>2</v>
      </c>
      <c r="C432" t="s">
        <v>364</v>
      </c>
      <c r="D432" t="s">
        <v>364</v>
      </c>
      <c r="E432" t="s">
        <v>27</v>
      </c>
      <c r="F432">
        <v>2.4</v>
      </c>
      <c r="G432">
        <v>0.18</v>
      </c>
    </row>
    <row r="433" spans="1:9" x14ac:dyDescent="0.35">
      <c r="A433" t="s">
        <v>25</v>
      </c>
      <c r="B433">
        <v>2</v>
      </c>
      <c r="C433" t="s">
        <v>364</v>
      </c>
      <c r="D433" t="s">
        <v>364</v>
      </c>
      <c r="E433" t="s">
        <v>27</v>
      </c>
      <c r="F433">
        <v>2.8</v>
      </c>
      <c r="G433">
        <v>0.2</v>
      </c>
    </row>
    <row r="434" spans="1:9" x14ac:dyDescent="0.35">
      <c r="A434" t="s">
        <v>25</v>
      </c>
      <c r="B434">
        <v>2</v>
      </c>
      <c r="C434" t="s">
        <v>364</v>
      </c>
      <c r="D434" t="s">
        <v>364</v>
      </c>
      <c r="E434" t="s">
        <v>27</v>
      </c>
      <c r="F434">
        <v>2.6</v>
      </c>
      <c r="G434">
        <v>0.24</v>
      </c>
    </row>
    <row r="435" spans="1:9" x14ac:dyDescent="0.35">
      <c r="A435" t="s">
        <v>25</v>
      </c>
      <c r="B435">
        <v>2</v>
      </c>
      <c r="C435" t="s">
        <v>364</v>
      </c>
      <c r="D435" t="s">
        <v>364</v>
      </c>
      <c r="E435" t="s">
        <v>27</v>
      </c>
      <c r="F435">
        <v>3.2</v>
      </c>
      <c r="G435">
        <v>0.38</v>
      </c>
    </row>
    <row r="436" spans="1:9" x14ac:dyDescent="0.35">
      <c r="A436" t="s">
        <v>25</v>
      </c>
      <c r="B436">
        <v>2</v>
      </c>
      <c r="C436" t="s">
        <v>364</v>
      </c>
      <c r="D436" t="s">
        <v>364</v>
      </c>
      <c r="E436" t="s">
        <v>27</v>
      </c>
      <c r="F436">
        <v>2.2000000000000002</v>
      </c>
      <c r="G436">
        <v>0.13</v>
      </c>
    </row>
    <row r="437" spans="1:9" x14ac:dyDescent="0.35">
      <c r="A437" t="s">
        <v>25</v>
      </c>
      <c r="B437">
        <v>2</v>
      </c>
      <c r="C437" t="s">
        <v>364</v>
      </c>
      <c r="D437" t="s">
        <v>364</v>
      </c>
      <c r="E437" t="s">
        <v>27</v>
      </c>
      <c r="F437">
        <v>2.5</v>
      </c>
      <c r="G437">
        <v>0.16</v>
      </c>
    </row>
    <row r="438" spans="1:9" x14ac:dyDescent="0.35">
      <c r="A438" t="s">
        <v>25</v>
      </c>
      <c r="B438">
        <v>2</v>
      </c>
      <c r="C438" t="s">
        <v>364</v>
      </c>
      <c r="D438" t="s">
        <v>364</v>
      </c>
      <c r="E438" t="s">
        <v>27</v>
      </c>
      <c r="F438">
        <v>2.9</v>
      </c>
      <c r="G438">
        <v>0.24</v>
      </c>
    </row>
    <row r="439" spans="1:9" x14ac:dyDescent="0.35">
      <c r="A439" t="s">
        <v>25</v>
      </c>
      <c r="B439">
        <v>2</v>
      </c>
      <c r="C439" t="s">
        <v>364</v>
      </c>
      <c r="D439" t="s">
        <v>364</v>
      </c>
      <c r="E439" t="s">
        <v>27</v>
      </c>
      <c r="F439">
        <v>2.2999999999999998</v>
      </c>
      <c r="G439">
        <v>0.11</v>
      </c>
    </row>
    <row r="440" spans="1:9" x14ac:dyDescent="0.35">
      <c r="A440" t="s">
        <v>25</v>
      </c>
      <c r="B440">
        <v>2</v>
      </c>
      <c r="C440" t="s">
        <v>364</v>
      </c>
      <c r="D440" t="s">
        <v>364</v>
      </c>
      <c r="E440" t="s">
        <v>27</v>
      </c>
      <c r="F440">
        <v>2.2000000000000002</v>
      </c>
      <c r="G440">
        <v>0.12</v>
      </c>
    </row>
    <row r="441" spans="1:9" x14ac:dyDescent="0.35">
      <c r="A441" t="s">
        <v>25</v>
      </c>
      <c r="B441">
        <v>2</v>
      </c>
      <c r="C441" t="s">
        <v>364</v>
      </c>
      <c r="D441" t="s">
        <v>364</v>
      </c>
      <c r="E441" t="s">
        <v>27</v>
      </c>
      <c r="F441">
        <v>6.4</v>
      </c>
      <c r="G441">
        <v>1.49</v>
      </c>
    </row>
    <row r="442" spans="1:9" x14ac:dyDescent="0.35">
      <c r="A442" t="s">
        <v>25</v>
      </c>
      <c r="B442">
        <v>2</v>
      </c>
      <c r="C442" t="s">
        <v>364</v>
      </c>
      <c r="D442" t="s">
        <v>364</v>
      </c>
      <c r="E442" t="s">
        <v>27</v>
      </c>
      <c r="F442">
        <v>4.8</v>
      </c>
      <c r="G442">
        <v>1.1499999999999999</v>
      </c>
    </row>
    <row r="443" spans="1:9" x14ac:dyDescent="0.35">
      <c r="A443" t="s">
        <v>25</v>
      </c>
      <c r="B443">
        <v>2</v>
      </c>
      <c r="C443" t="s">
        <v>364</v>
      </c>
      <c r="D443" t="s">
        <v>364</v>
      </c>
      <c r="E443" t="s">
        <v>27</v>
      </c>
      <c r="F443">
        <v>4.2</v>
      </c>
      <c r="G443">
        <v>0.96</v>
      </c>
    </row>
    <row r="444" spans="1:9" x14ac:dyDescent="0.35">
      <c r="A444" t="s">
        <v>25</v>
      </c>
      <c r="B444">
        <v>2</v>
      </c>
      <c r="C444" t="s">
        <v>364</v>
      </c>
      <c r="D444" t="s">
        <v>364</v>
      </c>
      <c r="E444" t="s">
        <v>27</v>
      </c>
      <c r="F444">
        <v>4.8</v>
      </c>
      <c r="G444">
        <v>1.1100000000000001</v>
      </c>
    </row>
    <row r="445" spans="1:9" x14ac:dyDescent="0.35">
      <c r="A445" t="s">
        <v>25</v>
      </c>
      <c r="B445">
        <v>2</v>
      </c>
      <c r="C445" t="s">
        <v>364</v>
      </c>
      <c r="D445" t="s">
        <v>364</v>
      </c>
      <c r="E445" t="s">
        <v>27</v>
      </c>
      <c r="F445">
        <v>2.8</v>
      </c>
      <c r="G445">
        <v>0.32</v>
      </c>
    </row>
    <row r="446" spans="1:9" x14ac:dyDescent="0.35">
      <c r="A446" t="s">
        <v>25</v>
      </c>
      <c r="B446">
        <v>2</v>
      </c>
      <c r="C446" t="s">
        <v>364</v>
      </c>
      <c r="D446" t="s">
        <v>364</v>
      </c>
      <c r="E446" t="s">
        <v>27</v>
      </c>
      <c r="F446">
        <v>2.2000000000000002</v>
      </c>
      <c r="G446">
        <v>0.14000000000000001</v>
      </c>
      <c r="I446" t="s">
        <v>47</v>
      </c>
    </row>
    <row r="447" spans="1:9" x14ac:dyDescent="0.35">
      <c r="A447" t="s">
        <v>25</v>
      </c>
      <c r="B447">
        <v>2</v>
      </c>
      <c r="C447" t="s">
        <v>364</v>
      </c>
      <c r="D447" t="s">
        <v>364</v>
      </c>
      <c r="E447" t="s">
        <v>27</v>
      </c>
      <c r="F447">
        <v>8</v>
      </c>
      <c r="G447">
        <v>3.86</v>
      </c>
    </row>
    <row r="448" spans="1:9" x14ac:dyDescent="0.35">
      <c r="A448" t="s">
        <v>25</v>
      </c>
      <c r="B448">
        <v>2</v>
      </c>
      <c r="C448" t="s">
        <v>364</v>
      </c>
      <c r="D448" t="s">
        <v>364</v>
      </c>
      <c r="E448" t="s">
        <v>27</v>
      </c>
      <c r="F448">
        <v>6.5</v>
      </c>
      <c r="G448">
        <v>2.98</v>
      </c>
    </row>
    <row r="449" spans="1:7" x14ac:dyDescent="0.35">
      <c r="A449" t="s">
        <v>25</v>
      </c>
      <c r="B449">
        <v>2</v>
      </c>
      <c r="C449" t="s">
        <v>364</v>
      </c>
      <c r="D449" t="s">
        <v>364</v>
      </c>
      <c r="E449" t="s">
        <v>27</v>
      </c>
      <c r="F449">
        <v>6.9</v>
      </c>
      <c r="G449">
        <v>2.36</v>
      </c>
    </row>
    <row r="450" spans="1:7" x14ac:dyDescent="0.35">
      <c r="A450" t="s">
        <v>25</v>
      </c>
      <c r="B450">
        <v>2</v>
      </c>
      <c r="C450" t="s">
        <v>364</v>
      </c>
      <c r="D450" t="s">
        <v>364</v>
      </c>
      <c r="E450" t="s">
        <v>27</v>
      </c>
      <c r="F450">
        <v>7</v>
      </c>
      <c r="G450">
        <v>2.5</v>
      </c>
    </row>
    <row r="451" spans="1:7" x14ac:dyDescent="0.35">
      <c r="A451" t="s">
        <v>25</v>
      </c>
      <c r="B451">
        <v>2</v>
      </c>
      <c r="C451" t="s">
        <v>364</v>
      </c>
      <c r="D451" t="s">
        <v>364</v>
      </c>
      <c r="E451" t="s">
        <v>27</v>
      </c>
      <c r="F451">
        <v>6.3</v>
      </c>
      <c r="G451">
        <v>2.79</v>
      </c>
    </row>
    <row r="452" spans="1:7" x14ac:dyDescent="0.35">
      <c r="A452" t="s">
        <v>25</v>
      </c>
      <c r="B452">
        <v>2</v>
      </c>
      <c r="C452" t="s">
        <v>364</v>
      </c>
      <c r="D452" t="s">
        <v>364</v>
      </c>
      <c r="E452" t="s">
        <v>27</v>
      </c>
      <c r="F452">
        <v>6.1</v>
      </c>
      <c r="G452">
        <v>3.06</v>
      </c>
    </row>
    <row r="453" spans="1:7" x14ac:dyDescent="0.35">
      <c r="A453" t="s">
        <v>25</v>
      </c>
      <c r="B453">
        <v>2</v>
      </c>
      <c r="C453" t="s">
        <v>364</v>
      </c>
      <c r="D453" t="s">
        <v>364</v>
      </c>
      <c r="E453" t="s">
        <v>27</v>
      </c>
      <c r="F453">
        <v>5</v>
      </c>
      <c r="G453">
        <v>1.32</v>
      </c>
    </row>
    <row r="454" spans="1:7" x14ac:dyDescent="0.35">
      <c r="A454" t="s">
        <v>25</v>
      </c>
      <c r="B454">
        <v>2</v>
      </c>
      <c r="C454" t="s">
        <v>364</v>
      </c>
      <c r="D454" t="s">
        <v>364</v>
      </c>
      <c r="E454" t="s">
        <v>27</v>
      </c>
      <c r="F454">
        <v>6</v>
      </c>
      <c r="G454">
        <v>1.39</v>
      </c>
    </row>
    <row r="455" spans="1:7" x14ac:dyDescent="0.35">
      <c r="A455" t="s">
        <v>25</v>
      </c>
      <c r="B455">
        <v>2</v>
      </c>
      <c r="C455" t="s">
        <v>364</v>
      </c>
      <c r="D455" t="s">
        <v>364</v>
      </c>
      <c r="E455" t="s">
        <v>27</v>
      </c>
      <c r="F455">
        <v>5</v>
      </c>
      <c r="G455">
        <v>1.39</v>
      </c>
    </row>
    <row r="456" spans="1:7" x14ac:dyDescent="0.35">
      <c r="A456" t="s">
        <v>25</v>
      </c>
      <c r="B456">
        <v>2</v>
      </c>
      <c r="C456" t="s">
        <v>364</v>
      </c>
      <c r="D456" t="s">
        <v>364</v>
      </c>
      <c r="E456" t="s">
        <v>27</v>
      </c>
      <c r="F456">
        <v>5.5</v>
      </c>
      <c r="G456">
        <v>1.9</v>
      </c>
    </row>
    <row r="457" spans="1:7" x14ac:dyDescent="0.35">
      <c r="A457" t="s">
        <v>25</v>
      </c>
      <c r="B457">
        <v>2</v>
      </c>
      <c r="C457" t="s">
        <v>364</v>
      </c>
      <c r="D457" t="s">
        <v>364</v>
      </c>
      <c r="E457" t="s">
        <v>27</v>
      </c>
      <c r="F457">
        <v>5.6</v>
      </c>
      <c r="G457">
        <v>1.85</v>
      </c>
    </row>
    <row r="458" spans="1:7" x14ac:dyDescent="0.35">
      <c r="A458" t="s">
        <v>25</v>
      </c>
      <c r="B458">
        <v>2</v>
      </c>
      <c r="C458" t="s">
        <v>365</v>
      </c>
      <c r="D458" t="s">
        <v>365</v>
      </c>
      <c r="E458" t="s">
        <v>23</v>
      </c>
      <c r="F458">
        <v>13.5</v>
      </c>
      <c r="G458">
        <v>47.2</v>
      </c>
    </row>
    <row r="459" spans="1:7" x14ac:dyDescent="0.35">
      <c r="A459" t="s">
        <v>25</v>
      </c>
      <c r="B459">
        <v>2</v>
      </c>
      <c r="C459" t="s">
        <v>365</v>
      </c>
      <c r="D459" t="s">
        <v>365</v>
      </c>
      <c r="E459" t="s">
        <v>23</v>
      </c>
      <c r="F459">
        <v>8.3000000000000007</v>
      </c>
      <c r="G459">
        <v>11.1</v>
      </c>
    </row>
    <row r="460" spans="1:7" x14ac:dyDescent="0.35">
      <c r="A460" t="s">
        <v>25</v>
      </c>
      <c r="B460">
        <v>2</v>
      </c>
      <c r="C460" t="s">
        <v>365</v>
      </c>
      <c r="D460" t="s">
        <v>365</v>
      </c>
      <c r="E460" t="s">
        <v>23</v>
      </c>
      <c r="F460">
        <v>20.6</v>
      </c>
      <c r="G460">
        <v>170.9</v>
      </c>
    </row>
    <row r="461" spans="1:7" x14ac:dyDescent="0.35">
      <c r="A461" t="s">
        <v>25</v>
      </c>
      <c r="B461">
        <v>2</v>
      </c>
      <c r="C461" t="s">
        <v>365</v>
      </c>
      <c r="D461" t="s">
        <v>365</v>
      </c>
      <c r="E461" t="s">
        <v>23</v>
      </c>
      <c r="F461">
        <v>22.4</v>
      </c>
      <c r="G461">
        <v>210.1</v>
      </c>
    </row>
    <row r="462" spans="1:7" x14ac:dyDescent="0.35">
      <c r="A462" t="s">
        <v>25</v>
      </c>
      <c r="B462">
        <v>2</v>
      </c>
      <c r="C462" t="s">
        <v>373</v>
      </c>
      <c r="D462" t="s">
        <v>380</v>
      </c>
      <c r="E462" t="s">
        <v>23</v>
      </c>
      <c r="F462">
        <v>14</v>
      </c>
      <c r="G462">
        <v>56.5</v>
      </c>
    </row>
    <row r="463" spans="1:7" x14ac:dyDescent="0.35">
      <c r="A463" t="s">
        <v>25</v>
      </c>
      <c r="B463">
        <v>2</v>
      </c>
      <c r="C463" t="s">
        <v>373</v>
      </c>
      <c r="D463" t="s">
        <v>380</v>
      </c>
      <c r="E463" t="s">
        <v>23</v>
      </c>
      <c r="F463">
        <v>14.6</v>
      </c>
      <c r="G463">
        <v>64.099999999999994</v>
      </c>
    </row>
    <row r="464" spans="1:7" x14ac:dyDescent="0.35">
      <c r="A464" t="s">
        <v>25</v>
      </c>
      <c r="B464">
        <v>2</v>
      </c>
      <c r="C464" t="s">
        <v>373</v>
      </c>
      <c r="D464" t="s">
        <v>380</v>
      </c>
      <c r="E464" t="s">
        <v>23</v>
      </c>
      <c r="F464">
        <v>15.6</v>
      </c>
      <c r="G464">
        <v>74.599999999999994</v>
      </c>
    </row>
    <row r="465" spans="1:9" x14ac:dyDescent="0.35">
      <c r="A465" t="s">
        <v>25</v>
      </c>
      <c r="B465">
        <v>2</v>
      </c>
      <c r="C465" t="s">
        <v>373</v>
      </c>
      <c r="D465" t="s">
        <v>380</v>
      </c>
      <c r="E465" t="s">
        <v>23</v>
      </c>
      <c r="F465">
        <v>8.9</v>
      </c>
      <c r="G465">
        <v>13.8</v>
      </c>
    </row>
    <row r="466" spans="1:9" x14ac:dyDescent="0.35">
      <c r="A466" t="s">
        <v>25</v>
      </c>
      <c r="B466">
        <v>2</v>
      </c>
      <c r="C466" t="s">
        <v>373</v>
      </c>
      <c r="D466" t="s">
        <v>380</v>
      </c>
      <c r="E466" t="s">
        <v>690</v>
      </c>
      <c r="F466">
        <v>45.5</v>
      </c>
      <c r="G466">
        <v>175.4</v>
      </c>
    </row>
    <row r="467" spans="1:9" x14ac:dyDescent="0.35">
      <c r="A467" t="s">
        <v>25</v>
      </c>
      <c r="B467">
        <v>2</v>
      </c>
      <c r="C467" t="s">
        <v>373</v>
      </c>
      <c r="D467" t="s">
        <v>380</v>
      </c>
      <c r="E467" t="s">
        <v>103</v>
      </c>
      <c r="F467">
        <v>5.6</v>
      </c>
      <c r="G467">
        <v>2.8</v>
      </c>
    </row>
    <row r="468" spans="1:9" x14ac:dyDescent="0.35">
      <c r="A468" t="s">
        <v>25</v>
      </c>
      <c r="B468">
        <v>2</v>
      </c>
      <c r="C468" t="s">
        <v>373</v>
      </c>
      <c r="D468" t="s">
        <v>380</v>
      </c>
      <c r="E468" t="s">
        <v>27</v>
      </c>
      <c r="F468">
        <v>5.9</v>
      </c>
      <c r="G468">
        <v>2.0499999999999998</v>
      </c>
    </row>
    <row r="469" spans="1:9" x14ac:dyDescent="0.35">
      <c r="A469" t="s">
        <v>25</v>
      </c>
      <c r="B469">
        <v>2</v>
      </c>
      <c r="C469" t="s">
        <v>373</v>
      </c>
      <c r="D469" t="s">
        <v>380</v>
      </c>
      <c r="E469" t="s">
        <v>27</v>
      </c>
      <c r="F469">
        <v>5.2</v>
      </c>
      <c r="G469">
        <v>1.49</v>
      </c>
    </row>
    <row r="470" spans="1:9" x14ac:dyDescent="0.35">
      <c r="A470" t="s">
        <v>25</v>
      </c>
      <c r="B470">
        <v>2</v>
      </c>
      <c r="C470" t="s">
        <v>373</v>
      </c>
      <c r="D470" t="s">
        <v>380</v>
      </c>
      <c r="E470" t="s">
        <v>27</v>
      </c>
      <c r="F470">
        <v>5.6</v>
      </c>
      <c r="G470">
        <v>1.82</v>
      </c>
    </row>
    <row r="471" spans="1:9" x14ac:dyDescent="0.35">
      <c r="A471" t="s">
        <v>25</v>
      </c>
      <c r="B471">
        <v>2</v>
      </c>
      <c r="C471" t="s">
        <v>373</v>
      </c>
      <c r="D471" t="s">
        <v>380</v>
      </c>
      <c r="E471" t="s">
        <v>27</v>
      </c>
      <c r="F471">
        <v>4.9000000000000004</v>
      </c>
      <c r="G471" t="s">
        <v>40</v>
      </c>
      <c r="I471" t="s">
        <v>48</v>
      </c>
    </row>
    <row r="472" spans="1:9" x14ac:dyDescent="0.35">
      <c r="A472" t="s">
        <v>25</v>
      </c>
      <c r="B472">
        <v>2</v>
      </c>
      <c r="C472" t="s">
        <v>373</v>
      </c>
      <c r="D472" t="s">
        <v>381</v>
      </c>
      <c r="E472" t="s">
        <v>23</v>
      </c>
      <c r="F472">
        <v>20.7</v>
      </c>
      <c r="G472">
        <v>169.3</v>
      </c>
    </row>
    <row r="473" spans="1:9" x14ac:dyDescent="0.35">
      <c r="A473" t="s">
        <v>25</v>
      </c>
      <c r="B473">
        <v>2</v>
      </c>
      <c r="C473" t="s">
        <v>373</v>
      </c>
      <c r="D473" t="s">
        <v>381</v>
      </c>
      <c r="E473" t="s">
        <v>23</v>
      </c>
      <c r="F473">
        <v>29</v>
      </c>
      <c r="G473">
        <v>437.5</v>
      </c>
    </row>
    <row r="474" spans="1:9" x14ac:dyDescent="0.35">
      <c r="A474" t="s">
        <v>25</v>
      </c>
      <c r="B474">
        <v>2</v>
      </c>
      <c r="C474" t="s">
        <v>373</v>
      </c>
      <c r="D474" t="s">
        <v>381</v>
      </c>
      <c r="E474" t="s">
        <v>23</v>
      </c>
      <c r="F474">
        <v>8.6</v>
      </c>
      <c r="G474">
        <v>12.9</v>
      </c>
    </row>
    <row r="475" spans="1:9" x14ac:dyDescent="0.35">
      <c r="A475" t="s">
        <v>25</v>
      </c>
      <c r="B475">
        <v>2</v>
      </c>
      <c r="C475" t="s">
        <v>373</v>
      </c>
      <c r="D475" t="s">
        <v>381</v>
      </c>
      <c r="E475" t="s">
        <v>23</v>
      </c>
      <c r="F475">
        <v>20.399999999999999</v>
      </c>
      <c r="G475">
        <v>155.1</v>
      </c>
    </row>
    <row r="476" spans="1:9" x14ac:dyDescent="0.35">
      <c r="A476" t="s">
        <v>25</v>
      </c>
      <c r="B476">
        <v>2</v>
      </c>
      <c r="C476" t="s">
        <v>373</v>
      </c>
      <c r="D476" t="s">
        <v>381</v>
      </c>
      <c r="E476" t="s">
        <v>23</v>
      </c>
      <c r="F476">
        <v>15.1</v>
      </c>
      <c r="G476">
        <v>73.5</v>
      </c>
    </row>
    <row r="477" spans="1:9" x14ac:dyDescent="0.35">
      <c r="A477" t="s">
        <v>25</v>
      </c>
      <c r="B477">
        <v>2</v>
      </c>
      <c r="C477" t="s">
        <v>373</v>
      </c>
      <c r="D477" t="s">
        <v>381</v>
      </c>
      <c r="E477" t="s">
        <v>23</v>
      </c>
      <c r="F477">
        <v>8.1</v>
      </c>
      <c r="G477">
        <v>12.8</v>
      </c>
    </row>
    <row r="478" spans="1:9" x14ac:dyDescent="0.35">
      <c r="A478" t="s">
        <v>25</v>
      </c>
      <c r="B478">
        <v>2</v>
      </c>
      <c r="C478" t="s">
        <v>373</v>
      </c>
      <c r="D478" t="s">
        <v>381</v>
      </c>
      <c r="E478" t="s">
        <v>23</v>
      </c>
      <c r="F478">
        <v>7.6</v>
      </c>
      <c r="G478">
        <v>8.4</v>
      </c>
    </row>
    <row r="479" spans="1:9" x14ac:dyDescent="0.35">
      <c r="A479" t="s">
        <v>25</v>
      </c>
      <c r="B479">
        <v>2</v>
      </c>
      <c r="C479" t="s">
        <v>373</v>
      </c>
      <c r="D479" t="s">
        <v>381</v>
      </c>
      <c r="E479" t="s">
        <v>27</v>
      </c>
      <c r="F479">
        <v>4.5</v>
      </c>
      <c r="G479">
        <v>0.98</v>
      </c>
    </row>
    <row r="480" spans="1:9" x14ac:dyDescent="0.35">
      <c r="A480" t="s">
        <v>25</v>
      </c>
      <c r="B480">
        <v>2</v>
      </c>
      <c r="C480" t="s">
        <v>373</v>
      </c>
      <c r="D480" t="s">
        <v>382</v>
      </c>
      <c r="E480" t="s">
        <v>26</v>
      </c>
      <c r="F480">
        <v>5.6</v>
      </c>
      <c r="G480">
        <v>3.22</v>
      </c>
    </row>
    <row r="481" spans="1:7" x14ac:dyDescent="0.35">
      <c r="A481" t="s">
        <v>25</v>
      </c>
      <c r="B481">
        <v>2</v>
      </c>
      <c r="C481" t="s">
        <v>373</v>
      </c>
      <c r="D481" t="s">
        <v>382</v>
      </c>
      <c r="E481" t="s">
        <v>690</v>
      </c>
      <c r="F481">
        <v>104.2</v>
      </c>
      <c r="G481">
        <v>325.60000000000002</v>
      </c>
    </row>
    <row r="482" spans="1:7" x14ac:dyDescent="0.35">
      <c r="A482" t="s">
        <v>25</v>
      </c>
      <c r="B482">
        <v>2</v>
      </c>
      <c r="C482" t="s">
        <v>373</v>
      </c>
      <c r="D482" t="s">
        <v>382</v>
      </c>
      <c r="E482" t="s">
        <v>27</v>
      </c>
      <c r="F482">
        <v>4.5999999999999996</v>
      </c>
      <c r="G482" t="s">
        <v>40</v>
      </c>
    </row>
    <row r="483" spans="1:7" x14ac:dyDescent="0.35">
      <c r="A483" t="s">
        <v>25</v>
      </c>
      <c r="B483">
        <v>2</v>
      </c>
      <c r="C483" t="s">
        <v>373</v>
      </c>
      <c r="D483" t="s">
        <v>382</v>
      </c>
      <c r="E483" t="s">
        <v>31</v>
      </c>
      <c r="F483">
        <v>9.8000000000000007</v>
      </c>
      <c r="G483">
        <v>22.5</v>
      </c>
    </row>
    <row r="484" spans="1:7" x14ac:dyDescent="0.35">
      <c r="A484" t="s">
        <v>25</v>
      </c>
      <c r="B484">
        <v>2</v>
      </c>
      <c r="C484" t="s">
        <v>373</v>
      </c>
      <c r="D484" t="s">
        <v>382</v>
      </c>
      <c r="E484" t="s">
        <v>31</v>
      </c>
      <c r="F484">
        <v>10.3</v>
      </c>
      <c r="G484">
        <v>26.4</v>
      </c>
    </row>
    <row r="485" spans="1:7" x14ac:dyDescent="0.35">
      <c r="A485" t="s">
        <v>25</v>
      </c>
      <c r="B485">
        <v>2</v>
      </c>
      <c r="C485" t="s">
        <v>373</v>
      </c>
      <c r="D485" t="s">
        <v>382</v>
      </c>
      <c r="E485" t="s">
        <v>31</v>
      </c>
      <c r="F485">
        <v>6.5</v>
      </c>
      <c r="G485">
        <v>6.12</v>
      </c>
    </row>
    <row r="486" spans="1:7" x14ac:dyDescent="0.35">
      <c r="A486" t="s">
        <v>25</v>
      </c>
      <c r="B486">
        <v>2</v>
      </c>
      <c r="C486" t="s">
        <v>373</v>
      </c>
      <c r="D486" t="s">
        <v>382</v>
      </c>
      <c r="E486" t="s">
        <v>31</v>
      </c>
      <c r="F486">
        <v>3.8</v>
      </c>
      <c r="G486">
        <v>1.71</v>
      </c>
    </row>
    <row r="487" spans="1:7" x14ac:dyDescent="0.35">
      <c r="A487" t="s">
        <v>25</v>
      </c>
      <c r="B487">
        <v>2</v>
      </c>
      <c r="C487" t="s">
        <v>373</v>
      </c>
      <c r="D487" t="s">
        <v>382</v>
      </c>
      <c r="E487" t="s">
        <v>23</v>
      </c>
      <c r="F487">
        <v>22.1</v>
      </c>
      <c r="G487">
        <v>171</v>
      </c>
    </row>
    <row r="488" spans="1:7" x14ac:dyDescent="0.35">
      <c r="A488" t="s">
        <v>25</v>
      </c>
      <c r="B488">
        <v>2</v>
      </c>
      <c r="C488" t="s">
        <v>373</v>
      </c>
      <c r="D488" t="s">
        <v>382</v>
      </c>
      <c r="E488" t="s">
        <v>23</v>
      </c>
      <c r="F488">
        <v>12.2</v>
      </c>
      <c r="G488">
        <v>27.7</v>
      </c>
    </row>
    <row r="489" spans="1:7" x14ac:dyDescent="0.35">
      <c r="A489" t="s">
        <v>25</v>
      </c>
      <c r="B489">
        <v>2</v>
      </c>
      <c r="C489" t="s">
        <v>373</v>
      </c>
      <c r="D489" t="s">
        <v>382</v>
      </c>
      <c r="E489" t="s">
        <v>23</v>
      </c>
      <c r="F489">
        <v>7.5</v>
      </c>
      <c r="G489">
        <v>6.6</v>
      </c>
    </row>
    <row r="490" spans="1:7" x14ac:dyDescent="0.35">
      <c r="A490" t="s">
        <v>25</v>
      </c>
      <c r="B490">
        <v>2</v>
      </c>
      <c r="C490" t="s">
        <v>373</v>
      </c>
      <c r="D490" t="s">
        <v>382</v>
      </c>
      <c r="E490" t="s">
        <v>23</v>
      </c>
      <c r="F490">
        <v>8.1</v>
      </c>
      <c r="G490">
        <v>8.92</v>
      </c>
    </row>
    <row r="491" spans="1:7" x14ac:dyDescent="0.35">
      <c r="A491" t="s">
        <v>25</v>
      </c>
      <c r="B491">
        <v>2</v>
      </c>
      <c r="C491" t="s">
        <v>373</v>
      </c>
      <c r="D491" t="s">
        <v>382</v>
      </c>
      <c r="E491" t="s">
        <v>23</v>
      </c>
      <c r="F491">
        <v>4.5</v>
      </c>
      <c r="G491">
        <v>2.2999999999999998</v>
      </c>
    </row>
    <row r="492" spans="1:7" x14ac:dyDescent="0.35">
      <c r="A492" t="s">
        <v>25</v>
      </c>
      <c r="B492">
        <v>2</v>
      </c>
      <c r="C492" t="s">
        <v>373</v>
      </c>
      <c r="D492" t="s">
        <v>382</v>
      </c>
      <c r="E492" t="s">
        <v>103</v>
      </c>
      <c r="F492">
        <v>6.6</v>
      </c>
      <c r="G492">
        <v>6.25</v>
      </c>
    </row>
    <row r="493" spans="1:7" x14ac:dyDescent="0.35">
      <c r="A493" t="s">
        <v>25</v>
      </c>
      <c r="B493">
        <v>2</v>
      </c>
      <c r="C493" t="s">
        <v>373</v>
      </c>
      <c r="D493" t="s">
        <v>382</v>
      </c>
      <c r="E493" t="s">
        <v>103</v>
      </c>
      <c r="F493">
        <v>6.9</v>
      </c>
      <c r="G493">
        <v>6.82</v>
      </c>
    </row>
    <row r="494" spans="1:7" x14ac:dyDescent="0.35">
      <c r="A494" t="s">
        <v>25</v>
      </c>
      <c r="B494">
        <v>2</v>
      </c>
      <c r="C494" t="s">
        <v>373</v>
      </c>
      <c r="D494" t="s">
        <v>382</v>
      </c>
      <c r="E494" t="s">
        <v>103</v>
      </c>
      <c r="F494">
        <v>7.7</v>
      </c>
      <c r="G494">
        <v>7.2</v>
      </c>
    </row>
    <row r="495" spans="1:7" x14ac:dyDescent="0.35">
      <c r="A495" t="s">
        <v>25</v>
      </c>
      <c r="B495">
        <v>2</v>
      </c>
      <c r="C495" t="s">
        <v>373</v>
      </c>
      <c r="D495" t="s">
        <v>382</v>
      </c>
      <c r="E495" t="s">
        <v>103</v>
      </c>
      <c r="F495">
        <v>5.2</v>
      </c>
      <c r="G495">
        <v>2.14</v>
      </c>
    </row>
    <row r="496" spans="1:7" x14ac:dyDescent="0.35">
      <c r="A496" t="s">
        <v>25</v>
      </c>
      <c r="B496">
        <v>2</v>
      </c>
      <c r="C496" t="s">
        <v>373</v>
      </c>
      <c r="D496" t="s">
        <v>382</v>
      </c>
      <c r="E496" t="s">
        <v>103</v>
      </c>
      <c r="F496">
        <v>5.0999999999999996</v>
      </c>
      <c r="G496">
        <v>2.14</v>
      </c>
    </row>
    <row r="497" spans="1:7" x14ac:dyDescent="0.35">
      <c r="A497" t="s">
        <v>25</v>
      </c>
      <c r="B497">
        <v>2</v>
      </c>
      <c r="C497" t="s">
        <v>373</v>
      </c>
      <c r="D497" t="s">
        <v>382</v>
      </c>
      <c r="E497" t="s">
        <v>103</v>
      </c>
      <c r="F497">
        <v>6.2</v>
      </c>
      <c r="G497">
        <v>4.3899999999999997</v>
      </c>
    </row>
    <row r="498" spans="1:7" x14ac:dyDescent="0.35">
      <c r="A498" t="s">
        <v>49</v>
      </c>
      <c r="B498">
        <v>1</v>
      </c>
      <c r="C498" t="s">
        <v>364</v>
      </c>
      <c r="D498" t="s">
        <v>364</v>
      </c>
      <c r="E498" t="s">
        <v>23</v>
      </c>
      <c r="F498">
        <v>5.8</v>
      </c>
      <c r="G498">
        <v>2.8</v>
      </c>
    </row>
    <row r="499" spans="1:7" x14ac:dyDescent="0.35">
      <c r="A499" t="s">
        <v>49</v>
      </c>
      <c r="B499">
        <v>1</v>
      </c>
      <c r="C499" t="s">
        <v>364</v>
      </c>
      <c r="D499" t="s">
        <v>364</v>
      </c>
      <c r="E499" t="s">
        <v>23</v>
      </c>
      <c r="F499">
        <v>8.1</v>
      </c>
      <c r="G499">
        <v>7.9</v>
      </c>
    </row>
    <row r="500" spans="1:7" x14ac:dyDescent="0.35">
      <c r="A500" t="s">
        <v>49</v>
      </c>
      <c r="B500">
        <v>1</v>
      </c>
      <c r="C500" t="s">
        <v>364</v>
      </c>
      <c r="D500" t="s">
        <v>364</v>
      </c>
      <c r="E500" t="s">
        <v>23</v>
      </c>
      <c r="F500">
        <v>9.9</v>
      </c>
      <c r="G500">
        <v>14.1</v>
      </c>
    </row>
    <row r="501" spans="1:7" x14ac:dyDescent="0.35">
      <c r="A501" t="s">
        <v>49</v>
      </c>
      <c r="B501">
        <v>1</v>
      </c>
      <c r="C501" t="s">
        <v>364</v>
      </c>
      <c r="D501" t="s">
        <v>364</v>
      </c>
      <c r="E501" t="s">
        <v>23</v>
      </c>
      <c r="F501">
        <v>8.1</v>
      </c>
      <c r="G501">
        <v>11.9</v>
      </c>
    </row>
    <row r="502" spans="1:7" x14ac:dyDescent="0.35">
      <c r="A502" t="s">
        <v>49</v>
      </c>
      <c r="B502">
        <v>1</v>
      </c>
      <c r="C502" t="s">
        <v>364</v>
      </c>
      <c r="D502" t="s">
        <v>364</v>
      </c>
      <c r="E502" t="s">
        <v>23</v>
      </c>
      <c r="F502">
        <v>6.9</v>
      </c>
      <c r="G502">
        <v>6.6</v>
      </c>
    </row>
    <row r="503" spans="1:7" x14ac:dyDescent="0.35">
      <c r="A503" t="s">
        <v>49</v>
      </c>
      <c r="B503">
        <v>1</v>
      </c>
      <c r="C503" t="s">
        <v>364</v>
      </c>
      <c r="D503" t="s">
        <v>364</v>
      </c>
      <c r="E503" t="s">
        <v>23</v>
      </c>
      <c r="F503">
        <v>7.6</v>
      </c>
      <c r="G503">
        <v>8.5</v>
      </c>
    </row>
    <row r="504" spans="1:7" x14ac:dyDescent="0.35">
      <c r="A504" t="s">
        <v>49</v>
      </c>
      <c r="B504">
        <v>1</v>
      </c>
      <c r="C504" t="s">
        <v>364</v>
      </c>
      <c r="D504" t="s">
        <v>364</v>
      </c>
      <c r="E504" t="s">
        <v>23</v>
      </c>
      <c r="F504">
        <v>7.3</v>
      </c>
      <c r="G504">
        <v>7.9</v>
      </c>
    </row>
    <row r="505" spans="1:7" x14ac:dyDescent="0.35">
      <c r="A505" t="s">
        <v>49</v>
      </c>
      <c r="B505">
        <v>1</v>
      </c>
      <c r="C505" t="s">
        <v>364</v>
      </c>
      <c r="D505" t="s">
        <v>364</v>
      </c>
      <c r="E505" t="s">
        <v>23</v>
      </c>
      <c r="F505">
        <v>13.4</v>
      </c>
      <c r="G505">
        <v>48.6</v>
      </c>
    </row>
    <row r="506" spans="1:7" x14ac:dyDescent="0.35">
      <c r="A506" t="s">
        <v>49</v>
      </c>
      <c r="B506">
        <v>1</v>
      </c>
      <c r="C506" t="s">
        <v>364</v>
      </c>
      <c r="D506" t="s">
        <v>364</v>
      </c>
      <c r="E506" t="s">
        <v>23</v>
      </c>
      <c r="F506">
        <v>8.6999999999999993</v>
      </c>
      <c r="G506">
        <v>13.7</v>
      </c>
    </row>
    <row r="507" spans="1:7" x14ac:dyDescent="0.35">
      <c r="A507" t="s">
        <v>49</v>
      </c>
      <c r="B507">
        <v>1</v>
      </c>
      <c r="C507" t="s">
        <v>364</v>
      </c>
      <c r="D507" t="s">
        <v>364</v>
      </c>
      <c r="E507" t="s">
        <v>23</v>
      </c>
      <c r="F507">
        <v>7.8</v>
      </c>
      <c r="G507">
        <v>9.1999999999999993</v>
      </c>
    </row>
    <row r="508" spans="1:7" x14ac:dyDescent="0.35">
      <c r="A508" t="s">
        <v>49</v>
      </c>
      <c r="B508">
        <v>1</v>
      </c>
      <c r="C508" t="s">
        <v>364</v>
      </c>
      <c r="D508" t="s">
        <v>364</v>
      </c>
      <c r="E508" t="s">
        <v>23</v>
      </c>
      <c r="F508">
        <v>6.4</v>
      </c>
      <c r="G508">
        <v>5.6</v>
      </c>
    </row>
    <row r="509" spans="1:7" x14ac:dyDescent="0.35">
      <c r="A509" t="s">
        <v>49</v>
      </c>
      <c r="B509">
        <v>1</v>
      </c>
      <c r="C509" t="s">
        <v>364</v>
      </c>
      <c r="D509" t="s">
        <v>364</v>
      </c>
      <c r="E509" t="s">
        <v>23</v>
      </c>
      <c r="F509">
        <v>6.8</v>
      </c>
      <c r="G509">
        <v>5.7</v>
      </c>
    </row>
    <row r="510" spans="1:7" x14ac:dyDescent="0.35">
      <c r="A510" t="s">
        <v>49</v>
      </c>
      <c r="B510">
        <v>1</v>
      </c>
      <c r="C510" t="s">
        <v>364</v>
      </c>
      <c r="D510" t="s">
        <v>364</v>
      </c>
      <c r="E510" t="s">
        <v>23</v>
      </c>
      <c r="F510">
        <v>7.6</v>
      </c>
      <c r="G510">
        <v>9.3000000000000007</v>
      </c>
    </row>
    <row r="511" spans="1:7" x14ac:dyDescent="0.35">
      <c r="A511" t="s">
        <v>49</v>
      </c>
      <c r="B511">
        <v>1</v>
      </c>
      <c r="C511" t="s">
        <v>364</v>
      </c>
      <c r="D511" t="s">
        <v>364</v>
      </c>
      <c r="E511" t="s">
        <v>23</v>
      </c>
      <c r="F511">
        <v>8</v>
      </c>
      <c r="G511">
        <v>10.8</v>
      </c>
    </row>
    <row r="512" spans="1:7" x14ac:dyDescent="0.35">
      <c r="A512" t="s">
        <v>49</v>
      </c>
      <c r="B512">
        <v>1</v>
      </c>
      <c r="C512" t="s">
        <v>364</v>
      </c>
      <c r="D512" t="s">
        <v>364</v>
      </c>
      <c r="E512" t="s">
        <v>23</v>
      </c>
      <c r="F512">
        <v>9.6999999999999993</v>
      </c>
      <c r="G512">
        <v>16.899999999999999</v>
      </c>
    </row>
    <row r="513" spans="1:9" x14ac:dyDescent="0.35">
      <c r="A513" t="s">
        <v>49</v>
      </c>
      <c r="B513">
        <v>1</v>
      </c>
      <c r="C513" t="s">
        <v>364</v>
      </c>
      <c r="D513" t="s">
        <v>364</v>
      </c>
      <c r="E513" t="s">
        <v>23</v>
      </c>
      <c r="F513">
        <v>7.5</v>
      </c>
      <c r="G513">
        <v>8.1999999999999993</v>
      </c>
    </row>
    <row r="514" spans="1:9" x14ac:dyDescent="0.35">
      <c r="A514" t="s">
        <v>49</v>
      </c>
      <c r="B514">
        <v>1</v>
      </c>
      <c r="C514" t="s">
        <v>364</v>
      </c>
      <c r="D514" t="s">
        <v>364</v>
      </c>
      <c r="E514" t="s">
        <v>23</v>
      </c>
      <c r="F514">
        <v>7.4</v>
      </c>
      <c r="G514">
        <v>6.4</v>
      </c>
    </row>
    <row r="515" spans="1:9" x14ac:dyDescent="0.35">
      <c r="A515" t="s">
        <v>49</v>
      </c>
      <c r="B515">
        <v>1</v>
      </c>
      <c r="C515" t="s">
        <v>364</v>
      </c>
      <c r="D515" t="s">
        <v>364</v>
      </c>
      <c r="E515" t="s">
        <v>23</v>
      </c>
      <c r="F515">
        <v>7.2</v>
      </c>
      <c r="G515">
        <v>5.92</v>
      </c>
    </row>
    <row r="516" spans="1:9" x14ac:dyDescent="0.35">
      <c r="A516" t="s">
        <v>49</v>
      </c>
      <c r="B516">
        <v>1</v>
      </c>
      <c r="C516" t="s">
        <v>364</v>
      </c>
      <c r="D516" t="s">
        <v>364</v>
      </c>
      <c r="E516" t="s">
        <v>23</v>
      </c>
      <c r="F516">
        <v>7.2</v>
      </c>
      <c r="G516">
        <v>6.06</v>
      </c>
    </row>
    <row r="517" spans="1:9" x14ac:dyDescent="0.35">
      <c r="A517" t="s">
        <v>49</v>
      </c>
      <c r="B517">
        <v>1</v>
      </c>
      <c r="C517" t="s">
        <v>364</v>
      </c>
      <c r="D517" t="s">
        <v>364</v>
      </c>
      <c r="E517" t="s">
        <v>23</v>
      </c>
      <c r="F517">
        <v>7.2</v>
      </c>
      <c r="G517">
        <v>5.9</v>
      </c>
    </row>
    <row r="518" spans="1:9" x14ac:dyDescent="0.35">
      <c r="A518" t="s">
        <v>49</v>
      </c>
      <c r="B518">
        <v>1</v>
      </c>
      <c r="C518" t="s">
        <v>364</v>
      </c>
      <c r="D518" t="s">
        <v>364</v>
      </c>
      <c r="E518" t="s">
        <v>23</v>
      </c>
      <c r="F518">
        <v>7.9</v>
      </c>
      <c r="G518">
        <v>7.4</v>
      </c>
    </row>
    <row r="519" spans="1:9" x14ac:dyDescent="0.35">
      <c r="A519" t="s">
        <v>49</v>
      </c>
      <c r="B519">
        <v>1</v>
      </c>
      <c r="C519" t="s">
        <v>364</v>
      </c>
      <c r="D519" t="s">
        <v>364</v>
      </c>
      <c r="E519" t="s">
        <v>23</v>
      </c>
      <c r="F519">
        <v>7.3</v>
      </c>
      <c r="G519">
        <v>6.6</v>
      </c>
    </row>
    <row r="520" spans="1:9" x14ac:dyDescent="0.35">
      <c r="A520" t="s">
        <v>49</v>
      </c>
      <c r="B520">
        <v>1</v>
      </c>
      <c r="C520" t="s">
        <v>364</v>
      </c>
      <c r="D520" t="s">
        <v>364</v>
      </c>
      <c r="E520" t="s">
        <v>23</v>
      </c>
      <c r="F520">
        <v>7.3</v>
      </c>
      <c r="G520">
        <v>8.1</v>
      </c>
    </row>
    <row r="521" spans="1:9" x14ac:dyDescent="0.35">
      <c r="A521" t="s">
        <v>49</v>
      </c>
      <c r="B521">
        <v>1</v>
      </c>
      <c r="C521" t="s">
        <v>364</v>
      </c>
      <c r="D521" t="s">
        <v>364</v>
      </c>
      <c r="E521" t="s">
        <v>23</v>
      </c>
      <c r="F521">
        <v>7.6</v>
      </c>
      <c r="G521">
        <v>6.8</v>
      </c>
    </row>
    <row r="522" spans="1:9" x14ac:dyDescent="0.35">
      <c r="A522" t="s">
        <v>49</v>
      </c>
      <c r="B522">
        <v>1</v>
      </c>
      <c r="C522" t="s">
        <v>364</v>
      </c>
      <c r="D522" t="s">
        <v>364</v>
      </c>
      <c r="E522" t="s">
        <v>23</v>
      </c>
      <c r="F522">
        <v>7</v>
      </c>
      <c r="G522">
        <v>5.6</v>
      </c>
    </row>
    <row r="523" spans="1:9" x14ac:dyDescent="0.35">
      <c r="A523" t="s">
        <v>49</v>
      </c>
      <c r="B523">
        <v>1</v>
      </c>
      <c r="C523" t="s">
        <v>364</v>
      </c>
      <c r="D523" t="s">
        <v>364</v>
      </c>
      <c r="E523" t="s">
        <v>23</v>
      </c>
      <c r="F523">
        <v>8.1</v>
      </c>
      <c r="G523">
        <v>8</v>
      </c>
    </row>
    <row r="524" spans="1:9" x14ac:dyDescent="0.35">
      <c r="A524" t="s">
        <v>49</v>
      </c>
      <c r="B524">
        <v>1</v>
      </c>
      <c r="C524" t="s">
        <v>364</v>
      </c>
      <c r="D524" t="s">
        <v>364</v>
      </c>
      <c r="E524" t="s">
        <v>23</v>
      </c>
      <c r="F524">
        <v>7.3</v>
      </c>
      <c r="G524">
        <v>6.4</v>
      </c>
    </row>
    <row r="525" spans="1:9" x14ac:dyDescent="0.35">
      <c r="A525" t="s">
        <v>49</v>
      </c>
      <c r="B525">
        <v>1</v>
      </c>
      <c r="C525" t="s">
        <v>364</v>
      </c>
      <c r="D525" t="s">
        <v>364</v>
      </c>
      <c r="E525" t="s">
        <v>23</v>
      </c>
      <c r="F525">
        <v>7.5</v>
      </c>
      <c r="G525">
        <v>6.7</v>
      </c>
    </row>
    <row r="526" spans="1:9" x14ac:dyDescent="0.35">
      <c r="A526" t="s">
        <v>49</v>
      </c>
      <c r="B526">
        <v>1</v>
      </c>
      <c r="C526" t="s">
        <v>365</v>
      </c>
      <c r="D526" t="s">
        <v>365</v>
      </c>
      <c r="E526" t="s">
        <v>545</v>
      </c>
      <c r="F526">
        <v>11.8</v>
      </c>
      <c r="G526">
        <v>45.3</v>
      </c>
      <c r="I526" t="s">
        <v>50</v>
      </c>
    </row>
    <row r="527" spans="1:9" x14ac:dyDescent="0.35">
      <c r="A527" t="s">
        <v>49</v>
      </c>
      <c r="B527">
        <v>1</v>
      </c>
      <c r="C527" t="s">
        <v>365</v>
      </c>
      <c r="D527" t="s">
        <v>365</v>
      </c>
      <c r="E527" t="s">
        <v>23</v>
      </c>
      <c r="F527">
        <v>11.9</v>
      </c>
      <c r="G527">
        <v>29.13</v>
      </c>
    </row>
    <row r="528" spans="1:9" x14ac:dyDescent="0.35">
      <c r="A528" t="s">
        <v>49</v>
      </c>
      <c r="B528">
        <v>1</v>
      </c>
      <c r="C528" t="s">
        <v>365</v>
      </c>
      <c r="D528" t="s">
        <v>365</v>
      </c>
      <c r="E528" t="s">
        <v>23</v>
      </c>
      <c r="F528">
        <v>7.5</v>
      </c>
      <c r="G528">
        <v>5.89</v>
      </c>
    </row>
    <row r="529" spans="1:9" x14ac:dyDescent="0.35">
      <c r="A529" t="s">
        <v>49</v>
      </c>
      <c r="B529">
        <v>1</v>
      </c>
      <c r="C529" t="s">
        <v>365</v>
      </c>
      <c r="D529" t="s">
        <v>365</v>
      </c>
      <c r="E529" t="s">
        <v>23</v>
      </c>
      <c r="F529">
        <v>7.5</v>
      </c>
      <c r="G529">
        <v>6.82</v>
      </c>
    </row>
    <row r="530" spans="1:9" x14ac:dyDescent="0.35">
      <c r="A530" t="s">
        <v>49</v>
      </c>
      <c r="B530">
        <v>1</v>
      </c>
      <c r="C530" t="s">
        <v>365</v>
      </c>
      <c r="D530" t="s">
        <v>365</v>
      </c>
      <c r="E530" t="s">
        <v>27</v>
      </c>
      <c r="F530">
        <v>8.1999999999999993</v>
      </c>
      <c r="G530">
        <v>5.66</v>
      </c>
    </row>
    <row r="531" spans="1:9" x14ac:dyDescent="0.35">
      <c r="A531" t="s">
        <v>49</v>
      </c>
      <c r="B531">
        <v>1</v>
      </c>
      <c r="C531" t="s">
        <v>373</v>
      </c>
      <c r="D531" t="s">
        <v>363</v>
      </c>
      <c r="E531" t="s">
        <v>31</v>
      </c>
      <c r="F531">
        <v>6</v>
      </c>
      <c r="G531">
        <v>4.7699999999999996</v>
      </c>
    </row>
    <row r="532" spans="1:9" x14ac:dyDescent="0.35">
      <c r="A532" t="s">
        <v>49</v>
      </c>
      <c r="B532">
        <v>1</v>
      </c>
      <c r="C532" t="s">
        <v>373</v>
      </c>
      <c r="D532" t="s">
        <v>363</v>
      </c>
      <c r="E532" t="s">
        <v>493</v>
      </c>
      <c r="F532">
        <v>10.8</v>
      </c>
      <c r="G532">
        <v>22.32</v>
      </c>
      <c r="I532" t="s">
        <v>50</v>
      </c>
    </row>
    <row r="533" spans="1:9" x14ac:dyDescent="0.35">
      <c r="A533" t="s">
        <v>49</v>
      </c>
      <c r="B533">
        <v>1</v>
      </c>
      <c r="C533" t="s">
        <v>373</v>
      </c>
      <c r="D533" t="s">
        <v>363</v>
      </c>
      <c r="E533" t="s">
        <v>294</v>
      </c>
      <c r="F533">
        <v>9.6</v>
      </c>
      <c r="G533">
        <v>30.69</v>
      </c>
    </row>
    <row r="534" spans="1:9" x14ac:dyDescent="0.35">
      <c r="A534" t="s">
        <v>49</v>
      </c>
      <c r="B534">
        <v>1</v>
      </c>
      <c r="C534" t="s">
        <v>373</v>
      </c>
      <c r="D534" t="s">
        <v>363</v>
      </c>
      <c r="E534" t="s">
        <v>31</v>
      </c>
      <c r="F534">
        <v>6.3</v>
      </c>
      <c r="G534">
        <v>5.7</v>
      </c>
    </row>
    <row r="535" spans="1:9" x14ac:dyDescent="0.35">
      <c r="A535" t="s">
        <v>49</v>
      </c>
      <c r="B535">
        <v>1</v>
      </c>
      <c r="C535" t="s">
        <v>373</v>
      </c>
      <c r="D535" t="s">
        <v>363</v>
      </c>
      <c r="E535" t="s">
        <v>27</v>
      </c>
      <c r="F535">
        <v>8</v>
      </c>
      <c r="G535">
        <v>5.57</v>
      </c>
    </row>
    <row r="536" spans="1:9" x14ac:dyDescent="0.35">
      <c r="A536" t="s">
        <v>49</v>
      </c>
      <c r="B536">
        <v>1</v>
      </c>
      <c r="C536" t="s">
        <v>373</v>
      </c>
      <c r="D536" t="s">
        <v>363</v>
      </c>
      <c r="E536" t="s">
        <v>23</v>
      </c>
      <c r="F536">
        <v>12.2</v>
      </c>
      <c r="G536">
        <v>29.93</v>
      </c>
    </row>
    <row r="537" spans="1:9" x14ac:dyDescent="0.35">
      <c r="A537" t="s">
        <v>49</v>
      </c>
      <c r="B537">
        <v>1</v>
      </c>
      <c r="C537" t="s">
        <v>373</v>
      </c>
      <c r="D537" t="s">
        <v>363</v>
      </c>
      <c r="E537" t="s">
        <v>23</v>
      </c>
      <c r="F537">
        <v>13.3</v>
      </c>
      <c r="G537">
        <v>39.299999999999997</v>
      </c>
    </row>
    <row r="538" spans="1:9" x14ac:dyDescent="0.35">
      <c r="A538" t="s">
        <v>49</v>
      </c>
      <c r="B538">
        <v>1</v>
      </c>
      <c r="C538" t="s">
        <v>373</v>
      </c>
      <c r="D538" t="s">
        <v>363</v>
      </c>
      <c r="E538" t="s">
        <v>23</v>
      </c>
      <c r="F538">
        <v>13.6</v>
      </c>
      <c r="G538">
        <v>36.979999999999997</v>
      </c>
    </row>
    <row r="539" spans="1:9" x14ac:dyDescent="0.35">
      <c r="A539" t="s">
        <v>49</v>
      </c>
      <c r="B539">
        <v>1</v>
      </c>
      <c r="C539" t="s">
        <v>373</v>
      </c>
      <c r="D539" t="s">
        <v>363</v>
      </c>
      <c r="E539" t="s">
        <v>23</v>
      </c>
      <c r="F539">
        <v>5.4</v>
      </c>
      <c r="G539">
        <v>2.59</v>
      </c>
    </row>
    <row r="540" spans="1:9" x14ac:dyDescent="0.35">
      <c r="A540" t="s">
        <v>49</v>
      </c>
      <c r="B540">
        <v>1</v>
      </c>
      <c r="C540" t="s">
        <v>373</v>
      </c>
      <c r="D540" t="s">
        <v>363</v>
      </c>
      <c r="E540" t="s">
        <v>23</v>
      </c>
      <c r="F540">
        <v>5.4</v>
      </c>
      <c r="G540">
        <v>2.4500000000000002</v>
      </c>
    </row>
    <row r="541" spans="1:9" x14ac:dyDescent="0.35">
      <c r="A541" t="s">
        <v>49</v>
      </c>
      <c r="B541">
        <v>1</v>
      </c>
      <c r="C541" t="s">
        <v>373</v>
      </c>
      <c r="D541" t="s">
        <v>363</v>
      </c>
      <c r="E541" t="s">
        <v>23</v>
      </c>
      <c r="F541">
        <v>14.3</v>
      </c>
      <c r="G541">
        <v>48.41</v>
      </c>
    </row>
    <row r="542" spans="1:9" x14ac:dyDescent="0.35">
      <c r="A542" t="s">
        <v>49</v>
      </c>
      <c r="B542">
        <v>1</v>
      </c>
      <c r="C542" t="s">
        <v>373</v>
      </c>
      <c r="D542" t="s">
        <v>363</v>
      </c>
      <c r="E542" t="s">
        <v>23</v>
      </c>
      <c r="F542">
        <v>9.3000000000000007</v>
      </c>
      <c r="G542">
        <v>12.5</v>
      </c>
    </row>
    <row r="543" spans="1:9" x14ac:dyDescent="0.35">
      <c r="A543" t="s">
        <v>49</v>
      </c>
      <c r="B543">
        <v>1</v>
      </c>
      <c r="C543" t="s">
        <v>373</v>
      </c>
      <c r="D543" t="s">
        <v>363</v>
      </c>
      <c r="E543" t="s">
        <v>23</v>
      </c>
      <c r="F543">
        <v>8.6</v>
      </c>
      <c r="G543">
        <v>9.7100000000000009</v>
      </c>
    </row>
    <row r="544" spans="1:9" x14ac:dyDescent="0.35">
      <c r="A544" t="s">
        <v>49</v>
      </c>
      <c r="B544">
        <v>1</v>
      </c>
      <c r="C544" t="s">
        <v>373</v>
      </c>
      <c r="D544" t="s">
        <v>363</v>
      </c>
      <c r="E544" t="s">
        <v>23</v>
      </c>
      <c r="F544">
        <v>7.9</v>
      </c>
      <c r="G544">
        <v>7.11</v>
      </c>
    </row>
    <row r="545" spans="1:7" x14ac:dyDescent="0.35">
      <c r="A545" t="s">
        <v>49</v>
      </c>
      <c r="B545">
        <v>1</v>
      </c>
      <c r="C545" t="s">
        <v>373</v>
      </c>
      <c r="D545" t="s">
        <v>379</v>
      </c>
      <c r="E545" t="s">
        <v>23</v>
      </c>
      <c r="F545">
        <v>5.4</v>
      </c>
      <c r="G545">
        <v>2.57</v>
      </c>
    </row>
    <row r="546" spans="1:7" x14ac:dyDescent="0.35">
      <c r="A546" t="s">
        <v>49</v>
      </c>
      <c r="B546">
        <v>1</v>
      </c>
      <c r="C546" t="s">
        <v>373</v>
      </c>
      <c r="D546" t="s">
        <v>379</v>
      </c>
      <c r="E546" t="s">
        <v>23</v>
      </c>
      <c r="F546">
        <v>5.8</v>
      </c>
      <c r="G546">
        <v>3.12</v>
      </c>
    </row>
    <row r="547" spans="1:7" x14ac:dyDescent="0.35">
      <c r="A547" t="s">
        <v>49</v>
      </c>
      <c r="B547">
        <v>1</v>
      </c>
      <c r="C547" t="s">
        <v>373</v>
      </c>
      <c r="D547" t="s">
        <v>379</v>
      </c>
      <c r="E547" t="s">
        <v>23</v>
      </c>
      <c r="F547">
        <v>8.1999999999999993</v>
      </c>
      <c r="G547">
        <v>8.86</v>
      </c>
    </row>
    <row r="548" spans="1:7" x14ac:dyDescent="0.35">
      <c r="A548" t="s">
        <v>49</v>
      </c>
      <c r="B548">
        <v>1</v>
      </c>
      <c r="C548" t="s">
        <v>373</v>
      </c>
      <c r="D548" t="s">
        <v>379</v>
      </c>
      <c r="E548" t="s">
        <v>23</v>
      </c>
      <c r="F548">
        <v>5.5</v>
      </c>
      <c r="G548">
        <v>2.48</v>
      </c>
    </row>
    <row r="549" spans="1:7" x14ac:dyDescent="0.35">
      <c r="A549" t="s">
        <v>49</v>
      </c>
      <c r="B549">
        <v>1</v>
      </c>
      <c r="C549" t="s">
        <v>373</v>
      </c>
      <c r="D549" t="s">
        <v>379</v>
      </c>
      <c r="E549" t="s">
        <v>23</v>
      </c>
      <c r="F549">
        <v>6.5</v>
      </c>
      <c r="G549">
        <v>4.2300000000000004</v>
      </c>
    </row>
    <row r="550" spans="1:7" x14ac:dyDescent="0.35">
      <c r="A550" t="s">
        <v>49</v>
      </c>
      <c r="B550">
        <v>1</v>
      </c>
      <c r="C550" t="s">
        <v>373</v>
      </c>
      <c r="D550" t="s">
        <v>379</v>
      </c>
      <c r="E550" t="s">
        <v>23</v>
      </c>
      <c r="F550">
        <v>4.8</v>
      </c>
      <c r="G550">
        <v>1.85</v>
      </c>
    </row>
    <row r="551" spans="1:7" x14ac:dyDescent="0.35">
      <c r="A551" t="s">
        <v>49</v>
      </c>
      <c r="B551">
        <v>1</v>
      </c>
      <c r="C551" t="s">
        <v>373</v>
      </c>
      <c r="D551" t="s">
        <v>379</v>
      </c>
      <c r="E551" t="s">
        <v>23</v>
      </c>
      <c r="F551">
        <v>7.8</v>
      </c>
      <c r="G551">
        <v>7.28</v>
      </c>
    </row>
    <row r="552" spans="1:7" x14ac:dyDescent="0.35">
      <c r="A552" t="s">
        <v>49</v>
      </c>
      <c r="B552">
        <v>1</v>
      </c>
      <c r="C552" t="s">
        <v>373</v>
      </c>
      <c r="D552" t="s">
        <v>379</v>
      </c>
      <c r="E552" t="s">
        <v>23</v>
      </c>
      <c r="F552">
        <v>5.2</v>
      </c>
      <c r="G552">
        <v>2.02</v>
      </c>
    </row>
    <row r="553" spans="1:7" x14ac:dyDescent="0.35">
      <c r="A553" t="s">
        <v>49</v>
      </c>
      <c r="B553">
        <v>1</v>
      </c>
      <c r="C553" t="s">
        <v>373</v>
      </c>
      <c r="D553" t="s">
        <v>379</v>
      </c>
      <c r="E553" t="s">
        <v>23</v>
      </c>
      <c r="F553">
        <v>7.8</v>
      </c>
      <c r="G553">
        <v>7.13</v>
      </c>
    </row>
    <row r="554" spans="1:7" x14ac:dyDescent="0.35">
      <c r="A554" t="s">
        <v>49</v>
      </c>
      <c r="B554">
        <v>1</v>
      </c>
      <c r="C554" t="s">
        <v>373</v>
      </c>
      <c r="D554" t="s">
        <v>379</v>
      </c>
      <c r="E554" t="s">
        <v>23</v>
      </c>
      <c r="F554">
        <v>6.7</v>
      </c>
      <c r="G554">
        <v>4.28</v>
      </c>
    </row>
    <row r="555" spans="1:7" x14ac:dyDescent="0.35">
      <c r="A555" t="s">
        <v>49</v>
      </c>
      <c r="B555">
        <v>1</v>
      </c>
      <c r="C555" t="s">
        <v>373</v>
      </c>
      <c r="D555" t="s">
        <v>379</v>
      </c>
      <c r="E555" t="s">
        <v>23</v>
      </c>
      <c r="F555">
        <v>8.1</v>
      </c>
      <c r="G555">
        <v>7.59</v>
      </c>
    </row>
    <row r="556" spans="1:7" x14ac:dyDescent="0.35">
      <c r="A556" t="s">
        <v>49</v>
      </c>
      <c r="B556">
        <v>1</v>
      </c>
      <c r="C556" t="s">
        <v>373</v>
      </c>
      <c r="D556" t="s">
        <v>379</v>
      </c>
      <c r="E556" t="s">
        <v>23</v>
      </c>
      <c r="F556">
        <v>7.7</v>
      </c>
      <c r="G556">
        <v>6.15</v>
      </c>
    </row>
    <row r="557" spans="1:7" x14ac:dyDescent="0.35">
      <c r="A557" t="s">
        <v>49</v>
      </c>
      <c r="B557">
        <v>1</v>
      </c>
      <c r="C557" t="s">
        <v>373</v>
      </c>
      <c r="D557" t="s">
        <v>379</v>
      </c>
      <c r="E557" t="s">
        <v>23</v>
      </c>
      <c r="F557">
        <v>8</v>
      </c>
      <c r="G557">
        <v>7.72</v>
      </c>
    </row>
    <row r="558" spans="1:7" x14ac:dyDescent="0.35">
      <c r="A558" t="s">
        <v>49</v>
      </c>
      <c r="B558">
        <v>1</v>
      </c>
      <c r="C558" t="s">
        <v>373</v>
      </c>
      <c r="D558" t="s">
        <v>379</v>
      </c>
      <c r="E558" t="s">
        <v>23</v>
      </c>
      <c r="F558">
        <v>9.1</v>
      </c>
      <c r="G558">
        <v>11.97</v>
      </c>
    </row>
    <row r="559" spans="1:7" x14ac:dyDescent="0.35">
      <c r="A559" t="s">
        <v>49</v>
      </c>
      <c r="B559">
        <v>1</v>
      </c>
      <c r="C559" t="s">
        <v>373</v>
      </c>
      <c r="D559" t="s">
        <v>379</v>
      </c>
      <c r="E559" t="s">
        <v>23</v>
      </c>
      <c r="F559">
        <v>7.8</v>
      </c>
      <c r="G559">
        <v>7.78</v>
      </c>
    </row>
    <row r="560" spans="1:7" x14ac:dyDescent="0.35">
      <c r="A560" t="s">
        <v>49</v>
      </c>
      <c r="B560">
        <v>1</v>
      </c>
      <c r="C560" t="s">
        <v>373</v>
      </c>
      <c r="D560" t="s">
        <v>379</v>
      </c>
      <c r="E560" t="s">
        <v>23</v>
      </c>
      <c r="F560">
        <v>4.9000000000000004</v>
      </c>
      <c r="G560">
        <v>2</v>
      </c>
    </row>
    <row r="561" spans="1:7" x14ac:dyDescent="0.35">
      <c r="A561" t="s">
        <v>49</v>
      </c>
      <c r="B561">
        <v>1</v>
      </c>
      <c r="C561" t="s">
        <v>373</v>
      </c>
      <c r="D561" t="s">
        <v>379</v>
      </c>
      <c r="E561" t="s">
        <v>23</v>
      </c>
      <c r="F561">
        <v>7.3</v>
      </c>
      <c r="G561">
        <v>5.89</v>
      </c>
    </row>
    <row r="562" spans="1:7" x14ac:dyDescent="0.35">
      <c r="A562" t="s">
        <v>49</v>
      </c>
      <c r="B562">
        <v>1</v>
      </c>
      <c r="C562" t="s">
        <v>373</v>
      </c>
      <c r="D562" t="s">
        <v>379</v>
      </c>
      <c r="E562" t="s">
        <v>23</v>
      </c>
      <c r="F562">
        <v>9.5</v>
      </c>
      <c r="G562">
        <v>12.95</v>
      </c>
    </row>
    <row r="563" spans="1:7" x14ac:dyDescent="0.35">
      <c r="A563" t="s">
        <v>49</v>
      </c>
      <c r="B563">
        <v>1</v>
      </c>
      <c r="C563" t="s">
        <v>373</v>
      </c>
      <c r="D563" t="s">
        <v>379</v>
      </c>
      <c r="E563" t="s">
        <v>23</v>
      </c>
      <c r="F563">
        <v>8.3000000000000007</v>
      </c>
      <c r="G563">
        <v>9.26</v>
      </c>
    </row>
    <row r="564" spans="1:7" x14ac:dyDescent="0.35">
      <c r="A564" t="s">
        <v>49</v>
      </c>
      <c r="B564">
        <v>1</v>
      </c>
      <c r="C564" t="s">
        <v>373</v>
      </c>
      <c r="D564" t="s">
        <v>379</v>
      </c>
      <c r="E564" t="s">
        <v>23</v>
      </c>
      <c r="F564">
        <v>7.5</v>
      </c>
      <c r="G564">
        <v>6.63</v>
      </c>
    </row>
    <row r="565" spans="1:7" x14ac:dyDescent="0.35">
      <c r="A565" t="s">
        <v>49</v>
      </c>
      <c r="B565">
        <v>1</v>
      </c>
      <c r="C565" t="s">
        <v>373</v>
      </c>
      <c r="D565" t="s">
        <v>379</v>
      </c>
      <c r="E565" t="s">
        <v>23</v>
      </c>
      <c r="F565">
        <v>8.8000000000000007</v>
      </c>
      <c r="G565">
        <v>10.64</v>
      </c>
    </row>
    <row r="566" spans="1:7" x14ac:dyDescent="0.35">
      <c r="A566" t="s">
        <v>49</v>
      </c>
      <c r="B566">
        <v>1</v>
      </c>
      <c r="C566" t="s">
        <v>373</v>
      </c>
      <c r="D566" t="s">
        <v>379</v>
      </c>
      <c r="E566" t="s">
        <v>23</v>
      </c>
      <c r="F566">
        <v>7.9</v>
      </c>
      <c r="G566">
        <v>7.4</v>
      </c>
    </row>
    <row r="567" spans="1:7" x14ac:dyDescent="0.35">
      <c r="A567" t="s">
        <v>49</v>
      </c>
      <c r="B567">
        <v>1</v>
      </c>
      <c r="C567" t="s">
        <v>373</v>
      </c>
      <c r="D567" t="s">
        <v>379</v>
      </c>
      <c r="E567" t="s">
        <v>23</v>
      </c>
      <c r="F567">
        <v>6.7</v>
      </c>
      <c r="G567">
        <v>4.46</v>
      </c>
    </row>
    <row r="568" spans="1:7" x14ac:dyDescent="0.35">
      <c r="A568" t="s">
        <v>49</v>
      </c>
      <c r="B568">
        <v>1</v>
      </c>
      <c r="C568" t="s">
        <v>373</v>
      </c>
      <c r="D568" t="s">
        <v>379</v>
      </c>
      <c r="E568" t="s">
        <v>23</v>
      </c>
      <c r="F568">
        <v>5.5</v>
      </c>
      <c r="G568">
        <v>2.65</v>
      </c>
    </row>
    <row r="569" spans="1:7" x14ac:dyDescent="0.35">
      <c r="A569" t="s">
        <v>49</v>
      </c>
      <c r="B569">
        <v>1</v>
      </c>
      <c r="C569" t="s">
        <v>373</v>
      </c>
      <c r="D569" t="s">
        <v>379</v>
      </c>
      <c r="E569" t="s">
        <v>23</v>
      </c>
      <c r="F569">
        <v>8.8000000000000007</v>
      </c>
      <c r="G569">
        <v>11.33</v>
      </c>
    </row>
    <row r="570" spans="1:7" x14ac:dyDescent="0.35">
      <c r="A570" t="s">
        <v>49</v>
      </c>
      <c r="B570">
        <v>1</v>
      </c>
      <c r="C570" t="s">
        <v>373</v>
      </c>
      <c r="D570" t="s">
        <v>379</v>
      </c>
      <c r="E570" t="s">
        <v>23</v>
      </c>
      <c r="F570">
        <v>9.1999999999999993</v>
      </c>
      <c r="G570">
        <v>12.11</v>
      </c>
    </row>
    <row r="571" spans="1:7" x14ac:dyDescent="0.35">
      <c r="A571" t="s">
        <v>49</v>
      </c>
      <c r="B571">
        <v>1</v>
      </c>
      <c r="C571" t="s">
        <v>373</v>
      </c>
      <c r="D571" t="s">
        <v>379</v>
      </c>
      <c r="E571" t="s">
        <v>23</v>
      </c>
      <c r="F571">
        <v>7.8</v>
      </c>
      <c r="G571">
        <v>7.28</v>
      </c>
    </row>
    <row r="572" spans="1:7" x14ac:dyDescent="0.35">
      <c r="A572" t="s">
        <v>49</v>
      </c>
      <c r="B572">
        <v>1</v>
      </c>
      <c r="C572" t="s">
        <v>373</v>
      </c>
      <c r="D572" t="s">
        <v>379</v>
      </c>
      <c r="E572" t="s">
        <v>23</v>
      </c>
      <c r="F572">
        <v>9.1999999999999993</v>
      </c>
      <c r="G572">
        <v>12.58</v>
      </c>
    </row>
    <row r="573" spans="1:7" x14ac:dyDescent="0.35">
      <c r="A573" t="s">
        <v>49</v>
      </c>
      <c r="B573">
        <v>1</v>
      </c>
      <c r="C573" t="s">
        <v>373</v>
      </c>
      <c r="D573" t="s">
        <v>379</v>
      </c>
      <c r="E573" t="s">
        <v>23</v>
      </c>
      <c r="F573">
        <v>7.6</v>
      </c>
      <c r="G573">
        <v>6.87</v>
      </c>
    </row>
    <row r="574" spans="1:7" x14ac:dyDescent="0.35">
      <c r="A574" t="s">
        <v>49</v>
      </c>
      <c r="B574">
        <v>1</v>
      </c>
      <c r="C574" t="s">
        <v>373</v>
      </c>
      <c r="D574" t="s">
        <v>379</v>
      </c>
      <c r="E574" t="s">
        <v>23</v>
      </c>
      <c r="F574">
        <v>8.4</v>
      </c>
      <c r="G574">
        <v>8.81</v>
      </c>
    </row>
    <row r="575" spans="1:7" x14ac:dyDescent="0.35">
      <c r="A575" t="s">
        <v>49</v>
      </c>
      <c r="B575">
        <v>1</v>
      </c>
      <c r="C575" t="s">
        <v>373</v>
      </c>
      <c r="D575" t="s">
        <v>379</v>
      </c>
      <c r="E575" t="s">
        <v>23</v>
      </c>
      <c r="F575">
        <v>8.3000000000000007</v>
      </c>
      <c r="G575">
        <v>9.66</v>
      </c>
    </row>
    <row r="576" spans="1:7" x14ac:dyDescent="0.35">
      <c r="A576" t="s">
        <v>49</v>
      </c>
      <c r="B576">
        <v>1</v>
      </c>
      <c r="C576" t="s">
        <v>373</v>
      </c>
      <c r="D576" t="s">
        <v>379</v>
      </c>
      <c r="E576" t="s">
        <v>23</v>
      </c>
      <c r="F576">
        <v>9.6</v>
      </c>
      <c r="G576">
        <v>10.72</v>
      </c>
    </row>
    <row r="577" spans="1:9" x14ac:dyDescent="0.35">
      <c r="A577" t="s">
        <v>49</v>
      </c>
      <c r="B577">
        <v>1</v>
      </c>
      <c r="C577" t="s">
        <v>373</v>
      </c>
      <c r="D577" t="s">
        <v>379</v>
      </c>
      <c r="E577" t="s">
        <v>23</v>
      </c>
      <c r="F577">
        <v>8.3000000000000007</v>
      </c>
      <c r="G577">
        <v>9.42</v>
      </c>
    </row>
    <row r="578" spans="1:9" x14ac:dyDescent="0.35">
      <c r="A578" t="s">
        <v>49</v>
      </c>
      <c r="B578">
        <v>1</v>
      </c>
      <c r="C578" t="s">
        <v>373</v>
      </c>
      <c r="D578" t="s">
        <v>379</v>
      </c>
      <c r="E578" t="s">
        <v>23</v>
      </c>
      <c r="F578">
        <v>8.1</v>
      </c>
      <c r="G578">
        <v>8.26</v>
      </c>
    </row>
    <row r="579" spans="1:9" x14ac:dyDescent="0.35">
      <c r="A579" t="s">
        <v>49</v>
      </c>
      <c r="B579">
        <v>1</v>
      </c>
      <c r="C579" t="s">
        <v>373</v>
      </c>
      <c r="D579" t="s">
        <v>379</v>
      </c>
      <c r="E579" t="s">
        <v>294</v>
      </c>
      <c r="F579">
        <v>9.9</v>
      </c>
      <c r="G579">
        <v>30.59</v>
      </c>
      <c r="I579" t="s">
        <v>50</v>
      </c>
    </row>
    <row r="580" spans="1:9" x14ac:dyDescent="0.35">
      <c r="A580" t="s">
        <v>49</v>
      </c>
      <c r="B580">
        <v>1</v>
      </c>
      <c r="C580" t="s">
        <v>373</v>
      </c>
      <c r="D580" t="s">
        <v>379</v>
      </c>
      <c r="E580" t="s">
        <v>27</v>
      </c>
      <c r="F580">
        <v>7.9</v>
      </c>
      <c r="G580">
        <v>4.42</v>
      </c>
    </row>
    <row r="581" spans="1:9" x14ac:dyDescent="0.35">
      <c r="A581" t="s">
        <v>49</v>
      </c>
      <c r="B581">
        <v>1</v>
      </c>
      <c r="C581" t="s">
        <v>373</v>
      </c>
      <c r="D581" t="s">
        <v>379</v>
      </c>
      <c r="E581" t="s">
        <v>493</v>
      </c>
      <c r="F581">
        <v>11.9</v>
      </c>
      <c r="G581">
        <v>29.03</v>
      </c>
      <c r="I581" t="s">
        <v>50</v>
      </c>
    </row>
    <row r="582" spans="1:9" x14ac:dyDescent="0.35">
      <c r="A582" t="s">
        <v>49</v>
      </c>
      <c r="B582">
        <v>1</v>
      </c>
      <c r="C582" t="s">
        <v>373</v>
      </c>
      <c r="D582" t="s">
        <v>378</v>
      </c>
      <c r="E582" t="s">
        <v>577</v>
      </c>
      <c r="F582">
        <v>11.1</v>
      </c>
      <c r="G582">
        <v>29.08</v>
      </c>
      <c r="I582" t="s">
        <v>50</v>
      </c>
    </row>
    <row r="583" spans="1:9" x14ac:dyDescent="0.35">
      <c r="A583" t="s">
        <v>49</v>
      </c>
      <c r="B583">
        <v>1</v>
      </c>
      <c r="C583" t="s">
        <v>373</v>
      </c>
      <c r="D583" t="s">
        <v>378</v>
      </c>
      <c r="E583" t="s">
        <v>294</v>
      </c>
      <c r="F583">
        <v>9</v>
      </c>
      <c r="G583">
        <v>26.07</v>
      </c>
      <c r="I583" t="s">
        <v>995</v>
      </c>
    </row>
    <row r="584" spans="1:9" x14ac:dyDescent="0.35">
      <c r="A584" t="s">
        <v>49</v>
      </c>
      <c r="B584">
        <v>1</v>
      </c>
      <c r="C584" t="s">
        <v>373</v>
      </c>
      <c r="D584" t="s">
        <v>378</v>
      </c>
      <c r="E584" t="s">
        <v>294</v>
      </c>
      <c r="F584">
        <v>4</v>
      </c>
      <c r="G584">
        <v>2.8</v>
      </c>
      <c r="I584" t="s">
        <v>995</v>
      </c>
    </row>
    <row r="585" spans="1:9" x14ac:dyDescent="0.35">
      <c r="A585" t="s">
        <v>49</v>
      </c>
      <c r="B585">
        <v>1</v>
      </c>
      <c r="C585" t="s">
        <v>373</v>
      </c>
      <c r="D585" t="s">
        <v>378</v>
      </c>
      <c r="E585" t="s">
        <v>31</v>
      </c>
      <c r="F585">
        <v>5.2</v>
      </c>
      <c r="G585">
        <v>3.34</v>
      </c>
    </row>
    <row r="586" spans="1:9" x14ac:dyDescent="0.35">
      <c r="A586" t="s">
        <v>49</v>
      </c>
      <c r="B586">
        <v>1</v>
      </c>
      <c r="C586" t="s">
        <v>373</v>
      </c>
      <c r="D586" t="s">
        <v>378</v>
      </c>
      <c r="E586" t="s">
        <v>23</v>
      </c>
      <c r="F586">
        <v>9.1999999999999993</v>
      </c>
      <c r="G586">
        <v>11.9</v>
      </c>
    </row>
    <row r="587" spans="1:9" x14ac:dyDescent="0.35">
      <c r="A587" t="s">
        <v>49</v>
      </c>
      <c r="B587">
        <v>1</v>
      </c>
      <c r="C587" t="s">
        <v>373</v>
      </c>
      <c r="D587" t="s">
        <v>378</v>
      </c>
      <c r="E587" t="s">
        <v>23</v>
      </c>
      <c r="F587">
        <v>5.8</v>
      </c>
      <c r="G587">
        <v>2.93</v>
      </c>
    </row>
    <row r="588" spans="1:9" x14ac:dyDescent="0.35">
      <c r="A588" t="s">
        <v>49</v>
      </c>
      <c r="B588">
        <v>1</v>
      </c>
      <c r="C588" t="s">
        <v>373</v>
      </c>
      <c r="D588" t="s">
        <v>378</v>
      </c>
      <c r="E588" t="s">
        <v>23</v>
      </c>
      <c r="F588">
        <v>5.0999999999999996</v>
      </c>
      <c r="G588">
        <v>2.2999999999999998</v>
      </c>
    </row>
    <row r="589" spans="1:9" x14ac:dyDescent="0.35">
      <c r="A589" t="s">
        <v>49</v>
      </c>
      <c r="B589">
        <v>1</v>
      </c>
      <c r="C589" t="s">
        <v>373</v>
      </c>
      <c r="D589" t="s">
        <v>378</v>
      </c>
      <c r="E589" t="s">
        <v>23</v>
      </c>
      <c r="F589">
        <v>7.1</v>
      </c>
      <c r="G589">
        <v>5.03</v>
      </c>
    </row>
    <row r="590" spans="1:9" x14ac:dyDescent="0.35">
      <c r="A590" t="s">
        <v>49</v>
      </c>
      <c r="B590">
        <v>1</v>
      </c>
      <c r="C590" t="s">
        <v>373</v>
      </c>
      <c r="D590" t="s">
        <v>378</v>
      </c>
      <c r="E590" t="s">
        <v>23</v>
      </c>
      <c r="F590">
        <v>4.9000000000000004</v>
      </c>
      <c r="G590">
        <v>1.76</v>
      </c>
    </row>
    <row r="591" spans="1:9" x14ac:dyDescent="0.35">
      <c r="A591" t="s">
        <v>49</v>
      </c>
      <c r="B591">
        <v>1</v>
      </c>
      <c r="C591" t="s">
        <v>373</v>
      </c>
      <c r="D591" t="s">
        <v>378</v>
      </c>
      <c r="E591" t="s">
        <v>23</v>
      </c>
      <c r="F591">
        <v>11</v>
      </c>
      <c r="G591">
        <v>19.559999999999999</v>
      </c>
    </row>
    <row r="592" spans="1:9" x14ac:dyDescent="0.35">
      <c r="A592" t="s">
        <v>49</v>
      </c>
      <c r="B592">
        <v>1</v>
      </c>
      <c r="C592" t="s">
        <v>373</v>
      </c>
      <c r="D592" t="s">
        <v>378</v>
      </c>
      <c r="E592" t="s">
        <v>23</v>
      </c>
      <c r="F592">
        <v>7.2</v>
      </c>
      <c r="G592">
        <v>5.27</v>
      </c>
    </row>
    <row r="593" spans="1:7" x14ac:dyDescent="0.35">
      <c r="A593" t="s">
        <v>49</v>
      </c>
      <c r="B593">
        <v>1</v>
      </c>
      <c r="C593" t="s">
        <v>373</v>
      </c>
      <c r="D593" t="s">
        <v>378</v>
      </c>
      <c r="E593" t="s">
        <v>23</v>
      </c>
      <c r="F593">
        <v>7</v>
      </c>
      <c r="G593">
        <v>4.87</v>
      </c>
    </row>
    <row r="594" spans="1:7" x14ac:dyDescent="0.35">
      <c r="A594" t="s">
        <v>49</v>
      </c>
      <c r="B594">
        <v>1</v>
      </c>
      <c r="C594" t="s">
        <v>373</v>
      </c>
      <c r="D594" t="s">
        <v>378</v>
      </c>
      <c r="E594" t="s">
        <v>23</v>
      </c>
      <c r="F594">
        <v>7.5</v>
      </c>
      <c r="G594">
        <v>5.69</v>
      </c>
    </row>
    <row r="595" spans="1:7" x14ac:dyDescent="0.35">
      <c r="A595" t="s">
        <v>49</v>
      </c>
      <c r="B595">
        <v>1</v>
      </c>
      <c r="C595" t="s">
        <v>373</v>
      </c>
      <c r="D595" t="s">
        <v>378</v>
      </c>
      <c r="E595" t="s">
        <v>23</v>
      </c>
      <c r="F595">
        <v>4.5999999999999996</v>
      </c>
      <c r="G595">
        <v>1.76</v>
      </c>
    </row>
    <row r="596" spans="1:7" x14ac:dyDescent="0.35">
      <c r="A596" t="s">
        <v>49</v>
      </c>
      <c r="B596">
        <v>1</v>
      </c>
      <c r="C596" t="s">
        <v>373</v>
      </c>
      <c r="D596" t="s">
        <v>378</v>
      </c>
      <c r="E596" t="s">
        <v>23</v>
      </c>
      <c r="F596">
        <v>5.3</v>
      </c>
      <c r="G596">
        <v>2.38</v>
      </c>
    </row>
    <row r="597" spans="1:7" x14ac:dyDescent="0.35">
      <c r="A597" t="s">
        <v>49</v>
      </c>
      <c r="B597">
        <v>1</v>
      </c>
      <c r="C597" t="s">
        <v>373</v>
      </c>
      <c r="D597" t="s">
        <v>378</v>
      </c>
      <c r="E597" t="s">
        <v>23</v>
      </c>
      <c r="F597">
        <v>6.8</v>
      </c>
      <c r="G597">
        <v>4.42</v>
      </c>
    </row>
    <row r="598" spans="1:7" x14ac:dyDescent="0.35">
      <c r="A598" t="s">
        <v>49</v>
      </c>
      <c r="B598">
        <v>1</v>
      </c>
      <c r="C598" t="s">
        <v>373</v>
      </c>
      <c r="D598" t="s">
        <v>378</v>
      </c>
      <c r="E598" t="s">
        <v>23</v>
      </c>
      <c r="F598">
        <v>6.9</v>
      </c>
      <c r="G598">
        <v>4.9800000000000004</v>
      </c>
    </row>
    <row r="599" spans="1:7" x14ac:dyDescent="0.35">
      <c r="A599" t="s">
        <v>49</v>
      </c>
      <c r="B599">
        <v>1</v>
      </c>
      <c r="C599" t="s">
        <v>373</v>
      </c>
      <c r="D599" t="s">
        <v>378</v>
      </c>
      <c r="E599" t="s">
        <v>23</v>
      </c>
      <c r="F599">
        <v>5.6</v>
      </c>
      <c r="G599">
        <v>2.98</v>
      </c>
    </row>
    <row r="600" spans="1:7" x14ac:dyDescent="0.35">
      <c r="A600" t="s">
        <v>49</v>
      </c>
      <c r="B600">
        <v>1</v>
      </c>
      <c r="C600" t="s">
        <v>373</v>
      </c>
      <c r="D600" t="s">
        <v>378</v>
      </c>
      <c r="E600" t="s">
        <v>23</v>
      </c>
      <c r="F600">
        <v>6.2</v>
      </c>
      <c r="G600">
        <v>3.83</v>
      </c>
    </row>
    <row r="601" spans="1:7" x14ac:dyDescent="0.35">
      <c r="A601" t="s">
        <v>49</v>
      </c>
      <c r="B601">
        <v>1</v>
      </c>
      <c r="C601" t="s">
        <v>373</v>
      </c>
      <c r="D601" t="s">
        <v>378</v>
      </c>
      <c r="E601" t="s">
        <v>23</v>
      </c>
      <c r="F601">
        <v>8.1999999999999993</v>
      </c>
      <c r="G601">
        <v>8.06</v>
      </c>
    </row>
    <row r="602" spans="1:7" x14ac:dyDescent="0.35">
      <c r="A602" t="s">
        <v>49</v>
      </c>
      <c r="B602">
        <v>1</v>
      </c>
      <c r="C602" t="s">
        <v>373</v>
      </c>
      <c r="D602" t="s">
        <v>378</v>
      </c>
      <c r="E602" t="s">
        <v>23</v>
      </c>
      <c r="F602">
        <v>8.8000000000000007</v>
      </c>
      <c r="G602">
        <v>10.08</v>
      </c>
    </row>
    <row r="603" spans="1:7" x14ac:dyDescent="0.35">
      <c r="A603" t="s">
        <v>49</v>
      </c>
      <c r="B603">
        <v>1</v>
      </c>
      <c r="C603" t="s">
        <v>373</v>
      </c>
      <c r="D603" t="s">
        <v>378</v>
      </c>
      <c r="E603" t="s">
        <v>23</v>
      </c>
      <c r="F603">
        <v>5.7</v>
      </c>
      <c r="G603">
        <v>3.01</v>
      </c>
    </row>
    <row r="604" spans="1:7" x14ac:dyDescent="0.35">
      <c r="A604" t="s">
        <v>49</v>
      </c>
      <c r="B604">
        <v>1</v>
      </c>
      <c r="C604" t="s">
        <v>373</v>
      </c>
      <c r="D604" t="s">
        <v>378</v>
      </c>
      <c r="E604" t="s">
        <v>23</v>
      </c>
      <c r="F604">
        <v>5.5</v>
      </c>
      <c r="G604">
        <v>2.6</v>
      </c>
    </row>
    <row r="605" spans="1:7" x14ac:dyDescent="0.35">
      <c r="A605" t="s">
        <v>49</v>
      </c>
      <c r="B605">
        <v>1</v>
      </c>
      <c r="C605" t="s">
        <v>373</v>
      </c>
      <c r="D605" t="s">
        <v>378</v>
      </c>
      <c r="E605" t="s">
        <v>23</v>
      </c>
      <c r="F605">
        <v>7.7</v>
      </c>
      <c r="G605">
        <v>6.41</v>
      </c>
    </row>
    <row r="606" spans="1:7" x14ac:dyDescent="0.35">
      <c r="A606" t="s">
        <v>49</v>
      </c>
      <c r="B606">
        <v>1</v>
      </c>
      <c r="C606" t="s">
        <v>373</v>
      </c>
      <c r="D606" t="s">
        <v>378</v>
      </c>
      <c r="E606" t="s">
        <v>23</v>
      </c>
      <c r="F606">
        <v>4.7</v>
      </c>
      <c r="G606">
        <v>1.58</v>
      </c>
    </row>
    <row r="607" spans="1:7" x14ac:dyDescent="0.35">
      <c r="A607" t="s">
        <v>49</v>
      </c>
      <c r="B607">
        <v>1</v>
      </c>
      <c r="C607" t="s">
        <v>373</v>
      </c>
      <c r="D607" t="s">
        <v>378</v>
      </c>
      <c r="E607" t="s">
        <v>23</v>
      </c>
      <c r="F607">
        <v>10.5</v>
      </c>
      <c r="G607">
        <v>17.37</v>
      </c>
    </row>
    <row r="608" spans="1:7" x14ac:dyDescent="0.35">
      <c r="A608" t="s">
        <v>49</v>
      </c>
      <c r="B608">
        <v>1</v>
      </c>
      <c r="C608" t="s">
        <v>373</v>
      </c>
      <c r="D608" t="s">
        <v>378</v>
      </c>
      <c r="E608" t="s">
        <v>23</v>
      </c>
      <c r="F608">
        <v>5.8</v>
      </c>
      <c r="G608">
        <v>2.9</v>
      </c>
    </row>
    <row r="609" spans="1:9" x14ac:dyDescent="0.35">
      <c r="A609" t="s">
        <v>49</v>
      </c>
      <c r="B609">
        <v>1</v>
      </c>
      <c r="C609" t="s">
        <v>373</v>
      </c>
      <c r="D609" t="s">
        <v>378</v>
      </c>
      <c r="E609" t="s">
        <v>23</v>
      </c>
      <c r="F609">
        <v>7.8</v>
      </c>
      <c r="G609">
        <v>7.88</v>
      </c>
    </row>
    <row r="610" spans="1:9" x14ac:dyDescent="0.35">
      <c r="A610" t="s">
        <v>49</v>
      </c>
      <c r="B610">
        <v>1</v>
      </c>
      <c r="C610" t="s">
        <v>373</v>
      </c>
      <c r="D610" t="s">
        <v>378</v>
      </c>
      <c r="E610" t="s">
        <v>23</v>
      </c>
      <c r="F610">
        <v>6.6</v>
      </c>
      <c r="G610">
        <v>4.6500000000000004</v>
      </c>
    </row>
    <row r="611" spans="1:9" x14ac:dyDescent="0.35">
      <c r="A611" t="s">
        <v>49</v>
      </c>
      <c r="B611">
        <v>1</v>
      </c>
      <c r="C611" t="s">
        <v>373</v>
      </c>
      <c r="D611" t="s">
        <v>378</v>
      </c>
      <c r="E611" t="s">
        <v>23</v>
      </c>
      <c r="F611">
        <v>7.2</v>
      </c>
      <c r="G611">
        <v>5.66</v>
      </c>
    </row>
    <row r="612" spans="1:9" x14ac:dyDescent="0.35">
      <c r="A612" t="s">
        <v>49</v>
      </c>
      <c r="B612">
        <v>1</v>
      </c>
      <c r="C612" t="s">
        <v>373</v>
      </c>
      <c r="D612" t="s">
        <v>378</v>
      </c>
      <c r="E612" t="s">
        <v>23</v>
      </c>
      <c r="F612">
        <v>7.6</v>
      </c>
      <c r="G612">
        <v>6.7</v>
      </c>
    </row>
    <row r="613" spans="1:9" x14ac:dyDescent="0.35">
      <c r="A613" t="s">
        <v>49</v>
      </c>
      <c r="B613">
        <v>1</v>
      </c>
      <c r="C613" t="s">
        <v>373</v>
      </c>
      <c r="D613" t="s">
        <v>378</v>
      </c>
      <c r="E613" t="s">
        <v>23</v>
      </c>
      <c r="F613">
        <v>8.5</v>
      </c>
      <c r="G613">
        <v>7.87</v>
      </c>
    </row>
    <row r="614" spans="1:9" x14ac:dyDescent="0.35">
      <c r="A614" t="s">
        <v>49</v>
      </c>
      <c r="B614">
        <v>1</v>
      </c>
      <c r="C614" t="s">
        <v>373</v>
      </c>
      <c r="D614" t="s">
        <v>378</v>
      </c>
      <c r="E614" t="s">
        <v>23</v>
      </c>
      <c r="F614">
        <v>6.2</v>
      </c>
      <c r="G614">
        <v>3.65</v>
      </c>
    </row>
    <row r="615" spans="1:9" x14ac:dyDescent="0.35">
      <c r="A615" t="s">
        <v>49</v>
      </c>
      <c r="B615">
        <v>1</v>
      </c>
      <c r="C615" t="s">
        <v>373</v>
      </c>
      <c r="D615" t="s">
        <v>378</v>
      </c>
      <c r="E615" t="s">
        <v>23</v>
      </c>
      <c r="F615">
        <v>4.8</v>
      </c>
      <c r="G615">
        <v>1.72</v>
      </c>
    </row>
    <row r="616" spans="1:9" x14ac:dyDescent="0.35">
      <c r="A616" t="s">
        <v>49</v>
      </c>
      <c r="B616">
        <v>1</v>
      </c>
      <c r="C616" t="s">
        <v>373</v>
      </c>
      <c r="D616" t="s">
        <v>378</v>
      </c>
      <c r="E616" t="s">
        <v>23</v>
      </c>
      <c r="F616">
        <v>5.3</v>
      </c>
      <c r="G616">
        <v>2.2599999999999998</v>
      </c>
    </row>
    <row r="617" spans="1:9" x14ac:dyDescent="0.35">
      <c r="A617" t="s">
        <v>49</v>
      </c>
      <c r="B617">
        <v>1</v>
      </c>
      <c r="C617" t="s">
        <v>373</v>
      </c>
      <c r="D617" t="s">
        <v>378</v>
      </c>
      <c r="E617" t="s">
        <v>23</v>
      </c>
      <c r="F617">
        <v>6.4</v>
      </c>
      <c r="G617">
        <v>4.32</v>
      </c>
    </row>
    <row r="618" spans="1:9" x14ac:dyDescent="0.35">
      <c r="A618" t="s">
        <v>49</v>
      </c>
      <c r="B618">
        <v>1</v>
      </c>
      <c r="C618" t="s">
        <v>373</v>
      </c>
      <c r="D618" t="s">
        <v>378</v>
      </c>
      <c r="E618" t="s">
        <v>23</v>
      </c>
      <c r="F618">
        <v>10.1</v>
      </c>
      <c r="G618">
        <v>16.63</v>
      </c>
    </row>
    <row r="619" spans="1:9" x14ac:dyDescent="0.35">
      <c r="A619" t="s">
        <v>49</v>
      </c>
      <c r="B619">
        <v>1</v>
      </c>
      <c r="C619" t="s">
        <v>373</v>
      </c>
      <c r="D619" t="s">
        <v>378</v>
      </c>
      <c r="E619" t="s">
        <v>23</v>
      </c>
      <c r="F619">
        <v>7.8</v>
      </c>
      <c r="G619">
        <v>5.58</v>
      </c>
    </row>
    <row r="620" spans="1:9" x14ac:dyDescent="0.35">
      <c r="A620" t="s">
        <v>49</v>
      </c>
      <c r="B620">
        <v>1</v>
      </c>
      <c r="C620" t="s">
        <v>373</v>
      </c>
      <c r="D620" t="s">
        <v>378</v>
      </c>
      <c r="E620" t="s">
        <v>23</v>
      </c>
      <c r="F620">
        <v>5.7</v>
      </c>
      <c r="G620">
        <v>2.62</v>
      </c>
    </row>
    <row r="621" spans="1:9" x14ac:dyDescent="0.35">
      <c r="A621" t="s">
        <v>51</v>
      </c>
      <c r="B621">
        <v>1</v>
      </c>
      <c r="C621" t="s">
        <v>364</v>
      </c>
      <c r="D621" t="s">
        <v>364</v>
      </c>
      <c r="E621" t="s">
        <v>23</v>
      </c>
      <c r="F621">
        <v>15.2</v>
      </c>
      <c r="G621">
        <v>55.75</v>
      </c>
    </row>
    <row r="622" spans="1:9" x14ac:dyDescent="0.35">
      <c r="A622" t="s">
        <v>51</v>
      </c>
      <c r="B622">
        <v>1</v>
      </c>
      <c r="C622" t="s">
        <v>364</v>
      </c>
      <c r="D622" t="s">
        <v>364</v>
      </c>
      <c r="E622" t="s">
        <v>23</v>
      </c>
      <c r="F622">
        <v>8.1999999999999993</v>
      </c>
      <c r="G622">
        <v>9.06</v>
      </c>
    </row>
    <row r="623" spans="1:9" x14ac:dyDescent="0.35">
      <c r="A623" t="s">
        <v>51</v>
      </c>
      <c r="B623">
        <v>1</v>
      </c>
      <c r="C623" t="s">
        <v>364</v>
      </c>
      <c r="D623" t="s">
        <v>364</v>
      </c>
      <c r="E623" t="s">
        <v>23</v>
      </c>
      <c r="F623">
        <v>19.399999999999999</v>
      </c>
      <c r="G623">
        <v>75.75</v>
      </c>
      <c r="I623" t="s">
        <v>293</v>
      </c>
    </row>
    <row r="624" spans="1:9" x14ac:dyDescent="0.35">
      <c r="A624" t="s">
        <v>51</v>
      </c>
      <c r="B624">
        <v>1</v>
      </c>
      <c r="C624" t="s">
        <v>364</v>
      </c>
      <c r="D624" t="s">
        <v>364</v>
      </c>
      <c r="E624" t="s">
        <v>23</v>
      </c>
      <c r="F624">
        <v>12.1</v>
      </c>
      <c r="G624">
        <v>19.170000000000002</v>
      </c>
    </row>
    <row r="625" spans="1:9" x14ac:dyDescent="0.35">
      <c r="A625" t="s">
        <v>51</v>
      </c>
      <c r="B625">
        <v>1</v>
      </c>
      <c r="C625" t="s">
        <v>364</v>
      </c>
      <c r="D625" t="s">
        <v>364</v>
      </c>
      <c r="E625" t="s">
        <v>23</v>
      </c>
      <c r="F625">
        <v>20.3</v>
      </c>
      <c r="G625">
        <v>94.09</v>
      </c>
    </row>
    <row r="626" spans="1:9" x14ac:dyDescent="0.35">
      <c r="A626" t="s">
        <v>51</v>
      </c>
      <c r="B626">
        <v>1</v>
      </c>
      <c r="C626" t="s">
        <v>364</v>
      </c>
      <c r="D626" t="s">
        <v>364</v>
      </c>
      <c r="E626" t="s">
        <v>23</v>
      </c>
      <c r="F626">
        <v>13.2</v>
      </c>
      <c r="G626">
        <v>24.66</v>
      </c>
    </row>
    <row r="627" spans="1:9" x14ac:dyDescent="0.35">
      <c r="A627" t="s">
        <v>51</v>
      </c>
      <c r="B627">
        <v>1</v>
      </c>
      <c r="C627" t="s">
        <v>364</v>
      </c>
      <c r="D627" t="s">
        <v>364</v>
      </c>
      <c r="E627" t="s">
        <v>23</v>
      </c>
      <c r="F627">
        <v>10.3</v>
      </c>
      <c r="G627">
        <v>10.6</v>
      </c>
    </row>
    <row r="628" spans="1:9" x14ac:dyDescent="0.35">
      <c r="A628" t="s">
        <v>51</v>
      </c>
      <c r="B628">
        <v>1</v>
      </c>
      <c r="C628" t="s">
        <v>364</v>
      </c>
      <c r="D628" t="s">
        <v>364</v>
      </c>
      <c r="E628" t="s">
        <v>23</v>
      </c>
      <c r="F628">
        <v>13.1</v>
      </c>
      <c r="G628">
        <v>24.23</v>
      </c>
    </row>
    <row r="629" spans="1:9" x14ac:dyDescent="0.35">
      <c r="A629" t="s">
        <v>51</v>
      </c>
      <c r="B629">
        <v>1</v>
      </c>
      <c r="C629" t="s">
        <v>364</v>
      </c>
      <c r="D629" t="s">
        <v>364</v>
      </c>
      <c r="E629" t="s">
        <v>23</v>
      </c>
      <c r="F629">
        <v>9.6</v>
      </c>
      <c r="G629">
        <v>8.8000000000000007</v>
      </c>
    </row>
    <row r="630" spans="1:9" x14ac:dyDescent="0.35">
      <c r="A630" t="s">
        <v>51</v>
      </c>
      <c r="B630">
        <v>1</v>
      </c>
      <c r="C630" t="s">
        <v>364</v>
      </c>
      <c r="D630" t="s">
        <v>364</v>
      </c>
      <c r="E630" t="s">
        <v>23</v>
      </c>
      <c r="F630">
        <v>14.4</v>
      </c>
      <c r="G630">
        <v>32</v>
      </c>
    </row>
    <row r="631" spans="1:9" x14ac:dyDescent="0.35">
      <c r="A631" t="s">
        <v>51</v>
      </c>
      <c r="B631">
        <v>1</v>
      </c>
      <c r="C631" t="s">
        <v>364</v>
      </c>
      <c r="D631" t="s">
        <v>364</v>
      </c>
      <c r="E631" t="s">
        <v>23</v>
      </c>
      <c r="F631">
        <v>16.7</v>
      </c>
      <c r="G631">
        <v>57.7</v>
      </c>
    </row>
    <row r="632" spans="1:9" x14ac:dyDescent="0.35">
      <c r="A632" t="s">
        <v>51</v>
      </c>
      <c r="B632">
        <v>1</v>
      </c>
      <c r="C632" t="s">
        <v>364</v>
      </c>
      <c r="D632" t="s">
        <v>364</v>
      </c>
      <c r="E632" t="s">
        <v>23</v>
      </c>
      <c r="F632">
        <v>19.8</v>
      </c>
      <c r="G632">
        <v>91.7</v>
      </c>
    </row>
    <row r="633" spans="1:9" x14ac:dyDescent="0.35">
      <c r="A633" t="s">
        <v>51</v>
      </c>
      <c r="B633">
        <v>1</v>
      </c>
      <c r="C633" t="s">
        <v>364</v>
      </c>
      <c r="D633" t="s">
        <v>364</v>
      </c>
      <c r="E633" t="s">
        <v>23</v>
      </c>
      <c r="F633">
        <v>18.899999999999999</v>
      </c>
      <c r="G633">
        <v>72.400000000000006</v>
      </c>
    </row>
    <row r="634" spans="1:9" x14ac:dyDescent="0.35">
      <c r="A634" t="s">
        <v>51</v>
      </c>
      <c r="B634">
        <v>1</v>
      </c>
      <c r="C634" t="s">
        <v>364</v>
      </c>
      <c r="D634" t="s">
        <v>364</v>
      </c>
      <c r="E634" t="s">
        <v>23</v>
      </c>
      <c r="F634">
        <v>13.9</v>
      </c>
      <c r="G634">
        <v>28.9</v>
      </c>
    </row>
    <row r="635" spans="1:9" x14ac:dyDescent="0.35">
      <c r="A635" t="s">
        <v>51</v>
      </c>
      <c r="B635">
        <v>1</v>
      </c>
      <c r="C635" t="s">
        <v>364</v>
      </c>
      <c r="D635" t="s">
        <v>364</v>
      </c>
      <c r="E635" t="s">
        <v>23</v>
      </c>
      <c r="F635">
        <v>14.2</v>
      </c>
      <c r="G635">
        <v>31.5</v>
      </c>
    </row>
    <row r="636" spans="1:9" x14ac:dyDescent="0.35">
      <c r="A636" t="s">
        <v>51</v>
      </c>
      <c r="B636">
        <v>1</v>
      </c>
      <c r="C636" t="s">
        <v>364</v>
      </c>
      <c r="D636" t="s">
        <v>364</v>
      </c>
      <c r="E636" t="s">
        <v>23</v>
      </c>
      <c r="F636">
        <v>14.2</v>
      </c>
      <c r="G636">
        <v>34.299999999999997</v>
      </c>
    </row>
    <row r="637" spans="1:9" x14ac:dyDescent="0.35">
      <c r="A637" t="s">
        <v>51</v>
      </c>
      <c r="B637">
        <v>1</v>
      </c>
      <c r="C637" t="s">
        <v>364</v>
      </c>
      <c r="D637" t="s">
        <v>364</v>
      </c>
      <c r="E637" t="s">
        <v>23</v>
      </c>
      <c r="F637">
        <v>11.6</v>
      </c>
      <c r="G637">
        <v>16.5</v>
      </c>
    </row>
    <row r="638" spans="1:9" x14ac:dyDescent="0.35">
      <c r="A638" t="s">
        <v>51</v>
      </c>
      <c r="B638">
        <v>1</v>
      </c>
      <c r="C638" t="s">
        <v>364</v>
      </c>
      <c r="D638" t="s">
        <v>364</v>
      </c>
      <c r="E638" t="s">
        <v>23</v>
      </c>
      <c r="F638">
        <v>14.5</v>
      </c>
      <c r="G638">
        <v>29.68</v>
      </c>
    </row>
    <row r="639" spans="1:9" x14ac:dyDescent="0.35">
      <c r="A639" t="s">
        <v>51</v>
      </c>
      <c r="B639">
        <v>1</v>
      </c>
      <c r="C639" t="s">
        <v>364</v>
      </c>
      <c r="D639" t="s">
        <v>364</v>
      </c>
      <c r="E639" t="s">
        <v>23</v>
      </c>
      <c r="F639">
        <v>11.8</v>
      </c>
      <c r="G639">
        <v>17.899999999999999</v>
      </c>
    </row>
    <row r="640" spans="1:9" x14ac:dyDescent="0.35">
      <c r="A640" t="s">
        <v>51</v>
      </c>
      <c r="B640">
        <v>1</v>
      </c>
      <c r="C640" t="s">
        <v>364</v>
      </c>
      <c r="D640" t="s">
        <v>364</v>
      </c>
      <c r="E640" t="s">
        <v>42</v>
      </c>
      <c r="F640">
        <v>13.4</v>
      </c>
      <c r="G640">
        <v>7.51</v>
      </c>
      <c r="I640" t="s">
        <v>293</v>
      </c>
    </row>
    <row r="641" spans="1:9" x14ac:dyDescent="0.35">
      <c r="A641" t="s">
        <v>51</v>
      </c>
      <c r="B641">
        <v>1</v>
      </c>
      <c r="C641" t="s">
        <v>364</v>
      </c>
      <c r="D641" t="s">
        <v>364</v>
      </c>
      <c r="E641" t="s">
        <v>259</v>
      </c>
      <c r="F641">
        <v>5.8</v>
      </c>
      <c r="G641">
        <v>5.6079999999999997</v>
      </c>
      <c r="I641" t="s">
        <v>293</v>
      </c>
    </row>
    <row r="642" spans="1:9" x14ac:dyDescent="0.35">
      <c r="A642" t="s">
        <v>51</v>
      </c>
      <c r="B642">
        <v>1</v>
      </c>
      <c r="C642" t="s">
        <v>364</v>
      </c>
      <c r="D642" t="s">
        <v>364</v>
      </c>
      <c r="E642" t="s">
        <v>103</v>
      </c>
      <c r="F642">
        <v>8.6</v>
      </c>
      <c r="G642">
        <v>11.8</v>
      </c>
      <c r="I642" t="s">
        <v>293</v>
      </c>
    </row>
    <row r="643" spans="1:9" x14ac:dyDescent="0.35">
      <c r="A643" t="s">
        <v>51</v>
      </c>
      <c r="B643">
        <v>1</v>
      </c>
      <c r="C643" t="s">
        <v>364</v>
      </c>
      <c r="D643" t="s">
        <v>364</v>
      </c>
      <c r="E643" t="s">
        <v>103</v>
      </c>
      <c r="F643">
        <v>10.5</v>
      </c>
      <c r="G643">
        <v>23.4</v>
      </c>
      <c r="I643" t="s">
        <v>995</v>
      </c>
    </row>
    <row r="644" spans="1:9" x14ac:dyDescent="0.35">
      <c r="A644" t="s">
        <v>51</v>
      </c>
      <c r="B644">
        <v>1</v>
      </c>
      <c r="C644" t="s">
        <v>364</v>
      </c>
      <c r="D644" t="s">
        <v>364</v>
      </c>
      <c r="E644" t="s">
        <v>218</v>
      </c>
      <c r="F644">
        <v>12.8</v>
      </c>
      <c r="G644">
        <v>38.5</v>
      </c>
      <c r="I644" t="s">
        <v>293</v>
      </c>
    </row>
    <row r="645" spans="1:9" x14ac:dyDescent="0.35">
      <c r="A645" t="s">
        <v>51</v>
      </c>
      <c r="B645">
        <v>1</v>
      </c>
      <c r="C645" t="s">
        <v>364</v>
      </c>
      <c r="D645" t="s">
        <v>364</v>
      </c>
      <c r="E645" t="s">
        <v>27</v>
      </c>
      <c r="F645">
        <v>4.2</v>
      </c>
      <c r="G645">
        <v>0.81200000000000006</v>
      </c>
    </row>
    <row r="646" spans="1:9" x14ac:dyDescent="0.35">
      <c r="A646" t="s">
        <v>51</v>
      </c>
      <c r="B646">
        <v>1</v>
      </c>
      <c r="C646" t="s">
        <v>364</v>
      </c>
      <c r="D646" t="s">
        <v>364</v>
      </c>
      <c r="E646" t="s">
        <v>27</v>
      </c>
      <c r="F646">
        <v>4.3</v>
      </c>
      <c r="G646">
        <v>0.876</v>
      </c>
    </row>
    <row r="647" spans="1:9" x14ac:dyDescent="0.35">
      <c r="A647" t="s">
        <v>51</v>
      </c>
      <c r="B647">
        <v>1</v>
      </c>
      <c r="C647" t="s">
        <v>364</v>
      </c>
      <c r="D647" t="s">
        <v>364</v>
      </c>
      <c r="E647" t="s">
        <v>27</v>
      </c>
      <c r="F647">
        <v>4.2</v>
      </c>
      <c r="G647">
        <v>0.76</v>
      </c>
    </row>
    <row r="648" spans="1:9" x14ac:dyDescent="0.35">
      <c r="A648" t="s">
        <v>51</v>
      </c>
      <c r="B648">
        <v>1</v>
      </c>
      <c r="C648" t="s">
        <v>364</v>
      </c>
      <c r="D648" t="s">
        <v>364</v>
      </c>
      <c r="E648" t="s">
        <v>999</v>
      </c>
      <c r="F648">
        <v>12.5</v>
      </c>
      <c r="G648">
        <v>25.5</v>
      </c>
      <c r="I648" t="s">
        <v>1002</v>
      </c>
    </row>
    <row r="649" spans="1:9" x14ac:dyDescent="0.35">
      <c r="A649" t="s">
        <v>51</v>
      </c>
      <c r="B649">
        <v>1</v>
      </c>
      <c r="C649" t="s">
        <v>373</v>
      </c>
      <c r="D649" t="s">
        <v>378</v>
      </c>
      <c r="E649" t="s">
        <v>103</v>
      </c>
      <c r="F649">
        <v>7.7</v>
      </c>
      <c r="G649">
        <v>8.91</v>
      </c>
      <c r="I649" t="s">
        <v>293</v>
      </c>
    </row>
    <row r="650" spans="1:9" x14ac:dyDescent="0.35">
      <c r="A650" t="s">
        <v>51</v>
      </c>
      <c r="B650">
        <v>1</v>
      </c>
      <c r="C650" t="s">
        <v>373</v>
      </c>
      <c r="D650" t="s">
        <v>378</v>
      </c>
      <c r="E650" t="s">
        <v>256</v>
      </c>
      <c r="F650">
        <v>14.7</v>
      </c>
      <c r="G650">
        <v>31.82</v>
      </c>
      <c r="I650" t="s">
        <v>293</v>
      </c>
    </row>
    <row r="651" spans="1:9" x14ac:dyDescent="0.35">
      <c r="A651" t="s">
        <v>51</v>
      </c>
      <c r="B651">
        <v>1</v>
      </c>
      <c r="C651" t="s">
        <v>373</v>
      </c>
      <c r="D651" t="s">
        <v>379</v>
      </c>
      <c r="E651" t="s">
        <v>256</v>
      </c>
      <c r="F651">
        <v>12.8</v>
      </c>
      <c r="G651">
        <v>21.22</v>
      </c>
    </row>
    <row r="652" spans="1:9" x14ac:dyDescent="0.35">
      <c r="A652" t="s">
        <v>51</v>
      </c>
      <c r="B652">
        <v>1</v>
      </c>
      <c r="C652" t="s">
        <v>373</v>
      </c>
      <c r="D652" t="s">
        <v>363</v>
      </c>
      <c r="E652" t="s">
        <v>256</v>
      </c>
      <c r="F652">
        <v>15.6</v>
      </c>
      <c r="G652">
        <v>37.630000000000003</v>
      </c>
    </row>
    <row r="653" spans="1:9" x14ac:dyDescent="0.35">
      <c r="A653" t="s">
        <v>51</v>
      </c>
      <c r="B653">
        <v>1</v>
      </c>
      <c r="C653" t="s">
        <v>373</v>
      </c>
      <c r="D653" t="s">
        <v>363</v>
      </c>
      <c r="E653" t="s">
        <v>256</v>
      </c>
      <c r="F653">
        <v>13.1</v>
      </c>
      <c r="G653">
        <v>26.8</v>
      </c>
    </row>
    <row r="654" spans="1:9" x14ac:dyDescent="0.35">
      <c r="A654" t="s">
        <v>51</v>
      </c>
      <c r="B654">
        <v>1</v>
      </c>
      <c r="C654" t="s">
        <v>373</v>
      </c>
      <c r="D654" t="s">
        <v>363</v>
      </c>
      <c r="E654" t="s">
        <v>256</v>
      </c>
      <c r="F654">
        <v>15.9</v>
      </c>
      <c r="G654">
        <v>42.73</v>
      </c>
    </row>
    <row r="655" spans="1:9" x14ac:dyDescent="0.35">
      <c r="A655" t="s">
        <v>51</v>
      </c>
      <c r="B655">
        <v>1</v>
      </c>
      <c r="C655" t="s">
        <v>373</v>
      </c>
      <c r="D655" t="s">
        <v>363</v>
      </c>
      <c r="E655" t="s">
        <v>256</v>
      </c>
      <c r="F655">
        <v>7</v>
      </c>
      <c r="G655">
        <v>3.03</v>
      </c>
    </row>
    <row r="656" spans="1:9" x14ac:dyDescent="0.35">
      <c r="A656" t="s">
        <v>51</v>
      </c>
      <c r="B656">
        <v>1</v>
      </c>
      <c r="C656" t="s">
        <v>373</v>
      </c>
      <c r="D656" t="s">
        <v>363</v>
      </c>
      <c r="E656" t="s">
        <v>256</v>
      </c>
      <c r="F656">
        <v>13</v>
      </c>
      <c r="G656">
        <v>22.17</v>
      </c>
    </row>
    <row r="657" spans="1:9" x14ac:dyDescent="0.35">
      <c r="A657" t="s">
        <v>51</v>
      </c>
      <c r="B657">
        <v>1</v>
      </c>
      <c r="C657" t="s">
        <v>373</v>
      </c>
      <c r="D657" t="s">
        <v>363</v>
      </c>
      <c r="E657" t="s">
        <v>256</v>
      </c>
      <c r="F657">
        <v>12</v>
      </c>
      <c r="G657">
        <v>19.350000000000001</v>
      </c>
    </row>
    <row r="658" spans="1:9" x14ac:dyDescent="0.35">
      <c r="A658" t="s">
        <v>51</v>
      </c>
      <c r="B658">
        <v>1</v>
      </c>
      <c r="C658" t="s">
        <v>373</v>
      </c>
      <c r="D658" t="s">
        <v>363</v>
      </c>
      <c r="E658" t="s">
        <v>256</v>
      </c>
      <c r="F658">
        <v>11.2</v>
      </c>
      <c r="G658">
        <v>14.66</v>
      </c>
    </row>
    <row r="659" spans="1:9" x14ac:dyDescent="0.35">
      <c r="A659" t="s">
        <v>51</v>
      </c>
      <c r="B659">
        <v>1</v>
      </c>
      <c r="C659" t="s">
        <v>373</v>
      </c>
      <c r="D659" t="s">
        <v>363</v>
      </c>
      <c r="E659" t="s">
        <v>256</v>
      </c>
      <c r="F659">
        <v>17.600000000000001</v>
      </c>
      <c r="G659">
        <v>58.22</v>
      </c>
    </row>
    <row r="660" spans="1:9" x14ac:dyDescent="0.35">
      <c r="A660" t="s">
        <v>51</v>
      </c>
      <c r="B660">
        <v>1</v>
      </c>
      <c r="C660" t="s">
        <v>373</v>
      </c>
      <c r="D660" t="s">
        <v>363</v>
      </c>
      <c r="E660" t="s">
        <v>256</v>
      </c>
      <c r="F660">
        <v>9.3000000000000007</v>
      </c>
      <c r="G660">
        <v>6.9</v>
      </c>
    </row>
    <row r="661" spans="1:9" x14ac:dyDescent="0.35">
      <c r="A661" t="s">
        <v>51</v>
      </c>
      <c r="B661">
        <v>1</v>
      </c>
      <c r="C661" t="s">
        <v>373</v>
      </c>
      <c r="D661" t="s">
        <v>363</v>
      </c>
      <c r="E661" t="s">
        <v>256</v>
      </c>
      <c r="F661">
        <v>10.8</v>
      </c>
      <c r="G661">
        <v>12.71</v>
      </c>
    </row>
    <row r="662" spans="1:9" x14ac:dyDescent="0.35">
      <c r="A662" t="s">
        <v>51</v>
      </c>
      <c r="B662">
        <v>1</v>
      </c>
      <c r="C662" t="s">
        <v>373</v>
      </c>
      <c r="D662" t="s">
        <v>363</v>
      </c>
      <c r="E662" t="s">
        <v>256</v>
      </c>
      <c r="F662">
        <v>10.9</v>
      </c>
      <c r="G662">
        <v>12.8</v>
      </c>
    </row>
    <row r="663" spans="1:9" x14ac:dyDescent="0.35">
      <c r="A663" t="s">
        <v>51</v>
      </c>
      <c r="B663">
        <v>1</v>
      </c>
      <c r="C663" t="s">
        <v>373</v>
      </c>
      <c r="D663" t="s">
        <v>363</v>
      </c>
      <c r="E663" t="s">
        <v>256</v>
      </c>
      <c r="F663">
        <v>11.5</v>
      </c>
      <c r="G663">
        <v>13.61</v>
      </c>
    </row>
    <row r="664" spans="1:9" x14ac:dyDescent="0.35">
      <c r="A664" t="s">
        <v>51</v>
      </c>
      <c r="B664">
        <v>1</v>
      </c>
      <c r="C664" t="s">
        <v>373</v>
      </c>
      <c r="D664" t="s">
        <v>363</v>
      </c>
      <c r="E664" t="s">
        <v>256</v>
      </c>
      <c r="F664">
        <v>15.5</v>
      </c>
      <c r="G664">
        <v>40.14</v>
      </c>
    </row>
    <row r="665" spans="1:9" x14ac:dyDescent="0.35">
      <c r="A665" t="s">
        <v>51</v>
      </c>
      <c r="B665">
        <v>1</v>
      </c>
      <c r="C665" t="s">
        <v>373</v>
      </c>
      <c r="D665" t="s">
        <v>363</v>
      </c>
      <c r="E665" t="s">
        <v>256</v>
      </c>
      <c r="F665">
        <v>19.2</v>
      </c>
      <c r="G665">
        <v>75.88</v>
      </c>
    </row>
    <row r="666" spans="1:9" x14ac:dyDescent="0.35">
      <c r="A666" t="s">
        <v>51</v>
      </c>
      <c r="B666">
        <v>1</v>
      </c>
      <c r="C666" t="s">
        <v>373</v>
      </c>
      <c r="D666" t="s">
        <v>363</v>
      </c>
      <c r="E666" t="s">
        <v>256</v>
      </c>
      <c r="F666">
        <v>13.3</v>
      </c>
      <c r="G666">
        <v>26.22</v>
      </c>
    </row>
    <row r="667" spans="1:9" x14ac:dyDescent="0.35">
      <c r="A667" t="s">
        <v>51</v>
      </c>
      <c r="B667">
        <v>1</v>
      </c>
      <c r="C667" t="s">
        <v>373</v>
      </c>
      <c r="D667" t="s">
        <v>363</v>
      </c>
      <c r="E667" t="s">
        <v>256</v>
      </c>
      <c r="F667">
        <v>11.9</v>
      </c>
      <c r="G667">
        <v>16.84</v>
      </c>
    </row>
    <row r="668" spans="1:9" x14ac:dyDescent="0.35">
      <c r="A668" t="s">
        <v>51</v>
      </c>
      <c r="B668">
        <v>1</v>
      </c>
      <c r="C668" t="s">
        <v>373</v>
      </c>
      <c r="D668" t="s">
        <v>363</v>
      </c>
      <c r="E668" t="s">
        <v>256</v>
      </c>
      <c r="F668">
        <v>15.6</v>
      </c>
      <c r="G668">
        <v>42.06</v>
      </c>
    </row>
    <row r="669" spans="1:9" x14ac:dyDescent="0.35">
      <c r="A669" t="s">
        <v>51</v>
      </c>
      <c r="B669">
        <v>1</v>
      </c>
      <c r="C669" t="s">
        <v>373</v>
      </c>
      <c r="D669" t="s">
        <v>363</v>
      </c>
      <c r="E669" t="s">
        <v>218</v>
      </c>
      <c r="F669">
        <v>14.6</v>
      </c>
      <c r="G669">
        <v>66.58</v>
      </c>
      <c r="I669" t="s">
        <v>995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2473-081A-446B-B869-EC6CE7661F79}">
  <sheetPr codeName="Sheet3"/>
  <dimension ref="A1:AA51"/>
  <sheetViews>
    <sheetView workbookViewId="0"/>
  </sheetViews>
  <sheetFormatPr defaultRowHeight="14.5" x14ac:dyDescent="0.35"/>
  <cols>
    <col min="1" max="1" width="13" bestFit="1" customWidth="1"/>
    <col min="2" max="2" width="6.7265625" bestFit="1" customWidth="1"/>
    <col min="3" max="3" width="9" bestFit="1" customWidth="1"/>
    <col min="4" max="4" width="13.54296875" style="30" bestFit="1" customWidth="1"/>
    <col min="5" max="5" width="12.54296875" style="28" bestFit="1" customWidth="1"/>
    <col min="6" max="6" width="15.7265625" bestFit="1" customWidth="1"/>
    <col min="7" max="7" width="22.26953125" bestFit="1" customWidth="1"/>
    <col min="8" max="8" width="11.7265625" style="28" bestFit="1" customWidth="1"/>
    <col min="9" max="9" width="11.26953125" style="28" bestFit="1" customWidth="1"/>
    <col min="10" max="10" width="11.81640625" style="28" bestFit="1" customWidth="1"/>
    <col min="11" max="11" width="11.81640625" bestFit="1" customWidth="1"/>
    <col min="12" max="13" width="26.453125" bestFit="1" customWidth="1"/>
    <col min="14" max="14" width="18.1796875" bestFit="1" customWidth="1"/>
    <col min="15" max="15" width="8.26953125" bestFit="1" customWidth="1"/>
    <col min="16" max="16" width="5.453125" bestFit="1" customWidth="1"/>
    <col min="17" max="17" width="9.453125" bestFit="1" customWidth="1"/>
    <col min="18" max="18" width="8.81640625" bestFit="1" customWidth="1"/>
    <col min="19" max="19" width="11.453125" bestFit="1" customWidth="1"/>
    <col min="20" max="20" width="21.26953125" bestFit="1" customWidth="1"/>
    <col min="21" max="21" width="29.453125" bestFit="1" customWidth="1"/>
    <col min="22" max="22" width="19.81640625" bestFit="1" customWidth="1"/>
    <col min="23" max="23" width="10.81640625" bestFit="1" customWidth="1"/>
    <col min="24" max="24" width="6.453125" bestFit="1" customWidth="1"/>
    <col min="25" max="25" width="4.81640625" bestFit="1" customWidth="1"/>
    <col min="26" max="26" width="17.7265625" bestFit="1" customWidth="1"/>
    <col min="27" max="27" width="26" bestFit="1" customWidth="1"/>
    <col min="28" max="28" width="27.81640625" bestFit="1" customWidth="1"/>
    <col min="29" max="29" width="26" customWidth="1"/>
    <col min="30" max="30" width="26" bestFit="1" customWidth="1"/>
  </cols>
  <sheetData>
    <row r="1" spans="1:27" x14ac:dyDescent="0.35">
      <c r="A1" t="s">
        <v>295</v>
      </c>
      <c r="B1" t="s">
        <v>1053</v>
      </c>
      <c r="C1" t="s">
        <v>993</v>
      </c>
      <c r="D1" s="30" t="s">
        <v>392</v>
      </c>
      <c r="E1" t="s">
        <v>366</v>
      </c>
      <c r="F1" t="s">
        <v>978</v>
      </c>
      <c r="G1" t="s">
        <v>367</v>
      </c>
      <c r="H1" s="28" t="s">
        <v>368</v>
      </c>
      <c r="I1" s="28"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1</v>
      </c>
      <c r="C2" t="s">
        <v>994</v>
      </c>
      <c r="D2" s="30">
        <v>44877.604166666664</v>
      </c>
      <c r="E2" t="s">
        <v>373</v>
      </c>
      <c r="F2">
        <v>1</v>
      </c>
      <c r="G2" t="s">
        <v>7</v>
      </c>
      <c r="H2" s="27">
        <v>0.65625</v>
      </c>
      <c r="I2" s="27">
        <v>0.79861111111111116</v>
      </c>
      <c r="J2">
        <v>3.4166666666666679</v>
      </c>
      <c r="K2" t="s">
        <v>376</v>
      </c>
      <c r="L2">
        <v>17.2</v>
      </c>
      <c r="M2">
        <v>19.100000000000001</v>
      </c>
      <c r="N2">
        <v>18.149999999999999</v>
      </c>
      <c r="O2">
        <v>5.5</v>
      </c>
      <c r="P2">
        <v>6.98</v>
      </c>
      <c r="Q2">
        <v>183.1</v>
      </c>
      <c r="R2">
        <v>45</v>
      </c>
      <c r="S2">
        <v>3.66</v>
      </c>
      <c r="T2">
        <v>3.4430000000000001</v>
      </c>
      <c r="U2">
        <v>3.5270000000000001</v>
      </c>
      <c r="V2">
        <v>2.9999999999999997E-4</v>
      </c>
      <c r="W2">
        <v>1.677</v>
      </c>
      <c r="X2">
        <v>1.75</v>
      </c>
      <c r="Y2">
        <v>0</v>
      </c>
      <c r="Z2">
        <v>26.28</v>
      </c>
      <c r="AA2">
        <v>14.78</v>
      </c>
    </row>
    <row r="3" spans="1:27" x14ac:dyDescent="0.35">
      <c r="A3" t="s">
        <v>0</v>
      </c>
      <c r="B3">
        <v>1</v>
      </c>
      <c r="C3" t="s">
        <v>994</v>
      </c>
      <c r="D3" s="30">
        <v>44877.604166666664</v>
      </c>
      <c r="E3" t="s">
        <v>373</v>
      </c>
      <c r="F3">
        <v>2</v>
      </c>
      <c r="G3" t="s">
        <v>9</v>
      </c>
      <c r="H3" s="27">
        <v>0.67708333333333337</v>
      </c>
      <c r="I3" s="27">
        <v>0.78819444444444442</v>
      </c>
      <c r="J3">
        <v>2.6666666666666679</v>
      </c>
      <c r="K3" t="s">
        <v>376</v>
      </c>
      <c r="L3">
        <v>17.3</v>
      </c>
      <c r="M3">
        <v>19.2</v>
      </c>
      <c r="N3">
        <v>18.25</v>
      </c>
      <c r="O3">
        <v>-0.2</v>
      </c>
      <c r="P3">
        <v>7.08</v>
      </c>
      <c r="Q3">
        <v>181.8</v>
      </c>
      <c r="R3">
        <v>44.1</v>
      </c>
      <c r="S3">
        <v>3.51</v>
      </c>
      <c r="T3">
        <v>4.9329999999999998</v>
      </c>
      <c r="U3">
        <v>5.056</v>
      </c>
      <c r="V3">
        <v>2.0000000000000001E-4</v>
      </c>
      <c r="W3">
        <v>2.4660000000000002</v>
      </c>
      <c r="X3">
        <v>2.64</v>
      </c>
      <c r="Y3">
        <v>0</v>
      </c>
      <c r="Z3">
        <v>26.32</v>
      </c>
      <c r="AA3">
        <v>14.778</v>
      </c>
    </row>
    <row r="4" spans="1:27" x14ac:dyDescent="0.35">
      <c r="A4" t="s">
        <v>0</v>
      </c>
      <c r="B4">
        <v>1</v>
      </c>
      <c r="C4" t="s">
        <v>994</v>
      </c>
      <c r="D4" s="30">
        <v>44877.604166666664</v>
      </c>
      <c r="E4" t="s">
        <v>373</v>
      </c>
      <c r="F4">
        <v>3</v>
      </c>
      <c r="G4" t="s">
        <v>10</v>
      </c>
      <c r="H4" s="27">
        <v>0.68402777777777779</v>
      </c>
      <c r="I4" s="27">
        <v>0.78819444444444442</v>
      </c>
      <c r="J4">
        <v>2.5000000000000018</v>
      </c>
      <c r="K4" t="s">
        <v>376</v>
      </c>
      <c r="L4">
        <v>17.3</v>
      </c>
      <c r="M4">
        <v>19.100000000000001</v>
      </c>
      <c r="N4">
        <v>18.200000000000003</v>
      </c>
      <c r="O4">
        <v>-4.0999999999999996</v>
      </c>
      <c r="P4">
        <v>7.15</v>
      </c>
      <c r="Q4">
        <v>178.7</v>
      </c>
      <c r="R4">
        <v>45.5</v>
      </c>
      <c r="S4">
        <v>3.61</v>
      </c>
      <c r="T4">
        <v>6.157</v>
      </c>
      <c r="U4">
        <v>6.3120000000000003</v>
      </c>
      <c r="V4">
        <v>2.0000000000000001E-4</v>
      </c>
      <c r="W4">
        <v>3.0880000000000001</v>
      </c>
      <c r="X4">
        <v>3.35</v>
      </c>
      <c r="Y4">
        <v>0</v>
      </c>
      <c r="Z4">
        <v>26.32</v>
      </c>
      <c r="AA4">
        <v>14.781000000000001</v>
      </c>
    </row>
    <row r="5" spans="1:27" x14ac:dyDescent="0.35">
      <c r="A5" t="s">
        <v>0</v>
      </c>
      <c r="B5">
        <v>1</v>
      </c>
      <c r="C5" t="s">
        <v>994</v>
      </c>
      <c r="D5" s="30">
        <v>44877.604166666664</v>
      </c>
      <c r="E5" t="s">
        <v>364</v>
      </c>
      <c r="H5" s="27"/>
      <c r="I5" s="27"/>
      <c r="J5">
        <v>2</v>
      </c>
      <c r="K5" t="s">
        <v>374</v>
      </c>
    </row>
    <row r="6" spans="1:27" x14ac:dyDescent="0.35">
      <c r="A6" t="s">
        <v>0</v>
      </c>
      <c r="B6">
        <v>1</v>
      </c>
      <c r="C6" t="s">
        <v>994</v>
      </c>
      <c r="D6" s="30">
        <v>44877.604166666664</v>
      </c>
      <c r="E6" t="s">
        <v>365</v>
      </c>
      <c r="H6" s="27"/>
      <c r="I6" s="27"/>
      <c r="J6">
        <v>20</v>
      </c>
      <c r="K6" t="s">
        <v>375</v>
      </c>
    </row>
    <row r="7" spans="1:27" x14ac:dyDescent="0.35">
      <c r="A7" t="s">
        <v>16</v>
      </c>
      <c r="B7">
        <v>1</v>
      </c>
      <c r="C7" t="s">
        <v>994</v>
      </c>
      <c r="D7" s="30">
        <v>44878.104166666664</v>
      </c>
      <c r="E7" t="s">
        <v>373</v>
      </c>
      <c r="F7">
        <v>1</v>
      </c>
      <c r="G7" t="s">
        <v>18</v>
      </c>
      <c r="H7" s="27">
        <v>0.11458333333333333</v>
      </c>
      <c r="I7" s="27">
        <v>0.35416666666666669</v>
      </c>
      <c r="J7">
        <v>5.7500000000000009</v>
      </c>
      <c r="K7" t="s">
        <v>376</v>
      </c>
      <c r="L7">
        <v>24.6</v>
      </c>
      <c r="M7">
        <v>22.8</v>
      </c>
      <c r="N7">
        <v>23.700000000000003</v>
      </c>
      <c r="O7">
        <v>-29.9</v>
      </c>
      <c r="P7">
        <v>7.6</v>
      </c>
      <c r="Q7">
        <v>132.5</v>
      </c>
      <c r="R7">
        <v>38.9</v>
      </c>
      <c r="S7">
        <v>2.76</v>
      </c>
      <c r="T7">
        <v>33.93</v>
      </c>
      <c r="U7">
        <v>35.46</v>
      </c>
      <c r="V7">
        <v>0</v>
      </c>
      <c r="W7">
        <v>16.97</v>
      </c>
      <c r="X7">
        <v>21.22</v>
      </c>
      <c r="Y7">
        <v>12.3</v>
      </c>
      <c r="Z7">
        <v>27.37</v>
      </c>
      <c r="AA7">
        <v>14.808999999999999</v>
      </c>
    </row>
    <row r="8" spans="1:27" x14ac:dyDescent="0.35">
      <c r="A8" t="s">
        <v>16</v>
      </c>
      <c r="B8">
        <v>1</v>
      </c>
      <c r="C8" t="s">
        <v>994</v>
      </c>
      <c r="D8" s="30">
        <v>44878.104166666664</v>
      </c>
      <c r="E8" t="s">
        <v>373</v>
      </c>
      <c r="F8">
        <v>2</v>
      </c>
      <c r="G8" t="s">
        <v>19</v>
      </c>
      <c r="H8" s="27">
        <v>0.10416666666666667</v>
      </c>
      <c r="I8" s="27">
        <v>0.37152777777777779</v>
      </c>
      <c r="J8">
        <v>6.4166666666666652</v>
      </c>
      <c r="K8" t="s">
        <v>376</v>
      </c>
      <c r="L8">
        <v>21.2</v>
      </c>
      <c r="M8">
        <v>16.5</v>
      </c>
      <c r="N8">
        <v>18.850000000000001</v>
      </c>
      <c r="O8">
        <v>-33.700000000000003</v>
      </c>
      <c r="P8">
        <v>7.67</v>
      </c>
      <c r="Q8">
        <v>68.099999999999994</v>
      </c>
      <c r="R8">
        <v>40</v>
      </c>
      <c r="S8">
        <v>2.88</v>
      </c>
      <c r="T8">
        <v>34.01</v>
      </c>
      <c r="U8">
        <v>35.57</v>
      </c>
      <c r="V8">
        <v>0</v>
      </c>
      <c r="W8">
        <v>17.010000000000002</v>
      </c>
      <c r="X8">
        <v>21.28</v>
      </c>
      <c r="Y8">
        <v>12.3</v>
      </c>
      <c r="Z8">
        <v>27.4</v>
      </c>
      <c r="AA8">
        <v>14.811999999999999</v>
      </c>
    </row>
    <row r="9" spans="1:27" x14ac:dyDescent="0.35">
      <c r="A9" t="s">
        <v>16</v>
      </c>
      <c r="B9">
        <v>1</v>
      </c>
      <c r="C9" t="s">
        <v>994</v>
      </c>
      <c r="D9" s="30">
        <v>44878.104166666664</v>
      </c>
      <c r="E9" t="s">
        <v>373</v>
      </c>
      <c r="F9">
        <v>3</v>
      </c>
      <c r="G9" t="s">
        <v>21</v>
      </c>
      <c r="H9" s="27">
        <v>9.7222222222222224E-2</v>
      </c>
      <c r="I9" s="27">
        <v>0.37152777777777779</v>
      </c>
      <c r="J9">
        <v>6.5833333333333321</v>
      </c>
      <c r="K9" t="s">
        <v>376</v>
      </c>
      <c r="L9">
        <v>23.5</v>
      </c>
      <c r="M9">
        <v>30.3</v>
      </c>
      <c r="N9">
        <v>26.9</v>
      </c>
      <c r="O9">
        <v>-33.4</v>
      </c>
      <c r="P9">
        <v>7.66</v>
      </c>
      <c r="Q9">
        <v>44</v>
      </c>
      <c r="R9">
        <v>40.4</v>
      </c>
      <c r="S9">
        <v>2.86</v>
      </c>
      <c r="T9">
        <v>34.03</v>
      </c>
      <c r="U9">
        <v>35.619999999999997</v>
      </c>
      <c r="V9">
        <v>0</v>
      </c>
      <c r="W9">
        <v>17.02</v>
      </c>
      <c r="X9">
        <v>21.29</v>
      </c>
      <c r="Y9">
        <v>12.3</v>
      </c>
      <c r="Z9">
        <v>27.46</v>
      </c>
      <c r="AA9">
        <v>14.801</v>
      </c>
    </row>
    <row r="10" spans="1:27" x14ac:dyDescent="0.35">
      <c r="A10" t="s">
        <v>16</v>
      </c>
      <c r="B10">
        <v>1</v>
      </c>
      <c r="C10" t="s">
        <v>994</v>
      </c>
      <c r="D10" s="30">
        <v>44878.104166666664</v>
      </c>
      <c r="E10" t="s">
        <v>364</v>
      </c>
      <c r="H10" s="27"/>
      <c r="I10" s="27"/>
      <c r="J10">
        <v>1</v>
      </c>
      <c r="K10" t="s">
        <v>374</v>
      </c>
    </row>
    <row r="11" spans="1:27" x14ac:dyDescent="0.35">
      <c r="A11" t="s">
        <v>16</v>
      </c>
      <c r="B11">
        <v>1</v>
      </c>
      <c r="C11" t="s">
        <v>994</v>
      </c>
      <c r="D11" s="30">
        <v>44878.104166666664</v>
      </c>
      <c r="E11" t="s">
        <v>365</v>
      </c>
      <c r="H11" s="27"/>
      <c r="I11" s="27"/>
      <c r="J11">
        <v>15</v>
      </c>
      <c r="K11" t="s">
        <v>375</v>
      </c>
    </row>
    <row r="12" spans="1:27" x14ac:dyDescent="0.35">
      <c r="A12" t="s">
        <v>25</v>
      </c>
      <c r="B12">
        <v>1</v>
      </c>
      <c r="C12" t="s">
        <v>994</v>
      </c>
      <c r="D12" s="30">
        <v>44878.520833333336</v>
      </c>
      <c r="E12" t="s">
        <v>373</v>
      </c>
      <c r="F12">
        <v>1</v>
      </c>
      <c r="G12" t="s">
        <v>331</v>
      </c>
      <c r="H12" s="27">
        <v>0.62847222222222221</v>
      </c>
      <c r="I12" s="27">
        <v>0.88680555555555551</v>
      </c>
      <c r="J12">
        <v>6.200000000000002</v>
      </c>
      <c r="K12" t="s">
        <v>376</v>
      </c>
      <c r="L12">
        <v>11.2</v>
      </c>
      <c r="M12">
        <v>13.5</v>
      </c>
      <c r="N12">
        <v>12.35</v>
      </c>
      <c r="O12">
        <v>-46.7</v>
      </c>
      <c r="P12">
        <v>7.88</v>
      </c>
      <c r="Q12">
        <v>138.80000000000001</v>
      </c>
      <c r="R12">
        <v>71.8</v>
      </c>
      <c r="S12">
        <v>4.8099999999999996</v>
      </c>
      <c r="T12">
        <v>28.41</v>
      </c>
      <c r="U12">
        <v>32</v>
      </c>
      <c r="V12">
        <v>0</v>
      </c>
      <c r="W12">
        <v>14.21</v>
      </c>
      <c r="X12">
        <v>17.36</v>
      </c>
      <c r="Y12">
        <v>8</v>
      </c>
      <c r="Z12">
        <v>31.65</v>
      </c>
      <c r="AA12">
        <v>14.757999999999999</v>
      </c>
    </row>
    <row r="13" spans="1:27" x14ac:dyDescent="0.35">
      <c r="A13" t="s">
        <v>25</v>
      </c>
      <c r="B13">
        <v>1</v>
      </c>
      <c r="C13" t="s">
        <v>994</v>
      </c>
      <c r="D13" s="30">
        <v>44878.520833333336</v>
      </c>
      <c r="E13" t="s">
        <v>373</v>
      </c>
      <c r="F13">
        <v>2</v>
      </c>
      <c r="G13" t="s">
        <v>332</v>
      </c>
      <c r="H13" s="27">
        <v>0.625</v>
      </c>
      <c r="I13" s="27">
        <v>0.86458333333333337</v>
      </c>
      <c r="J13">
        <v>5.7500000000000009</v>
      </c>
      <c r="K13" t="s">
        <v>376</v>
      </c>
      <c r="L13">
        <v>12.2</v>
      </c>
      <c r="M13">
        <v>14</v>
      </c>
      <c r="N13">
        <v>13.1</v>
      </c>
      <c r="O13">
        <v>-43.1</v>
      </c>
      <c r="P13">
        <v>7.82</v>
      </c>
      <c r="Q13">
        <v>133.4</v>
      </c>
      <c r="R13">
        <v>63.2</v>
      </c>
      <c r="S13">
        <v>4.25</v>
      </c>
      <c r="T13">
        <v>29.65</v>
      </c>
      <c r="U13">
        <v>33.200000000000003</v>
      </c>
      <c r="V13">
        <v>0</v>
      </c>
      <c r="W13">
        <v>14.81</v>
      </c>
      <c r="X13">
        <v>18.18</v>
      </c>
      <c r="Y13">
        <v>8.6999999999999993</v>
      </c>
      <c r="Z13">
        <v>31.3</v>
      </c>
      <c r="AA13">
        <v>14.771000000000001</v>
      </c>
    </row>
    <row r="14" spans="1:27" x14ac:dyDescent="0.35">
      <c r="A14" t="s">
        <v>25</v>
      </c>
      <c r="B14">
        <v>1</v>
      </c>
      <c r="C14" t="s">
        <v>994</v>
      </c>
      <c r="D14" s="30">
        <v>44878.520833333336</v>
      </c>
      <c r="E14" t="s">
        <v>373</v>
      </c>
      <c r="F14">
        <v>3</v>
      </c>
      <c r="G14" t="s">
        <v>333</v>
      </c>
      <c r="H14" s="27">
        <v>0.65625</v>
      </c>
      <c r="I14" s="27">
        <v>0.86111111111111116</v>
      </c>
      <c r="J14">
        <v>4.9166666666666679</v>
      </c>
      <c r="K14" t="s">
        <v>376</v>
      </c>
      <c r="L14">
        <v>14.1</v>
      </c>
      <c r="M14">
        <v>13.9</v>
      </c>
      <c r="N14">
        <v>14</v>
      </c>
      <c r="O14">
        <v>-46.2</v>
      </c>
      <c r="P14">
        <v>7.87</v>
      </c>
      <c r="Q14">
        <v>130.30000000000001</v>
      </c>
      <c r="R14">
        <v>69.900000000000006</v>
      </c>
      <c r="S14">
        <v>4.7</v>
      </c>
      <c r="T14">
        <v>29.33</v>
      </c>
      <c r="U14">
        <v>32.729999999999997</v>
      </c>
      <c r="V14">
        <v>0</v>
      </c>
      <c r="W14">
        <v>14.67</v>
      </c>
      <c r="X14">
        <v>18</v>
      </c>
      <c r="Y14">
        <v>8.6999999999999993</v>
      </c>
      <c r="Z14">
        <v>31.11</v>
      </c>
      <c r="AA14">
        <v>14.782999999999999</v>
      </c>
    </row>
    <row r="15" spans="1:27" x14ac:dyDescent="0.35">
      <c r="A15" t="s">
        <v>25</v>
      </c>
      <c r="B15">
        <v>1</v>
      </c>
      <c r="C15" t="s">
        <v>994</v>
      </c>
      <c r="D15" s="30">
        <v>44878.520833333336</v>
      </c>
      <c r="E15" t="s">
        <v>364</v>
      </c>
      <c r="H15" s="27"/>
      <c r="I15" s="27"/>
      <c r="J15">
        <v>1</v>
      </c>
      <c r="K15" t="s">
        <v>374</v>
      </c>
    </row>
    <row r="16" spans="1:27" x14ac:dyDescent="0.35">
      <c r="A16" t="s">
        <v>25</v>
      </c>
      <c r="B16">
        <v>1</v>
      </c>
      <c r="C16" t="s">
        <v>994</v>
      </c>
      <c r="D16" s="30">
        <v>44878.520833333336</v>
      </c>
      <c r="E16" t="s">
        <v>365</v>
      </c>
      <c r="H16" s="27"/>
      <c r="I16" s="27"/>
      <c r="J16">
        <v>16</v>
      </c>
      <c r="K16" t="s">
        <v>375</v>
      </c>
    </row>
    <row r="17" spans="1:27" x14ac:dyDescent="0.35">
      <c r="A17" t="s">
        <v>30</v>
      </c>
      <c r="B17">
        <v>1</v>
      </c>
      <c r="C17" t="s">
        <v>994</v>
      </c>
      <c r="D17" s="30">
        <v>44879.666666666664</v>
      </c>
      <c r="E17" t="s">
        <v>373</v>
      </c>
      <c r="F17">
        <v>1</v>
      </c>
      <c r="G17" t="s">
        <v>334</v>
      </c>
      <c r="H17" s="27">
        <v>0.71180555555555558</v>
      </c>
      <c r="I17" s="27">
        <v>0.88888888888888884</v>
      </c>
      <c r="J17">
        <v>4.2500000000000009</v>
      </c>
      <c r="K17" t="s">
        <v>376</v>
      </c>
      <c r="L17">
        <v>31.5</v>
      </c>
      <c r="M17">
        <v>32.6</v>
      </c>
      <c r="N17">
        <v>32.049999999999997</v>
      </c>
      <c r="O17">
        <v>-18.399999999999999</v>
      </c>
      <c r="P17">
        <v>7.4</v>
      </c>
      <c r="Q17">
        <v>170.2</v>
      </c>
      <c r="R17">
        <v>43.5</v>
      </c>
      <c r="S17">
        <v>3.45</v>
      </c>
      <c r="T17">
        <v>0.24299999999999999</v>
      </c>
      <c r="U17">
        <v>0.255</v>
      </c>
      <c r="V17">
        <v>4.1000000000000003E-3</v>
      </c>
      <c r="W17">
        <v>0.121</v>
      </c>
      <c r="X17">
        <v>0.11</v>
      </c>
      <c r="Y17">
        <v>0</v>
      </c>
      <c r="Z17">
        <v>27.51</v>
      </c>
      <c r="AA17">
        <v>14.739000000000001</v>
      </c>
    </row>
    <row r="18" spans="1:27" x14ac:dyDescent="0.35">
      <c r="A18" t="s">
        <v>30</v>
      </c>
      <c r="B18">
        <v>1</v>
      </c>
      <c r="C18" t="s">
        <v>994</v>
      </c>
      <c r="D18" s="30">
        <v>44879.666666666664</v>
      </c>
      <c r="E18" t="s">
        <v>373</v>
      </c>
      <c r="F18">
        <v>2</v>
      </c>
      <c r="G18" t="s">
        <v>335</v>
      </c>
      <c r="H18" s="27">
        <v>0.71180555555555558</v>
      </c>
      <c r="I18" s="27">
        <v>0.90625</v>
      </c>
      <c r="J18">
        <v>4.6666666666666687</v>
      </c>
      <c r="K18" t="s">
        <v>376</v>
      </c>
      <c r="L18">
        <v>32.799999999999997</v>
      </c>
      <c r="M18">
        <v>31.5</v>
      </c>
      <c r="N18">
        <v>32.15</v>
      </c>
      <c r="O18">
        <v>-12.3</v>
      </c>
      <c r="P18">
        <v>7.29</v>
      </c>
      <c r="Q18">
        <v>200.3</v>
      </c>
      <c r="R18">
        <v>31.5</v>
      </c>
      <c r="S18">
        <v>2.5</v>
      </c>
      <c r="T18">
        <v>0.247</v>
      </c>
      <c r="U18">
        <v>0.25900000000000001</v>
      </c>
      <c r="V18">
        <v>4.0000000000000001E-3</v>
      </c>
      <c r="W18">
        <v>0.124</v>
      </c>
      <c r="X18">
        <v>0.12</v>
      </c>
      <c r="Y18">
        <v>0</v>
      </c>
      <c r="Z18">
        <v>27.45</v>
      </c>
      <c r="AA18">
        <v>14.738</v>
      </c>
    </row>
    <row r="19" spans="1:27" x14ac:dyDescent="0.35">
      <c r="A19" t="s">
        <v>30</v>
      </c>
      <c r="B19">
        <v>1</v>
      </c>
      <c r="C19" t="s">
        <v>994</v>
      </c>
      <c r="D19" s="30">
        <v>44879.666666666664</v>
      </c>
      <c r="E19" t="s">
        <v>373</v>
      </c>
      <c r="F19">
        <v>3</v>
      </c>
      <c r="G19" t="s">
        <v>336</v>
      </c>
      <c r="H19" s="27">
        <v>0.67013888888888884</v>
      </c>
      <c r="I19" s="27">
        <v>0.9375</v>
      </c>
      <c r="J19">
        <v>6.4166666666666679</v>
      </c>
      <c r="K19" t="s">
        <v>376</v>
      </c>
      <c r="L19">
        <v>31.5</v>
      </c>
      <c r="M19">
        <v>32</v>
      </c>
      <c r="N19">
        <v>31.75</v>
      </c>
      <c r="O19">
        <v>-9.1</v>
      </c>
      <c r="P19">
        <v>7.24</v>
      </c>
      <c r="Q19">
        <v>209.3</v>
      </c>
      <c r="R19">
        <v>38.299999999999997</v>
      </c>
      <c r="S19">
        <v>3.02</v>
      </c>
      <c r="T19">
        <v>0.245</v>
      </c>
      <c r="U19">
        <v>0.25700000000000001</v>
      </c>
      <c r="V19">
        <v>4.1000000000000003E-3</v>
      </c>
      <c r="W19">
        <v>0.123</v>
      </c>
      <c r="X19">
        <v>0.12</v>
      </c>
      <c r="Y19">
        <v>0</v>
      </c>
      <c r="Z19">
        <v>27.51</v>
      </c>
      <c r="AA19">
        <v>14.738</v>
      </c>
    </row>
    <row r="20" spans="1:27" x14ac:dyDescent="0.35">
      <c r="A20" t="s">
        <v>30</v>
      </c>
      <c r="B20">
        <v>1</v>
      </c>
      <c r="C20" t="s">
        <v>994</v>
      </c>
      <c r="D20" s="30">
        <v>44879.666666666664</v>
      </c>
      <c r="E20" t="s">
        <v>364</v>
      </c>
      <c r="H20" s="27"/>
      <c r="I20" s="27"/>
      <c r="J20">
        <v>1</v>
      </c>
      <c r="K20" t="s">
        <v>374</v>
      </c>
    </row>
    <row r="21" spans="1:27" x14ac:dyDescent="0.35">
      <c r="A21" t="s">
        <v>30</v>
      </c>
      <c r="B21">
        <v>1</v>
      </c>
      <c r="C21" t="s">
        <v>994</v>
      </c>
      <c r="D21" s="30">
        <v>44879.666666666664</v>
      </c>
      <c r="E21" t="s">
        <v>365</v>
      </c>
      <c r="H21" s="27"/>
      <c r="I21" s="27"/>
      <c r="J21">
        <v>20</v>
      </c>
      <c r="K21" t="s">
        <v>375</v>
      </c>
    </row>
    <row r="22" spans="1:27" x14ac:dyDescent="0.35">
      <c r="A22" t="s">
        <v>0</v>
      </c>
      <c r="B22">
        <v>2</v>
      </c>
      <c r="C22" t="s">
        <v>994</v>
      </c>
      <c r="D22" s="30">
        <v>44880.229166666664</v>
      </c>
      <c r="E22" t="s">
        <v>373</v>
      </c>
      <c r="F22">
        <v>1</v>
      </c>
      <c r="G22" t="s">
        <v>337</v>
      </c>
      <c r="H22" s="27">
        <v>0.2638888888888889</v>
      </c>
      <c r="I22" s="27">
        <v>0.31597222222222221</v>
      </c>
      <c r="J22">
        <v>1.2499999999999996</v>
      </c>
      <c r="K22" t="s">
        <v>376</v>
      </c>
      <c r="L22">
        <v>24.5</v>
      </c>
      <c r="M22">
        <v>23.2</v>
      </c>
      <c r="N22">
        <v>23.85</v>
      </c>
      <c r="O22">
        <v>-13.3</v>
      </c>
      <c r="P22">
        <v>7.31</v>
      </c>
      <c r="Q22">
        <v>253.4</v>
      </c>
      <c r="R22">
        <v>77</v>
      </c>
      <c r="S22">
        <v>6.24</v>
      </c>
      <c r="T22">
        <v>6.1859999999999999</v>
      </c>
      <c r="U22">
        <v>6.2430000000000003</v>
      </c>
      <c r="V22">
        <v>2.0000000000000001E-4</v>
      </c>
      <c r="W22">
        <v>3.093</v>
      </c>
      <c r="X22">
        <v>3.36</v>
      </c>
      <c r="Y22">
        <v>0</v>
      </c>
      <c r="Z22">
        <v>25.49</v>
      </c>
      <c r="AA22">
        <v>14.817</v>
      </c>
    </row>
    <row r="23" spans="1:27" x14ac:dyDescent="0.35">
      <c r="A23" t="s">
        <v>0</v>
      </c>
      <c r="B23">
        <v>2</v>
      </c>
      <c r="C23" t="s">
        <v>994</v>
      </c>
      <c r="D23" s="30">
        <v>44880.229166666664</v>
      </c>
      <c r="E23" t="s">
        <v>373</v>
      </c>
      <c r="F23">
        <v>2</v>
      </c>
      <c r="G23" t="s">
        <v>338</v>
      </c>
      <c r="H23" s="27">
        <v>0.28472222222222221</v>
      </c>
      <c r="I23" s="27">
        <v>0.31597222222222221</v>
      </c>
      <c r="J23">
        <v>0.75</v>
      </c>
      <c r="K23" t="s">
        <v>376</v>
      </c>
      <c r="L23">
        <v>36.1</v>
      </c>
      <c r="M23">
        <v>35.200000000000003</v>
      </c>
      <c r="N23">
        <v>35.650000000000006</v>
      </c>
      <c r="O23">
        <v>-17.100000000000001</v>
      </c>
      <c r="P23">
        <v>7.38</v>
      </c>
      <c r="Q23">
        <v>204.3</v>
      </c>
      <c r="R23">
        <v>77.3</v>
      </c>
      <c r="S23">
        <v>6.26</v>
      </c>
      <c r="T23">
        <v>6.2569999999999997</v>
      </c>
      <c r="U23">
        <v>6.3129999999999997</v>
      </c>
      <c r="V23">
        <v>2.0000000000000001E-4</v>
      </c>
      <c r="W23">
        <v>3.129</v>
      </c>
      <c r="X23">
        <v>3.4</v>
      </c>
      <c r="Y23">
        <v>0</v>
      </c>
      <c r="Z23">
        <v>25.47</v>
      </c>
      <c r="AA23">
        <v>14.831</v>
      </c>
    </row>
    <row r="24" spans="1:27" x14ac:dyDescent="0.35">
      <c r="A24" t="s">
        <v>0</v>
      </c>
      <c r="B24">
        <v>2</v>
      </c>
      <c r="C24" t="s">
        <v>994</v>
      </c>
      <c r="D24" s="30">
        <v>44880.229166666664</v>
      </c>
      <c r="E24" t="s">
        <v>373</v>
      </c>
      <c r="F24">
        <v>3</v>
      </c>
      <c r="G24" t="s">
        <v>339</v>
      </c>
      <c r="H24" s="27">
        <v>0.28472222222222221</v>
      </c>
      <c r="I24" s="27">
        <v>0.30902777777777779</v>
      </c>
      <c r="J24">
        <v>0.58333333333333393</v>
      </c>
      <c r="K24" t="s">
        <v>376</v>
      </c>
      <c r="L24">
        <v>37.200000000000003</v>
      </c>
      <c r="M24">
        <v>37.9</v>
      </c>
      <c r="N24">
        <v>37.549999999999997</v>
      </c>
      <c r="O24">
        <v>-18.7</v>
      </c>
      <c r="P24">
        <v>7.41</v>
      </c>
      <c r="Q24">
        <v>201.3</v>
      </c>
      <c r="R24">
        <v>77.5</v>
      </c>
      <c r="S24">
        <v>6.27</v>
      </c>
      <c r="T24">
        <v>6.35</v>
      </c>
      <c r="U24">
        <v>6.4249999999999998</v>
      </c>
      <c r="V24">
        <v>2.0000000000000001E-4</v>
      </c>
      <c r="W24">
        <v>3.1669999999999998</v>
      </c>
      <c r="X24">
        <v>3.45</v>
      </c>
      <c r="Y24">
        <v>0</v>
      </c>
      <c r="Z24">
        <v>25.63</v>
      </c>
      <c r="AA24">
        <v>14.837</v>
      </c>
    </row>
    <row r="25" spans="1:27" x14ac:dyDescent="0.35">
      <c r="A25" t="s">
        <v>0</v>
      </c>
      <c r="B25">
        <v>2</v>
      </c>
      <c r="C25" t="s">
        <v>994</v>
      </c>
      <c r="D25" s="30">
        <v>44880.229166666664</v>
      </c>
      <c r="E25" t="s">
        <v>364</v>
      </c>
      <c r="H25" s="27"/>
      <c r="I25" s="27"/>
      <c r="J25">
        <v>1</v>
      </c>
      <c r="K25" t="s">
        <v>374</v>
      </c>
    </row>
    <row r="26" spans="1:27" x14ac:dyDescent="0.35">
      <c r="A26" t="s">
        <v>0</v>
      </c>
      <c r="B26">
        <v>2</v>
      </c>
      <c r="C26" t="s">
        <v>994</v>
      </c>
      <c r="D26" s="30">
        <v>44880.229166666664</v>
      </c>
      <c r="E26" t="s">
        <v>365</v>
      </c>
      <c r="H26" s="27"/>
      <c r="I26" s="27"/>
      <c r="J26">
        <v>20</v>
      </c>
      <c r="K26" t="s">
        <v>375</v>
      </c>
    </row>
    <row r="27" spans="1:27" x14ac:dyDescent="0.35">
      <c r="A27" t="s">
        <v>16</v>
      </c>
      <c r="B27">
        <v>2</v>
      </c>
      <c r="C27" t="s">
        <v>994</v>
      </c>
      <c r="D27" s="30">
        <v>44880.708333333336</v>
      </c>
      <c r="E27" t="s">
        <v>373</v>
      </c>
      <c r="F27">
        <v>1</v>
      </c>
      <c r="G27" t="s">
        <v>340</v>
      </c>
      <c r="H27" s="27">
        <v>0.70833333333333337</v>
      </c>
      <c r="I27" s="27">
        <v>0.93055555555555558</v>
      </c>
      <c r="J27">
        <v>5.3333333333333304</v>
      </c>
      <c r="K27" t="s">
        <v>376</v>
      </c>
      <c r="L27">
        <v>24.5</v>
      </c>
      <c r="M27">
        <v>26.5</v>
      </c>
      <c r="N27">
        <v>25.5</v>
      </c>
      <c r="O27">
        <v>-37.200000000000003</v>
      </c>
      <c r="P27">
        <v>7.73</v>
      </c>
      <c r="Q27">
        <v>134.4</v>
      </c>
      <c r="R27">
        <v>58.2</v>
      </c>
      <c r="S27">
        <v>3.81</v>
      </c>
      <c r="T27">
        <v>37.549999999999997</v>
      </c>
      <c r="U27">
        <v>39.64</v>
      </c>
      <c r="V27">
        <v>0</v>
      </c>
      <c r="W27">
        <v>18.59</v>
      </c>
      <c r="X27">
        <v>23.46</v>
      </c>
      <c r="Y27">
        <v>13.7</v>
      </c>
      <c r="Z27">
        <v>28.08</v>
      </c>
      <c r="AA27">
        <v>14.804</v>
      </c>
    </row>
    <row r="28" spans="1:27" x14ac:dyDescent="0.35">
      <c r="A28" t="s">
        <v>16</v>
      </c>
      <c r="B28">
        <v>2</v>
      </c>
      <c r="C28" t="s">
        <v>994</v>
      </c>
      <c r="D28" s="30">
        <v>44880.708333333336</v>
      </c>
      <c r="E28" t="s">
        <v>373</v>
      </c>
      <c r="F28">
        <v>2</v>
      </c>
      <c r="G28" t="s">
        <v>19</v>
      </c>
      <c r="H28" s="27">
        <v>0.70833333333333337</v>
      </c>
      <c r="I28" s="27">
        <v>0.92708333333333337</v>
      </c>
      <c r="J28">
        <v>5.25</v>
      </c>
      <c r="K28" t="s">
        <v>376</v>
      </c>
      <c r="L28">
        <v>24.5</v>
      </c>
      <c r="M28">
        <v>26.2</v>
      </c>
      <c r="N28">
        <v>25.35</v>
      </c>
      <c r="O28">
        <v>-36.799999999999997</v>
      </c>
      <c r="P28">
        <v>7.72</v>
      </c>
      <c r="Q28">
        <v>129.19999999999999</v>
      </c>
      <c r="R28">
        <v>45</v>
      </c>
      <c r="S28">
        <v>3.1</v>
      </c>
      <c r="T28">
        <v>38.31</v>
      </c>
      <c r="U28">
        <v>40.479999999999997</v>
      </c>
      <c r="V28">
        <v>0</v>
      </c>
      <c r="W28">
        <v>19.2</v>
      </c>
      <c r="X28">
        <v>24.31</v>
      </c>
      <c r="Y28">
        <v>14.4</v>
      </c>
      <c r="Z28">
        <v>27.96</v>
      </c>
      <c r="AA28">
        <v>14.789</v>
      </c>
    </row>
    <row r="29" spans="1:27" x14ac:dyDescent="0.35">
      <c r="A29" t="s">
        <v>16</v>
      </c>
      <c r="B29">
        <v>2</v>
      </c>
      <c r="C29" t="s">
        <v>994</v>
      </c>
      <c r="D29" s="30">
        <v>44880.708333333336</v>
      </c>
      <c r="E29" t="s">
        <v>373</v>
      </c>
      <c r="F29">
        <v>3</v>
      </c>
      <c r="G29" t="s">
        <v>341</v>
      </c>
      <c r="H29" s="27">
        <v>0.72222222222222221</v>
      </c>
      <c r="I29" s="27">
        <v>0.92361111111111116</v>
      </c>
      <c r="J29">
        <v>4.8333333333333348</v>
      </c>
      <c r="K29" t="s">
        <v>376</v>
      </c>
      <c r="L29">
        <v>26.3</v>
      </c>
      <c r="M29">
        <v>24.9</v>
      </c>
      <c r="N29">
        <v>25.6</v>
      </c>
      <c r="O29">
        <v>-32.299999999999997</v>
      </c>
      <c r="P29">
        <v>7.64</v>
      </c>
      <c r="Q29">
        <v>113.3</v>
      </c>
      <c r="R29">
        <v>25.2</v>
      </c>
      <c r="S29">
        <v>1.7</v>
      </c>
      <c r="T29">
        <v>39.32</v>
      </c>
      <c r="U29">
        <v>41.54</v>
      </c>
      <c r="V29">
        <v>0</v>
      </c>
      <c r="W29">
        <v>19.670000000000002</v>
      </c>
      <c r="X29">
        <v>24.97</v>
      </c>
      <c r="Y29">
        <v>14.9</v>
      </c>
      <c r="Z29">
        <v>27.98</v>
      </c>
      <c r="AA29">
        <v>14.786</v>
      </c>
    </row>
    <row r="30" spans="1:27" x14ac:dyDescent="0.35">
      <c r="A30" t="s">
        <v>16</v>
      </c>
      <c r="B30">
        <v>2</v>
      </c>
      <c r="C30" t="s">
        <v>994</v>
      </c>
      <c r="D30" s="30">
        <v>44880.708333333336</v>
      </c>
      <c r="E30" t="s">
        <v>364</v>
      </c>
      <c r="H30" s="27"/>
      <c r="I30" s="27"/>
      <c r="J30">
        <v>1</v>
      </c>
      <c r="K30" t="s">
        <v>374</v>
      </c>
    </row>
    <row r="31" spans="1:27" x14ac:dyDescent="0.35">
      <c r="A31" t="s">
        <v>16</v>
      </c>
      <c r="B31">
        <v>2</v>
      </c>
      <c r="C31" t="s">
        <v>994</v>
      </c>
      <c r="D31" s="30">
        <v>44880.708333333336</v>
      </c>
      <c r="E31" t="s">
        <v>365</v>
      </c>
      <c r="H31" s="27"/>
      <c r="I31" s="27"/>
      <c r="J31">
        <v>18</v>
      </c>
      <c r="K31" t="s">
        <v>375</v>
      </c>
    </row>
    <row r="32" spans="1:27" x14ac:dyDescent="0.35">
      <c r="A32" t="s">
        <v>30</v>
      </c>
      <c r="B32">
        <v>2</v>
      </c>
      <c r="C32" t="s">
        <v>994</v>
      </c>
      <c r="D32" s="30">
        <v>44881.166666666664</v>
      </c>
      <c r="E32" t="s">
        <v>373</v>
      </c>
      <c r="F32">
        <v>1</v>
      </c>
      <c r="G32" t="s">
        <v>342</v>
      </c>
      <c r="H32" s="27">
        <v>0.25</v>
      </c>
      <c r="I32" s="27">
        <v>0.43055555555555558</v>
      </c>
      <c r="J32">
        <v>4.3333333333333339</v>
      </c>
      <c r="K32" t="s">
        <v>376</v>
      </c>
      <c r="L32">
        <v>32.5</v>
      </c>
      <c r="M32">
        <v>33.6</v>
      </c>
      <c r="N32">
        <v>33.049999999999997</v>
      </c>
      <c r="O32">
        <v>-28.6</v>
      </c>
      <c r="P32">
        <v>7.58</v>
      </c>
      <c r="Q32">
        <v>158.4</v>
      </c>
      <c r="R32">
        <v>51.5</v>
      </c>
      <c r="S32">
        <v>4.0999999999999996</v>
      </c>
      <c r="T32">
        <v>0.29799999999999999</v>
      </c>
      <c r="U32">
        <v>0.309</v>
      </c>
      <c r="V32">
        <v>3.3999999999999998E-3</v>
      </c>
      <c r="W32">
        <v>0.14799999999999999</v>
      </c>
      <c r="X32">
        <v>0.14000000000000001</v>
      </c>
      <c r="Y32">
        <v>0</v>
      </c>
      <c r="Z32">
        <v>27.23</v>
      </c>
      <c r="AA32">
        <v>14.785</v>
      </c>
    </row>
    <row r="33" spans="1:27" x14ac:dyDescent="0.35">
      <c r="A33" t="s">
        <v>30</v>
      </c>
      <c r="B33">
        <v>2</v>
      </c>
      <c r="C33" t="s">
        <v>994</v>
      </c>
      <c r="D33" s="30">
        <v>44881.166666666664</v>
      </c>
      <c r="E33" t="s">
        <v>373</v>
      </c>
      <c r="F33">
        <v>2</v>
      </c>
      <c r="G33" t="s">
        <v>344</v>
      </c>
      <c r="H33" s="27">
        <v>0.25694444444444442</v>
      </c>
      <c r="I33" s="27">
        <v>0.4201388888888889</v>
      </c>
      <c r="J33">
        <v>3.9166666666666661</v>
      </c>
      <c r="K33" t="s">
        <v>376</v>
      </c>
      <c r="L33">
        <v>36.1</v>
      </c>
      <c r="M33">
        <v>38.700000000000003</v>
      </c>
      <c r="N33">
        <v>37.400000000000006</v>
      </c>
      <c r="O33">
        <v>-17.2</v>
      </c>
      <c r="P33">
        <v>7.38</v>
      </c>
      <c r="Q33">
        <v>186.8</v>
      </c>
      <c r="R33">
        <v>55.8</v>
      </c>
      <c r="S33">
        <v>4.4800000000000004</v>
      </c>
      <c r="T33">
        <v>0.26100000000000001</v>
      </c>
      <c r="U33">
        <v>0.27200000000000002</v>
      </c>
      <c r="V33">
        <v>3.8E-3</v>
      </c>
      <c r="W33">
        <v>0.13</v>
      </c>
      <c r="X33">
        <v>0.12</v>
      </c>
      <c r="Y33">
        <v>0</v>
      </c>
      <c r="Z33">
        <v>27.17</v>
      </c>
      <c r="AA33">
        <v>14.791</v>
      </c>
    </row>
    <row r="34" spans="1:27" x14ac:dyDescent="0.35">
      <c r="A34" t="s">
        <v>30</v>
      </c>
      <c r="B34">
        <v>2</v>
      </c>
      <c r="C34" t="s">
        <v>994</v>
      </c>
      <c r="D34" s="30">
        <v>44881.166666666664</v>
      </c>
      <c r="E34" t="s">
        <v>373</v>
      </c>
      <c r="F34">
        <v>3</v>
      </c>
      <c r="G34" t="s">
        <v>343</v>
      </c>
      <c r="H34" s="27">
        <v>0.22569444444444445</v>
      </c>
      <c r="I34" s="27">
        <v>0.44791666666666669</v>
      </c>
      <c r="J34">
        <v>5.3333333333333339</v>
      </c>
      <c r="K34" t="s">
        <v>376</v>
      </c>
      <c r="L34">
        <v>36.5</v>
      </c>
      <c r="M34">
        <v>35.700000000000003</v>
      </c>
      <c r="N34">
        <v>36.1</v>
      </c>
      <c r="O34">
        <v>-12.7</v>
      </c>
      <c r="P34">
        <v>7.3</v>
      </c>
      <c r="Q34">
        <v>198.4</v>
      </c>
      <c r="R34">
        <v>49.8</v>
      </c>
      <c r="S34">
        <v>3.93</v>
      </c>
      <c r="T34">
        <v>0.47899999999999998</v>
      </c>
      <c r="U34">
        <v>0.499</v>
      </c>
      <c r="V34">
        <v>2.0999999999999999E-3</v>
      </c>
      <c r="W34">
        <v>0.23799999999999999</v>
      </c>
      <c r="X34">
        <v>0.23</v>
      </c>
      <c r="Y34">
        <v>0</v>
      </c>
      <c r="Z34">
        <v>27.22</v>
      </c>
      <c r="AA34">
        <v>14.8</v>
      </c>
    </row>
    <row r="35" spans="1:27" x14ac:dyDescent="0.35">
      <c r="A35" t="s">
        <v>30</v>
      </c>
      <c r="B35">
        <v>2</v>
      </c>
      <c r="C35" t="s">
        <v>994</v>
      </c>
      <c r="D35" s="30">
        <v>44881.166666666664</v>
      </c>
      <c r="E35" t="s">
        <v>364</v>
      </c>
      <c r="H35" s="27"/>
      <c r="I35" s="27"/>
      <c r="J35">
        <v>1</v>
      </c>
      <c r="K35" t="s">
        <v>374</v>
      </c>
    </row>
    <row r="36" spans="1:27" x14ac:dyDescent="0.35">
      <c r="A36" t="s">
        <v>30</v>
      </c>
      <c r="B36">
        <v>2</v>
      </c>
      <c r="C36" t="s">
        <v>994</v>
      </c>
      <c r="D36" s="30">
        <v>44881.166666666664</v>
      </c>
      <c r="E36" t="s">
        <v>365</v>
      </c>
      <c r="H36" s="27"/>
      <c r="I36" s="27"/>
      <c r="J36">
        <v>10</v>
      </c>
      <c r="K36" t="s">
        <v>375</v>
      </c>
    </row>
    <row r="37" spans="1:27" x14ac:dyDescent="0.35">
      <c r="A37" t="s">
        <v>25</v>
      </c>
      <c r="B37">
        <v>2</v>
      </c>
      <c r="C37" t="s">
        <v>994</v>
      </c>
      <c r="D37" s="30">
        <v>44882.229166666664</v>
      </c>
      <c r="E37" t="s">
        <v>373</v>
      </c>
      <c r="F37">
        <v>1</v>
      </c>
      <c r="G37" t="s">
        <v>345</v>
      </c>
      <c r="H37" s="27">
        <v>0.24305555555555555</v>
      </c>
      <c r="I37" s="27">
        <v>0.49305555555555558</v>
      </c>
      <c r="J37">
        <v>6</v>
      </c>
      <c r="K37" t="s">
        <v>376</v>
      </c>
      <c r="L37">
        <v>27.2</v>
      </c>
      <c r="M37">
        <v>26.5</v>
      </c>
      <c r="N37">
        <v>26.85</v>
      </c>
      <c r="O37">
        <v>-46.7</v>
      </c>
      <c r="P37">
        <v>7.89</v>
      </c>
      <c r="Q37">
        <v>146.80000000000001</v>
      </c>
      <c r="R37">
        <v>69.099999999999994</v>
      </c>
      <c r="S37">
        <v>4.93</v>
      </c>
      <c r="T37">
        <v>27</v>
      </c>
      <c r="U37">
        <v>28.79</v>
      </c>
      <c r="V37">
        <v>0</v>
      </c>
      <c r="W37">
        <v>13.51</v>
      </c>
      <c r="X37">
        <v>16.48</v>
      </c>
      <c r="Y37">
        <v>8.4</v>
      </c>
      <c r="Z37">
        <v>28.49</v>
      </c>
      <c r="AA37">
        <v>14.744999999999999</v>
      </c>
    </row>
    <row r="38" spans="1:27" x14ac:dyDescent="0.35">
      <c r="A38" t="s">
        <v>25</v>
      </c>
      <c r="B38">
        <v>2</v>
      </c>
      <c r="C38" t="s">
        <v>994</v>
      </c>
      <c r="D38" s="30">
        <v>44882.229166666664</v>
      </c>
      <c r="E38" t="s">
        <v>373</v>
      </c>
      <c r="F38">
        <v>2</v>
      </c>
      <c r="G38" t="s">
        <v>346</v>
      </c>
      <c r="H38" s="27">
        <v>0.24305555555555555</v>
      </c>
      <c r="I38" s="27">
        <v>0.49305555555555558</v>
      </c>
      <c r="J38">
        <v>6</v>
      </c>
      <c r="K38" t="s">
        <v>376</v>
      </c>
      <c r="L38">
        <v>26.5</v>
      </c>
      <c r="M38">
        <v>26</v>
      </c>
      <c r="N38">
        <v>26.25</v>
      </c>
      <c r="O38">
        <v>-47.2</v>
      </c>
      <c r="P38">
        <v>7.9</v>
      </c>
      <c r="Q38">
        <v>150.30000000000001</v>
      </c>
      <c r="R38">
        <v>73</v>
      </c>
      <c r="S38">
        <v>5.0599999999999996</v>
      </c>
      <c r="T38">
        <v>26.69</v>
      </c>
      <c r="U38">
        <v>28.44</v>
      </c>
      <c r="V38">
        <v>0</v>
      </c>
      <c r="W38">
        <v>13.35</v>
      </c>
      <c r="X38">
        <v>16.28</v>
      </c>
      <c r="Y38">
        <v>8.1999999999999993</v>
      </c>
      <c r="Z38">
        <v>28.44</v>
      </c>
      <c r="AA38">
        <v>14.747</v>
      </c>
    </row>
    <row r="39" spans="1:27" x14ac:dyDescent="0.35">
      <c r="A39" t="s">
        <v>25</v>
      </c>
      <c r="B39">
        <v>2</v>
      </c>
      <c r="C39" t="s">
        <v>994</v>
      </c>
      <c r="D39" s="30">
        <v>44882.229166666664</v>
      </c>
      <c r="E39" t="s">
        <v>373</v>
      </c>
      <c r="F39">
        <v>3</v>
      </c>
      <c r="G39" t="s">
        <v>347</v>
      </c>
      <c r="H39" s="27">
        <v>0.2638888888888889</v>
      </c>
      <c r="I39" s="27">
        <v>0.46180555555555558</v>
      </c>
      <c r="J39">
        <v>4.75</v>
      </c>
      <c r="K39" t="s">
        <v>376</v>
      </c>
      <c r="L39">
        <v>22.1</v>
      </c>
      <c r="M39">
        <v>23.6</v>
      </c>
      <c r="N39">
        <v>22.85</v>
      </c>
      <c r="O39">
        <v>-46</v>
      </c>
      <c r="P39">
        <v>7.88</v>
      </c>
      <c r="Q39">
        <v>140</v>
      </c>
      <c r="R39">
        <v>61.4</v>
      </c>
      <c r="S39">
        <v>4.33</v>
      </c>
      <c r="T39">
        <v>26.85</v>
      </c>
      <c r="U39">
        <v>28.36</v>
      </c>
      <c r="V39">
        <v>0</v>
      </c>
      <c r="W39">
        <v>13.43</v>
      </c>
      <c r="X39">
        <v>16.39</v>
      </c>
      <c r="Y39">
        <v>8.5</v>
      </c>
      <c r="Z39">
        <v>27.97</v>
      </c>
      <c r="AA39">
        <v>14.755000000000001</v>
      </c>
    </row>
    <row r="40" spans="1:27" x14ac:dyDescent="0.35">
      <c r="A40" t="s">
        <v>25</v>
      </c>
      <c r="B40">
        <v>2</v>
      </c>
      <c r="C40" t="s">
        <v>994</v>
      </c>
      <c r="D40" s="30">
        <v>44882.229166666664</v>
      </c>
      <c r="E40" t="s">
        <v>364</v>
      </c>
      <c r="H40" s="27"/>
      <c r="I40" s="27"/>
      <c r="J40">
        <v>1</v>
      </c>
      <c r="K40" t="s">
        <v>374</v>
      </c>
    </row>
    <row r="41" spans="1:27" x14ac:dyDescent="0.35">
      <c r="A41" t="s">
        <v>25</v>
      </c>
      <c r="B41">
        <v>2</v>
      </c>
      <c r="C41" t="s">
        <v>994</v>
      </c>
      <c r="D41" s="30">
        <v>44882.229166666664</v>
      </c>
      <c r="E41" t="s">
        <v>365</v>
      </c>
      <c r="H41" s="27"/>
      <c r="I41" s="27"/>
      <c r="J41">
        <v>20</v>
      </c>
      <c r="K41" t="s">
        <v>375</v>
      </c>
    </row>
    <row r="42" spans="1:27" x14ac:dyDescent="0.35">
      <c r="A42" t="s">
        <v>49</v>
      </c>
      <c r="B42">
        <v>1</v>
      </c>
      <c r="C42" t="s">
        <v>994</v>
      </c>
      <c r="D42" s="30">
        <v>44886.375</v>
      </c>
      <c r="E42" t="s">
        <v>373</v>
      </c>
      <c r="F42">
        <v>1</v>
      </c>
      <c r="G42" t="s">
        <v>348</v>
      </c>
      <c r="H42" s="27">
        <v>0.44444444444444442</v>
      </c>
      <c r="I42" s="27">
        <v>0.63541666666666663</v>
      </c>
      <c r="J42">
        <v>4.583333333333333</v>
      </c>
      <c r="K42" t="s">
        <v>376</v>
      </c>
      <c r="L42">
        <v>44.5</v>
      </c>
      <c r="M42">
        <v>54.5</v>
      </c>
      <c r="N42">
        <v>49.5</v>
      </c>
      <c r="O42">
        <v>-59</v>
      </c>
      <c r="P42">
        <v>8.09</v>
      </c>
      <c r="Q42">
        <v>99.4</v>
      </c>
      <c r="R42">
        <v>143.19999999999999</v>
      </c>
      <c r="S42">
        <v>9.51</v>
      </c>
      <c r="T42">
        <v>34.78</v>
      </c>
      <c r="U42">
        <v>38.869999999999997</v>
      </c>
      <c r="V42">
        <v>0</v>
      </c>
      <c r="W42">
        <v>17.399999999999999</v>
      </c>
      <c r="X42">
        <v>21.71</v>
      </c>
      <c r="Y42">
        <v>11.4</v>
      </c>
      <c r="Z42">
        <v>31.19</v>
      </c>
      <c r="AA42">
        <v>14.814</v>
      </c>
    </row>
    <row r="43" spans="1:27" x14ac:dyDescent="0.35">
      <c r="A43" t="s">
        <v>49</v>
      </c>
      <c r="B43">
        <v>1</v>
      </c>
      <c r="C43" t="s">
        <v>994</v>
      </c>
      <c r="D43" s="30">
        <v>44886.375</v>
      </c>
      <c r="E43" t="s">
        <v>373</v>
      </c>
      <c r="F43">
        <v>2</v>
      </c>
      <c r="G43" t="s">
        <v>349</v>
      </c>
      <c r="H43" s="27">
        <v>0.44097222222222221</v>
      </c>
      <c r="I43" s="27">
        <v>0.64236111111111116</v>
      </c>
      <c r="J43">
        <v>4.8333333333333304</v>
      </c>
      <c r="K43" t="s">
        <v>376</v>
      </c>
      <c r="L43">
        <v>65</v>
      </c>
      <c r="M43">
        <v>53.2</v>
      </c>
      <c r="N43">
        <v>59.1</v>
      </c>
      <c r="O43">
        <v>-57.6</v>
      </c>
      <c r="P43">
        <v>8.07</v>
      </c>
      <c r="Q43">
        <v>109.1</v>
      </c>
      <c r="R43">
        <v>121.7</v>
      </c>
      <c r="S43">
        <v>7.93</v>
      </c>
      <c r="T43">
        <v>34.880000000000003</v>
      </c>
      <c r="U43">
        <v>38.81</v>
      </c>
      <c r="V43">
        <v>0</v>
      </c>
      <c r="W43">
        <v>17.45</v>
      </c>
      <c r="X43">
        <v>21.8</v>
      </c>
      <c r="Y43">
        <v>11.6</v>
      </c>
      <c r="Z43">
        <v>30.93</v>
      </c>
      <c r="AA43">
        <v>14.789</v>
      </c>
    </row>
    <row r="44" spans="1:27" x14ac:dyDescent="0.35">
      <c r="A44" t="s">
        <v>49</v>
      </c>
      <c r="B44">
        <v>1</v>
      </c>
      <c r="C44" t="s">
        <v>994</v>
      </c>
      <c r="D44" s="30">
        <v>44886.375</v>
      </c>
      <c r="E44" t="s">
        <v>373</v>
      </c>
      <c r="F44">
        <v>3</v>
      </c>
      <c r="G44" t="s">
        <v>350</v>
      </c>
      <c r="H44" s="27">
        <v>0.4375</v>
      </c>
      <c r="I44" s="27">
        <v>0.64930555555555558</v>
      </c>
      <c r="J44">
        <v>5.0833333333333339</v>
      </c>
      <c r="K44" t="s">
        <v>376</v>
      </c>
      <c r="L44">
        <v>43</v>
      </c>
      <c r="M44">
        <v>40</v>
      </c>
      <c r="N44">
        <v>41.5</v>
      </c>
      <c r="O44">
        <v>-61.7</v>
      </c>
      <c r="P44">
        <v>8.15</v>
      </c>
      <c r="Q44">
        <v>113</v>
      </c>
      <c r="R44">
        <v>124.5</v>
      </c>
      <c r="S44">
        <v>8.25</v>
      </c>
      <c r="T44">
        <v>36.69</v>
      </c>
      <c r="U44">
        <v>40.26</v>
      </c>
      <c r="V44">
        <v>0</v>
      </c>
      <c r="W44">
        <v>18.350000000000001</v>
      </c>
      <c r="X44">
        <v>23.07</v>
      </c>
      <c r="Y44">
        <v>12.8</v>
      </c>
      <c r="Z44">
        <v>30.11</v>
      </c>
      <c r="AA44">
        <v>14.77</v>
      </c>
    </row>
    <row r="45" spans="1:27" x14ac:dyDescent="0.35">
      <c r="A45" t="s">
        <v>49</v>
      </c>
      <c r="B45">
        <v>1</v>
      </c>
      <c r="C45" t="s">
        <v>994</v>
      </c>
      <c r="D45" s="30">
        <v>44886.375</v>
      </c>
      <c r="E45" t="s">
        <v>364</v>
      </c>
      <c r="H45" s="27"/>
      <c r="I45" s="27"/>
      <c r="J45">
        <v>2</v>
      </c>
      <c r="K45" t="s">
        <v>374</v>
      </c>
    </row>
    <row r="46" spans="1:27" x14ac:dyDescent="0.35">
      <c r="A46" t="s">
        <v>49</v>
      </c>
      <c r="B46">
        <v>1</v>
      </c>
      <c r="C46" t="s">
        <v>994</v>
      </c>
      <c r="D46" s="30">
        <v>44886.375</v>
      </c>
      <c r="E46" t="s">
        <v>365</v>
      </c>
      <c r="H46" s="27"/>
      <c r="I46" s="27"/>
      <c r="J46">
        <v>20</v>
      </c>
      <c r="K46" t="s">
        <v>375</v>
      </c>
    </row>
    <row r="47" spans="1:27" x14ac:dyDescent="0.35">
      <c r="A47" t="s">
        <v>51</v>
      </c>
      <c r="B47">
        <v>1</v>
      </c>
      <c r="C47" t="s">
        <v>994</v>
      </c>
      <c r="D47" s="30">
        <v>44887.458333333336</v>
      </c>
      <c r="E47" t="s">
        <v>373</v>
      </c>
      <c r="F47">
        <v>1</v>
      </c>
      <c r="G47" t="s">
        <v>351</v>
      </c>
      <c r="H47" s="27">
        <v>0.47569444444444442</v>
      </c>
      <c r="I47" s="27">
        <v>0.65972222222222221</v>
      </c>
      <c r="J47">
        <v>4.416666666666667</v>
      </c>
      <c r="K47" t="s">
        <v>376</v>
      </c>
      <c r="L47">
        <v>51</v>
      </c>
      <c r="M47">
        <v>67.5</v>
      </c>
      <c r="N47">
        <v>59.25</v>
      </c>
      <c r="O47">
        <v>-36.1</v>
      </c>
      <c r="P47">
        <v>7.71</v>
      </c>
      <c r="Q47">
        <v>72.2</v>
      </c>
      <c r="R47">
        <v>53.7</v>
      </c>
      <c r="S47">
        <v>3.67</v>
      </c>
      <c r="T47">
        <v>35.770000000000003</v>
      </c>
      <c r="U47">
        <v>37.97</v>
      </c>
      <c r="V47">
        <v>0</v>
      </c>
      <c r="W47">
        <v>17.89</v>
      </c>
      <c r="X47">
        <v>22.48</v>
      </c>
      <c r="Y47">
        <v>12.9</v>
      </c>
      <c r="Z47">
        <v>28.23</v>
      </c>
      <c r="AA47">
        <v>14.803000000000001</v>
      </c>
    </row>
    <row r="48" spans="1:27" x14ac:dyDescent="0.35">
      <c r="A48" t="s">
        <v>51</v>
      </c>
      <c r="B48">
        <v>1</v>
      </c>
      <c r="C48" t="s">
        <v>994</v>
      </c>
      <c r="D48" s="30">
        <v>44887.458333333336</v>
      </c>
      <c r="E48" t="s">
        <v>373</v>
      </c>
      <c r="F48">
        <v>2</v>
      </c>
      <c r="G48" t="s">
        <v>352</v>
      </c>
      <c r="H48" s="27">
        <v>0.48958333333333331</v>
      </c>
      <c r="I48" s="27">
        <v>0.65625</v>
      </c>
      <c r="J48">
        <v>4</v>
      </c>
      <c r="K48" t="s">
        <v>376</v>
      </c>
      <c r="L48">
        <v>55</v>
      </c>
      <c r="M48">
        <v>39.5</v>
      </c>
      <c r="N48">
        <v>47.25</v>
      </c>
      <c r="O48">
        <v>-29.1</v>
      </c>
      <c r="P48">
        <v>7.58</v>
      </c>
      <c r="Q48">
        <v>89.4</v>
      </c>
      <c r="R48">
        <v>41.9</v>
      </c>
      <c r="S48">
        <v>2.64</v>
      </c>
      <c r="T48">
        <v>35.46</v>
      </c>
      <c r="U48">
        <v>37.54</v>
      </c>
      <c r="V48">
        <v>0</v>
      </c>
      <c r="W48">
        <v>17.72</v>
      </c>
      <c r="X48">
        <v>22.25</v>
      </c>
      <c r="Y48">
        <v>12.8</v>
      </c>
      <c r="Z48">
        <v>28.1</v>
      </c>
      <c r="AA48">
        <v>14.789</v>
      </c>
    </row>
    <row r="49" spans="1:27" x14ac:dyDescent="0.35">
      <c r="A49" t="s">
        <v>51</v>
      </c>
      <c r="B49">
        <v>1</v>
      </c>
      <c r="C49" t="s">
        <v>994</v>
      </c>
      <c r="D49" s="30">
        <v>44887.458333333336</v>
      </c>
      <c r="E49" t="s">
        <v>373</v>
      </c>
      <c r="F49">
        <v>3</v>
      </c>
      <c r="G49" t="s">
        <v>353</v>
      </c>
      <c r="H49" s="27">
        <v>0.49652777777777779</v>
      </c>
      <c r="I49" s="27">
        <v>0.64583333333333337</v>
      </c>
      <c r="J49">
        <v>3.5833333333333353</v>
      </c>
      <c r="K49" t="s">
        <v>376</v>
      </c>
      <c r="L49">
        <v>30</v>
      </c>
      <c r="M49">
        <v>47</v>
      </c>
      <c r="N49">
        <v>38.5</v>
      </c>
      <c r="O49">
        <v>-27.9</v>
      </c>
      <c r="P49">
        <v>7.56</v>
      </c>
      <c r="Q49">
        <v>89.2</v>
      </c>
      <c r="R49">
        <v>40.200000000000003</v>
      </c>
      <c r="S49">
        <v>2.74</v>
      </c>
      <c r="T49">
        <v>35.880000000000003</v>
      </c>
      <c r="U49">
        <v>38</v>
      </c>
      <c r="V49">
        <v>0</v>
      </c>
      <c r="W49">
        <v>17.940000000000001</v>
      </c>
      <c r="X49">
        <v>22.56</v>
      </c>
      <c r="Y49">
        <v>13</v>
      </c>
      <c r="Z49">
        <v>28.1</v>
      </c>
      <c r="AA49">
        <v>14.776999999999999</v>
      </c>
    </row>
    <row r="50" spans="1:27" x14ac:dyDescent="0.35">
      <c r="A50" t="s">
        <v>51</v>
      </c>
      <c r="B50">
        <v>1</v>
      </c>
      <c r="C50" t="s">
        <v>994</v>
      </c>
      <c r="D50" s="30">
        <v>44887.458333333336</v>
      </c>
      <c r="E50" t="s">
        <v>364</v>
      </c>
      <c r="H50" s="27"/>
      <c r="I50" s="27"/>
      <c r="J50">
        <v>2</v>
      </c>
      <c r="K50" t="s">
        <v>374</v>
      </c>
    </row>
    <row r="51" spans="1:27" x14ac:dyDescent="0.35">
      <c r="A51" t="s">
        <v>51</v>
      </c>
      <c r="B51">
        <v>1</v>
      </c>
      <c r="C51" t="s">
        <v>994</v>
      </c>
      <c r="D51" s="30">
        <v>44887.458333333336</v>
      </c>
      <c r="E51" t="s">
        <v>365</v>
      </c>
      <c r="H51" s="27"/>
      <c r="I51" s="27"/>
      <c r="J51">
        <v>20</v>
      </c>
      <c r="K51" t="s">
        <v>375</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5CBE-24F8-4100-9DD9-427DF06CEE22}">
  <sheetPr codeName="Sheet4"/>
  <dimension ref="A1:I17"/>
  <sheetViews>
    <sheetView workbookViewId="0"/>
  </sheetViews>
  <sheetFormatPr defaultRowHeight="14.5" x14ac:dyDescent="0.35"/>
  <cols>
    <col min="1" max="1" width="6.36328125" bestFit="1" customWidth="1"/>
    <col min="2" max="2" width="6.7265625" bestFit="1" customWidth="1"/>
    <col min="3" max="3" width="12.6328125" bestFit="1" customWidth="1"/>
    <col min="4" max="4" width="13.08984375" bestFit="1" customWidth="1"/>
    <col min="5" max="5" width="21.453125" bestFit="1" customWidth="1"/>
    <col min="6" max="6" width="20.81640625" bestFit="1" customWidth="1"/>
    <col min="7" max="7" width="11" bestFit="1" customWidth="1"/>
    <col min="8" max="8" width="10.81640625" bestFit="1" customWidth="1"/>
    <col min="9" max="9" width="8" bestFit="1" customWidth="1"/>
    <col min="10" max="10" width="21.72656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1</v>
      </c>
      <c r="C2" t="s">
        <v>365</v>
      </c>
      <c r="D2">
        <v>0</v>
      </c>
      <c r="E2" t="s">
        <v>6</v>
      </c>
      <c r="F2">
        <v>135</v>
      </c>
      <c r="G2">
        <v>40.07</v>
      </c>
    </row>
    <row r="3" spans="1:9" x14ac:dyDescent="0.35">
      <c r="A3" t="s">
        <v>0</v>
      </c>
      <c r="B3">
        <v>1</v>
      </c>
      <c r="C3" t="s">
        <v>365</v>
      </c>
      <c r="D3">
        <v>0</v>
      </c>
      <c r="E3" t="s">
        <v>8</v>
      </c>
      <c r="F3">
        <v>144</v>
      </c>
      <c r="G3">
        <v>57.04</v>
      </c>
    </row>
    <row r="4" spans="1:9" x14ac:dyDescent="0.35">
      <c r="A4" t="s">
        <v>0</v>
      </c>
      <c r="B4">
        <v>1</v>
      </c>
      <c r="C4" t="s">
        <v>365</v>
      </c>
      <c r="D4">
        <v>0</v>
      </c>
      <c r="E4" t="s">
        <v>8</v>
      </c>
      <c r="F4">
        <v>87</v>
      </c>
      <c r="G4">
        <v>30.38</v>
      </c>
    </row>
    <row r="5" spans="1:9" x14ac:dyDescent="0.35">
      <c r="A5" t="s">
        <v>0</v>
      </c>
      <c r="B5">
        <v>1</v>
      </c>
      <c r="C5" t="s">
        <v>365</v>
      </c>
      <c r="D5">
        <v>0</v>
      </c>
      <c r="E5" t="s">
        <v>11</v>
      </c>
      <c r="F5">
        <v>180</v>
      </c>
      <c r="G5">
        <v>132.80000000000001</v>
      </c>
    </row>
    <row r="6" spans="1:9" x14ac:dyDescent="0.35">
      <c r="A6" t="s">
        <v>0</v>
      </c>
      <c r="B6">
        <v>1</v>
      </c>
      <c r="C6" t="s">
        <v>365</v>
      </c>
      <c r="D6">
        <v>0</v>
      </c>
      <c r="E6" t="s">
        <v>1150</v>
      </c>
      <c r="F6">
        <v>63</v>
      </c>
      <c r="G6">
        <v>3.1</v>
      </c>
    </row>
    <row r="7" spans="1:9" x14ac:dyDescent="0.35">
      <c r="A7" t="s">
        <v>0</v>
      </c>
      <c r="B7">
        <v>1</v>
      </c>
      <c r="C7" t="s">
        <v>364</v>
      </c>
      <c r="D7">
        <v>0</v>
      </c>
      <c r="E7" t="s">
        <v>12</v>
      </c>
      <c r="F7">
        <v>128</v>
      </c>
      <c r="G7">
        <v>26.3</v>
      </c>
    </row>
    <row r="8" spans="1:9" x14ac:dyDescent="0.35">
      <c r="A8" t="s">
        <v>0</v>
      </c>
      <c r="B8">
        <v>1</v>
      </c>
      <c r="C8" t="s">
        <v>364</v>
      </c>
      <c r="D8">
        <v>0</v>
      </c>
      <c r="E8" t="s">
        <v>71</v>
      </c>
      <c r="F8">
        <v>48</v>
      </c>
      <c r="G8">
        <v>1.3</v>
      </c>
      <c r="H8" t="s">
        <v>13</v>
      </c>
      <c r="I8" t="s">
        <v>996</v>
      </c>
    </row>
    <row r="9" spans="1:9" x14ac:dyDescent="0.35">
      <c r="A9" t="s">
        <v>0</v>
      </c>
      <c r="B9">
        <v>1</v>
      </c>
      <c r="C9" t="s">
        <v>364</v>
      </c>
      <c r="D9">
        <v>0</v>
      </c>
      <c r="E9" t="s">
        <v>98</v>
      </c>
      <c r="F9">
        <v>133</v>
      </c>
      <c r="G9">
        <v>36.1</v>
      </c>
      <c r="H9" t="s">
        <v>13</v>
      </c>
    </row>
    <row r="10" spans="1:9" x14ac:dyDescent="0.35">
      <c r="A10" t="s">
        <v>0</v>
      </c>
      <c r="B10">
        <v>1</v>
      </c>
      <c r="C10" t="s">
        <v>364</v>
      </c>
      <c r="D10">
        <v>0</v>
      </c>
      <c r="E10" t="s">
        <v>1210</v>
      </c>
      <c r="F10">
        <v>14</v>
      </c>
      <c r="G10">
        <v>0.01</v>
      </c>
      <c r="H10" t="s">
        <v>13</v>
      </c>
      <c r="I10" t="s">
        <v>995</v>
      </c>
    </row>
    <row r="11" spans="1:9" x14ac:dyDescent="0.35">
      <c r="A11" t="s">
        <v>0</v>
      </c>
      <c r="B11">
        <v>1</v>
      </c>
      <c r="C11" t="s">
        <v>364</v>
      </c>
      <c r="D11">
        <v>0</v>
      </c>
      <c r="E11" t="s">
        <v>87</v>
      </c>
      <c r="F11">
        <v>34</v>
      </c>
      <c r="G11">
        <v>0.23</v>
      </c>
      <c r="H11" t="s">
        <v>13</v>
      </c>
    </row>
    <row r="12" spans="1:9" x14ac:dyDescent="0.35">
      <c r="A12" t="s">
        <v>0</v>
      </c>
      <c r="B12">
        <v>1</v>
      </c>
      <c r="C12" t="s">
        <v>373</v>
      </c>
      <c r="D12">
        <v>1</v>
      </c>
      <c r="E12" t="s">
        <v>15</v>
      </c>
      <c r="F12">
        <v>156</v>
      </c>
      <c r="G12">
        <v>59.38</v>
      </c>
    </row>
    <row r="13" spans="1:9" x14ac:dyDescent="0.35">
      <c r="A13" t="s">
        <v>0</v>
      </c>
      <c r="B13">
        <v>1</v>
      </c>
      <c r="C13" t="s">
        <v>373</v>
      </c>
      <c r="D13">
        <v>3</v>
      </c>
      <c r="E13" t="s">
        <v>98</v>
      </c>
      <c r="F13">
        <v>154</v>
      </c>
      <c r="G13">
        <v>58.33</v>
      </c>
    </row>
    <row r="14" spans="1:9" x14ac:dyDescent="0.35">
      <c r="A14" t="s">
        <v>0</v>
      </c>
      <c r="B14">
        <v>1</v>
      </c>
      <c r="C14" t="s">
        <v>373</v>
      </c>
      <c r="D14">
        <v>3</v>
      </c>
      <c r="E14" t="s">
        <v>98</v>
      </c>
      <c r="F14">
        <v>152</v>
      </c>
      <c r="G14">
        <v>54.31</v>
      </c>
    </row>
    <row r="15" spans="1:9" x14ac:dyDescent="0.35">
      <c r="A15" t="s">
        <v>0</v>
      </c>
      <c r="B15">
        <v>1</v>
      </c>
      <c r="C15" t="s">
        <v>373</v>
      </c>
      <c r="D15">
        <v>3</v>
      </c>
      <c r="E15" t="s">
        <v>98</v>
      </c>
      <c r="F15">
        <v>142</v>
      </c>
      <c r="G15">
        <v>42.94</v>
      </c>
    </row>
    <row r="16" spans="1:9" x14ac:dyDescent="0.35">
      <c r="A16" t="s">
        <v>0</v>
      </c>
      <c r="B16">
        <v>1</v>
      </c>
      <c r="C16" t="s">
        <v>373</v>
      </c>
      <c r="D16">
        <v>3</v>
      </c>
      <c r="E16" t="s">
        <v>294</v>
      </c>
      <c r="F16">
        <v>224</v>
      </c>
      <c r="G16">
        <v>372</v>
      </c>
    </row>
    <row r="17" spans="1:7" x14ac:dyDescent="0.35">
      <c r="A17" t="s">
        <v>0</v>
      </c>
      <c r="B17">
        <v>1</v>
      </c>
      <c r="C17" t="s">
        <v>373</v>
      </c>
      <c r="D17">
        <v>3</v>
      </c>
      <c r="E17" t="s">
        <v>294</v>
      </c>
      <c r="F17">
        <v>97</v>
      </c>
      <c r="G17">
        <v>31.42</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518D-8EE3-4476-A44F-3768BA819FD0}">
  <sheetPr codeName="Sheet5"/>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4265-D4DA-4742-9197-EC2F4B6891B9}">
  <sheetPr codeName="Sheet6"/>
  <dimension ref="A1:I19"/>
  <sheetViews>
    <sheetView workbookViewId="0"/>
  </sheetViews>
  <sheetFormatPr defaultRowHeight="14.5" x14ac:dyDescent="0.35"/>
  <cols>
    <col min="1" max="1" width="13" bestFit="1" customWidth="1"/>
    <col min="2" max="2" width="6.7265625" bestFit="1" customWidth="1"/>
    <col min="3" max="3" width="7.08984375" bestFit="1" customWidth="1"/>
    <col min="4" max="4" width="8.36328125" bestFit="1" customWidth="1"/>
    <col min="5" max="5" width="19" bestFit="1" customWidth="1"/>
    <col min="6" max="6" width="9.90625" bestFit="1" customWidth="1"/>
    <col min="7" max="7" width="15.36328125" bestFit="1" customWidth="1"/>
    <col min="8" max="8" width="16.08984375" bestFit="1" customWidth="1"/>
    <col min="9" max="10" width="17.81640625" bestFit="1" customWidth="1"/>
    <col min="11" max="11" width="18.26953125" bestFit="1" customWidth="1"/>
  </cols>
  <sheetData>
    <row r="1" spans="1:9" x14ac:dyDescent="0.35">
      <c r="A1" t="s">
        <v>295</v>
      </c>
      <c r="B1" t="s">
        <v>1053</v>
      </c>
      <c r="C1" t="s">
        <v>366</v>
      </c>
      <c r="D1" t="s">
        <v>1063</v>
      </c>
      <c r="E1" t="s">
        <v>356</v>
      </c>
      <c r="F1" t="s">
        <v>362</v>
      </c>
      <c r="G1" t="s">
        <v>1056</v>
      </c>
      <c r="H1" t="s">
        <v>360</v>
      </c>
      <c r="I1" t="s">
        <v>1061</v>
      </c>
    </row>
    <row r="2" spans="1:9" x14ac:dyDescent="0.35">
      <c r="A2" t="s">
        <v>16</v>
      </c>
      <c r="B2">
        <v>1</v>
      </c>
      <c r="C2" t="s">
        <v>364</v>
      </c>
      <c r="D2">
        <v>1</v>
      </c>
      <c r="E2" t="s">
        <v>22</v>
      </c>
      <c r="F2">
        <v>370</v>
      </c>
      <c r="G2">
        <v>107.211</v>
      </c>
      <c r="I2">
        <v>0.28975945945945947</v>
      </c>
    </row>
    <row r="3" spans="1:9" x14ac:dyDescent="0.35">
      <c r="A3" t="s">
        <v>30</v>
      </c>
      <c r="B3">
        <v>1</v>
      </c>
      <c r="C3" t="s">
        <v>364</v>
      </c>
      <c r="D3">
        <v>1</v>
      </c>
      <c r="E3" t="s">
        <v>31</v>
      </c>
      <c r="F3">
        <v>82</v>
      </c>
      <c r="G3">
        <v>9.8439999999999994</v>
      </c>
      <c r="I3">
        <v>0.12004878048780487</v>
      </c>
    </row>
    <row r="4" spans="1:9" x14ac:dyDescent="0.35">
      <c r="A4" t="s">
        <v>0</v>
      </c>
      <c r="B4">
        <v>2</v>
      </c>
      <c r="C4" t="s">
        <v>364</v>
      </c>
      <c r="D4">
        <v>1</v>
      </c>
      <c r="E4" t="s">
        <v>71</v>
      </c>
      <c r="F4">
        <v>20</v>
      </c>
      <c r="G4">
        <v>8.82</v>
      </c>
      <c r="I4">
        <v>0.441</v>
      </c>
    </row>
    <row r="5" spans="1:9" x14ac:dyDescent="0.35">
      <c r="A5" t="s">
        <v>25</v>
      </c>
      <c r="B5">
        <v>2</v>
      </c>
      <c r="C5" t="s">
        <v>364</v>
      </c>
      <c r="D5">
        <v>1</v>
      </c>
      <c r="E5" t="s">
        <v>71</v>
      </c>
      <c r="F5">
        <v>21</v>
      </c>
      <c r="G5">
        <v>25.16</v>
      </c>
      <c r="H5" t="s">
        <v>1060</v>
      </c>
      <c r="I5">
        <v>1.1980952380952381</v>
      </c>
    </row>
    <row r="6" spans="1:9" x14ac:dyDescent="0.35">
      <c r="A6" t="s">
        <v>25</v>
      </c>
      <c r="B6">
        <v>2</v>
      </c>
      <c r="C6" t="s">
        <v>364</v>
      </c>
      <c r="D6">
        <v>1</v>
      </c>
      <c r="E6" t="s">
        <v>71</v>
      </c>
      <c r="F6">
        <v>260</v>
      </c>
      <c r="G6">
        <v>53.97</v>
      </c>
      <c r="H6" t="s">
        <v>1059</v>
      </c>
      <c r="I6">
        <v>0.20757692307692308</v>
      </c>
    </row>
    <row r="7" spans="1:9" x14ac:dyDescent="0.35">
      <c r="A7" t="s">
        <v>16</v>
      </c>
      <c r="B7">
        <v>3</v>
      </c>
      <c r="C7" t="s">
        <v>364</v>
      </c>
      <c r="D7">
        <v>1</v>
      </c>
      <c r="E7" t="s">
        <v>15</v>
      </c>
      <c r="F7">
        <v>51</v>
      </c>
      <c r="G7">
        <v>53.2</v>
      </c>
      <c r="I7">
        <v>1.0431372549019609</v>
      </c>
    </row>
    <row r="8" spans="1:9" x14ac:dyDescent="0.35">
      <c r="A8" t="s">
        <v>16</v>
      </c>
      <c r="B8">
        <v>3</v>
      </c>
      <c r="C8" t="s">
        <v>364</v>
      </c>
      <c r="D8">
        <v>1</v>
      </c>
      <c r="E8" t="s">
        <v>35</v>
      </c>
      <c r="F8">
        <v>16</v>
      </c>
      <c r="G8">
        <v>1.4</v>
      </c>
      <c r="I8">
        <v>8.7499999999999994E-2</v>
      </c>
    </row>
    <row r="9" spans="1:9" x14ac:dyDescent="0.35">
      <c r="A9" t="s">
        <v>16</v>
      </c>
      <c r="B9">
        <v>3</v>
      </c>
      <c r="C9" t="s">
        <v>364</v>
      </c>
      <c r="D9">
        <v>1</v>
      </c>
      <c r="E9" t="s">
        <v>22</v>
      </c>
      <c r="F9">
        <v>211</v>
      </c>
      <c r="G9">
        <v>40.799999999999997</v>
      </c>
      <c r="I9">
        <v>0.1933649289099526</v>
      </c>
    </row>
    <row r="10" spans="1:9" x14ac:dyDescent="0.35">
      <c r="A10" t="s">
        <v>16</v>
      </c>
      <c r="B10">
        <v>3</v>
      </c>
      <c r="C10" t="s">
        <v>364</v>
      </c>
      <c r="D10">
        <v>1</v>
      </c>
      <c r="E10" t="s">
        <v>22</v>
      </c>
      <c r="F10">
        <v>6</v>
      </c>
      <c r="G10">
        <v>4.0999999999999996</v>
      </c>
      <c r="H10" t="s">
        <v>1003</v>
      </c>
      <c r="I10">
        <v>0.68333333333333324</v>
      </c>
    </row>
    <row r="11" spans="1:9" x14ac:dyDescent="0.35">
      <c r="A11" t="s">
        <v>25</v>
      </c>
      <c r="B11">
        <v>3</v>
      </c>
      <c r="C11" t="s">
        <v>364</v>
      </c>
      <c r="D11">
        <v>1</v>
      </c>
      <c r="E11" t="s">
        <v>71</v>
      </c>
      <c r="F11">
        <v>52</v>
      </c>
      <c r="G11">
        <v>17.2</v>
      </c>
      <c r="I11">
        <v>0.33076923076923076</v>
      </c>
    </row>
    <row r="12" spans="1:9" x14ac:dyDescent="0.35">
      <c r="A12" t="s">
        <v>25</v>
      </c>
      <c r="B12">
        <v>4</v>
      </c>
      <c r="C12" t="s">
        <v>364</v>
      </c>
      <c r="D12">
        <v>1</v>
      </c>
      <c r="E12" t="s">
        <v>68</v>
      </c>
      <c r="F12">
        <v>419</v>
      </c>
      <c r="G12">
        <v>147.30000000000001</v>
      </c>
      <c r="I12">
        <v>0.35155131264916473</v>
      </c>
    </row>
    <row r="13" spans="1:9" x14ac:dyDescent="0.35">
      <c r="A13" t="s">
        <v>49</v>
      </c>
      <c r="B13">
        <v>3</v>
      </c>
      <c r="C13" t="s">
        <v>364</v>
      </c>
      <c r="D13">
        <v>1</v>
      </c>
      <c r="E13" t="s">
        <v>35</v>
      </c>
      <c r="F13">
        <v>6</v>
      </c>
      <c r="G13">
        <v>4.5</v>
      </c>
      <c r="I13">
        <v>0.75</v>
      </c>
    </row>
    <row r="14" spans="1:9" x14ac:dyDescent="0.35">
      <c r="A14" t="s">
        <v>51</v>
      </c>
      <c r="B14">
        <v>2</v>
      </c>
      <c r="C14" t="s">
        <v>364</v>
      </c>
      <c r="D14">
        <v>2</v>
      </c>
      <c r="E14" t="s">
        <v>60</v>
      </c>
      <c r="F14">
        <v>8</v>
      </c>
      <c r="G14">
        <v>0.7</v>
      </c>
      <c r="I14">
        <v>8.7499999999999994E-2</v>
      </c>
    </row>
    <row r="15" spans="1:9" x14ac:dyDescent="0.35">
      <c r="A15" t="s">
        <v>51</v>
      </c>
      <c r="B15">
        <v>2</v>
      </c>
      <c r="C15" t="s">
        <v>364</v>
      </c>
      <c r="D15">
        <v>2</v>
      </c>
      <c r="E15" t="s">
        <v>15</v>
      </c>
      <c r="F15">
        <v>66</v>
      </c>
      <c r="G15">
        <v>19.399999999999999</v>
      </c>
      <c r="I15">
        <v>0.29393939393939394</v>
      </c>
    </row>
    <row r="16" spans="1:9" x14ac:dyDescent="0.35">
      <c r="A16" t="s">
        <v>16</v>
      </c>
      <c r="B16">
        <v>4</v>
      </c>
      <c r="C16" t="s">
        <v>364</v>
      </c>
      <c r="D16">
        <v>1</v>
      </c>
      <c r="E16" t="s">
        <v>15</v>
      </c>
      <c r="F16">
        <v>23</v>
      </c>
      <c r="G16">
        <v>25.8</v>
      </c>
      <c r="I16">
        <v>1.1217391304347826</v>
      </c>
    </row>
    <row r="17" spans="1:9" x14ac:dyDescent="0.35">
      <c r="A17" t="s">
        <v>16</v>
      </c>
      <c r="B17">
        <v>5</v>
      </c>
      <c r="C17" t="s">
        <v>364</v>
      </c>
      <c r="D17">
        <v>1</v>
      </c>
      <c r="E17" t="s">
        <v>77</v>
      </c>
      <c r="F17">
        <v>52</v>
      </c>
      <c r="G17">
        <v>20.11</v>
      </c>
      <c r="I17">
        <v>0.38673076923076921</v>
      </c>
    </row>
    <row r="18" spans="1:9" x14ac:dyDescent="0.35">
      <c r="A18" t="s">
        <v>16</v>
      </c>
      <c r="B18">
        <v>5</v>
      </c>
      <c r="C18" t="s">
        <v>364</v>
      </c>
      <c r="D18">
        <v>1</v>
      </c>
      <c r="E18" t="s">
        <v>71</v>
      </c>
      <c r="F18">
        <v>366</v>
      </c>
      <c r="G18">
        <v>125.2</v>
      </c>
      <c r="H18" t="s">
        <v>1083</v>
      </c>
      <c r="I18">
        <v>0.34207650273224044</v>
      </c>
    </row>
    <row r="19" spans="1:9" x14ac:dyDescent="0.35">
      <c r="A19" t="s">
        <v>51</v>
      </c>
      <c r="B19">
        <v>5</v>
      </c>
      <c r="C19" t="s">
        <v>364</v>
      </c>
      <c r="D19">
        <v>1</v>
      </c>
      <c r="E19" t="s">
        <v>68</v>
      </c>
      <c r="F19">
        <v>41</v>
      </c>
      <c r="G19">
        <v>7.5</v>
      </c>
      <c r="I19">
        <v>0.18292682926829268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799E-D368-4FCF-BF28-242D000BCDB2}">
  <sheetPr codeName="Sheet7"/>
  <dimension ref="A1:AB171"/>
  <sheetViews>
    <sheetView workbookViewId="0">
      <selection activeCell="F169" sqref="A1:AB171"/>
    </sheetView>
  </sheetViews>
  <sheetFormatPr defaultRowHeight="14.5" x14ac:dyDescent="0.35"/>
  <cols>
    <col min="1" max="1" width="13" bestFit="1" customWidth="1"/>
    <col min="2" max="2" width="6.7265625" bestFit="1" customWidth="1"/>
    <col min="3" max="3" width="9" bestFit="1" customWidth="1"/>
    <col min="4" max="4" width="17.7265625" style="30" bestFit="1" customWidth="1"/>
    <col min="5" max="5" width="12.6328125" bestFit="1" customWidth="1"/>
    <col min="6" max="6" width="8.36328125" bestFit="1" customWidth="1"/>
    <col min="7" max="7" width="10" bestFit="1" customWidth="1"/>
    <col min="8" max="8" width="11.36328125" bestFit="1" customWidth="1"/>
    <col min="9" max="10" width="11.26953125" bestFit="1" customWidth="1"/>
    <col min="11" max="11" width="11.81640625" bestFit="1" customWidth="1"/>
    <col min="12" max="12" width="11.453125" bestFit="1" customWidth="1"/>
    <col min="13" max="14" width="12.6328125" bestFit="1" customWidth="1"/>
    <col min="15" max="15" width="16.90625" bestFit="1" customWidth="1"/>
    <col min="16" max="16" width="12.453125" bestFit="1" customWidth="1"/>
    <col min="17" max="20" width="11.81640625" bestFit="1" customWidth="1"/>
    <col min="21" max="21" width="20.54296875" bestFit="1" customWidth="1"/>
    <col min="22" max="22" width="23.7265625" bestFit="1" customWidth="1"/>
    <col min="23" max="23" width="18.54296875" bestFit="1" customWidth="1"/>
    <col min="24" max="25" width="11.81640625" bestFit="1" customWidth="1"/>
    <col min="26" max="26" width="4.90625" bestFit="1" customWidth="1"/>
    <col min="27" max="27" width="16.26953125" bestFit="1" customWidth="1"/>
    <col min="28" max="28" width="24.81640625" bestFit="1" customWidth="1"/>
    <col min="29" max="29" width="26.453125" bestFit="1" customWidth="1"/>
  </cols>
  <sheetData>
    <row r="1" spans="1:28" x14ac:dyDescent="0.35">
      <c r="A1" t="s">
        <v>295</v>
      </c>
      <c r="B1" t="s">
        <v>1053</v>
      </c>
      <c r="C1" t="s">
        <v>993</v>
      </c>
      <c r="D1" s="30" t="s">
        <v>1062</v>
      </c>
      <c r="E1" t="s">
        <v>366</v>
      </c>
      <c r="F1" t="s">
        <v>1063</v>
      </c>
      <c r="G1" t="s">
        <v>327</v>
      </c>
      <c r="H1" t="s">
        <v>328</v>
      </c>
      <c r="I1" t="s">
        <v>1064</v>
      </c>
      <c r="J1" t="s">
        <v>1065</v>
      </c>
      <c r="K1" t="s">
        <v>370</v>
      </c>
      <c r="L1" t="s">
        <v>1066</v>
      </c>
      <c r="M1" t="s">
        <v>1067</v>
      </c>
      <c r="N1" t="s">
        <v>1068</v>
      </c>
      <c r="O1" t="s">
        <v>1069</v>
      </c>
      <c r="P1" t="s">
        <v>1</v>
      </c>
      <c r="Q1" t="s">
        <v>2</v>
      </c>
      <c r="R1" t="s">
        <v>3</v>
      </c>
      <c r="S1" t="s">
        <v>1070</v>
      </c>
      <c r="T1" t="s">
        <v>1071</v>
      </c>
      <c r="U1" t="s">
        <v>1072</v>
      </c>
      <c r="V1" t="s">
        <v>1073</v>
      </c>
      <c r="W1" t="s">
        <v>1074</v>
      </c>
      <c r="X1" t="s">
        <v>1075</v>
      </c>
      <c r="Y1" t="s">
        <v>5</v>
      </c>
      <c r="Z1" t="s">
        <v>989</v>
      </c>
      <c r="AA1" t="s">
        <v>1076</v>
      </c>
      <c r="AB1" t="s">
        <v>1077</v>
      </c>
    </row>
    <row r="2" spans="1:28" x14ac:dyDescent="0.35">
      <c r="A2" t="s">
        <v>0</v>
      </c>
      <c r="B2">
        <v>1</v>
      </c>
      <c r="C2" t="s">
        <v>994</v>
      </c>
      <c r="D2" s="30">
        <v>44877.604166666664</v>
      </c>
      <c r="E2" t="s">
        <v>373</v>
      </c>
      <c r="F2">
        <v>1</v>
      </c>
      <c r="G2">
        <v>9.8671299999999995</v>
      </c>
      <c r="H2">
        <v>-84.696629999999999</v>
      </c>
      <c r="I2" s="27">
        <v>0.65625</v>
      </c>
      <c r="J2" s="27">
        <v>0.79861111111111116</v>
      </c>
      <c r="K2">
        <v>3.4166666666666679</v>
      </c>
      <c r="L2" t="s">
        <v>376</v>
      </c>
      <c r="M2">
        <v>17.2</v>
      </c>
      <c r="N2">
        <v>19.100000000000001</v>
      </c>
      <c r="O2">
        <v>18.149999999999999</v>
      </c>
      <c r="P2">
        <v>5.5</v>
      </c>
      <c r="Q2">
        <v>6.98</v>
      </c>
      <c r="R2">
        <v>183.1</v>
      </c>
      <c r="S2">
        <v>45</v>
      </c>
      <c r="T2">
        <v>3.66</v>
      </c>
      <c r="U2">
        <v>3.4430000000000001</v>
      </c>
      <c r="V2">
        <v>3.5270000000000001</v>
      </c>
      <c r="W2">
        <v>2.9999999999999997E-4</v>
      </c>
      <c r="X2">
        <v>1.677</v>
      </c>
      <c r="Y2">
        <v>1.75</v>
      </c>
      <c r="Z2">
        <v>0</v>
      </c>
      <c r="AA2">
        <v>26.28</v>
      </c>
      <c r="AB2">
        <v>14.78</v>
      </c>
    </row>
    <row r="3" spans="1:28" x14ac:dyDescent="0.35">
      <c r="A3" t="s">
        <v>0</v>
      </c>
      <c r="B3">
        <v>1</v>
      </c>
      <c r="C3" t="s">
        <v>994</v>
      </c>
      <c r="D3" s="30">
        <v>44877.604166666664</v>
      </c>
      <c r="E3" t="s">
        <v>373</v>
      </c>
      <c r="F3">
        <v>2</v>
      </c>
      <c r="G3">
        <v>9.8673699999999993</v>
      </c>
      <c r="H3">
        <v>-84.6965</v>
      </c>
      <c r="I3" s="27">
        <v>0.67708333333333337</v>
      </c>
      <c r="J3" s="27">
        <v>0.78819444444444442</v>
      </c>
      <c r="K3">
        <v>2.6666666666666679</v>
      </c>
      <c r="L3" t="s">
        <v>376</v>
      </c>
      <c r="M3">
        <v>17.3</v>
      </c>
      <c r="N3">
        <v>19.2</v>
      </c>
      <c r="O3">
        <v>18.25</v>
      </c>
      <c r="P3">
        <v>-0.2</v>
      </c>
      <c r="Q3">
        <v>7.08</v>
      </c>
      <c r="R3">
        <v>181.8</v>
      </c>
      <c r="S3">
        <v>44.1</v>
      </c>
      <c r="T3">
        <v>3.51</v>
      </c>
      <c r="U3">
        <v>4.9329999999999998</v>
      </c>
      <c r="V3">
        <v>5.056</v>
      </c>
      <c r="W3">
        <v>2.0000000000000001E-4</v>
      </c>
      <c r="X3">
        <v>2.4660000000000002</v>
      </c>
      <c r="Y3">
        <v>2.64</v>
      </c>
      <c r="Z3">
        <v>0</v>
      </c>
      <c r="AA3">
        <v>26.32</v>
      </c>
      <c r="AB3">
        <v>14.778</v>
      </c>
    </row>
    <row r="4" spans="1:28" x14ac:dyDescent="0.35">
      <c r="A4" t="s">
        <v>0</v>
      </c>
      <c r="B4">
        <v>1</v>
      </c>
      <c r="C4" t="s">
        <v>994</v>
      </c>
      <c r="D4" s="30">
        <v>44877.604166666664</v>
      </c>
      <c r="E4" t="s">
        <v>373</v>
      </c>
      <c r="F4">
        <v>3</v>
      </c>
      <c r="G4">
        <v>9.8675499999999996</v>
      </c>
      <c r="H4">
        <v>-84.696399999999997</v>
      </c>
      <c r="I4" s="27">
        <v>0.68402777777777779</v>
      </c>
      <c r="J4" s="27">
        <v>0.78819444444444442</v>
      </c>
      <c r="K4">
        <v>2.5000000000000018</v>
      </c>
      <c r="L4" t="s">
        <v>376</v>
      </c>
      <c r="M4">
        <v>17.3</v>
      </c>
      <c r="N4">
        <v>19.100000000000001</v>
      </c>
      <c r="O4">
        <v>18.200000000000003</v>
      </c>
      <c r="P4">
        <v>-4.0999999999999996</v>
      </c>
      <c r="Q4">
        <v>7.15</v>
      </c>
      <c r="R4">
        <v>178.7</v>
      </c>
      <c r="S4">
        <v>45.5</v>
      </c>
      <c r="T4">
        <v>3.61</v>
      </c>
      <c r="U4">
        <v>6.157</v>
      </c>
      <c r="V4">
        <v>6.3120000000000003</v>
      </c>
      <c r="W4">
        <v>2.0000000000000001E-4</v>
      </c>
      <c r="X4">
        <v>3.0880000000000001</v>
      </c>
      <c r="Y4">
        <v>3.35</v>
      </c>
      <c r="Z4">
        <v>0</v>
      </c>
      <c r="AA4">
        <v>26.32</v>
      </c>
      <c r="AB4">
        <v>14.781000000000001</v>
      </c>
    </row>
    <row r="5" spans="1:28" hidden="1" x14ac:dyDescent="0.35">
      <c r="A5" t="s">
        <v>0</v>
      </c>
      <c r="B5">
        <v>1</v>
      </c>
      <c r="C5" t="s">
        <v>994</v>
      </c>
      <c r="D5" s="30">
        <v>44877.604166666664</v>
      </c>
      <c r="E5" t="s">
        <v>364</v>
      </c>
      <c r="F5">
        <v>0</v>
      </c>
      <c r="G5">
        <v>9.8673699999999993</v>
      </c>
      <c r="H5">
        <v>-84.6965</v>
      </c>
      <c r="I5" s="27"/>
      <c r="J5" s="27"/>
      <c r="K5">
        <v>2</v>
      </c>
      <c r="L5" t="s">
        <v>374</v>
      </c>
      <c r="O5">
        <v>18.2</v>
      </c>
      <c r="P5">
        <v>0.40000000000000008</v>
      </c>
      <c r="Q5">
        <v>7.07</v>
      </c>
      <c r="R5">
        <v>181.19999999999996</v>
      </c>
      <c r="S5">
        <v>44.866666666666667</v>
      </c>
      <c r="T5">
        <v>3.5933333333333333</v>
      </c>
      <c r="U5">
        <v>4.8443333333333332</v>
      </c>
      <c r="V5">
        <v>4.9649999999999999</v>
      </c>
      <c r="W5">
        <v>2.3333333333333333E-4</v>
      </c>
      <c r="X5">
        <v>2.4103333333333334</v>
      </c>
      <c r="Y5">
        <v>2.58</v>
      </c>
      <c r="Z5">
        <v>0</v>
      </c>
      <c r="AA5">
        <v>26.306666666666668</v>
      </c>
      <c r="AB5">
        <v>14.779666666666666</v>
      </c>
    </row>
    <row r="6" spans="1:28" hidden="1" x14ac:dyDescent="0.35">
      <c r="A6" t="s">
        <v>0</v>
      </c>
      <c r="B6">
        <v>1</v>
      </c>
      <c r="C6" t="s">
        <v>994</v>
      </c>
      <c r="D6" s="30">
        <v>44877.604166666664</v>
      </c>
      <c r="E6" t="s">
        <v>365</v>
      </c>
      <c r="F6">
        <v>0</v>
      </c>
      <c r="G6">
        <v>9.8673699999999993</v>
      </c>
      <c r="H6">
        <v>-84.6965</v>
      </c>
      <c r="I6" s="27"/>
      <c r="J6" s="27"/>
      <c r="K6">
        <v>20</v>
      </c>
      <c r="L6" t="s">
        <v>375</v>
      </c>
      <c r="O6">
        <v>18.2</v>
      </c>
      <c r="P6">
        <v>0.40000000000000008</v>
      </c>
      <c r="Q6">
        <v>7.07</v>
      </c>
      <c r="R6">
        <v>181.19999999999996</v>
      </c>
      <c r="S6">
        <v>44.866666666666667</v>
      </c>
      <c r="T6">
        <v>3.5933333333333333</v>
      </c>
      <c r="U6">
        <v>4.8443333333333332</v>
      </c>
      <c r="V6">
        <v>4.9649999999999999</v>
      </c>
      <c r="W6">
        <v>2.3333333333333333E-4</v>
      </c>
      <c r="X6">
        <v>2.4103333333333334</v>
      </c>
      <c r="Y6">
        <v>2.58</v>
      </c>
      <c r="Z6">
        <v>0</v>
      </c>
      <c r="AA6">
        <v>26.306666666666668</v>
      </c>
      <c r="AB6">
        <v>14.779666666666666</v>
      </c>
    </row>
    <row r="7" spans="1:28" x14ac:dyDescent="0.35">
      <c r="A7" t="s">
        <v>16</v>
      </c>
      <c r="B7">
        <v>1</v>
      </c>
      <c r="C7" t="s">
        <v>994</v>
      </c>
      <c r="D7" s="30">
        <v>44878.104166666664</v>
      </c>
      <c r="E7" t="s">
        <v>373</v>
      </c>
      <c r="F7">
        <v>1</v>
      </c>
      <c r="G7">
        <v>10.06753</v>
      </c>
      <c r="H7">
        <v>-84.957470000000001</v>
      </c>
      <c r="I7" s="27">
        <v>0.11458333333333333</v>
      </c>
      <c r="J7" s="27">
        <v>0.35416666666666669</v>
      </c>
      <c r="K7">
        <v>5.7500000000000009</v>
      </c>
      <c r="L7" t="s">
        <v>376</v>
      </c>
      <c r="M7">
        <v>24.6</v>
      </c>
      <c r="N7">
        <v>22.8</v>
      </c>
      <c r="O7">
        <v>23.700000000000003</v>
      </c>
      <c r="P7">
        <v>-29.9</v>
      </c>
      <c r="Q7">
        <v>7.6</v>
      </c>
      <c r="R7">
        <v>132.5</v>
      </c>
      <c r="S7">
        <v>38.9</v>
      </c>
      <c r="T7">
        <v>2.76</v>
      </c>
      <c r="U7">
        <v>33.93</v>
      </c>
      <c r="V7">
        <v>35.46</v>
      </c>
      <c r="W7">
        <v>0</v>
      </c>
      <c r="X7">
        <v>16.97</v>
      </c>
      <c r="Y7">
        <v>21.22</v>
      </c>
      <c r="Z7">
        <v>12</v>
      </c>
      <c r="AA7">
        <v>27.37</v>
      </c>
      <c r="AB7">
        <v>14.808999999999999</v>
      </c>
    </row>
    <row r="8" spans="1:28" x14ac:dyDescent="0.35">
      <c r="A8" t="s">
        <v>16</v>
      </c>
      <c r="B8">
        <v>1</v>
      </c>
      <c r="C8" t="s">
        <v>994</v>
      </c>
      <c r="D8" s="30">
        <v>44878.104166666664</v>
      </c>
      <c r="E8" t="s">
        <v>373</v>
      </c>
      <c r="F8">
        <v>2</v>
      </c>
      <c r="G8">
        <v>10.06737</v>
      </c>
      <c r="H8">
        <v>-84.958079999999995</v>
      </c>
      <c r="I8" s="27">
        <v>0.10416666666666667</v>
      </c>
      <c r="J8" s="27">
        <v>0.37152777777777779</v>
      </c>
      <c r="K8">
        <v>6.4166666666666652</v>
      </c>
      <c r="L8" t="s">
        <v>376</v>
      </c>
      <c r="M8">
        <v>21.2</v>
      </c>
      <c r="N8">
        <v>16.5</v>
      </c>
      <c r="O8">
        <v>18.850000000000001</v>
      </c>
      <c r="P8">
        <v>-33.700000000000003</v>
      </c>
      <c r="Q8">
        <v>7.67</v>
      </c>
      <c r="R8">
        <v>68.099999999999994</v>
      </c>
      <c r="S8">
        <v>40</v>
      </c>
      <c r="T8">
        <v>2.88</v>
      </c>
      <c r="U8">
        <v>34.01</v>
      </c>
      <c r="V8">
        <v>35.57</v>
      </c>
      <c r="W8">
        <v>0</v>
      </c>
      <c r="X8">
        <v>17.010000000000002</v>
      </c>
      <c r="Y8">
        <v>21.28</v>
      </c>
      <c r="Z8">
        <v>12</v>
      </c>
      <c r="AA8">
        <v>27.4</v>
      </c>
      <c r="AB8">
        <v>14.811999999999999</v>
      </c>
    </row>
    <row r="9" spans="1:28" x14ac:dyDescent="0.35">
      <c r="A9" t="s">
        <v>16</v>
      </c>
      <c r="B9">
        <v>1</v>
      </c>
      <c r="C9" t="s">
        <v>994</v>
      </c>
      <c r="D9" s="30">
        <v>44878.104166666664</v>
      </c>
      <c r="E9" t="s">
        <v>373</v>
      </c>
      <c r="F9">
        <v>3</v>
      </c>
      <c r="G9">
        <v>10.0672</v>
      </c>
      <c r="H9">
        <v>-84.958280000000002</v>
      </c>
      <c r="I9" s="27">
        <v>9.7222222222222224E-2</v>
      </c>
      <c r="J9" s="27">
        <v>0.37152777777777779</v>
      </c>
      <c r="K9">
        <v>6.5833333333333321</v>
      </c>
      <c r="L9" t="s">
        <v>376</v>
      </c>
      <c r="M9">
        <v>23.5</v>
      </c>
      <c r="N9">
        <v>30.3</v>
      </c>
      <c r="O9">
        <v>26.9</v>
      </c>
      <c r="P9">
        <v>-33.4</v>
      </c>
      <c r="Q9">
        <v>7.66</v>
      </c>
      <c r="R9">
        <v>44</v>
      </c>
      <c r="S9">
        <v>40.4</v>
      </c>
      <c r="T9">
        <v>2.86</v>
      </c>
      <c r="U9">
        <v>34.03</v>
      </c>
      <c r="V9">
        <v>35.619999999999997</v>
      </c>
      <c r="W9">
        <v>0</v>
      </c>
      <c r="X9">
        <v>17.02</v>
      </c>
      <c r="Y9">
        <v>21.29</v>
      </c>
      <c r="Z9">
        <v>12</v>
      </c>
      <c r="AA9">
        <v>27.46</v>
      </c>
      <c r="AB9">
        <v>14.801</v>
      </c>
    </row>
    <row r="10" spans="1:28" hidden="1" x14ac:dyDescent="0.35">
      <c r="A10" t="s">
        <v>16</v>
      </c>
      <c r="B10">
        <v>1</v>
      </c>
      <c r="C10" t="s">
        <v>994</v>
      </c>
      <c r="D10" s="30">
        <v>44878.104166666664</v>
      </c>
      <c r="E10" t="s">
        <v>364</v>
      </c>
      <c r="F10">
        <v>1</v>
      </c>
      <c r="G10">
        <v>10.067299999999999</v>
      </c>
      <c r="H10">
        <v>-84.958219999999997</v>
      </c>
      <c r="I10" s="27"/>
      <c r="J10" s="27"/>
      <c r="K10">
        <v>1</v>
      </c>
      <c r="L10" t="s">
        <v>374</v>
      </c>
      <c r="O10">
        <v>23.150000000000002</v>
      </c>
      <c r="P10">
        <v>-32.333333333333336</v>
      </c>
      <c r="Q10">
        <v>7.6433333333333335</v>
      </c>
      <c r="R10">
        <v>81.533333333333331</v>
      </c>
      <c r="S10">
        <v>39.766666666666673</v>
      </c>
      <c r="T10">
        <v>2.8333333333333335</v>
      </c>
      <c r="U10">
        <v>33.99</v>
      </c>
      <c r="V10">
        <v>35.550000000000004</v>
      </c>
      <c r="W10">
        <v>0</v>
      </c>
      <c r="X10">
        <v>17</v>
      </c>
      <c r="Y10">
        <v>21.263333333333332</v>
      </c>
      <c r="Z10">
        <v>12</v>
      </c>
      <c r="AA10">
        <v>27.409999999999997</v>
      </c>
      <c r="AB10">
        <v>14.807333333333332</v>
      </c>
    </row>
    <row r="11" spans="1:28" hidden="1" x14ac:dyDescent="0.35">
      <c r="A11" t="s">
        <v>16</v>
      </c>
      <c r="B11">
        <v>1</v>
      </c>
      <c r="C11" t="s">
        <v>994</v>
      </c>
      <c r="D11" s="30">
        <v>44878.104166666664</v>
      </c>
      <c r="E11" t="s">
        <v>365</v>
      </c>
      <c r="F11">
        <v>0</v>
      </c>
      <c r="G11">
        <v>10.067299999999999</v>
      </c>
      <c r="H11">
        <v>-84.958219999999997</v>
      </c>
      <c r="I11" s="27"/>
      <c r="J11" s="27"/>
      <c r="K11">
        <v>15</v>
      </c>
      <c r="L11" t="s">
        <v>375</v>
      </c>
      <c r="O11">
        <v>23.150000000000002</v>
      </c>
      <c r="P11">
        <v>-32.333333333333336</v>
      </c>
      <c r="Q11">
        <v>7.6433333333333335</v>
      </c>
      <c r="R11">
        <v>81.533333333333331</v>
      </c>
      <c r="S11">
        <v>39.766666666666673</v>
      </c>
      <c r="T11">
        <v>2.8333333333333335</v>
      </c>
      <c r="U11">
        <v>33.99</v>
      </c>
      <c r="V11">
        <v>35.550000000000004</v>
      </c>
      <c r="W11">
        <v>0</v>
      </c>
      <c r="X11">
        <v>17</v>
      </c>
      <c r="Y11">
        <v>21.263333333333332</v>
      </c>
      <c r="Z11">
        <v>12</v>
      </c>
      <c r="AA11">
        <v>27.409999999999997</v>
      </c>
      <c r="AB11">
        <v>14.807333333333332</v>
      </c>
    </row>
    <row r="12" spans="1:28" x14ac:dyDescent="0.35">
      <c r="A12" t="s">
        <v>25</v>
      </c>
      <c r="B12">
        <v>1</v>
      </c>
      <c r="C12" t="s">
        <v>994</v>
      </c>
      <c r="D12" s="30">
        <v>44878.520833333336</v>
      </c>
      <c r="E12" t="s">
        <v>373</v>
      </c>
      <c r="F12">
        <v>1</v>
      </c>
      <c r="G12">
        <v>10.17545</v>
      </c>
      <c r="H12">
        <v>-85.108500000000006</v>
      </c>
      <c r="I12" s="27">
        <v>0.62847222222222221</v>
      </c>
      <c r="J12" s="27">
        <v>0.88680555555555551</v>
      </c>
      <c r="K12">
        <v>6.200000000000002</v>
      </c>
      <c r="L12" t="s">
        <v>376</v>
      </c>
      <c r="M12">
        <v>11.2</v>
      </c>
      <c r="N12">
        <v>13.5</v>
      </c>
      <c r="O12">
        <v>12.35</v>
      </c>
      <c r="P12">
        <v>-46.7</v>
      </c>
      <c r="Q12">
        <v>7.88</v>
      </c>
      <c r="R12">
        <v>138.80000000000001</v>
      </c>
      <c r="S12">
        <v>71.8</v>
      </c>
      <c r="T12">
        <v>4.8099999999999996</v>
      </c>
      <c r="U12">
        <v>28.41</v>
      </c>
      <c r="V12">
        <v>32</v>
      </c>
      <c r="W12">
        <v>0</v>
      </c>
      <c r="X12">
        <v>14.21</v>
      </c>
      <c r="Y12">
        <v>17.36</v>
      </c>
      <c r="Z12">
        <v>8</v>
      </c>
      <c r="AA12">
        <v>31.65</v>
      </c>
      <c r="AB12">
        <v>14.757999999999999</v>
      </c>
    </row>
    <row r="13" spans="1:28" x14ac:dyDescent="0.35">
      <c r="A13" t="s">
        <v>25</v>
      </c>
      <c r="B13">
        <v>1</v>
      </c>
      <c r="C13" t="s">
        <v>994</v>
      </c>
      <c r="D13" s="30">
        <v>44878.520833333336</v>
      </c>
      <c r="E13" t="s">
        <v>373</v>
      </c>
      <c r="F13">
        <v>2</v>
      </c>
      <c r="G13">
        <v>10.175369999999999</v>
      </c>
      <c r="H13">
        <v>-85.108320000000006</v>
      </c>
      <c r="I13" s="27">
        <v>0.625</v>
      </c>
      <c r="J13" s="27">
        <v>0.86458333333333337</v>
      </c>
      <c r="K13">
        <v>5.7500000000000009</v>
      </c>
      <c r="L13" t="s">
        <v>376</v>
      </c>
      <c r="M13">
        <v>12.2</v>
      </c>
      <c r="N13">
        <v>14</v>
      </c>
      <c r="O13">
        <v>13.1</v>
      </c>
      <c r="P13">
        <v>-43.1</v>
      </c>
      <c r="Q13">
        <v>7.82</v>
      </c>
      <c r="R13">
        <v>133.4</v>
      </c>
      <c r="S13">
        <v>63.2</v>
      </c>
      <c r="T13">
        <v>4.25</v>
      </c>
      <c r="U13">
        <v>29.65</v>
      </c>
      <c r="V13">
        <v>33.200000000000003</v>
      </c>
      <c r="W13">
        <v>0</v>
      </c>
      <c r="X13">
        <v>14.81</v>
      </c>
      <c r="Y13">
        <v>18.18</v>
      </c>
      <c r="Z13">
        <v>9</v>
      </c>
      <c r="AA13">
        <v>31.3</v>
      </c>
      <c r="AB13">
        <v>14.771000000000001</v>
      </c>
    </row>
    <row r="14" spans="1:28" x14ac:dyDescent="0.35">
      <c r="A14" t="s">
        <v>25</v>
      </c>
      <c r="B14">
        <v>1</v>
      </c>
      <c r="C14" t="s">
        <v>994</v>
      </c>
      <c r="D14" s="30">
        <v>44878.520833333336</v>
      </c>
      <c r="E14" t="s">
        <v>373</v>
      </c>
      <c r="F14">
        <v>3</v>
      </c>
      <c r="G14">
        <v>10.175369999999999</v>
      </c>
      <c r="H14">
        <v>-85.108000000000004</v>
      </c>
      <c r="I14" s="27">
        <v>0.65625</v>
      </c>
      <c r="J14" s="27">
        <v>0.86111111111111116</v>
      </c>
      <c r="K14">
        <v>4.9166666666666679</v>
      </c>
      <c r="L14" t="s">
        <v>376</v>
      </c>
      <c r="M14">
        <v>14.1</v>
      </c>
      <c r="N14">
        <v>13.9</v>
      </c>
      <c r="O14">
        <v>14</v>
      </c>
      <c r="P14">
        <v>-46.2</v>
      </c>
      <c r="Q14">
        <v>7.87</v>
      </c>
      <c r="R14">
        <v>130.30000000000001</v>
      </c>
      <c r="S14">
        <v>69.900000000000006</v>
      </c>
      <c r="T14">
        <v>4.7</v>
      </c>
      <c r="U14">
        <v>29.33</v>
      </c>
      <c r="V14">
        <v>32.729999999999997</v>
      </c>
      <c r="W14">
        <v>0</v>
      </c>
      <c r="X14">
        <v>14.67</v>
      </c>
      <c r="Y14">
        <v>18</v>
      </c>
      <c r="Z14">
        <v>9</v>
      </c>
      <c r="AA14">
        <v>31.11</v>
      </c>
      <c r="AB14">
        <v>14.782999999999999</v>
      </c>
    </row>
    <row r="15" spans="1:28" hidden="1" x14ac:dyDescent="0.35">
      <c r="A15" t="s">
        <v>25</v>
      </c>
      <c r="B15">
        <v>1</v>
      </c>
      <c r="C15" t="s">
        <v>994</v>
      </c>
      <c r="D15" s="30">
        <v>44878.520833333336</v>
      </c>
      <c r="E15" t="s">
        <v>364</v>
      </c>
      <c r="F15">
        <v>1</v>
      </c>
      <c r="G15">
        <v>10.175330000000001</v>
      </c>
      <c r="H15">
        <v>-85.107969999999995</v>
      </c>
      <c r="I15" s="27"/>
      <c r="J15" s="27"/>
      <c r="K15">
        <v>1</v>
      </c>
      <c r="L15" t="s">
        <v>374</v>
      </c>
      <c r="O15">
        <v>13.15</v>
      </c>
      <c r="P15">
        <v>-45.333333333333336</v>
      </c>
      <c r="Q15">
        <v>7.8566666666666665</v>
      </c>
      <c r="R15">
        <v>134.16666666666669</v>
      </c>
      <c r="S15">
        <v>68.3</v>
      </c>
      <c r="T15">
        <v>4.586666666666666</v>
      </c>
      <c r="U15">
        <v>29.13</v>
      </c>
      <c r="V15">
        <v>32.643333333333338</v>
      </c>
      <c r="W15">
        <v>0</v>
      </c>
      <c r="X15">
        <v>14.563333333333334</v>
      </c>
      <c r="Y15">
        <v>17.846666666666668</v>
      </c>
      <c r="Z15">
        <v>8</v>
      </c>
      <c r="AA15">
        <v>31.353333333333335</v>
      </c>
      <c r="AB15">
        <v>14.770666666666665</v>
      </c>
    </row>
    <row r="16" spans="1:28" hidden="1" x14ac:dyDescent="0.35">
      <c r="A16" t="s">
        <v>25</v>
      </c>
      <c r="B16">
        <v>1</v>
      </c>
      <c r="C16" t="s">
        <v>994</v>
      </c>
      <c r="D16" s="30">
        <v>44878.520833333336</v>
      </c>
      <c r="E16" t="s">
        <v>365</v>
      </c>
      <c r="F16">
        <v>0</v>
      </c>
      <c r="G16">
        <v>10.175330000000001</v>
      </c>
      <c r="H16">
        <v>-85.107969999999995</v>
      </c>
      <c r="I16" s="27"/>
      <c r="J16" s="27"/>
      <c r="K16">
        <v>16</v>
      </c>
      <c r="L16" t="s">
        <v>375</v>
      </c>
      <c r="O16">
        <v>13.15</v>
      </c>
      <c r="P16">
        <v>-45.333333333333336</v>
      </c>
      <c r="Q16">
        <v>7.8566666666666665</v>
      </c>
      <c r="R16">
        <v>134.16666666666669</v>
      </c>
      <c r="S16">
        <v>68.3</v>
      </c>
      <c r="T16">
        <v>4.586666666666666</v>
      </c>
      <c r="U16">
        <v>29.13</v>
      </c>
      <c r="V16">
        <v>32.643333333333338</v>
      </c>
      <c r="W16">
        <v>0</v>
      </c>
      <c r="X16">
        <v>14.563333333333334</v>
      </c>
      <c r="Y16">
        <v>17.846666666666668</v>
      </c>
      <c r="Z16">
        <v>8</v>
      </c>
      <c r="AA16">
        <v>31.353333333333335</v>
      </c>
      <c r="AB16">
        <v>14.770666666666665</v>
      </c>
    </row>
    <row r="17" spans="1:28" x14ac:dyDescent="0.35">
      <c r="A17" t="s">
        <v>30</v>
      </c>
      <c r="B17">
        <v>1</v>
      </c>
      <c r="C17" t="s">
        <v>994</v>
      </c>
      <c r="D17" s="30">
        <v>44879.666666666664</v>
      </c>
      <c r="E17" t="s">
        <v>373</v>
      </c>
      <c r="F17">
        <v>1</v>
      </c>
      <c r="G17">
        <v>10.25263</v>
      </c>
      <c r="H17">
        <v>-85.238569999999996</v>
      </c>
      <c r="I17" s="27">
        <v>0.71180555555555558</v>
      </c>
      <c r="J17" s="27">
        <v>0.88888888888888884</v>
      </c>
      <c r="K17">
        <v>4.2500000000000009</v>
      </c>
      <c r="L17" t="s">
        <v>376</v>
      </c>
      <c r="M17">
        <v>31.5</v>
      </c>
      <c r="N17">
        <v>32.6</v>
      </c>
      <c r="O17">
        <v>32.049999999999997</v>
      </c>
      <c r="P17">
        <v>-18.399999999999999</v>
      </c>
      <c r="Q17">
        <v>7.4</v>
      </c>
      <c r="R17">
        <v>170.2</v>
      </c>
      <c r="S17">
        <v>43.5</v>
      </c>
      <c r="T17">
        <v>3.45</v>
      </c>
      <c r="U17">
        <v>0.24299999999999999</v>
      </c>
      <c r="V17">
        <v>0.255</v>
      </c>
      <c r="W17">
        <v>4.1000000000000003E-3</v>
      </c>
      <c r="X17">
        <v>0.121</v>
      </c>
      <c r="Y17">
        <v>0.11</v>
      </c>
      <c r="Z17">
        <v>0</v>
      </c>
      <c r="AA17">
        <v>27.51</v>
      </c>
      <c r="AB17">
        <v>14.739000000000001</v>
      </c>
    </row>
    <row r="18" spans="1:28" x14ac:dyDescent="0.35">
      <c r="A18" t="s">
        <v>30</v>
      </c>
      <c r="B18">
        <v>1</v>
      </c>
      <c r="C18" t="s">
        <v>994</v>
      </c>
      <c r="D18" s="30">
        <v>44879.666666666664</v>
      </c>
      <c r="E18" t="s">
        <v>373</v>
      </c>
      <c r="F18">
        <v>2</v>
      </c>
      <c r="G18">
        <v>10.25217</v>
      </c>
      <c r="H18">
        <v>-85.239199999999997</v>
      </c>
      <c r="I18" s="27">
        <v>0.71180555555555558</v>
      </c>
      <c r="J18" s="27">
        <v>0.90625</v>
      </c>
      <c r="K18">
        <v>4.6666666666666687</v>
      </c>
      <c r="L18" t="s">
        <v>376</v>
      </c>
      <c r="M18">
        <v>32.799999999999997</v>
      </c>
      <c r="N18">
        <v>31.5</v>
      </c>
      <c r="O18">
        <v>32.15</v>
      </c>
      <c r="P18">
        <v>-12.3</v>
      </c>
      <c r="Q18">
        <v>7.29</v>
      </c>
      <c r="R18">
        <v>200.3</v>
      </c>
      <c r="S18">
        <v>31.5</v>
      </c>
      <c r="T18">
        <v>2.5</v>
      </c>
      <c r="U18">
        <v>0.247</v>
      </c>
      <c r="V18">
        <v>0.25900000000000001</v>
      </c>
      <c r="W18">
        <v>4.0000000000000001E-3</v>
      </c>
      <c r="X18">
        <v>0.124</v>
      </c>
      <c r="Y18">
        <v>0.12</v>
      </c>
      <c r="Z18">
        <v>0</v>
      </c>
      <c r="AA18">
        <v>27.45</v>
      </c>
      <c r="AB18">
        <v>14.738</v>
      </c>
    </row>
    <row r="19" spans="1:28" x14ac:dyDescent="0.35">
      <c r="A19" t="s">
        <v>30</v>
      </c>
      <c r="B19">
        <v>1</v>
      </c>
      <c r="C19" t="s">
        <v>994</v>
      </c>
      <c r="D19" s="30">
        <v>44879.666666666664</v>
      </c>
      <c r="E19" t="s">
        <v>373</v>
      </c>
      <c r="F19">
        <v>3</v>
      </c>
      <c r="G19">
        <v>10.25202</v>
      </c>
      <c r="H19">
        <v>-85.239270000000005</v>
      </c>
      <c r="I19" s="27">
        <v>0.67013888888888884</v>
      </c>
      <c r="J19" s="27">
        <v>0.9375</v>
      </c>
      <c r="K19">
        <v>6.4166666666666679</v>
      </c>
      <c r="L19" t="s">
        <v>376</v>
      </c>
      <c r="M19">
        <v>31.5</v>
      </c>
      <c r="N19">
        <v>32</v>
      </c>
      <c r="O19">
        <v>31.75</v>
      </c>
      <c r="P19">
        <v>-9.1</v>
      </c>
      <c r="Q19">
        <v>7.24</v>
      </c>
      <c r="R19">
        <v>209.3</v>
      </c>
      <c r="S19">
        <v>38.299999999999997</v>
      </c>
      <c r="T19">
        <v>3.02</v>
      </c>
      <c r="U19">
        <v>0.245</v>
      </c>
      <c r="V19">
        <v>0.25700000000000001</v>
      </c>
      <c r="W19">
        <v>4.1000000000000003E-3</v>
      </c>
      <c r="X19">
        <v>0.123</v>
      </c>
      <c r="Y19">
        <v>0.12</v>
      </c>
      <c r="Z19">
        <v>0</v>
      </c>
      <c r="AA19">
        <v>27.51</v>
      </c>
      <c r="AB19">
        <v>14.738</v>
      </c>
    </row>
    <row r="20" spans="1:28" hidden="1" x14ac:dyDescent="0.35">
      <c r="A20" t="s">
        <v>30</v>
      </c>
      <c r="B20">
        <v>1</v>
      </c>
      <c r="C20" t="s">
        <v>994</v>
      </c>
      <c r="D20" s="30">
        <v>44879.666666666664</v>
      </c>
      <c r="E20" t="s">
        <v>364</v>
      </c>
      <c r="F20">
        <v>1</v>
      </c>
      <c r="G20">
        <v>10.25197</v>
      </c>
      <c r="H20">
        <v>-85.239249999999998</v>
      </c>
      <c r="I20" s="27"/>
      <c r="J20" s="27"/>
      <c r="K20">
        <v>1</v>
      </c>
      <c r="L20" t="s">
        <v>374</v>
      </c>
      <c r="O20">
        <v>31.983333333333331</v>
      </c>
      <c r="P20">
        <v>-13.266666666666666</v>
      </c>
      <c r="Q20">
        <v>7.31</v>
      </c>
      <c r="R20">
        <v>193.26666666666665</v>
      </c>
      <c r="S20">
        <v>37.766666666666666</v>
      </c>
      <c r="T20">
        <v>2.99</v>
      </c>
      <c r="U20">
        <v>0.245</v>
      </c>
      <c r="V20">
        <v>0.25700000000000001</v>
      </c>
      <c r="W20">
        <v>4.0666666666666663E-3</v>
      </c>
      <c r="X20">
        <v>0.12266666666666666</v>
      </c>
      <c r="Y20">
        <v>0.11666666666666665</v>
      </c>
      <c r="Z20">
        <v>0</v>
      </c>
      <c r="AA20">
        <v>27.49</v>
      </c>
      <c r="AB20">
        <v>14.738333333333335</v>
      </c>
    </row>
    <row r="21" spans="1:28" hidden="1" x14ac:dyDescent="0.35">
      <c r="A21" t="s">
        <v>30</v>
      </c>
      <c r="B21">
        <v>1</v>
      </c>
      <c r="C21" t="s">
        <v>994</v>
      </c>
      <c r="D21" s="30">
        <v>44879.666666666664</v>
      </c>
      <c r="E21" t="s">
        <v>365</v>
      </c>
      <c r="F21">
        <v>0</v>
      </c>
      <c r="G21">
        <v>10.25197</v>
      </c>
      <c r="H21">
        <v>-85.239249999999998</v>
      </c>
      <c r="I21" s="27"/>
      <c r="J21" s="27"/>
      <c r="K21">
        <v>20</v>
      </c>
      <c r="L21" t="s">
        <v>375</v>
      </c>
      <c r="O21">
        <v>31.983333333333331</v>
      </c>
      <c r="P21">
        <v>-13.266666666666666</v>
      </c>
      <c r="Q21">
        <v>7.31</v>
      </c>
      <c r="R21">
        <v>193.26666666666665</v>
      </c>
      <c r="S21">
        <v>37.766666666666666</v>
      </c>
      <c r="T21">
        <v>2.99</v>
      </c>
      <c r="U21">
        <v>0.245</v>
      </c>
      <c r="V21">
        <v>0.25700000000000001</v>
      </c>
      <c r="W21">
        <v>4.0666666666666663E-3</v>
      </c>
      <c r="X21">
        <v>0.12266666666666666</v>
      </c>
      <c r="Y21">
        <v>0.11666666666666665</v>
      </c>
      <c r="Z21">
        <v>0</v>
      </c>
      <c r="AA21">
        <v>27.49</v>
      </c>
      <c r="AB21">
        <v>14.738333333333335</v>
      </c>
    </row>
    <row r="22" spans="1:28" x14ac:dyDescent="0.35">
      <c r="A22" t="s">
        <v>0</v>
      </c>
      <c r="B22">
        <v>2</v>
      </c>
      <c r="C22" t="s">
        <v>994</v>
      </c>
      <c r="D22" s="30">
        <v>44880.229166666664</v>
      </c>
      <c r="E22" t="s">
        <v>373</v>
      </c>
      <c r="F22">
        <v>1</v>
      </c>
      <c r="G22">
        <v>9.8671199999999999</v>
      </c>
      <c r="H22">
        <v>-84.696700000000007</v>
      </c>
      <c r="I22" s="27">
        <v>0.2638888888888889</v>
      </c>
      <c r="J22" s="27">
        <v>0.31597222222222221</v>
      </c>
      <c r="K22">
        <v>1.2499999999999996</v>
      </c>
      <c r="L22" t="s">
        <v>376</v>
      </c>
      <c r="M22">
        <v>24.5</v>
      </c>
      <c r="N22">
        <v>23.2</v>
      </c>
      <c r="O22">
        <v>23.85</v>
      </c>
      <c r="P22">
        <v>-13.3</v>
      </c>
      <c r="Q22">
        <v>7.31</v>
      </c>
      <c r="R22">
        <v>253.4</v>
      </c>
      <c r="S22">
        <v>77</v>
      </c>
      <c r="T22">
        <v>6.24</v>
      </c>
      <c r="U22">
        <v>6.1859999999999999</v>
      </c>
      <c r="V22">
        <v>6.2430000000000003</v>
      </c>
      <c r="W22">
        <v>2.0000000000000001E-4</v>
      </c>
      <c r="X22">
        <v>3.093</v>
      </c>
      <c r="Y22">
        <v>3.36</v>
      </c>
      <c r="Z22">
        <v>0</v>
      </c>
      <c r="AA22">
        <v>25.49</v>
      </c>
      <c r="AB22">
        <v>14.817</v>
      </c>
    </row>
    <row r="23" spans="1:28" x14ac:dyDescent="0.35">
      <c r="A23" t="s">
        <v>0</v>
      </c>
      <c r="B23">
        <v>2</v>
      </c>
      <c r="C23" t="s">
        <v>994</v>
      </c>
      <c r="D23" s="30">
        <v>44880.229166666664</v>
      </c>
      <c r="E23" t="s">
        <v>373</v>
      </c>
      <c r="F23">
        <v>2</v>
      </c>
      <c r="G23">
        <v>9.8673699999999993</v>
      </c>
      <c r="H23">
        <v>-84.696529999999996</v>
      </c>
      <c r="I23" s="27">
        <v>0.28472222222222221</v>
      </c>
      <c r="J23" s="27">
        <v>0.31597222222222221</v>
      </c>
      <c r="K23">
        <v>0.75</v>
      </c>
      <c r="L23" t="s">
        <v>376</v>
      </c>
      <c r="M23">
        <v>36.1</v>
      </c>
      <c r="N23">
        <v>35.200000000000003</v>
      </c>
      <c r="O23">
        <v>35.650000000000006</v>
      </c>
      <c r="P23">
        <v>-17.100000000000001</v>
      </c>
      <c r="Q23">
        <v>7.38</v>
      </c>
      <c r="R23">
        <v>204.3</v>
      </c>
      <c r="S23">
        <v>77.3</v>
      </c>
      <c r="T23">
        <v>6.26</v>
      </c>
      <c r="U23">
        <v>6.2569999999999997</v>
      </c>
      <c r="V23">
        <v>6.3129999999999997</v>
      </c>
      <c r="W23">
        <v>2.0000000000000001E-4</v>
      </c>
      <c r="X23">
        <v>3.129</v>
      </c>
      <c r="Y23">
        <v>3.4</v>
      </c>
      <c r="Z23">
        <v>0</v>
      </c>
      <c r="AA23">
        <v>25.47</v>
      </c>
      <c r="AB23">
        <v>14.831</v>
      </c>
    </row>
    <row r="24" spans="1:28" x14ac:dyDescent="0.35">
      <c r="A24" t="s">
        <v>0</v>
      </c>
      <c r="B24">
        <v>2</v>
      </c>
      <c r="C24" t="s">
        <v>994</v>
      </c>
      <c r="D24" s="30">
        <v>44880.229166666664</v>
      </c>
      <c r="E24" t="s">
        <v>373</v>
      </c>
      <c r="F24">
        <v>3</v>
      </c>
      <c r="G24">
        <v>9.8675700000000006</v>
      </c>
      <c r="H24">
        <v>-84.696399999999997</v>
      </c>
      <c r="I24" s="27">
        <v>0.28472222222222221</v>
      </c>
      <c r="J24" s="27">
        <v>0.30902777777777779</v>
      </c>
      <c r="K24">
        <v>0.58333333333333393</v>
      </c>
      <c r="L24" t="s">
        <v>376</v>
      </c>
      <c r="M24">
        <v>37.200000000000003</v>
      </c>
      <c r="N24">
        <v>37.9</v>
      </c>
      <c r="O24">
        <v>37.549999999999997</v>
      </c>
      <c r="P24">
        <v>-18.7</v>
      </c>
      <c r="Q24">
        <v>7.41</v>
      </c>
      <c r="R24">
        <v>201.3</v>
      </c>
      <c r="S24">
        <v>77.5</v>
      </c>
      <c r="T24">
        <v>6.27</v>
      </c>
      <c r="U24">
        <v>6.35</v>
      </c>
      <c r="V24">
        <v>6.4249999999999998</v>
      </c>
      <c r="W24">
        <v>2.0000000000000001E-4</v>
      </c>
      <c r="X24">
        <v>3.1669999999999998</v>
      </c>
      <c r="Y24">
        <v>3.45</v>
      </c>
      <c r="Z24">
        <v>0</v>
      </c>
      <c r="AA24">
        <v>25.63</v>
      </c>
      <c r="AB24">
        <v>14.837</v>
      </c>
    </row>
    <row r="25" spans="1:28" hidden="1" x14ac:dyDescent="0.35">
      <c r="A25" t="s">
        <v>0</v>
      </c>
      <c r="B25">
        <v>2</v>
      </c>
      <c r="C25" t="s">
        <v>994</v>
      </c>
      <c r="D25" s="30">
        <v>44880.229166666664</v>
      </c>
      <c r="E25" t="s">
        <v>364</v>
      </c>
      <c r="F25">
        <v>1</v>
      </c>
      <c r="G25">
        <v>9.8675700000000006</v>
      </c>
      <c r="H25">
        <v>-84.696399999999997</v>
      </c>
      <c r="I25" s="27"/>
      <c r="J25" s="27"/>
      <c r="K25">
        <v>1</v>
      </c>
      <c r="L25" t="s">
        <v>374</v>
      </c>
      <c r="O25">
        <v>32.35</v>
      </c>
      <c r="P25">
        <v>-16.366666666666667</v>
      </c>
      <c r="Q25">
        <v>7.3666666666666671</v>
      </c>
      <c r="R25">
        <v>219.66666666666666</v>
      </c>
      <c r="S25">
        <v>77.266666666666666</v>
      </c>
      <c r="T25">
        <v>6.2566666666666668</v>
      </c>
      <c r="U25">
        <v>6.2643333333333331</v>
      </c>
      <c r="V25">
        <v>6.3270000000000008</v>
      </c>
      <c r="W25">
        <v>2.0000000000000001E-4</v>
      </c>
      <c r="X25">
        <v>3.1296666666666666</v>
      </c>
      <c r="Y25">
        <v>3.4033333333333338</v>
      </c>
      <c r="Z25">
        <v>0</v>
      </c>
      <c r="AA25">
        <v>25.529999999999998</v>
      </c>
      <c r="AB25">
        <v>14.828333333333333</v>
      </c>
    </row>
    <row r="26" spans="1:28" hidden="1" x14ac:dyDescent="0.35">
      <c r="A26" t="s">
        <v>0</v>
      </c>
      <c r="B26">
        <v>2</v>
      </c>
      <c r="C26" t="s">
        <v>994</v>
      </c>
      <c r="D26" s="30">
        <v>44880.229166666664</v>
      </c>
      <c r="E26" t="s">
        <v>365</v>
      </c>
      <c r="F26">
        <v>0</v>
      </c>
      <c r="G26">
        <v>9.8675700000000006</v>
      </c>
      <c r="H26">
        <v>-84.696399999999997</v>
      </c>
      <c r="I26" s="27"/>
      <c r="J26" s="27"/>
      <c r="K26">
        <v>20</v>
      </c>
      <c r="L26" t="s">
        <v>375</v>
      </c>
      <c r="O26">
        <v>32.35</v>
      </c>
      <c r="P26">
        <v>-16.366666666666667</v>
      </c>
      <c r="Q26">
        <v>7.3666666666666671</v>
      </c>
      <c r="R26">
        <v>219.66666666666666</v>
      </c>
      <c r="S26">
        <v>77.266666666666666</v>
      </c>
      <c r="T26">
        <v>6.2566666666666668</v>
      </c>
      <c r="U26">
        <v>6.2643333333333331</v>
      </c>
      <c r="V26">
        <v>6.3270000000000008</v>
      </c>
      <c r="W26">
        <v>2.0000000000000001E-4</v>
      </c>
      <c r="X26">
        <v>3.1296666666666666</v>
      </c>
      <c r="Y26">
        <v>3.4033333333333338</v>
      </c>
      <c r="Z26">
        <v>0</v>
      </c>
      <c r="AA26">
        <v>25.529999999999998</v>
      </c>
      <c r="AB26">
        <v>14.828333333333333</v>
      </c>
    </row>
    <row r="27" spans="1:28" x14ac:dyDescent="0.35">
      <c r="A27" t="s">
        <v>16</v>
      </c>
      <c r="B27">
        <v>2</v>
      </c>
      <c r="C27" t="s">
        <v>994</v>
      </c>
      <c r="D27" s="30">
        <v>44880.708333333336</v>
      </c>
      <c r="E27" t="s">
        <v>373</v>
      </c>
      <c r="F27">
        <v>1</v>
      </c>
      <c r="G27">
        <v>10.06757</v>
      </c>
      <c r="H27">
        <v>-84.957430000000002</v>
      </c>
      <c r="I27" s="27">
        <v>0.70833333333333337</v>
      </c>
      <c r="J27" s="27">
        <v>0.93055555555555558</v>
      </c>
      <c r="K27">
        <v>5.3333333333333304</v>
      </c>
      <c r="L27" t="s">
        <v>376</v>
      </c>
      <c r="M27">
        <v>24.5</v>
      </c>
      <c r="N27">
        <v>26.5</v>
      </c>
      <c r="O27">
        <v>25.5</v>
      </c>
      <c r="P27">
        <v>-37.200000000000003</v>
      </c>
      <c r="Q27">
        <v>7.73</v>
      </c>
      <c r="R27">
        <v>134.4</v>
      </c>
      <c r="S27">
        <v>58.2</v>
      </c>
      <c r="T27">
        <v>3.81</v>
      </c>
      <c r="U27">
        <v>37.549999999999997</v>
      </c>
      <c r="V27">
        <v>39.64</v>
      </c>
      <c r="W27">
        <v>0</v>
      </c>
      <c r="X27">
        <v>18.59</v>
      </c>
      <c r="Y27">
        <v>23.46</v>
      </c>
      <c r="Z27">
        <v>14</v>
      </c>
      <c r="AA27">
        <v>28.08</v>
      </c>
      <c r="AB27">
        <v>14.804</v>
      </c>
    </row>
    <row r="28" spans="1:28" x14ac:dyDescent="0.35">
      <c r="A28" t="s">
        <v>16</v>
      </c>
      <c r="B28">
        <v>2</v>
      </c>
      <c r="C28" t="s">
        <v>994</v>
      </c>
      <c r="D28" s="30">
        <v>44880.708333333336</v>
      </c>
      <c r="E28" t="s">
        <v>373</v>
      </c>
      <c r="F28">
        <v>2</v>
      </c>
      <c r="G28">
        <v>10.06737</v>
      </c>
      <c r="H28">
        <v>-84.958079999999995</v>
      </c>
      <c r="I28" s="27">
        <v>0.70833333333333337</v>
      </c>
      <c r="J28" s="27">
        <v>0.92708333333333337</v>
      </c>
      <c r="K28">
        <v>5.25</v>
      </c>
      <c r="L28" t="s">
        <v>376</v>
      </c>
      <c r="M28">
        <v>24.5</v>
      </c>
      <c r="N28">
        <v>26.2</v>
      </c>
      <c r="O28">
        <v>25.35</v>
      </c>
      <c r="P28">
        <v>-36.799999999999997</v>
      </c>
      <c r="Q28">
        <v>7.72</v>
      </c>
      <c r="R28">
        <v>129.19999999999999</v>
      </c>
      <c r="S28">
        <v>45</v>
      </c>
      <c r="T28">
        <v>3.1</v>
      </c>
      <c r="U28">
        <v>38.31</v>
      </c>
      <c r="V28">
        <v>40.479999999999997</v>
      </c>
      <c r="W28">
        <v>0</v>
      </c>
      <c r="X28">
        <v>19.2</v>
      </c>
      <c r="Y28">
        <v>24.31</v>
      </c>
      <c r="Z28">
        <v>14</v>
      </c>
      <c r="AA28">
        <v>27.96</v>
      </c>
      <c r="AB28">
        <v>14.789</v>
      </c>
    </row>
    <row r="29" spans="1:28" x14ac:dyDescent="0.35">
      <c r="A29" t="s">
        <v>16</v>
      </c>
      <c r="B29">
        <v>2</v>
      </c>
      <c r="C29" t="s">
        <v>994</v>
      </c>
      <c r="D29" s="30">
        <v>44880.708333333336</v>
      </c>
      <c r="E29" t="s">
        <v>373</v>
      </c>
      <c r="F29">
        <v>3</v>
      </c>
      <c r="G29">
        <v>10.067299999999999</v>
      </c>
      <c r="H29">
        <v>-84.958219999999997</v>
      </c>
      <c r="I29" s="27">
        <v>0.72222222222222221</v>
      </c>
      <c r="J29" s="27">
        <v>0.92361111111111116</v>
      </c>
      <c r="K29">
        <v>4.8333333333333348</v>
      </c>
      <c r="L29" t="s">
        <v>376</v>
      </c>
      <c r="M29">
        <v>26.3</v>
      </c>
      <c r="N29">
        <v>24.9</v>
      </c>
      <c r="O29">
        <v>25.6</v>
      </c>
      <c r="P29">
        <v>-32.299999999999997</v>
      </c>
      <c r="Q29">
        <v>7.64</v>
      </c>
      <c r="R29">
        <v>113.3</v>
      </c>
      <c r="S29">
        <v>25.2</v>
      </c>
      <c r="T29">
        <v>1.7</v>
      </c>
      <c r="U29">
        <v>39.32</v>
      </c>
      <c r="V29">
        <v>41.54</v>
      </c>
      <c r="W29">
        <v>0</v>
      </c>
      <c r="X29">
        <v>19.670000000000002</v>
      </c>
      <c r="Y29">
        <v>24.97</v>
      </c>
      <c r="Z29">
        <v>15</v>
      </c>
      <c r="AA29">
        <v>27.98</v>
      </c>
      <c r="AB29">
        <v>14.786</v>
      </c>
    </row>
    <row r="30" spans="1:28" hidden="1" x14ac:dyDescent="0.35">
      <c r="A30" t="s">
        <v>16</v>
      </c>
      <c r="B30">
        <v>2</v>
      </c>
      <c r="C30" t="s">
        <v>994</v>
      </c>
      <c r="D30" s="30">
        <v>44880.708333333336</v>
      </c>
      <c r="E30" t="s">
        <v>364</v>
      </c>
      <c r="F30">
        <v>1</v>
      </c>
      <c r="G30">
        <v>10.067299999999999</v>
      </c>
      <c r="H30">
        <v>-84.958219999999997</v>
      </c>
      <c r="I30" s="27"/>
      <c r="J30" s="27"/>
      <c r="K30">
        <v>1</v>
      </c>
      <c r="L30" t="s">
        <v>374</v>
      </c>
      <c r="O30">
        <v>25.483333333333334</v>
      </c>
      <c r="P30">
        <v>-35.43333333333333</v>
      </c>
      <c r="Q30">
        <v>7.6966666666666663</v>
      </c>
      <c r="R30">
        <v>125.63333333333334</v>
      </c>
      <c r="S30">
        <v>42.800000000000004</v>
      </c>
      <c r="T30">
        <v>2.8699999999999997</v>
      </c>
      <c r="U30">
        <v>38.393333333333338</v>
      </c>
      <c r="V30">
        <v>40.553333333333335</v>
      </c>
      <c r="W30">
        <v>0</v>
      </c>
      <c r="X30">
        <v>19.153333333333332</v>
      </c>
      <c r="Y30">
        <v>24.246666666666666</v>
      </c>
      <c r="Z30">
        <v>14</v>
      </c>
      <c r="AA30">
        <v>28.006666666666664</v>
      </c>
      <c r="AB30">
        <v>14.792999999999999</v>
      </c>
    </row>
    <row r="31" spans="1:28" hidden="1" x14ac:dyDescent="0.35">
      <c r="A31" t="s">
        <v>16</v>
      </c>
      <c r="B31">
        <v>2</v>
      </c>
      <c r="C31" t="s">
        <v>994</v>
      </c>
      <c r="D31" s="30">
        <v>44880.708333333336</v>
      </c>
      <c r="E31" t="s">
        <v>365</v>
      </c>
      <c r="F31">
        <v>0</v>
      </c>
      <c r="G31">
        <v>10.067299999999999</v>
      </c>
      <c r="H31">
        <v>-84.958219999999997</v>
      </c>
      <c r="I31" s="27"/>
      <c r="J31" s="27"/>
      <c r="K31">
        <v>18</v>
      </c>
      <c r="L31" t="s">
        <v>375</v>
      </c>
      <c r="O31">
        <v>25.483333333333334</v>
      </c>
      <c r="P31">
        <v>-35.43333333333333</v>
      </c>
      <c r="Q31">
        <v>7.6966666666666663</v>
      </c>
      <c r="R31">
        <v>125.63333333333334</v>
      </c>
      <c r="S31">
        <v>42.800000000000004</v>
      </c>
      <c r="T31">
        <v>2.8699999999999997</v>
      </c>
      <c r="U31">
        <v>38.393333333333338</v>
      </c>
      <c r="V31">
        <v>40.553333333333335</v>
      </c>
      <c r="W31">
        <v>0</v>
      </c>
      <c r="X31">
        <v>19.153333333333332</v>
      </c>
      <c r="Y31">
        <v>24.246666666666666</v>
      </c>
      <c r="Z31">
        <v>14</v>
      </c>
      <c r="AA31">
        <v>28.006666666666664</v>
      </c>
      <c r="AB31">
        <v>14.792999999999999</v>
      </c>
    </row>
    <row r="32" spans="1:28" x14ac:dyDescent="0.35">
      <c r="A32" t="s">
        <v>30</v>
      </c>
      <c r="B32">
        <v>2</v>
      </c>
      <c r="C32" t="s">
        <v>994</v>
      </c>
      <c r="D32" s="30">
        <v>44881.166666666664</v>
      </c>
      <c r="E32" t="s">
        <v>373</v>
      </c>
      <c r="F32">
        <v>1</v>
      </c>
      <c r="G32">
        <v>10.25262</v>
      </c>
      <c r="H32">
        <v>-85.238519999999994</v>
      </c>
      <c r="I32" s="27">
        <v>0.25</v>
      </c>
      <c r="J32" s="27">
        <v>0.43055555555555558</v>
      </c>
      <c r="K32">
        <v>4.3333333333333339</v>
      </c>
      <c r="L32" t="s">
        <v>376</v>
      </c>
      <c r="M32">
        <v>32.5</v>
      </c>
      <c r="N32">
        <v>33.6</v>
      </c>
      <c r="O32">
        <v>33.049999999999997</v>
      </c>
      <c r="P32">
        <v>-28.6</v>
      </c>
      <c r="Q32">
        <v>7.58</v>
      </c>
      <c r="R32">
        <v>158.4</v>
      </c>
      <c r="S32">
        <v>51.5</v>
      </c>
      <c r="T32">
        <v>4.0999999999999996</v>
      </c>
      <c r="U32">
        <v>0.29799999999999999</v>
      </c>
      <c r="V32">
        <v>0.309</v>
      </c>
      <c r="W32">
        <v>3.3999999999999998E-3</v>
      </c>
      <c r="X32">
        <v>0.14799999999999999</v>
      </c>
      <c r="Y32">
        <v>0.14000000000000001</v>
      </c>
      <c r="Z32">
        <v>0</v>
      </c>
      <c r="AA32">
        <v>27.23</v>
      </c>
      <c r="AB32">
        <v>14.785</v>
      </c>
    </row>
    <row r="33" spans="1:28" x14ac:dyDescent="0.35">
      <c r="A33" t="s">
        <v>30</v>
      </c>
      <c r="B33">
        <v>2</v>
      </c>
      <c r="C33" t="s">
        <v>994</v>
      </c>
      <c r="D33" s="30">
        <v>44881.166666666664</v>
      </c>
      <c r="E33" t="s">
        <v>373</v>
      </c>
      <c r="F33">
        <v>2</v>
      </c>
      <c r="G33">
        <v>10.25207</v>
      </c>
      <c r="H33">
        <v>-85.239170000000001</v>
      </c>
      <c r="I33" s="27">
        <v>0.25694444444444442</v>
      </c>
      <c r="J33" s="27">
        <v>0.4201388888888889</v>
      </c>
      <c r="K33">
        <v>3.9166666666666661</v>
      </c>
      <c r="L33" t="s">
        <v>376</v>
      </c>
      <c r="M33">
        <v>36.1</v>
      </c>
      <c r="N33">
        <v>38.700000000000003</v>
      </c>
      <c r="O33">
        <v>37.400000000000006</v>
      </c>
      <c r="P33">
        <v>-17.2</v>
      </c>
      <c r="Q33">
        <v>7.38</v>
      </c>
      <c r="R33">
        <v>186.8</v>
      </c>
      <c r="S33">
        <v>55.8</v>
      </c>
      <c r="T33">
        <v>4.4800000000000004</v>
      </c>
      <c r="U33">
        <v>0.26100000000000001</v>
      </c>
      <c r="V33">
        <v>0.27200000000000002</v>
      </c>
      <c r="W33">
        <v>3.8E-3</v>
      </c>
      <c r="X33">
        <v>0.13</v>
      </c>
      <c r="Y33">
        <v>0.12</v>
      </c>
      <c r="Z33">
        <v>0</v>
      </c>
      <c r="AA33">
        <v>27.17</v>
      </c>
      <c r="AB33">
        <v>14.791</v>
      </c>
    </row>
    <row r="34" spans="1:28" x14ac:dyDescent="0.35">
      <c r="A34" t="s">
        <v>30</v>
      </c>
      <c r="B34">
        <v>2</v>
      </c>
      <c r="C34" t="s">
        <v>994</v>
      </c>
      <c r="D34" s="30">
        <v>44881.166666666664</v>
      </c>
      <c r="E34" t="s">
        <v>373</v>
      </c>
      <c r="F34">
        <v>3</v>
      </c>
      <c r="G34">
        <v>10.25197</v>
      </c>
      <c r="H34">
        <v>-85.239249999999998</v>
      </c>
      <c r="I34" s="27">
        <v>0.22569444444444445</v>
      </c>
      <c r="J34" s="27">
        <v>0.44791666666666669</v>
      </c>
      <c r="K34">
        <v>5.3333333333333339</v>
      </c>
      <c r="L34" t="s">
        <v>376</v>
      </c>
      <c r="M34">
        <v>36.5</v>
      </c>
      <c r="N34">
        <v>35.700000000000003</v>
      </c>
      <c r="O34">
        <v>36.1</v>
      </c>
      <c r="P34">
        <v>-12.7</v>
      </c>
      <c r="Q34">
        <v>7.3</v>
      </c>
      <c r="R34">
        <v>198.4</v>
      </c>
      <c r="S34">
        <v>49.8</v>
      </c>
      <c r="T34">
        <v>3.93</v>
      </c>
      <c r="U34">
        <v>0.47899999999999998</v>
      </c>
      <c r="V34">
        <v>0.499</v>
      </c>
      <c r="W34">
        <v>2.0999999999999999E-3</v>
      </c>
      <c r="X34">
        <v>0.23799999999999999</v>
      </c>
      <c r="Y34">
        <v>0.23</v>
      </c>
      <c r="Z34">
        <v>0</v>
      </c>
      <c r="AA34">
        <v>27.22</v>
      </c>
      <c r="AB34">
        <v>14.8</v>
      </c>
    </row>
    <row r="35" spans="1:28" hidden="1" x14ac:dyDescent="0.35">
      <c r="A35" t="s">
        <v>30</v>
      </c>
      <c r="B35">
        <v>2</v>
      </c>
      <c r="C35" t="s">
        <v>994</v>
      </c>
      <c r="D35" s="30">
        <v>44881.166666666664</v>
      </c>
      <c r="E35" t="s">
        <v>364</v>
      </c>
      <c r="F35">
        <v>1</v>
      </c>
      <c r="G35">
        <v>10.25197</v>
      </c>
      <c r="H35">
        <v>-85.239249999999998</v>
      </c>
      <c r="I35" s="27"/>
      <c r="J35" s="27"/>
      <c r="K35">
        <v>1</v>
      </c>
      <c r="L35" t="s">
        <v>374</v>
      </c>
      <c r="O35">
        <v>35.516666666666673</v>
      </c>
      <c r="P35">
        <v>-19.5</v>
      </c>
      <c r="Q35">
        <v>7.4200000000000008</v>
      </c>
      <c r="R35">
        <v>181.20000000000002</v>
      </c>
      <c r="S35">
        <v>52.366666666666667</v>
      </c>
      <c r="T35">
        <v>4.17</v>
      </c>
      <c r="U35">
        <v>0.34599999999999992</v>
      </c>
      <c r="V35">
        <v>0.36000000000000004</v>
      </c>
      <c r="W35">
        <v>3.0999999999999999E-3</v>
      </c>
      <c r="X35">
        <v>0.17200000000000001</v>
      </c>
      <c r="Y35">
        <v>0.16333333333333333</v>
      </c>
      <c r="Z35">
        <v>0</v>
      </c>
      <c r="AA35">
        <v>27.206666666666667</v>
      </c>
      <c r="AB35">
        <v>14.792000000000002</v>
      </c>
    </row>
    <row r="36" spans="1:28" hidden="1" x14ac:dyDescent="0.35">
      <c r="A36" t="s">
        <v>30</v>
      </c>
      <c r="B36">
        <v>2</v>
      </c>
      <c r="C36" t="s">
        <v>994</v>
      </c>
      <c r="D36" s="30">
        <v>44881.166666666664</v>
      </c>
      <c r="E36" t="s">
        <v>365</v>
      </c>
      <c r="F36">
        <v>1</v>
      </c>
      <c r="G36">
        <v>10.25197</v>
      </c>
      <c r="H36">
        <v>-85.239249999999998</v>
      </c>
      <c r="I36" s="27"/>
      <c r="J36" s="27"/>
      <c r="K36">
        <v>10</v>
      </c>
      <c r="L36" t="s">
        <v>375</v>
      </c>
      <c r="O36">
        <v>35.516666666666673</v>
      </c>
      <c r="P36">
        <v>-19.5</v>
      </c>
      <c r="Q36">
        <v>7.4200000000000008</v>
      </c>
      <c r="R36">
        <v>181.20000000000002</v>
      </c>
      <c r="S36">
        <v>52.366666666666667</v>
      </c>
      <c r="T36">
        <v>4.17</v>
      </c>
      <c r="U36">
        <v>0.34599999999999992</v>
      </c>
      <c r="V36">
        <v>0.36000000000000004</v>
      </c>
      <c r="W36">
        <v>3.0999999999999999E-3</v>
      </c>
      <c r="X36">
        <v>0.17200000000000001</v>
      </c>
      <c r="Y36">
        <v>0.16333333333333333</v>
      </c>
      <c r="Z36">
        <v>0</v>
      </c>
      <c r="AA36">
        <v>27.206666666666667</v>
      </c>
      <c r="AB36">
        <v>14.792000000000002</v>
      </c>
    </row>
    <row r="37" spans="1:28" x14ac:dyDescent="0.35">
      <c r="A37" t="s">
        <v>25</v>
      </c>
      <c r="B37">
        <v>2</v>
      </c>
      <c r="C37" t="s">
        <v>994</v>
      </c>
      <c r="D37" s="30">
        <v>44882.229166666664</v>
      </c>
      <c r="E37" t="s">
        <v>373</v>
      </c>
      <c r="F37">
        <v>1</v>
      </c>
      <c r="G37">
        <v>10.175420000000001</v>
      </c>
      <c r="H37">
        <v>-85.108500000000006</v>
      </c>
      <c r="I37" s="27">
        <v>0.24305555555555555</v>
      </c>
      <c r="J37" s="27">
        <v>0.49305555555555558</v>
      </c>
      <c r="K37">
        <v>6</v>
      </c>
      <c r="L37" t="s">
        <v>376</v>
      </c>
      <c r="M37">
        <v>27.2</v>
      </c>
      <c r="N37">
        <v>26.5</v>
      </c>
      <c r="O37">
        <v>26.85</v>
      </c>
      <c r="P37">
        <v>-46.7</v>
      </c>
      <c r="Q37">
        <v>7.89</v>
      </c>
      <c r="R37">
        <v>146.80000000000001</v>
      </c>
      <c r="S37">
        <v>69.099999999999994</v>
      </c>
      <c r="T37">
        <v>4.93</v>
      </c>
      <c r="U37">
        <v>27</v>
      </c>
      <c r="V37">
        <v>28.79</v>
      </c>
      <c r="W37">
        <v>0</v>
      </c>
      <c r="X37">
        <v>13.51</v>
      </c>
      <c r="Y37">
        <v>16.48</v>
      </c>
      <c r="Z37">
        <v>8</v>
      </c>
      <c r="AA37">
        <v>28.49</v>
      </c>
      <c r="AB37">
        <v>14.744999999999999</v>
      </c>
    </row>
    <row r="38" spans="1:28" x14ac:dyDescent="0.35">
      <c r="A38" t="s">
        <v>25</v>
      </c>
      <c r="B38">
        <v>2</v>
      </c>
      <c r="C38" t="s">
        <v>994</v>
      </c>
      <c r="D38" s="30">
        <v>44882.229166666664</v>
      </c>
      <c r="E38" t="s">
        <v>373</v>
      </c>
      <c r="F38">
        <v>2</v>
      </c>
      <c r="G38">
        <v>10.175330000000001</v>
      </c>
      <c r="H38">
        <v>-85.108350000000002</v>
      </c>
      <c r="I38" s="27">
        <v>0.24305555555555555</v>
      </c>
      <c r="J38" s="27">
        <v>0.49305555555555558</v>
      </c>
      <c r="K38">
        <v>6</v>
      </c>
      <c r="L38" t="s">
        <v>376</v>
      </c>
      <c r="M38">
        <v>26.5</v>
      </c>
      <c r="N38">
        <v>26</v>
      </c>
      <c r="O38">
        <v>26.25</v>
      </c>
      <c r="P38">
        <v>-47.2</v>
      </c>
      <c r="Q38">
        <v>7.9</v>
      </c>
      <c r="R38">
        <v>150.30000000000001</v>
      </c>
      <c r="S38">
        <v>73</v>
      </c>
      <c r="T38">
        <v>5.0599999999999996</v>
      </c>
      <c r="U38">
        <v>26.69</v>
      </c>
      <c r="V38">
        <v>28.44</v>
      </c>
      <c r="W38">
        <v>0</v>
      </c>
      <c r="X38">
        <v>13.35</v>
      </c>
      <c r="Y38">
        <v>16.28</v>
      </c>
      <c r="Z38">
        <v>8</v>
      </c>
      <c r="AA38">
        <v>28.44</v>
      </c>
      <c r="AB38">
        <v>14.747</v>
      </c>
    </row>
    <row r="39" spans="1:28" x14ac:dyDescent="0.35">
      <c r="A39" t="s">
        <v>25</v>
      </c>
      <c r="B39">
        <v>2</v>
      </c>
      <c r="C39" t="s">
        <v>994</v>
      </c>
      <c r="D39" s="30">
        <v>44882.229166666664</v>
      </c>
      <c r="E39" t="s">
        <v>373</v>
      </c>
      <c r="F39">
        <v>3</v>
      </c>
      <c r="G39">
        <v>10.175330000000001</v>
      </c>
      <c r="H39">
        <v>-85.107969999999995</v>
      </c>
      <c r="I39" s="27">
        <v>0.2638888888888889</v>
      </c>
      <c r="J39" s="27">
        <v>0.46180555555555558</v>
      </c>
      <c r="K39">
        <v>4.75</v>
      </c>
      <c r="L39" t="s">
        <v>376</v>
      </c>
      <c r="M39">
        <v>22.1</v>
      </c>
      <c r="N39">
        <v>23.6</v>
      </c>
      <c r="O39">
        <v>22.85</v>
      </c>
      <c r="P39">
        <v>-46</v>
      </c>
      <c r="Q39">
        <v>7.88</v>
      </c>
      <c r="R39">
        <v>140</v>
      </c>
      <c r="S39">
        <v>61.4</v>
      </c>
      <c r="T39">
        <v>4.33</v>
      </c>
      <c r="U39">
        <v>26.85</v>
      </c>
      <c r="V39">
        <v>28.36</v>
      </c>
      <c r="W39">
        <v>0</v>
      </c>
      <c r="X39">
        <v>13.43</v>
      </c>
      <c r="Y39">
        <v>16.39</v>
      </c>
      <c r="Z39">
        <v>8</v>
      </c>
      <c r="AA39">
        <v>27.97</v>
      </c>
      <c r="AB39">
        <v>14.755000000000001</v>
      </c>
    </row>
    <row r="40" spans="1:28" hidden="1" x14ac:dyDescent="0.35">
      <c r="A40" t="s">
        <v>25</v>
      </c>
      <c r="B40">
        <v>2</v>
      </c>
      <c r="C40" t="s">
        <v>994</v>
      </c>
      <c r="D40" s="30">
        <v>44882.229166666664</v>
      </c>
      <c r="E40" t="s">
        <v>364</v>
      </c>
      <c r="F40">
        <v>1</v>
      </c>
      <c r="G40">
        <v>10.175330000000001</v>
      </c>
      <c r="H40">
        <v>-85.107969999999995</v>
      </c>
      <c r="I40" s="27"/>
      <c r="J40" s="27"/>
      <c r="K40">
        <v>1</v>
      </c>
      <c r="L40" t="s">
        <v>374</v>
      </c>
      <c r="O40">
        <v>25.316666666666666</v>
      </c>
      <c r="P40">
        <v>-46.633333333333333</v>
      </c>
      <c r="Q40">
        <v>7.89</v>
      </c>
      <c r="R40">
        <v>145.70000000000002</v>
      </c>
      <c r="S40">
        <v>67.833333333333329</v>
      </c>
      <c r="T40">
        <v>4.7733333333333325</v>
      </c>
      <c r="U40">
        <v>26.846666666666664</v>
      </c>
      <c r="V40">
        <v>28.53</v>
      </c>
      <c r="W40">
        <v>0</v>
      </c>
      <c r="X40">
        <v>13.43</v>
      </c>
      <c r="Y40">
        <v>16.383333333333336</v>
      </c>
      <c r="Z40">
        <v>8</v>
      </c>
      <c r="AA40">
        <v>28.3</v>
      </c>
      <c r="AB40">
        <v>14.749000000000001</v>
      </c>
    </row>
    <row r="41" spans="1:28" hidden="1" x14ac:dyDescent="0.35">
      <c r="A41" t="s">
        <v>25</v>
      </c>
      <c r="B41">
        <v>2</v>
      </c>
      <c r="C41" t="s">
        <v>994</v>
      </c>
      <c r="D41" s="30">
        <v>44882.229166666664</v>
      </c>
      <c r="E41" t="s">
        <v>365</v>
      </c>
      <c r="F41">
        <v>0</v>
      </c>
      <c r="G41">
        <v>10.175330000000001</v>
      </c>
      <c r="H41">
        <v>-85.107969999999995</v>
      </c>
      <c r="I41" s="27"/>
      <c r="J41" s="27"/>
      <c r="K41">
        <v>20</v>
      </c>
      <c r="L41" t="s">
        <v>375</v>
      </c>
      <c r="O41">
        <v>25.316666666666666</v>
      </c>
      <c r="P41">
        <v>-46.633333333333333</v>
      </c>
      <c r="Q41">
        <v>7.89</v>
      </c>
      <c r="R41">
        <v>145.70000000000002</v>
      </c>
      <c r="S41">
        <v>67.833333333333329</v>
      </c>
      <c r="T41">
        <v>4.7733333333333325</v>
      </c>
      <c r="U41">
        <v>26.846666666666664</v>
      </c>
      <c r="V41">
        <v>28.53</v>
      </c>
      <c r="W41">
        <v>0</v>
      </c>
      <c r="X41">
        <v>13.43</v>
      </c>
      <c r="Y41">
        <v>16.383333333333336</v>
      </c>
      <c r="Z41">
        <v>8</v>
      </c>
      <c r="AA41">
        <v>28.3</v>
      </c>
      <c r="AB41">
        <v>14.749000000000001</v>
      </c>
    </row>
    <row r="42" spans="1:28" x14ac:dyDescent="0.35">
      <c r="A42" t="s">
        <v>49</v>
      </c>
      <c r="B42">
        <v>1</v>
      </c>
      <c r="C42" t="s">
        <v>994</v>
      </c>
      <c r="D42" s="30">
        <v>44886.375</v>
      </c>
      <c r="E42" t="s">
        <v>373</v>
      </c>
      <c r="F42">
        <v>1</v>
      </c>
      <c r="G42">
        <v>9.9595199999999995</v>
      </c>
      <c r="H42">
        <v>-85.024720000000002</v>
      </c>
      <c r="I42" s="27">
        <v>0.44444444444444442</v>
      </c>
      <c r="J42" s="27">
        <v>0.63541666666666663</v>
      </c>
      <c r="K42">
        <v>4.583333333333333</v>
      </c>
      <c r="L42" t="s">
        <v>376</v>
      </c>
      <c r="M42">
        <v>44.5</v>
      </c>
      <c r="N42">
        <v>54.5</v>
      </c>
      <c r="O42">
        <v>49.5</v>
      </c>
      <c r="P42">
        <v>-59</v>
      </c>
      <c r="Q42">
        <v>8.09</v>
      </c>
      <c r="R42">
        <v>99.4</v>
      </c>
      <c r="S42">
        <v>143.19999999999999</v>
      </c>
      <c r="T42">
        <v>9.51</v>
      </c>
      <c r="U42">
        <v>34.78</v>
      </c>
      <c r="V42">
        <v>38.869999999999997</v>
      </c>
      <c r="W42">
        <v>0</v>
      </c>
      <c r="X42">
        <v>17.399999999999999</v>
      </c>
      <c r="Y42">
        <v>21.71</v>
      </c>
      <c r="Z42">
        <v>11</v>
      </c>
      <c r="AA42">
        <v>31.19</v>
      </c>
      <c r="AB42">
        <v>14.814</v>
      </c>
    </row>
    <row r="43" spans="1:28" x14ac:dyDescent="0.35">
      <c r="A43" t="s">
        <v>49</v>
      </c>
      <c r="B43">
        <v>1</v>
      </c>
      <c r="C43" t="s">
        <v>994</v>
      </c>
      <c r="D43" s="30">
        <v>44886.375</v>
      </c>
      <c r="E43" t="s">
        <v>373</v>
      </c>
      <c r="F43">
        <v>2</v>
      </c>
      <c r="G43">
        <v>9.95932</v>
      </c>
      <c r="H43">
        <v>-85.025120000000001</v>
      </c>
      <c r="I43" s="27">
        <v>0.44097222222222221</v>
      </c>
      <c r="J43" s="27">
        <v>0.64236111111111116</v>
      </c>
      <c r="K43">
        <v>4.8333333333333304</v>
      </c>
      <c r="L43" t="s">
        <v>376</v>
      </c>
      <c r="M43">
        <v>65</v>
      </c>
      <c r="N43">
        <v>53.2</v>
      </c>
      <c r="O43">
        <v>59.1</v>
      </c>
      <c r="P43">
        <v>-57.6</v>
      </c>
      <c r="Q43">
        <v>8.07</v>
      </c>
      <c r="R43">
        <v>109.1</v>
      </c>
      <c r="S43">
        <v>121.7</v>
      </c>
      <c r="T43">
        <v>7.93</v>
      </c>
      <c r="U43">
        <v>34.880000000000003</v>
      </c>
      <c r="V43">
        <v>38.81</v>
      </c>
      <c r="W43">
        <v>0</v>
      </c>
      <c r="X43">
        <v>17.45</v>
      </c>
      <c r="Y43">
        <v>21.8</v>
      </c>
      <c r="Z43">
        <v>12</v>
      </c>
      <c r="AA43">
        <v>30.93</v>
      </c>
      <c r="AB43">
        <v>14.789</v>
      </c>
    </row>
    <row r="44" spans="1:28" x14ac:dyDescent="0.35">
      <c r="A44" t="s">
        <v>49</v>
      </c>
      <c r="B44">
        <v>1</v>
      </c>
      <c r="C44" t="s">
        <v>994</v>
      </c>
      <c r="D44" s="30">
        <v>44886.375</v>
      </c>
      <c r="E44" t="s">
        <v>373</v>
      </c>
      <c r="F44">
        <v>3</v>
      </c>
      <c r="G44">
        <v>9.9593000000000007</v>
      </c>
      <c r="H44">
        <v>-85.025419999999997</v>
      </c>
      <c r="I44" s="27">
        <v>0.4375</v>
      </c>
      <c r="J44" s="27">
        <v>0.64930555555555558</v>
      </c>
      <c r="K44">
        <v>5.0833333333333339</v>
      </c>
      <c r="L44" t="s">
        <v>376</v>
      </c>
      <c r="M44">
        <v>43</v>
      </c>
      <c r="N44">
        <v>40</v>
      </c>
      <c r="O44">
        <v>41.5</v>
      </c>
      <c r="P44">
        <v>-61.7</v>
      </c>
      <c r="Q44">
        <v>8.15</v>
      </c>
      <c r="R44">
        <v>113</v>
      </c>
      <c r="S44">
        <v>124.5</v>
      </c>
      <c r="T44">
        <v>8.25</v>
      </c>
      <c r="U44">
        <v>36.69</v>
      </c>
      <c r="V44">
        <v>40.26</v>
      </c>
      <c r="W44">
        <v>0</v>
      </c>
      <c r="X44">
        <v>18.350000000000001</v>
      </c>
      <c r="Y44">
        <v>23.07</v>
      </c>
      <c r="Z44">
        <v>13</v>
      </c>
      <c r="AA44">
        <v>30.11</v>
      </c>
      <c r="AB44">
        <v>14.77</v>
      </c>
    </row>
    <row r="45" spans="1:28" hidden="1" x14ac:dyDescent="0.35">
      <c r="A45" t="s">
        <v>49</v>
      </c>
      <c r="B45">
        <v>1</v>
      </c>
      <c r="C45" t="s">
        <v>994</v>
      </c>
      <c r="D45" s="30">
        <v>44886.375</v>
      </c>
      <c r="E45" t="s">
        <v>364</v>
      </c>
      <c r="F45">
        <v>0</v>
      </c>
      <c r="G45">
        <v>9.9593500000000006</v>
      </c>
      <c r="H45">
        <v>-85.025379999999998</v>
      </c>
      <c r="I45" s="27"/>
      <c r="J45" s="27"/>
      <c r="K45">
        <v>2</v>
      </c>
      <c r="L45" t="s">
        <v>374</v>
      </c>
      <c r="O45">
        <v>50.033333333333331</v>
      </c>
      <c r="P45">
        <v>-59.433333333333337</v>
      </c>
      <c r="Q45">
        <v>8.1033333333333335</v>
      </c>
      <c r="R45">
        <v>107.16666666666667</v>
      </c>
      <c r="S45">
        <v>129.79999999999998</v>
      </c>
      <c r="T45">
        <v>8.5633333333333326</v>
      </c>
      <c r="U45">
        <v>35.449999999999996</v>
      </c>
      <c r="V45">
        <v>39.313333333333333</v>
      </c>
      <c r="W45">
        <v>0</v>
      </c>
      <c r="X45">
        <v>17.733333333333331</v>
      </c>
      <c r="Y45">
        <v>22.193333333333339</v>
      </c>
      <c r="Z45">
        <v>12</v>
      </c>
      <c r="AA45">
        <v>30.743333333333336</v>
      </c>
      <c r="AB45">
        <v>14.791000000000002</v>
      </c>
    </row>
    <row r="46" spans="1:28" hidden="1" x14ac:dyDescent="0.35">
      <c r="A46" t="s">
        <v>49</v>
      </c>
      <c r="B46">
        <v>1</v>
      </c>
      <c r="C46" t="s">
        <v>994</v>
      </c>
      <c r="D46" s="30">
        <v>44886.375</v>
      </c>
      <c r="E46" t="s">
        <v>365</v>
      </c>
      <c r="F46">
        <v>0</v>
      </c>
      <c r="G46">
        <v>9.9593500000000006</v>
      </c>
      <c r="H46">
        <v>-85.025379999999998</v>
      </c>
      <c r="I46" s="27"/>
      <c r="J46" s="27"/>
      <c r="K46">
        <v>20</v>
      </c>
      <c r="L46" t="s">
        <v>375</v>
      </c>
      <c r="O46">
        <v>50.033333333333331</v>
      </c>
      <c r="P46">
        <v>-59.433333333333337</v>
      </c>
      <c r="Q46">
        <v>8.1033333333333335</v>
      </c>
      <c r="R46">
        <v>107.16666666666667</v>
      </c>
      <c r="S46">
        <v>129.79999999999998</v>
      </c>
      <c r="T46">
        <v>8.5633333333333326</v>
      </c>
      <c r="U46">
        <v>35.449999999999996</v>
      </c>
      <c r="V46">
        <v>39.313333333333333</v>
      </c>
      <c r="W46">
        <v>0</v>
      </c>
      <c r="X46">
        <v>17.733333333333331</v>
      </c>
      <c r="Y46">
        <v>22.193333333333339</v>
      </c>
      <c r="Z46">
        <v>12</v>
      </c>
      <c r="AA46">
        <v>30.743333333333336</v>
      </c>
      <c r="AB46">
        <v>14.791000000000002</v>
      </c>
    </row>
    <row r="47" spans="1:28" x14ac:dyDescent="0.35">
      <c r="A47" t="s">
        <v>51</v>
      </c>
      <c r="B47">
        <v>1</v>
      </c>
      <c r="C47" t="s">
        <v>994</v>
      </c>
      <c r="D47" s="30">
        <v>44887.458333333336</v>
      </c>
      <c r="E47" t="s">
        <v>373</v>
      </c>
      <c r="F47">
        <v>1</v>
      </c>
      <c r="G47">
        <v>10.07353</v>
      </c>
      <c r="H47">
        <v>-85.150419999999997</v>
      </c>
      <c r="I47" s="27">
        <v>0.47569444444444442</v>
      </c>
      <c r="J47" s="27">
        <v>0.65972222222222221</v>
      </c>
      <c r="K47">
        <v>4.416666666666667</v>
      </c>
      <c r="L47" t="s">
        <v>376</v>
      </c>
      <c r="M47">
        <v>51</v>
      </c>
      <c r="N47">
        <v>67.5</v>
      </c>
      <c r="O47">
        <v>59.25</v>
      </c>
      <c r="P47">
        <v>-36.1</v>
      </c>
      <c r="Q47">
        <v>7.71</v>
      </c>
      <c r="R47">
        <v>72.2</v>
      </c>
      <c r="S47">
        <v>53.7</v>
      </c>
      <c r="T47">
        <v>3.67</v>
      </c>
      <c r="U47">
        <v>35.770000000000003</v>
      </c>
      <c r="V47">
        <v>37.97</v>
      </c>
      <c r="W47">
        <v>0</v>
      </c>
      <c r="X47">
        <v>17.89</v>
      </c>
      <c r="Y47">
        <v>22.48</v>
      </c>
      <c r="Z47">
        <v>13</v>
      </c>
      <c r="AA47">
        <v>28.23</v>
      </c>
      <c r="AB47">
        <v>14.803000000000001</v>
      </c>
    </row>
    <row r="48" spans="1:28" x14ac:dyDescent="0.35">
      <c r="A48" t="s">
        <v>51</v>
      </c>
      <c r="B48">
        <v>1</v>
      </c>
      <c r="C48" t="s">
        <v>994</v>
      </c>
      <c r="D48" s="30">
        <v>44887.458333333336</v>
      </c>
      <c r="E48" t="s">
        <v>373</v>
      </c>
      <c r="F48">
        <v>2</v>
      </c>
      <c r="G48">
        <v>10.07363</v>
      </c>
      <c r="H48">
        <v>-85.150180000000006</v>
      </c>
      <c r="I48" s="27">
        <v>0.48958333333333331</v>
      </c>
      <c r="J48" s="27">
        <v>0.65625</v>
      </c>
      <c r="K48">
        <v>4</v>
      </c>
      <c r="L48" t="s">
        <v>376</v>
      </c>
      <c r="M48">
        <v>55</v>
      </c>
      <c r="N48">
        <v>39.5</v>
      </c>
      <c r="O48">
        <v>47.25</v>
      </c>
      <c r="P48">
        <v>-29.1</v>
      </c>
      <c r="Q48">
        <v>7.58</v>
      </c>
      <c r="R48">
        <v>89.4</v>
      </c>
      <c r="S48">
        <v>41.9</v>
      </c>
      <c r="T48">
        <v>2.64</v>
      </c>
      <c r="U48">
        <v>35.46</v>
      </c>
      <c r="V48">
        <v>37.54</v>
      </c>
      <c r="W48">
        <v>0</v>
      </c>
      <c r="X48">
        <v>17.72</v>
      </c>
      <c r="Y48">
        <v>22.25</v>
      </c>
      <c r="Z48">
        <v>13</v>
      </c>
      <c r="AA48">
        <v>28.1</v>
      </c>
      <c r="AB48">
        <v>14.789</v>
      </c>
    </row>
    <row r="49" spans="1:28" x14ac:dyDescent="0.35">
      <c r="A49" t="s">
        <v>51</v>
      </c>
      <c r="B49">
        <v>1</v>
      </c>
      <c r="C49" t="s">
        <v>994</v>
      </c>
      <c r="D49" s="30">
        <v>44887.458333333336</v>
      </c>
      <c r="E49" t="s">
        <v>373</v>
      </c>
      <c r="F49">
        <v>3</v>
      </c>
      <c r="G49">
        <v>10.074</v>
      </c>
      <c r="H49">
        <v>-85.149249999999995</v>
      </c>
      <c r="I49" s="27">
        <v>0.49652777777777779</v>
      </c>
      <c r="J49" s="27">
        <v>0.64583333333333337</v>
      </c>
      <c r="K49">
        <v>3.5833333333333353</v>
      </c>
      <c r="L49" t="s">
        <v>376</v>
      </c>
      <c r="M49">
        <v>30</v>
      </c>
      <c r="N49">
        <v>47</v>
      </c>
      <c r="O49">
        <v>38.5</v>
      </c>
      <c r="P49">
        <v>-27.9</v>
      </c>
      <c r="Q49">
        <v>7.56</v>
      </c>
      <c r="R49">
        <v>89.2</v>
      </c>
      <c r="S49">
        <v>40.200000000000003</v>
      </c>
      <c r="T49">
        <v>2.74</v>
      </c>
      <c r="U49">
        <v>35.880000000000003</v>
      </c>
      <c r="V49">
        <v>38</v>
      </c>
      <c r="W49">
        <v>0</v>
      </c>
      <c r="X49">
        <v>17.940000000000001</v>
      </c>
      <c r="Y49">
        <v>22.56</v>
      </c>
      <c r="Z49">
        <v>13</v>
      </c>
      <c r="AA49">
        <v>28.1</v>
      </c>
      <c r="AB49">
        <v>14.776999999999999</v>
      </c>
    </row>
    <row r="50" spans="1:28" hidden="1" x14ac:dyDescent="0.35">
      <c r="A50" t="s">
        <v>51</v>
      </c>
      <c r="B50">
        <v>1</v>
      </c>
      <c r="C50" t="s">
        <v>994</v>
      </c>
      <c r="D50" s="30">
        <v>44887.458333333336</v>
      </c>
      <c r="E50" t="s">
        <v>364</v>
      </c>
      <c r="F50">
        <v>0</v>
      </c>
      <c r="G50">
        <v>10.074009999999999</v>
      </c>
      <c r="H50">
        <v>-85.149259999999998</v>
      </c>
      <c r="I50" s="27"/>
      <c r="J50" s="27"/>
      <c r="K50">
        <v>2</v>
      </c>
      <c r="L50" t="s">
        <v>374</v>
      </c>
      <c r="O50">
        <v>48.333333333333336</v>
      </c>
      <c r="P50">
        <v>-31.033333333333331</v>
      </c>
      <c r="Q50">
        <v>7.6166666666666663</v>
      </c>
      <c r="R50">
        <v>83.600000000000009</v>
      </c>
      <c r="S50">
        <v>45.266666666666673</v>
      </c>
      <c r="T50">
        <v>3.0166666666666671</v>
      </c>
      <c r="U50">
        <v>35.70333333333334</v>
      </c>
      <c r="V50">
        <v>37.836666666666666</v>
      </c>
      <c r="W50">
        <v>0</v>
      </c>
      <c r="X50">
        <v>17.849999999999998</v>
      </c>
      <c r="Y50">
        <v>22.430000000000003</v>
      </c>
      <c r="Z50">
        <v>13</v>
      </c>
      <c r="AA50">
        <v>28.143333333333334</v>
      </c>
      <c r="AB50">
        <v>14.789666666666667</v>
      </c>
    </row>
    <row r="51" spans="1:28" hidden="1" x14ac:dyDescent="0.35">
      <c r="A51" t="s">
        <v>51</v>
      </c>
      <c r="B51">
        <v>1</v>
      </c>
      <c r="C51" t="s">
        <v>994</v>
      </c>
      <c r="D51" s="30">
        <v>44887.458333333336</v>
      </c>
      <c r="E51" t="s">
        <v>365</v>
      </c>
      <c r="F51">
        <v>1</v>
      </c>
      <c r="G51">
        <v>10.074009999999999</v>
      </c>
      <c r="H51">
        <v>-85.149259999999998</v>
      </c>
      <c r="I51" s="27"/>
      <c r="J51" s="27"/>
      <c r="K51">
        <v>20</v>
      </c>
      <c r="L51" t="s">
        <v>375</v>
      </c>
      <c r="O51">
        <v>48.333333333333336</v>
      </c>
      <c r="P51">
        <v>-31.033333333333331</v>
      </c>
      <c r="Q51">
        <v>7.6166666666666663</v>
      </c>
      <c r="R51">
        <v>83.600000000000009</v>
      </c>
      <c r="S51">
        <v>45.266666666666673</v>
      </c>
      <c r="T51">
        <v>3.0166666666666671</v>
      </c>
      <c r="U51">
        <v>35.70333333333334</v>
      </c>
      <c r="V51">
        <v>37.836666666666666</v>
      </c>
      <c r="W51">
        <v>0</v>
      </c>
      <c r="X51">
        <v>17.849999999999998</v>
      </c>
      <c r="Y51">
        <v>22.430000000000003</v>
      </c>
      <c r="Z51">
        <v>13</v>
      </c>
      <c r="AA51">
        <v>28.143333333333334</v>
      </c>
      <c r="AB51">
        <v>14.789666666666667</v>
      </c>
    </row>
    <row r="52" spans="1:28" x14ac:dyDescent="0.35">
      <c r="A52" t="s">
        <v>0</v>
      </c>
      <c r="B52">
        <v>3</v>
      </c>
      <c r="C52" t="s">
        <v>1015</v>
      </c>
      <c r="D52" s="30">
        <v>44982.666666666664</v>
      </c>
      <c r="E52" t="s">
        <v>373</v>
      </c>
      <c r="F52">
        <v>1</v>
      </c>
      <c r="G52">
        <v>9.8671199999999999</v>
      </c>
      <c r="H52">
        <v>-84.696600000000004</v>
      </c>
      <c r="I52" s="27">
        <v>0.67013888888888884</v>
      </c>
      <c r="J52" s="27">
        <v>0.88541666666666663</v>
      </c>
      <c r="K52">
        <v>5.166666666666667</v>
      </c>
      <c r="L52" t="s">
        <v>376</v>
      </c>
      <c r="M52">
        <v>95.1</v>
      </c>
      <c r="N52">
        <v>92.3</v>
      </c>
      <c r="O52">
        <v>93.699999999999989</v>
      </c>
      <c r="Q52">
        <v>7.93</v>
      </c>
      <c r="T52">
        <v>7.97</v>
      </c>
      <c r="Y52">
        <v>31</v>
      </c>
      <c r="AA52">
        <v>27.8</v>
      </c>
    </row>
    <row r="53" spans="1:28" x14ac:dyDescent="0.35">
      <c r="A53" t="s">
        <v>0</v>
      </c>
      <c r="B53">
        <v>3</v>
      </c>
      <c r="C53" t="s">
        <v>1015</v>
      </c>
      <c r="D53" s="30">
        <v>44982.666666666664</v>
      </c>
      <c r="E53" t="s">
        <v>373</v>
      </c>
      <c r="F53">
        <v>2</v>
      </c>
      <c r="G53">
        <v>9.8674099999999996</v>
      </c>
      <c r="H53">
        <v>-84.696460000000002</v>
      </c>
      <c r="I53" s="27">
        <v>0.69791666666666663</v>
      </c>
      <c r="J53" s="27">
        <v>0.88194444444444442</v>
      </c>
      <c r="K53">
        <v>4.4166666666666696</v>
      </c>
      <c r="L53" t="s">
        <v>376</v>
      </c>
      <c r="M53">
        <v>95.2</v>
      </c>
      <c r="N53">
        <v>92.3</v>
      </c>
      <c r="O53">
        <v>93.75</v>
      </c>
      <c r="Q53">
        <v>8.0399999999999991</v>
      </c>
      <c r="T53">
        <v>7.4</v>
      </c>
      <c r="Y53">
        <v>31</v>
      </c>
      <c r="AA53">
        <v>27.7</v>
      </c>
    </row>
    <row r="54" spans="1:28" x14ac:dyDescent="0.35">
      <c r="A54" t="s">
        <v>0</v>
      </c>
      <c r="B54">
        <v>3</v>
      </c>
      <c r="C54" t="s">
        <v>1015</v>
      </c>
      <c r="D54" s="30">
        <v>44982.666666666664</v>
      </c>
      <c r="E54" t="s">
        <v>373</v>
      </c>
      <c r="F54">
        <v>3</v>
      </c>
      <c r="G54">
        <v>9.8675800000000002</v>
      </c>
      <c r="H54">
        <v>-84.696389999999994</v>
      </c>
      <c r="I54" s="27">
        <v>0.68055555555555558</v>
      </c>
      <c r="J54" s="27">
        <v>0.89583333333333337</v>
      </c>
      <c r="K54">
        <v>5.1666666666666696</v>
      </c>
      <c r="L54" t="s">
        <v>376</v>
      </c>
      <c r="M54">
        <v>98.3</v>
      </c>
      <c r="N54">
        <v>95.1</v>
      </c>
      <c r="O54">
        <v>96.699999999999989</v>
      </c>
      <c r="Q54">
        <v>8.15</v>
      </c>
      <c r="T54">
        <v>7.44</v>
      </c>
      <c r="Y54">
        <v>31</v>
      </c>
      <c r="AA54">
        <v>27.7</v>
      </c>
    </row>
    <row r="55" spans="1:28" hidden="1" x14ac:dyDescent="0.35">
      <c r="A55" t="s">
        <v>0</v>
      </c>
      <c r="B55">
        <v>3</v>
      </c>
      <c r="C55" t="s">
        <v>1015</v>
      </c>
      <c r="D55" s="30">
        <v>44982.666666666664</v>
      </c>
      <c r="E55" t="s">
        <v>364</v>
      </c>
      <c r="F55">
        <v>1</v>
      </c>
      <c r="G55">
        <v>9.8675700000000006</v>
      </c>
      <c r="H55">
        <v>-84.696399999999997</v>
      </c>
      <c r="I55" s="27"/>
      <c r="J55" s="27"/>
      <c r="K55">
        <v>2</v>
      </c>
      <c r="L55" t="s">
        <v>374</v>
      </c>
      <c r="O55">
        <v>94.716666666666654</v>
      </c>
      <c r="Q55">
        <v>8.0399999999999991</v>
      </c>
      <c r="T55">
        <v>7.6033333333333344</v>
      </c>
      <c r="Y55">
        <v>31</v>
      </c>
      <c r="AA55">
        <v>27.733333333333334</v>
      </c>
    </row>
    <row r="56" spans="1:28" hidden="1" x14ac:dyDescent="0.35">
      <c r="A56" t="s">
        <v>0</v>
      </c>
      <c r="B56">
        <v>3</v>
      </c>
      <c r="C56" t="s">
        <v>1015</v>
      </c>
      <c r="D56" s="30">
        <v>44982.666666666664</v>
      </c>
      <c r="E56" t="s">
        <v>365</v>
      </c>
      <c r="F56">
        <v>1</v>
      </c>
      <c r="G56">
        <v>9.8675700000000006</v>
      </c>
      <c r="H56">
        <v>-84.696399999999997</v>
      </c>
      <c r="I56" s="27"/>
      <c r="J56" s="27"/>
      <c r="K56">
        <v>20</v>
      </c>
      <c r="L56" t="s">
        <v>375</v>
      </c>
      <c r="O56">
        <v>94.716666666666654</v>
      </c>
      <c r="Q56">
        <v>8.0399999999999991</v>
      </c>
      <c r="T56">
        <v>7.6033333333333344</v>
      </c>
      <c r="Y56">
        <v>31</v>
      </c>
      <c r="AA56">
        <v>27.733333333333334</v>
      </c>
    </row>
    <row r="57" spans="1:28" x14ac:dyDescent="0.35">
      <c r="A57" t="s">
        <v>16</v>
      </c>
      <c r="B57">
        <v>3</v>
      </c>
      <c r="C57" t="s">
        <v>1015</v>
      </c>
      <c r="D57" s="30">
        <v>44983.173611111109</v>
      </c>
      <c r="E57" t="s">
        <v>373</v>
      </c>
      <c r="F57">
        <v>1</v>
      </c>
      <c r="G57">
        <v>10.06751</v>
      </c>
      <c r="H57">
        <v>-84.957449999999994</v>
      </c>
      <c r="I57" s="27">
        <v>0.19791666666666666</v>
      </c>
      <c r="J57" s="27">
        <v>0.4201388888888889</v>
      </c>
      <c r="K57">
        <v>5.3333333333333339</v>
      </c>
      <c r="L57" t="s">
        <v>376</v>
      </c>
      <c r="M57">
        <v>37.5</v>
      </c>
      <c r="N57">
        <v>39.799999999999997</v>
      </c>
      <c r="O57">
        <v>38.65</v>
      </c>
      <c r="Q57">
        <v>7.81</v>
      </c>
      <c r="T57">
        <v>8.3800000000000008</v>
      </c>
      <c r="Y57">
        <v>34</v>
      </c>
      <c r="AA57">
        <v>25.9</v>
      </c>
    </row>
    <row r="58" spans="1:28" x14ac:dyDescent="0.35">
      <c r="A58" t="s">
        <v>16</v>
      </c>
      <c r="B58">
        <v>3</v>
      </c>
      <c r="C58" t="s">
        <v>1015</v>
      </c>
      <c r="D58" s="30">
        <v>44983.173611111109</v>
      </c>
      <c r="E58" t="s">
        <v>373</v>
      </c>
      <c r="F58">
        <v>2</v>
      </c>
      <c r="G58">
        <v>10.067460000000001</v>
      </c>
      <c r="H58">
        <v>-84.957660000000004</v>
      </c>
      <c r="I58" s="27">
        <v>0.1875</v>
      </c>
      <c r="J58" s="27">
        <v>0.4201388888888889</v>
      </c>
      <c r="K58">
        <v>5.5833333333333339</v>
      </c>
      <c r="L58" t="s">
        <v>376</v>
      </c>
      <c r="M58">
        <v>53.5</v>
      </c>
      <c r="N58">
        <v>54.5</v>
      </c>
      <c r="O58">
        <v>54</v>
      </c>
      <c r="Q58">
        <v>7.9</v>
      </c>
      <c r="T58">
        <v>7.62</v>
      </c>
      <c r="Y58">
        <v>34</v>
      </c>
      <c r="AA58">
        <v>25.9</v>
      </c>
    </row>
    <row r="59" spans="1:28" x14ac:dyDescent="0.35">
      <c r="A59" t="s">
        <v>16</v>
      </c>
      <c r="B59">
        <v>3</v>
      </c>
      <c r="C59" t="s">
        <v>1015</v>
      </c>
      <c r="D59" s="30">
        <v>44983.173611111109</v>
      </c>
      <c r="E59" t="s">
        <v>373</v>
      </c>
      <c r="F59">
        <v>3</v>
      </c>
      <c r="G59">
        <v>10.067360000000001</v>
      </c>
      <c r="H59">
        <v>-84.958089999999999</v>
      </c>
      <c r="I59" s="27">
        <v>0.19444444444444445</v>
      </c>
      <c r="J59" s="27">
        <v>0.4236111111111111</v>
      </c>
      <c r="K59">
        <v>5.5</v>
      </c>
      <c r="L59" t="s">
        <v>376</v>
      </c>
      <c r="M59">
        <v>50.1</v>
      </c>
      <c r="N59">
        <v>49.2</v>
      </c>
      <c r="O59">
        <v>49.650000000000006</v>
      </c>
      <c r="Q59">
        <v>7.91</v>
      </c>
      <c r="T59">
        <v>8.43</v>
      </c>
      <c r="Y59">
        <v>33</v>
      </c>
      <c r="AA59">
        <v>25.9</v>
      </c>
    </row>
    <row r="60" spans="1:28" hidden="1" x14ac:dyDescent="0.35">
      <c r="A60" t="s">
        <v>16</v>
      </c>
      <c r="B60">
        <v>3</v>
      </c>
      <c r="C60" t="s">
        <v>1015</v>
      </c>
      <c r="D60" s="30">
        <v>44983.173611111109</v>
      </c>
      <c r="E60" t="s">
        <v>364</v>
      </c>
      <c r="F60">
        <v>1</v>
      </c>
      <c r="G60">
        <v>10.067299999999999</v>
      </c>
      <c r="H60">
        <v>-84.958219999999997</v>
      </c>
      <c r="I60" s="27"/>
      <c r="J60" s="27"/>
      <c r="K60">
        <v>1</v>
      </c>
      <c r="L60" t="s">
        <v>374</v>
      </c>
      <c r="O60">
        <v>47.433333333333337</v>
      </c>
      <c r="Q60">
        <v>7.873333333333334</v>
      </c>
      <c r="T60">
        <v>8.1433333333333326</v>
      </c>
      <c r="Y60">
        <v>33.666666666666664</v>
      </c>
      <c r="AA60">
        <v>25.899999999999995</v>
      </c>
    </row>
    <row r="61" spans="1:28" hidden="1" x14ac:dyDescent="0.35">
      <c r="A61" t="s">
        <v>16</v>
      </c>
      <c r="B61">
        <v>3</v>
      </c>
      <c r="C61" t="s">
        <v>1015</v>
      </c>
      <c r="D61" s="30">
        <v>44983.173611111109</v>
      </c>
      <c r="E61" t="s">
        <v>365</v>
      </c>
      <c r="F61">
        <v>1</v>
      </c>
      <c r="G61">
        <v>10.067299999999999</v>
      </c>
      <c r="H61">
        <v>-84.958219999999997</v>
      </c>
      <c r="I61" s="27"/>
      <c r="J61" s="27"/>
      <c r="K61">
        <v>20</v>
      </c>
      <c r="L61" t="s">
        <v>375</v>
      </c>
      <c r="O61">
        <v>47.433333333333337</v>
      </c>
      <c r="Q61">
        <v>7.873333333333334</v>
      </c>
      <c r="T61">
        <v>8.1433333333333326</v>
      </c>
      <c r="Y61">
        <v>33.666666666666664</v>
      </c>
      <c r="AA61">
        <v>25.899999999999995</v>
      </c>
    </row>
    <row r="62" spans="1:28" x14ac:dyDescent="0.35">
      <c r="A62" t="s">
        <v>25</v>
      </c>
      <c r="B62">
        <v>3</v>
      </c>
      <c r="C62" t="s">
        <v>1015</v>
      </c>
      <c r="D62" s="30">
        <v>44983.680555555555</v>
      </c>
      <c r="E62" t="s">
        <v>373</v>
      </c>
      <c r="F62">
        <v>1</v>
      </c>
      <c r="G62">
        <v>10.17548</v>
      </c>
      <c r="H62">
        <v>-85.108469999999997</v>
      </c>
      <c r="I62" s="27">
        <v>0.71527777777777779</v>
      </c>
      <c r="J62" s="27">
        <v>0.92708333333333337</v>
      </c>
      <c r="K62">
        <v>5.0833333333333339</v>
      </c>
      <c r="L62" t="s">
        <v>376</v>
      </c>
      <c r="M62">
        <v>21.5</v>
      </c>
      <c r="N62">
        <v>21.4</v>
      </c>
      <c r="O62">
        <v>21.45</v>
      </c>
      <c r="Q62">
        <v>7.68</v>
      </c>
      <c r="T62">
        <v>8.0500000000000007</v>
      </c>
      <c r="Y62">
        <v>28.5</v>
      </c>
      <c r="AA62">
        <v>32.9</v>
      </c>
    </row>
    <row r="63" spans="1:28" x14ac:dyDescent="0.35">
      <c r="A63" t="s">
        <v>25</v>
      </c>
      <c r="B63">
        <v>3</v>
      </c>
      <c r="C63" t="s">
        <v>1015</v>
      </c>
      <c r="D63" s="30">
        <v>44983.680555555555</v>
      </c>
      <c r="E63" t="s">
        <v>373</v>
      </c>
      <c r="F63">
        <v>2</v>
      </c>
      <c r="G63">
        <v>10.175330000000001</v>
      </c>
      <c r="H63">
        <v>-85.108230000000006</v>
      </c>
      <c r="I63" s="27">
        <v>0.6875</v>
      </c>
      <c r="J63" s="27">
        <v>0.92708333333333337</v>
      </c>
      <c r="K63">
        <v>5.7500000000000009</v>
      </c>
      <c r="L63" t="s">
        <v>376</v>
      </c>
      <c r="M63">
        <v>19.5</v>
      </c>
      <c r="N63">
        <v>21</v>
      </c>
      <c r="O63">
        <v>20.25</v>
      </c>
      <c r="Q63">
        <v>7.94</v>
      </c>
      <c r="T63">
        <v>8.23</v>
      </c>
      <c r="Y63">
        <v>28.5</v>
      </c>
      <c r="AA63">
        <v>32.6</v>
      </c>
    </row>
    <row r="64" spans="1:28" x14ac:dyDescent="0.35">
      <c r="A64" t="s">
        <v>25</v>
      </c>
      <c r="B64">
        <v>3</v>
      </c>
      <c r="C64" t="s">
        <v>1015</v>
      </c>
      <c r="D64" s="30">
        <v>44983.680555555555</v>
      </c>
      <c r="E64" t="s">
        <v>373</v>
      </c>
      <c r="F64">
        <v>3</v>
      </c>
      <c r="G64">
        <v>10.17539</v>
      </c>
      <c r="H64">
        <v>-85.107950000000002</v>
      </c>
      <c r="I64" s="27">
        <v>0.70138888888888884</v>
      </c>
      <c r="J64" s="27">
        <v>0.94444444444444442</v>
      </c>
      <c r="K64">
        <v>5.8333333333333366</v>
      </c>
      <c r="L64" t="s">
        <v>376</v>
      </c>
      <c r="M64">
        <v>18.5</v>
      </c>
      <c r="N64">
        <v>20</v>
      </c>
      <c r="O64">
        <v>19.25</v>
      </c>
      <c r="Q64">
        <v>7.81</v>
      </c>
      <c r="T64">
        <v>7.44</v>
      </c>
      <c r="Y64">
        <v>29</v>
      </c>
      <c r="AA64">
        <v>32.700000000000003</v>
      </c>
    </row>
    <row r="65" spans="1:27" hidden="1" x14ac:dyDescent="0.35">
      <c r="A65" t="s">
        <v>25</v>
      </c>
      <c r="B65">
        <v>3</v>
      </c>
      <c r="C65" t="s">
        <v>1015</v>
      </c>
      <c r="D65" s="30">
        <v>44983.680555555555</v>
      </c>
      <c r="E65" t="s">
        <v>364</v>
      </c>
      <c r="F65">
        <v>1</v>
      </c>
      <c r="G65">
        <v>10.175330000000001</v>
      </c>
      <c r="H65">
        <v>-85.107969999999995</v>
      </c>
      <c r="I65" s="27"/>
      <c r="J65" s="27"/>
      <c r="K65">
        <v>1</v>
      </c>
      <c r="L65" t="s">
        <v>374</v>
      </c>
      <c r="O65">
        <v>20.316666666666666</v>
      </c>
      <c r="Q65">
        <v>7.81</v>
      </c>
      <c r="T65">
        <v>7.9066666666666672</v>
      </c>
      <c r="Y65">
        <v>28.666666666666668</v>
      </c>
      <c r="AA65">
        <v>32.733333333333334</v>
      </c>
    </row>
    <row r="66" spans="1:27" hidden="1" x14ac:dyDescent="0.35">
      <c r="A66" t="s">
        <v>25</v>
      </c>
      <c r="B66">
        <v>3</v>
      </c>
      <c r="C66" t="s">
        <v>1015</v>
      </c>
      <c r="D66" s="30">
        <v>44983.680555555555</v>
      </c>
      <c r="E66" t="s">
        <v>365</v>
      </c>
      <c r="F66">
        <v>1</v>
      </c>
      <c r="G66">
        <v>10.175330000000001</v>
      </c>
      <c r="H66">
        <v>-85.107969999999995</v>
      </c>
      <c r="I66" s="27"/>
      <c r="J66" s="27"/>
      <c r="K66">
        <v>20</v>
      </c>
      <c r="L66" t="s">
        <v>375</v>
      </c>
      <c r="O66">
        <v>20.316666666666666</v>
      </c>
      <c r="Q66">
        <v>7.81</v>
      </c>
      <c r="T66">
        <v>7.9066666666666672</v>
      </c>
      <c r="Y66">
        <v>28.666666666666668</v>
      </c>
      <c r="AA66">
        <v>32.733333333333334</v>
      </c>
    </row>
    <row r="67" spans="1:27" x14ac:dyDescent="0.35">
      <c r="A67" t="s">
        <v>30</v>
      </c>
      <c r="B67">
        <v>3</v>
      </c>
      <c r="C67" t="s">
        <v>1015</v>
      </c>
      <c r="D67" s="30">
        <v>44984.25</v>
      </c>
      <c r="E67" t="s">
        <v>373</v>
      </c>
      <c r="F67">
        <v>1</v>
      </c>
      <c r="G67">
        <v>10.25263</v>
      </c>
      <c r="H67">
        <v>-85.238519999999994</v>
      </c>
      <c r="I67" s="27">
        <v>0.27083333333333331</v>
      </c>
      <c r="J67" s="27">
        <v>0.44444444444444442</v>
      </c>
      <c r="K67">
        <v>4.1666666666666661</v>
      </c>
      <c r="L67" t="s">
        <v>376</v>
      </c>
      <c r="M67">
        <v>12</v>
      </c>
      <c r="N67">
        <v>12.2</v>
      </c>
      <c r="O67">
        <v>12.1</v>
      </c>
      <c r="Q67">
        <v>7.83</v>
      </c>
      <c r="T67">
        <v>8.07</v>
      </c>
      <c r="Y67">
        <v>1</v>
      </c>
      <c r="AA67">
        <v>26.1</v>
      </c>
    </row>
    <row r="68" spans="1:27" x14ac:dyDescent="0.35">
      <c r="A68" t="s">
        <v>30</v>
      </c>
      <c r="B68">
        <v>3</v>
      </c>
      <c r="C68" t="s">
        <v>1015</v>
      </c>
      <c r="D68" s="30">
        <v>44984.25</v>
      </c>
      <c r="E68" t="s">
        <v>373</v>
      </c>
      <c r="F68">
        <v>2</v>
      </c>
      <c r="G68">
        <v>10.252129999999999</v>
      </c>
      <c r="H68">
        <v>-85.239189999999994</v>
      </c>
      <c r="I68" s="27">
        <v>0.28472222222222221</v>
      </c>
      <c r="J68" s="27">
        <v>0.4375</v>
      </c>
      <c r="K68">
        <v>3.666666666666667</v>
      </c>
      <c r="L68" t="s">
        <v>376</v>
      </c>
      <c r="M68">
        <v>12.2</v>
      </c>
      <c r="N68">
        <v>12</v>
      </c>
      <c r="O68">
        <v>12.1</v>
      </c>
      <c r="Q68">
        <v>7.65</v>
      </c>
      <c r="T68">
        <v>7.93</v>
      </c>
      <c r="Y68">
        <v>2</v>
      </c>
      <c r="AA68">
        <v>26.2</v>
      </c>
    </row>
    <row r="69" spans="1:27" x14ac:dyDescent="0.35">
      <c r="A69" t="s">
        <v>30</v>
      </c>
      <c r="B69">
        <v>3</v>
      </c>
      <c r="C69" t="s">
        <v>1015</v>
      </c>
      <c r="D69" s="30">
        <v>44984.25</v>
      </c>
      <c r="E69" t="s">
        <v>373</v>
      </c>
      <c r="F69">
        <v>3</v>
      </c>
      <c r="G69">
        <v>10.252039999999999</v>
      </c>
      <c r="H69">
        <v>-85.239199999999997</v>
      </c>
      <c r="I69" s="27">
        <v>0.2638888888888889</v>
      </c>
      <c r="J69" s="27">
        <v>0.4513888888888889</v>
      </c>
      <c r="K69">
        <v>4.5</v>
      </c>
      <c r="L69" t="s">
        <v>376</v>
      </c>
      <c r="M69">
        <v>12.3</v>
      </c>
      <c r="N69">
        <v>12.4</v>
      </c>
      <c r="O69">
        <v>12.350000000000001</v>
      </c>
      <c r="Q69">
        <v>7.66</v>
      </c>
      <c r="T69">
        <v>7.55</v>
      </c>
      <c r="Y69">
        <v>2</v>
      </c>
      <c r="AA69">
        <v>26.1</v>
      </c>
    </row>
    <row r="70" spans="1:27" hidden="1" x14ac:dyDescent="0.35">
      <c r="A70" t="s">
        <v>30</v>
      </c>
      <c r="B70">
        <v>3</v>
      </c>
      <c r="C70" t="s">
        <v>1015</v>
      </c>
      <c r="D70" s="30">
        <v>44984.25</v>
      </c>
      <c r="E70" t="s">
        <v>364</v>
      </c>
      <c r="F70">
        <v>1</v>
      </c>
      <c r="G70">
        <v>10.25197</v>
      </c>
      <c r="H70">
        <v>-85.239249999999998</v>
      </c>
      <c r="I70" s="27"/>
      <c r="J70" s="27"/>
      <c r="K70">
        <v>1</v>
      </c>
      <c r="L70" t="s">
        <v>374</v>
      </c>
      <c r="O70">
        <v>12.183333333333332</v>
      </c>
      <c r="Q70">
        <v>7.7133333333333338</v>
      </c>
      <c r="T70">
        <v>7.8500000000000005</v>
      </c>
      <c r="Y70">
        <v>1.6666666666666667</v>
      </c>
      <c r="AA70">
        <v>26.133333333333336</v>
      </c>
    </row>
    <row r="71" spans="1:27" hidden="1" x14ac:dyDescent="0.35">
      <c r="A71" t="s">
        <v>30</v>
      </c>
      <c r="B71">
        <v>3</v>
      </c>
      <c r="C71" t="s">
        <v>1015</v>
      </c>
      <c r="D71" s="30">
        <v>44984.25</v>
      </c>
      <c r="E71" t="s">
        <v>365</v>
      </c>
      <c r="F71">
        <v>1</v>
      </c>
      <c r="G71">
        <v>10.25197</v>
      </c>
      <c r="H71">
        <v>-85.239249999999998</v>
      </c>
      <c r="I71" s="27"/>
      <c r="J71" s="27"/>
      <c r="K71">
        <v>20</v>
      </c>
      <c r="L71" t="s">
        <v>375</v>
      </c>
      <c r="O71">
        <v>12.183333333333332</v>
      </c>
      <c r="Q71">
        <v>7.7133333333333338</v>
      </c>
      <c r="T71">
        <v>7.8500000000000005</v>
      </c>
      <c r="Y71">
        <v>1.6666666666666667</v>
      </c>
      <c r="AA71">
        <v>26.133333333333336</v>
      </c>
    </row>
    <row r="72" spans="1:27" x14ac:dyDescent="0.35">
      <c r="A72" t="s">
        <v>49</v>
      </c>
      <c r="B72">
        <v>2</v>
      </c>
      <c r="C72" t="s">
        <v>1015</v>
      </c>
      <c r="D72" s="30">
        <v>44984.729166666664</v>
      </c>
      <c r="E72" t="s">
        <v>373</v>
      </c>
      <c r="F72">
        <v>1</v>
      </c>
      <c r="G72">
        <v>9.9595199999999995</v>
      </c>
      <c r="H72">
        <v>-85.024730000000005</v>
      </c>
      <c r="I72" s="27">
        <v>0.76041666666666663</v>
      </c>
      <c r="J72" s="27">
        <v>0.94444444444444442</v>
      </c>
      <c r="K72">
        <v>4.4166666666666696</v>
      </c>
      <c r="L72" t="s">
        <v>376</v>
      </c>
      <c r="M72">
        <v>27.1</v>
      </c>
      <c r="N72">
        <v>29.2</v>
      </c>
      <c r="O72">
        <v>28.15</v>
      </c>
      <c r="Q72">
        <v>7.99</v>
      </c>
      <c r="T72">
        <v>8.1</v>
      </c>
      <c r="Y72">
        <v>31</v>
      </c>
      <c r="AA72">
        <v>31</v>
      </c>
    </row>
    <row r="73" spans="1:27" x14ac:dyDescent="0.35">
      <c r="A73" t="s">
        <v>49</v>
      </c>
      <c r="B73">
        <v>2</v>
      </c>
      <c r="C73" t="s">
        <v>1015</v>
      </c>
      <c r="D73" s="30">
        <v>44984.729166666664</v>
      </c>
      <c r="E73" t="s">
        <v>373</v>
      </c>
      <c r="F73">
        <v>2</v>
      </c>
      <c r="G73">
        <v>9.9593100000000003</v>
      </c>
      <c r="H73">
        <v>-85.025069999999999</v>
      </c>
      <c r="I73" s="27">
        <v>0.75694444444444442</v>
      </c>
      <c r="J73" s="27">
        <v>0.95486111111111116</v>
      </c>
      <c r="K73">
        <v>4.7499999999999991</v>
      </c>
      <c r="L73" t="s">
        <v>376</v>
      </c>
      <c r="M73">
        <v>27.2</v>
      </c>
      <c r="N73">
        <v>29</v>
      </c>
      <c r="O73">
        <v>28.1</v>
      </c>
      <c r="Q73">
        <v>8</v>
      </c>
      <c r="T73">
        <v>7.5</v>
      </c>
      <c r="Y73">
        <v>30</v>
      </c>
      <c r="AA73">
        <v>31.1</v>
      </c>
    </row>
    <row r="74" spans="1:27" x14ac:dyDescent="0.35">
      <c r="A74" t="s">
        <v>49</v>
      </c>
      <c r="B74">
        <v>2</v>
      </c>
      <c r="C74" t="s">
        <v>1015</v>
      </c>
      <c r="D74" s="30">
        <v>44984.729166666664</v>
      </c>
      <c r="E74" t="s">
        <v>373</v>
      </c>
      <c r="F74">
        <v>3</v>
      </c>
      <c r="G74">
        <v>9.9593500000000006</v>
      </c>
      <c r="H74">
        <v>-85.025379999999998</v>
      </c>
      <c r="I74" s="27">
        <v>0.75</v>
      </c>
      <c r="J74" s="27">
        <v>0.95486111111111116</v>
      </c>
      <c r="K74">
        <v>4.9166666666666679</v>
      </c>
      <c r="L74" t="s">
        <v>376</v>
      </c>
      <c r="M74">
        <v>49.5</v>
      </c>
      <c r="N74">
        <v>50.1</v>
      </c>
      <c r="O74">
        <v>49.8</v>
      </c>
      <c r="Q74">
        <v>8.0500000000000007</v>
      </c>
      <c r="T74">
        <v>7.48</v>
      </c>
      <c r="Y74">
        <v>30</v>
      </c>
      <c r="AA74">
        <v>31</v>
      </c>
    </row>
    <row r="75" spans="1:27" hidden="1" x14ac:dyDescent="0.35">
      <c r="A75" t="s">
        <v>49</v>
      </c>
      <c r="B75">
        <v>2</v>
      </c>
      <c r="C75" t="s">
        <v>1015</v>
      </c>
      <c r="D75" s="30">
        <v>44984.729166666664</v>
      </c>
      <c r="E75" t="s">
        <v>364</v>
      </c>
      <c r="F75">
        <v>1</v>
      </c>
      <c r="G75">
        <v>9.9593500000000006</v>
      </c>
      <c r="H75">
        <v>-85.025379999999998</v>
      </c>
      <c r="I75" s="27"/>
      <c r="J75" s="27"/>
      <c r="K75">
        <v>1</v>
      </c>
      <c r="L75" t="s">
        <v>374</v>
      </c>
      <c r="O75">
        <v>35.35</v>
      </c>
      <c r="Q75">
        <v>8.0133333333333336</v>
      </c>
      <c r="T75">
        <v>7.6933333333333325</v>
      </c>
      <c r="Y75">
        <v>30.333333333333332</v>
      </c>
      <c r="AA75">
        <v>31.033333333333331</v>
      </c>
    </row>
    <row r="76" spans="1:27" hidden="1" x14ac:dyDescent="0.35">
      <c r="A76" t="s">
        <v>49</v>
      </c>
      <c r="B76">
        <v>2</v>
      </c>
      <c r="C76" t="s">
        <v>1015</v>
      </c>
      <c r="D76" s="30">
        <v>44984.729166666664</v>
      </c>
      <c r="E76" t="s">
        <v>365</v>
      </c>
      <c r="F76">
        <v>1</v>
      </c>
      <c r="G76">
        <v>9.9593500000000006</v>
      </c>
      <c r="H76">
        <v>-85.025379999999998</v>
      </c>
      <c r="I76" s="27"/>
      <c r="J76" s="27"/>
      <c r="K76">
        <v>20</v>
      </c>
      <c r="L76" t="s">
        <v>375</v>
      </c>
      <c r="O76">
        <v>35.35</v>
      </c>
      <c r="Q76">
        <v>8.0133333333333336</v>
      </c>
      <c r="T76">
        <v>7.6933333333333325</v>
      </c>
      <c r="Y76">
        <v>30.333333333333332</v>
      </c>
      <c r="AA76">
        <v>31.033333333333331</v>
      </c>
    </row>
    <row r="77" spans="1:27" x14ac:dyDescent="0.35">
      <c r="A77" t="s">
        <v>25</v>
      </c>
      <c r="B77">
        <v>4</v>
      </c>
      <c r="C77" t="s">
        <v>1015</v>
      </c>
      <c r="D77" s="30">
        <v>44986.3125</v>
      </c>
      <c r="E77" t="s">
        <v>373</v>
      </c>
      <c r="F77">
        <v>1</v>
      </c>
      <c r="G77">
        <v>10.17545</v>
      </c>
      <c r="H77">
        <v>-85.108490000000003</v>
      </c>
      <c r="I77" s="27">
        <v>0.36458333333333331</v>
      </c>
      <c r="J77" s="27">
        <v>0.49305555555555558</v>
      </c>
      <c r="K77">
        <v>3.0833333333333344</v>
      </c>
      <c r="L77" t="s">
        <v>376</v>
      </c>
      <c r="M77">
        <v>36.1</v>
      </c>
      <c r="N77">
        <v>34.9</v>
      </c>
      <c r="O77">
        <v>35.5</v>
      </c>
      <c r="Q77">
        <v>7.97</v>
      </c>
      <c r="T77">
        <v>6.7</v>
      </c>
      <c r="Y77">
        <v>32</v>
      </c>
      <c r="AA77">
        <v>27.9</v>
      </c>
    </row>
    <row r="78" spans="1:27" x14ac:dyDescent="0.35">
      <c r="A78" t="s">
        <v>25</v>
      </c>
      <c r="B78">
        <v>4</v>
      </c>
      <c r="C78" t="s">
        <v>1015</v>
      </c>
      <c r="D78" s="30">
        <v>44986.3125</v>
      </c>
      <c r="E78" t="s">
        <v>373</v>
      </c>
      <c r="F78">
        <v>2</v>
      </c>
      <c r="G78">
        <v>10.17529</v>
      </c>
      <c r="H78">
        <v>-85.108260000000001</v>
      </c>
      <c r="I78" s="27">
        <v>0.3263888888888889</v>
      </c>
      <c r="J78" s="27">
        <v>0.51041666666666663</v>
      </c>
      <c r="K78">
        <v>4.4166666666666661</v>
      </c>
      <c r="L78" t="s">
        <v>376</v>
      </c>
      <c r="M78">
        <v>32</v>
      </c>
      <c r="N78">
        <v>34.700000000000003</v>
      </c>
      <c r="O78">
        <v>33.35</v>
      </c>
      <c r="Q78">
        <v>7.88</v>
      </c>
      <c r="T78">
        <v>5.69</v>
      </c>
      <c r="Y78">
        <v>34</v>
      </c>
      <c r="AA78">
        <v>28</v>
      </c>
    </row>
    <row r="79" spans="1:27" x14ac:dyDescent="0.35">
      <c r="A79" t="s">
        <v>25</v>
      </c>
      <c r="B79">
        <v>4</v>
      </c>
      <c r="C79" t="s">
        <v>1015</v>
      </c>
      <c r="D79" s="30">
        <v>44986.3125</v>
      </c>
      <c r="E79" t="s">
        <v>373</v>
      </c>
      <c r="F79">
        <v>3</v>
      </c>
      <c r="G79">
        <v>10.175369999999999</v>
      </c>
      <c r="H79">
        <v>-85.107979999999998</v>
      </c>
      <c r="I79" s="27">
        <v>0.3576388888888889</v>
      </c>
      <c r="J79" s="27">
        <v>0.5</v>
      </c>
      <c r="K79">
        <v>3.4166666666666665</v>
      </c>
      <c r="L79" t="s">
        <v>376</v>
      </c>
      <c r="M79">
        <v>25</v>
      </c>
      <c r="N79">
        <v>26</v>
      </c>
      <c r="O79">
        <v>25.5</v>
      </c>
      <c r="Q79">
        <v>7.84</v>
      </c>
      <c r="T79">
        <v>6.3</v>
      </c>
      <c r="Y79">
        <v>35</v>
      </c>
      <c r="AA79">
        <v>27.7</v>
      </c>
    </row>
    <row r="80" spans="1:27" hidden="1" x14ac:dyDescent="0.35">
      <c r="A80" t="s">
        <v>25</v>
      </c>
      <c r="B80">
        <v>4</v>
      </c>
      <c r="C80" t="s">
        <v>1015</v>
      </c>
      <c r="D80" s="30">
        <v>44986.3125</v>
      </c>
      <c r="E80" t="s">
        <v>364</v>
      </c>
      <c r="F80">
        <v>1</v>
      </c>
      <c r="G80">
        <v>10.175330000000001</v>
      </c>
      <c r="H80">
        <v>-85.107969999999995</v>
      </c>
      <c r="I80" s="27"/>
      <c r="J80" s="27"/>
      <c r="K80">
        <v>1</v>
      </c>
      <c r="L80" t="s">
        <v>374</v>
      </c>
      <c r="O80">
        <v>31.45</v>
      </c>
      <c r="Q80">
        <v>7.8966666666666656</v>
      </c>
      <c r="T80">
        <v>6.23</v>
      </c>
      <c r="Y80">
        <v>33.666666666666664</v>
      </c>
      <c r="AA80">
        <v>27.866666666666664</v>
      </c>
    </row>
    <row r="81" spans="1:27" hidden="1" x14ac:dyDescent="0.35">
      <c r="A81" t="s">
        <v>25</v>
      </c>
      <c r="B81">
        <v>4</v>
      </c>
      <c r="C81" t="s">
        <v>1015</v>
      </c>
      <c r="D81" s="30">
        <v>44986.3125</v>
      </c>
      <c r="E81" t="s">
        <v>365</v>
      </c>
      <c r="F81">
        <v>1</v>
      </c>
      <c r="G81">
        <v>10.175330000000001</v>
      </c>
      <c r="H81">
        <v>-85.107969999999995</v>
      </c>
      <c r="I81" s="27"/>
      <c r="J81" s="27"/>
      <c r="K81">
        <v>20</v>
      </c>
      <c r="L81" t="s">
        <v>375</v>
      </c>
      <c r="O81">
        <v>31.45</v>
      </c>
      <c r="Q81">
        <v>7.8966666666666656</v>
      </c>
      <c r="T81">
        <v>6.23</v>
      </c>
      <c r="Y81">
        <v>33.666666666666664</v>
      </c>
      <c r="AA81">
        <v>27.866666666666664</v>
      </c>
    </row>
    <row r="82" spans="1:27" x14ac:dyDescent="0.35">
      <c r="A82" t="s">
        <v>49</v>
      </c>
      <c r="B82">
        <v>3</v>
      </c>
      <c r="C82" t="s">
        <v>1015</v>
      </c>
      <c r="D82" s="30">
        <v>44987.354166666664</v>
      </c>
      <c r="E82" t="s">
        <v>373</v>
      </c>
      <c r="F82">
        <v>1</v>
      </c>
      <c r="G82">
        <v>9.9595099999999999</v>
      </c>
      <c r="H82">
        <v>-85.024760000000001</v>
      </c>
      <c r="I82" s="27">
        <v>0.4236111111111111</v>
      </c>
      <c r="J82" s="27">
        <v>0.53125</v>
      </c>
      <c r="K82">
        <v>2.5833333333333335</v>
      </c>
      <c r="L82" t="s">
        <v>376</v>
      </c>
      <c r="M82">
        <v>33.4</v>
      </c>
      <c r="N82">
        <v>35</v>
      </c>
      <c r="O82">
        <v>34.200000000000003</v>
      </c>
      <c r="Q82">
        <v>7.98</v>
      </c>
      <c r="T82">
        <v>9.6</v>
      </c>
      <c r="Y82">
        <v>35</v>
      </c>
      <c r="AA82">
        <v>29</v>
      </c>
    </row>
    <row r="83" spans="1:27" x14ac:dyDescent="0.35">
      <c r="A83" t="s">
        <v>49</v>
      </c>
      <c r="B83">
        <v>3</v>
      </c>
      <c r="C83" t="s">
        <v>1015</v>
      </c>
      <c r="D83" s="30">
        <v>44987.354166666664</v>
      </c>
      <c r="E83" t="s">
        <v>373</v>
      </c>
      <c r="F83">
        <v>2</v>
      </c>
      <c r="G83">
        <v>9.95932</v>
      </c>
      <c r="H83">
        <v>-85.025120000000001</v>
      </c>
      <c r="I83" s="27">
        <v>0.41666666666666669</v>
      </c>
      <c r="J83" s="27">
        <v>0.53125</v>
      </c>
      <c r="K83">
        <v>2.7499999999999996</v>
      </c>
      <c r="L83" t="s">
        <v>376</v>
      </c>
      <c r="M83">
        <v>32.5</v>
      </c>
      <c r="N83">
        <v>31.9</v>
      </c>
      <c r="O83">
        <v>32.200000000000003</v>
      </c>
      <c r="Q83">
        <v>7.94</v>
      </c>
      <c r="T83">
        <v>9.11</v>
      </c>
      <c r="Y83">
        <v>35</v>
      </c>
      <c r="AA83">
        <v>29.3</v>
      </c>
    </row>
    <row r="84" spans="1:27" x14ac:dyDescent="0.35">
      <c r="A84" t="s">
        <v>49</v>
      </c>
      <c r="B84">
        <v>3</v>
      </c>
      <c r="C84" t="s">
        <v>1015</v>
      </c>
      <c r="D84" s="30">
        <v>44987.354166666664</v>
      </c>
      <c r="E84" t="s">
        <v>373</v>
      </c>
      <c r="F84">
        <v>3</v>
      </c>
      <c r="G84">
        <v>9.9593100000000003</v>
      </c>
      <c r="H84">
        <v>-85.025419999999997</v>
      </c>
      <c r="I84" s="27">
        <v>0.39930555555555558</v>
      </c>
      <c r="J84" s="27">
        <v>0.5625</v>
      </c>
      <c r="K84">
        <v>3.9166666666666661</v>
      </c>
      <c r="L84" t="s">
        <v>376</v>
      </c>
      <c r="M84">
        <v>45</v>
      </c>
      <c r="N84">
        <v>47.2</v>
      </c>
      <c r="O84">
        <v>46.1</v>
      </c>
      <c r="Q84">
        <v>8.0299999999999994</v>
      </c>
      <c r="T84">
        <v>9.3000000000000007</v>
      </c>
      <c r="Y84">
        <v>35</v>
      </c>
      <c r="AA84">
        <v>29.4</v>
      </c>
    </row>
    <row r="85" spans="1:27" hidden="1" x14ac:dyDescent="0.35">
      <c r="A85" t="s">
        <v>49</v>
      </c>
      <c r="B85">
        <v>3</v>
      </c>
      <c r="C85" t="s">
        <v>1015</v>
      </c>
      <c r="D85" s="30">
        <v>44987.354166666664</v>
      </c>
      <c r="E85" t="s">
        <v>364</v>
      </c>
      <c r="F85">
        <v>1</v>
      </c>
      <c r="G85">
        <v>9.9593500000000006</v>
      </c>
      <c r="H85">
        <v>-85.025379999999998</v>
      </c>
      <c r="I85" s="27"/>
      <c r="J85" s="27"/>
      <c r="K85">
        <v>1</v>
      </c>
      <c r="L85" t="s">
        <v>374</v>
      </c>
      <c r="O85">
        <v>37.5</v>
      </c>
      <c r="Q85">
        <v>7.9833333333333343</v>
      </c>
      <c r="T85">
        <v>9.3366666666666678</v>
      </c>
      <c r="Y85">
        <v>35</v>
      </c>
      <c r="AA85">
        <v>29.233333333333331</v>
      </c>
    </row>
    <row r="86" spans="1:27" hidden="1" x14ac:dyDescent="0.35">
      <c r="A86" t="s">
        <v>49</v>
      </c>
      <c r="B86">
        <v>3</v>
      </c>
      <c r="C86" t="s">
        <v>1015</v>
      </c>
      <c r="D86" s="30">
        <v>44987.354166666664</v>
      </c>
      <c r="E86" t="s">
        <v>365</v>
      </c>
      <c r="F86">
        <v>1</v>
      </c>
      <c r="G86">
        <v>9.9593500000000006</v>
      </c>
      <c r="H86">
        <v>-85.025379999999998</v>
      </c>
      <c r="I86" s="27"/>
      <c r="J86" s="27"/>
      <c r="K86">
        <v>20</v>
      </c>
      <c r="L86" t="s">
        <v>375</v>
      </c>
      <c r="O86">
        <v>37.5</v>
      </c>
      <c r="Q86">
        <v>7.9833333333333343</v>
      </c>
      <c r="T86">
        <v>9.3366666666666678</v>
      </c>
      <c r="Y86">
        <v>35</v>
      </c>
      <c r="AA86">
        <v>29.233333333333331</v>
      </c>
    </row>
    <row r="87" spans="1:27" x14ac:dyDescent="0.35">
      <c r="A87" t="s">
        <v>51</v>
      </c>
      <c r="B87">
        <v>2</v>
      </c>
      <c r="C87" t="s">
        <v>1015</v>
      </c>
      <c r="D87" s="30">
        <v>44988.416666666664</v>
      </c>
      <c r="E87" t="s">
        <v>373</v>
      </c>
      <c r="F87">
        <v>1</v>
      </c>
      <c r="G87">
        <v>10.07352</v>
      </c>
      <c r="H87">
        <v>-85.15043</v>
      </c>
      <c r="I87" s="27">
        <v>0.4375</v>
      </c>
      <c r="J87" s="27">
        <v>0.62152777777777779</v>
      </c>
      <c r="K87">
        <v>4.416666666666667</v>
      </c>
      <c r="L87" t="s">
        <v>376</v>
      </c>
      <c r="M87">
        <v>55.3</v>
      </c>
      <c r="N87">
        <v>56</v>
      </c>
      <c r="O87">
        <v>55.65</v>
      </c>
      <c r="Q87">
        <v>7.73</v>
      </c>
      <c r="T87">
        <v>9.82</v>
      </c>
      <c r="Y87">
        <v>30</v>
      </c>
      <c r="AA87">
        <v>31</v>
      </c>
    </row>
    <row r="88" spans="1:27" x14ac:dyDescent="0.35">
      <c r="A88" t="s">
        <v>51</v>
      </c>
      <c r="B88">
        <v>2</v>
      </c>
      <c r="C88" t="s">
        <v>1015</v>
      </c>
      <c r="D88" s="30">
        <v>44988.416666666664</v>
      </c>
      <c r="E88" t="s">
        <v>373</v>
      </c>
      <c r="F88">
        <v>2</v>
      </c>
      <c r="G88">
        <v>10.07362</v>
      </c>
      <c r="H88">
        <v>-85.150170000000003</v>
      </c>
      <c r="I88" s="27">
        <v>0.45833333333333331</v>
      </c>
      <c r="J88" s="27">
        <v>0.60069444444444442</v>
      </c>
      <c r="K88">
        <v>3.4166666666666665</v>
      </c>
      <c r="L88" t="s">
        <v>376</v>
      </c>
      <c r="M88">
        <v>53.1</v>
      </c>
      <c r="N88">
        <v>55.2</v>
      </c>
      <c r="O88">
        <v>54.150000000000006</v>
      </c>
      <c r="Q88">
        <v>7.93</v>
      </c>
      <c r="T88">
        <v>9.5</v>
      </c>
      <c r="Y88">
        <v>30</v>
      </c>
      <c r="AA88">
        <v>30.3</v>
      </c>
    </row>
    <row r="89" spans="1:27" x14ac:dyDescent="0.35">
      <c r="A89" t="s">
        <v>51</v>
      </c>
      <c r="B89">
        <v>2</v>
      </c>
      <c r="C89" t="s">
        <v>1015</v>
      </c>
      <c r="D89" s="30">
        <v>44988.416666666664</v>
      </c>
      <c r="E89" t="s">
        <v>373</v>
      </c>
      <c r="F89">
        <v>3</v>
      </c>
      <c r="G89">
        <v>10.074009999999999</v>
      </c>
      <c r="H89">
        <v>-85.149259999999998</v>
      </c>
      <c r="I89" s="27">
        <v>0.45833333333333331</v>
      </c>
      <c r="J89" s="27">
        <v>0.60069444444444442</v>
      </c>
      <c r="K89">
        <v>3.4166666666666665</v>
      </c>
      <c r="L89" t="s">
        <v>376</v>
      </c>
      <c r="M89">
        <v>57.5</v>
      </c>
      <c r="N89">
        <v>55</v>
      </c>
      <c r="O89">
        <v>56.25</v>
      </c>
      <c r="Q89">
        <v>8.06</v>
      </c>
      <c r="T89">
        <v>10.199999999999999</v>
      </c>
      <c r="Y89">
        <v>30</v>
      </c>
      <c r="AA89">
        <v>30.8</v>
      </c>
    </row>
    <row r="90" spans="1:27" hidden="1" x14ac:dyDescent="0.35">
      <c r="A90" t="s">
        <v>51</v>
      </c>
      <c r="B90">
        <v>2</v>
      </c>
      <c r="C90" t="s">
        <v>1015</v>
      </c>
      <c r="D90" s="30">
        <v>44988.416666666664</v>
      </c>
      <c r="E90" t="s">
        <v>364</v>
      </c>
      <c r="F90">
        <v>1</v>
      </c>
      <c r="G90">
        <v>10.074009999999999</v>
      </c>
      <c r="H90">
        <v>-85.149259999999998</v>
      </c>
      <c r="I90" s="27"/>
      <c r="J90" s="27"/>
      <c r="K90">
        <v>2</v>
      </c>
      <c r="L90" t="s">
        <v>374</v>
      </c>
      <c r="O90">
        <v>55.35</v>
      </c>
      <c r="Q90">
        <v>7.9066666666666663</v>
      </c>
      <c r="T90">
        <v>9.84</v>
      </c>
      <c r="Y90">
        <v>30</v>
      </c>
      <c r="AA90">
        <v>30.7</v>
      </c>
    </row>
    <row r="91" spans="1:27" hidden="1" x14ac:dyDescent="0.35">
      <c r="A91" t="s">
        <v>51</v>
      </c>
      <c r="B91">
        <v>2</v>
      </c>
      <c r="C91" t="s">
        <v>1015</v>
      </c>
      <c r="D91" s="30">
        <v>44988.416666666664</v>
      </c>
      <c r="E91" t="s">
        <v>365</v>
      </c>
      <c r="F91">
        <v>1</v>
      </c>
      <c r="G91">
        <v>10.074009999999999</v>
      </c>
      <c r="H91">
        <v>-85.149259999999998</v>
      </c>
      <c r="I91" s="27"/>
      <c r="J91" s="27"/>
      <c r="K91">
        <v>20</v>
      </c>
      <c r="L91" t="s">
        <v>375</v>
      </c>
      <c r="O91">
        <v>55.35</v>
      </c>
      <c r="Q91">
        <v>7.9066666666666663</v>
      </c>
      <c r="T91">
        <v>9.84</v>
      </c>
      <c r="Y91">
        <v>30</v>
      </c>
      <c r="AA91">
        <v>30.7</v>
      </c>
    </row>
    <row r="92" spans="1:27" x14ac:dyDescent="0.35">
      <c r="A92" t="s">
        <v>51</v>
      </c>
      <c r="B92">
        <v>3</v>
      </c>
      <c r="C92" t="s">
        <v>1015</v>
      </c>
      <c r="D92" s="30">
        <v>44988.9375</v>
      </c>
      <c r="E92" t="s">
        <v>373</v>
      </c>
      <c r="F92">
        <v>1</v>
      </c>
      <c r="G92">
        <v>10.07352</v>
      </c>
      <c r="H92">
        <v>-85.15043</v>
      </c>
      <c r="I92" s="27">
        <v>0.93055555555555558</v>
      </c>
      <c r="J92" s="27">
        <v>0.14583333333333334</v>
      </c>
      <c r="K92">
        <v>5.1666666666666714</v>
      </c>
      <c r="L92" t="s">
        <v>376</v>
      </c>
      <c r="M92">
        <v>40.200000000000003</v>
      </c>
      <c r="N92">
        <v>39.9</v>
      </c>
      <c r="O92">
        <v>40.049999999999997</v>
      </c>
      <c r="Q92">
        <v>7.95</v>
      </c>
      <c r="T92">
        <v>7.82</v>
      </c>
      <c r="Y92">
        <v>30</v>
      </c>
      <c r="AA92">
        <v>28.6</v>
      </c>
    </row>
    <row r="93" spans="1:27" x14ac:dyDescent="0.35">
      <c r="A93" t="s">
        <v>51</v>
      </c>
      <c r="B93">
        <v>3</v>
      </c>
      <c r="C93" t="s">
        <v>1015</v>
      </c>
      <c r="D93" s="30">
        <v>44988.9375</v>
      </c>
      <c r="E93" t="s">
        <v>373</v>
      </c>
      <c r="F93">
        <v>2</v>
      </c>
      <c r="G93">
        <v>10.07362</v>
      </c>
      <c r="H93">
        <v>-85.150170000000003</v>
      </c>
      <c r="I93" s="27">
        <v>0.94444444444444442</v>
      </c>
      <c r="J93" s="27">
        <v>0.13194444444444445</v>
      </c>
      <c r="K93">
        <v>4.4999999999999964</v>
      </c>
      <c r="L93" t="s">
        <v>376</v>
      </c>
      <c r="M93">
        <v>43</v>
      </c>
      <c r="N93">
        <v>45.2</v>
      </c>
      <c r="O93">
        <v>44.1</v>
      </c>
      <c r="Q93">
        <v>7.96</v>
      </c>
      <c r="T93">
        <v>7.83</v>
      </c>
      <c r="Y93">
        <v>30</v>
      </c>
      <c r="AA93">
        <v>28.7</v>
      </c>
    </row>
    <row r="94" spans="1:27" x14ac:dyDescent="0.35">
      <c r="A94" t="s">
        <v>51</v>
      </c>
      <c r="B94">
        <v>3</v>
      </c>
      <c r="C94" t="s">
        <v>1015</v>
      </c>
      <c r="D94" s="30">
        <v>44988.9375</v>
      </c>
      <c r="E94" t="s">
        <v>373</v>
      </c>
      <c r="F94">
        <v>3</v>
      </c>
      <c r="G94">
        <v>10.074009999999999</v>
      </c>
      <c r="H94">
        <v>-85.149259999999998</v>
      </c>
      <c r="I94" s="27">
        <v>0.94444444444444442</v>
      </c>
      <c r="J94" s="27">
        <v>0.13194444444444445</v>
      </c>
      <c r="K94">
        <v>4.4999999999999964</v>
      </c>
      <c r="L94" t="s">
        <v>376</v>
      </c>
      <c r="M94">
        <v>39.5</v>
      </c>
      <c r="N94">
        <v>42.1</v>
      </c>
      <c r="O94">
        <v>40.799999999999997</v>
      </c>
      <c r="Q94">
        <v>8</v>
      </c>
      <c r="T94">
        <v>8.35</v>
      </c>
      <c r="Y94">
        <v>30</v>
      </c>
      <c r="AA94">
        <v>28.9</v>
      </c>
    </row>
    <row r="95" spans="1:27" hidden="1" x14ac:dyDescent="0.35">
      <c r="A95" t="s">
        <v>51</v>
      </c>
      <c r="B95">
        <v>3</v>
      </c>
      <c r="C95" t="s">
        <v>1015</v>
      </c>
      <c r="D95" s="30">
        <v>44988.9375</v>
      </c>
      <c r="E95" t="s">
        <v>364</v>
      </c>
      <c r="F95">
        <v>1</v>
      </c>
      <c r="G95">
        <v>10.074009999999999</v>
      </c>
      <c r="H95">
        <v>-85.149259999999998</v>
      </c>
      <c r="I95" s="27"/>
      <c r="J95" s="27"/>
      <c r="K95">
        <v>2</v>
      </c>
      <c r="L95" t="s">
        <v>374</v>
      </c>
      <c r="O95">
        <v>41.65</v>
      </c>
      <c r="Q95">
        <v>7.97</v>
      </c>
      <c r="T95">
        <v>8</v>
      </c>
      <c r="Y95">
        <v>30</v>
      </c>
      <c r="AA95">
        <v>28.733333333333331</v>
      </c>
    </row>
    <row r="96" spans="1:27" hidden="1" x14ac:dyDescent="0.35">
      <c r="A96" t="s">
        <v>51</v>
      </c>
      <c r="B96">
        <v>3</v>
      </c>
      <c r="C96" t="s">
        <v>1015</v>
      </c>
      <c r="D96" s="30">
        <v>44988.9375</v>
      </c>
      <c r="E96" t="s">
        <v>365</v>
      </c>
      <c r="F96">
        <v>1</v>
      </c>
      <c r="G96">
        <v>10.074009999999999</v>
      </c>
      <c r="H96">
        <v>-85.149259999999998</v>
      </c>
      <c r="I96" s="27"/>
      <c r="J96" s="27"/>
      <c r="K96">
        <v>20</v>
      </c>
      <c r="L96" t="s">
        <v>375</v>
      </c>
      <c r="O96">
        <v>41.65</v>
      </c>
      <c r="Q96">
        <v>7.97</v>
      </c>
      <c r="T96">
        <v>8</v>
      </c>
      <c r="Y96">
        <v>30</v>
      </c>
      <c r="AA96">
        <v>28.733333333333331</v>
      </c>
    </row>
    <row r="97" spans="1:27" x14ac:dyDescent="0.35">
      <c r="A97" t="s">
        <v>16</v>
      </c>
      <c r="B97">
        <v>4</v>
      </c>
      <c r="C97" t="s">
        <v>1015</v>
      </c>
      <c r="D97" s="30">
        <v>44989.930555555555</v>
      </c>
      <c r="E97" t="s">
        <v>373</v>
      </c>
      <c r="F97">
        <v>1</v>
      </c>
      <c r="G97">
        <v>10.06752</v>
      </c>
      <c r="H97">
        <v>-84.957459999999998</v>
      </c>
      <c r="I97" s="27">
        <v>0.95138888888888884</v>
      </c>
      <c r="J97" s="27">
        <v>0.18055555555555555</v>
      </c>
      <c r="K97">
        <v>5.5</v>
      </c>
      <c r="L97" t="s">
        <v>376</v>
      </c>
      <c r="M97">
        <v>45.5</v>
      </c>
      <c r="N97">
        <v>42.5</v>
      </c>
      <c r="O97">
        <v>44</v>
      </c>
      <c r="Q97">
        <v>8.1300000000000008</v>
      </c>
      <c r="T97">
        <v>9.0299999999999994</v>
      </c>
      <c r="Y97">
        <v>35</v>
      </c>
      <c r="AA97">
        <v>28.2</v>
      </c>
    </row>
    <row r="98" spans="1:27" x14ac:dyDescent="0.35">
      <c r="A98" t="s">
        <v>16</v>
      </c>
      <c r="B98">
        <v>4</v>
      </c>
      <c r="C98" t="s">
        <v>1015</v>
      </c>
      <c r="D98" s="30">
        <v>44989.930555555555</v>
      </c>
      <c r="E98" t="s">
        <v>373</v>
      </c>
      <c r="F98">
        <v>2</v>
      </c>
      <c r="G98">
        <v>10.067449999999999</v>
      </c>
      <c r="H98">
        <v>-84.957689999999999</v>
      </c>
      <c r="I98" s="27">
        <v>0.94444444444444442</v>
      </c>
      <c r="J98" s="27">
        <v>0.17847222222222223</v>
      </c>
      <c r="K98">
        <v>5.6166666666666671</v>
      </c>
      <c r="L98" t="s">
        <v>376</v>
      </c>
      <c r="M98">
        <v>41.5</v>
      </c>
      <c r="N98">
        <v>44.2</v>
      </c>
      <c r="O98">
        <v>42.85</v>
      </c>
      <c r="Q98">
        <v>8.09</v>
      </c>
      <c r="T98">
        <v>8.35</v>
      </c>
      <c r="Y98">
        <v>36</v>
      </c>
      <c r="AA98">
        <v>28.4</v>
      </c>
    </row>
    <row r="99" spans="1:27" x14ac:dyDescent="0.35">
      <c r="A99" t="s">
        <v>16</v>
      </c>
      <c r="B99">
        <v>4</v>
      </c>
      <c r="C99" t="s">
        <v>1015</v>
      </c>
      <c r="D99" s="30">
        <v>44989.930555555555</v>
      </c>
      <c r="E99" t="s">
        <v>373</v>
      </c>
      <c r="F99">
        <v>3</v>
      </c>
      <c r="G99">
        <v>10.06738</v>
      </c>
      <c r="H99">
        <v>-84.95805</v>
      </c>
      <c r="I99" s="27">
        <v>0.94791666666666663</v>
      </c>
      <c r="J99" s="27">
        <v>0.1736111111111111</v>
      </c>
      <c r="K99">
        <v>5.4166666666666679</v>
      </c>
      <c r="L99" t="s">
        <v>376</v>
      </c>
      <c r="M99">
        <v>37.5</v>
      </c>
      <c r="N99">
        <v>38.200000000000003</v>
      </c>
      <c r="O99">
        <v>37.85</v>
      </c>
      <c r="Q99">
        <v>8.08</v>
      </c>
      <c r="T99">
        <v>8.4499999999999993</v>
      </c>
      <c r="Y99">
        <v>36</v>
      </c>
      <c r="AA99">
        <v>28.6</v>
      </c>
    </row>
    <row r="100" spans="1:27" hidden="1" x14ac:dyDescent="0.35">
      <c r="A100" t="s">
        <v>16</v>
      </c>
      <c r="B100">
        <v>4</v>
      </c>
      <c r="C100" t="s">
        <v>1015</v>
      </c>
      <c r="D100" s="30">
        <v>44989.930555555555</v>
      </c>
      <c r="E100" t="s">
        <v>364</v>
      </c>
      <c r="F100">
        <v>1</v>
      </c>
      <c r="G100">
        <v>10.067299999999999</v>
      </c>
      <c r="H100">
        <v>-84.958219999999997</v>
      </c>
      <c r="I100" s="27"/>
      <c r="J100" s="27"/>
      <c r="K100">
        <v>1</v>
      </c>
      <c r="L100" t="s">
        <v>374</v>
      </c>
      <c r="O100">
        <v>41.566666666666663</v>
      </c>
      <c r="Q100">
        <v>8.1</v>
      </c>
      <c r="T100">
        <v>8.61</v>
      </c>
      <c r="Y100">
        <v>35.666666666666664</v>
      </c>
      <c r="AA100">
        <v>28.399999999999995</v>
      </c>
    </row>
    <row r="101" spans="1:27" hidden="1" x14ac:dyDescent="0.35">
      <c r="A101" t="s">
        <v>16</v>
      </c>
      <c r="B101">
        <v>4</v>
      </c>
      <c r="C101" t="s">
        <v>1015</v>
      </c>
      <c r="D101" s="30">
        <v>44989.930555555555</v>
      </c>
      <c r="E101" t="s">
        <v>365</v>
      </c>
      <c r="F101">
        <v>1</v>
      </c>
      <c r="G101">
        <v>10.067299999999999</v>
      </c>
      <c r="H101">
        <v>-84.958219999999997</v>
      </c>
      <c r="I101" s="27"/>
      <c r="J101" s="27"/>
      <c r="K101">
        <v>20</v>
      </c>
      <c r="L101" t="s">
        <v>375</v>
      </c>
      <c r="O101">
        <v>41.566666666666663</v>
      </c>
      <c r="Q101">
        <v>8.1</v>
      </c>
      <c r="T101">
        <v>8.61</v>
      </c>
      <c r="Y101">
        <v>35.666666666666664</v>
      </c>
      <c r="AA101">
        <v>28.399999999999995</v>
      </c>
    </row>
    <row r="102" spans="1:27" x14ac:dyDescent="0.35">
      <c r="A102" t="s">
        <v>30</v>
      </c>
      <c r="B102">
        <v>4</v>
      </c>
      <c r="C102" t="s">
        <v>1015</v>
      </c>
      <c r="D102" s="30">
        <v>44991</v>
      </c>
      <c r="E102" t="s">
        <v>373</v>
      </c>
      <c r="F102">
        <v>1</v>
      </c>
      <c r="G102">
        <v>10.252649999999999</v>
      </c>
      <c r="H102">
        <v>-85.238550000000004</v>
      </c>
      <c r="I102" s="27">
        <v>3.4722222222222224E-2</v>
      </c>
      <c r="J102" s="27">
        <v>0.21180555555555555</v>
      </c>
      <c r="K102">
        <v>4.25</v>
      </c>
      <c r="L102" t="s">
        <v>376</v>
      </c>
      <c r="M102">
        <v>17.5</v>
      </c>
      <c r="N102">
        <v>16</v>
      </c>
      <c r="O102">
        <v>16.75</v>
      </c>
      <c r="Q102">
        <v>7.92</v>
      </c>
      <c r="T102">
        <v>9.8699999999999992</v>
      </c>
      <c r="Y102">
        <v>18</v>
      </c>
      <c r="AA102">
        <v>27.7</v>
      </c>
    </row>
    <row r="103" spans="1:27" x14ac:dyDescent="0.35">
      <c r="A103" t="s">
        <v>30</v>
      </c>
      <c r="B103">
        <v>4</v>
      </c>
      <c r="C103" t="s">
        <v>1015</v>
      </c>
      <c r="D103" s="30">
        <v>44991</v>
      </c>
      <c r="E103" t="s">
        <v>373</v>
      </c>
      <c r="F103">
        <v>2</v>
      </c>
      <c r="G103">
        <v>10.25217</v>
      </c>
      <c r="H103">
        <v>-85.23921</v>
      </c>
      <c r="I103" s="27">
        <v>3.8194444444444448E-2</v>
      </c>
      <c r="J103" s="27">
        <v>0.19444444444444445</v>
      </c>
      <c r="K103">
        <v>3.75</v>
      </c>
      <c r="L103" t="s">
        <v>376</v>
      </c>
      <c r="M103">
        <v>15.5</v>
      </c>
      <c r="N103">
        <v>16.2</v>
      </c>
      <c r="O103">
        <v>15.85</v>
      </c>
      <c r="Q103">
        <v>7.9</v>
      </c>
      <c r="T103">
        <v>9.6999999999999993</v>
      </c>
      <c r="Y103">
        <v>18</v>
      </c>
      <c r="AA103">
        <v>27.8</v>
      </c>
    </row>
    <row r="104" spans="1:27" x14ac:dyDescent="0.35">
      <c r="A104" t="s">
        <v>30</v>
      </c>
      <c r="B104">
        <v>4</v>
      </c>
      <c r="C104" t="s">
        <v>1015</v>
      </c>
      <c r="D104" s="30">
        <v>44991</v>
      </c>
      <c r="E104" t="s">
        <v>373</v>
      </c>
      <c r="F104">
        <v>3</v>
      </c>
      <c r="G104">
        <v>10.252039999999999</v>
      </c>
      <c r="H104">
        <v>-85.239230000000006</v>
      </c>
      <c r="I104" s="27">
        <v>4.5138888888888888E-2</v>
      </c>
      <c r="J104" s="27">
        <v>0.2013888888888889</v>
      </c>
      <c r="K104">
        <v>3.7499999999999991</v>
      </c>
      <c r="L104" t="s">
        <v>376</v>
      </c>
      <c r="M104">
        <v>15.2</v>
      </c>
      <c r="N104">
        <v>16.100000000000001</v>
      </c>
      <c r="O104">
        <v>15.65</v>
      </c>
      <c r="Q104">
        <v>7.87</v>
      </c>
      <c r="T104">
        <v>8.32</v>
      </c>
      <c r="Y104">
        <v>19</v>
      </c>
      <c r="AA104">
        <v>27.7</v>
      </c>
    </row>
    <row r="105" spans="1:27" hidden="1" x14ac:dyDescent="0.35">
      <c r="A105" t="s">
        <v>30</v>
      </c>
      <c r="B105">
        <v>4</v>
      </c>
      <c r="C105" t="s">
        <v>1015</v>
      </c>
      <c r="D105" s="30">
        <v>44991</v>
      </c>
      <c r="E105" t="s">
        <v>364</v>
      </c>
      <c r="G105">
        <v>10.25197</v>
      </c>
      <c r="H105">
        <v>-85.239249999999998</v>
      </c>
      <c r="I105" s="27"/>
      <c r="J105" s="27"/>
      <c r="K105">
        <v>0</v>
      </c>
      <c r="L105" t="s">
        <v>374</v>
      </c>
      <c r="O105">
        <v>16.083333333333332</v>
      </c>
      <c r="Q105">
        <v>7.8966666666666674</v>
      </c>
      <c r="T105">
        <v>9.2966666666666669</v>
      </c>
      <c r="Y105">
        <v>18.333333333333332</v>
      </c>
      <c r="AA105">
        <v>27.733333333333334</v>
      </c>
    </row>
    <row r="106" spans="1:27" hidden="1" x14ac:dyDescent="0.35">
      <c r="A106" t="s">
        <v>30</v>
      </c>
      <c r="B106">
        <v>4</v>
      </c>
      <c r="C106" t="s">
        <v>1015</v>
      </c>
      <c r="D106" s="30">
        <v>44991</v>
      </c>
      <c r="E106" t="s">
        <v>365</v>
      </c>
      <c r="F106">
        <v>1</v>
      </c>
      <c r="G106">
        <v>10.25197</v>
      </c>
      <c r="H106">
        <v>-85.239249999999998</v>
      </c>
      <c r="I106" s="27"/>
      <c r="J106" s="27"/>
      <c r="K106">
        <v>20</v>
      </c>
      <c r="L106" t="s">
        <v>375</v>
      </c>
      <c r="O106">
        <v>16.083333333333332</v>
      </c>
      <c r="Q106">
        <v>7.8966666666666674</v>
      </c>
      <c r="T106">
        <v>9.2966666666666669</v>
      </c>
      <c r="Y106">
        <v>18.333333333333332</v>
      </c>
      <c r="AA106">
        <v>27.733333333333334</v>
      </c>
    </row>
    <row r="107" spans="1:27" x14ac:dyDescent="0.35">
      <c r="A107" t="s">
        <v>0</v>
      </c>
      <c r="B107">
        <v>4</v>
      </c>
      <c r="C107" t="s">
        <v>1015</v>
      </c>
      <c r="D107" s="30">
        <v>44992.552083333336</v>
      </c>
      <c r="E107" t="s">
        <v>373</v>
      </c>
      <c r="F107">
        <v>1</v>
      </c>
      <c r="G107">
        <v>9.8671500000000005</v>
      </c>
      <c r="H107">
        <v>-84.696619999999996</v>
      </c>
      <c r="I107" s="27">
        <v>0.57291666666666663</v>
      </c>
      <c r="J107" s="27">
        <v>0.70833333333333337</v>
      </c>
      <c r="K107">
        <v>3.2500000000000018</v>
      </c>
      <c r="L107" t="s">
        <v>376</v>
      </c>
      <c r="M107">
        <v>182</v>
      </c>
      <c r="N107">
        <v>184.3</v>
      </c>
      <c r="O107">
        <v>183.15</v>
      </c>
      <c r="Q107">
        <v>8.1199999999999992</v>
      </c>
      <c r="T107">
        <v>11.62</v>
      </c>
      <c r="Y107">
        <v>40</v>
      </c>
      <c r="AA107">
        <v>28.3</v>
      </c>
    </row>
    <row r="108" spans="1:27" x14ac:dyDescent="0.35">
      <c r="A108" t="s">
        <v>0</v>
      </c>
      <c r="B108">
        <v>4</v>
      </c>
      <c r="C108" t="s">
        <v>1015</v>
      </c>
      <c r="D108" s="30">
        <v>44992.552083333336</v>
      </c>
      <c r="E108" t="s">
        <v>373</v>
      </c>
      <c r="F108">
        <v>2</v>
      </c>
      <c r="G108">
        <v>9.8674099999999996</v>
      </c>
      <c r="H108">
        <v>-84.696489999999997</v>
      </c>
      <c r="I108" s="27">
        <v>0.59722222222222221</v>
      </c>
      <c r="J108" s="27">
        <v>0.69791666666666663</v>
      </c>
      <c r="K108">
        <v>2.4166666666666661</v>
      </c>
      <c r="L108" t="s">
        <v>376</v>
      </c>
      <c r="M108">
        <v>182.4</v>
      </c>
      <c r="N108">
        <v>184.1</v>
      </c>
      <c r="O108">
        <v>183.25</v>
      </c>
      <c r="Q108">
        <v>8.25</v>
      </c>
      <c r="T108">
        <v>11.08</v>
      </c>
      <c r="Y108">
        <v>41</v>
      </c>
      <c r="AA108">
        <v>28.3</v>
      </c>
    </row>
    <row r="109" spans="1:27" x14ac:dyDescent="0.35">
      <c r="A109" t="s">
        <v>0</v>
      </c>
      <c r="B109">
        <v>4</v>
      </c>
      <c r="C109" t="s">
        <v>1015</v>
      </c>
      <c r="D109" s="30">
        <v>44992.552083333336</v>
      </c>
      <c r="E109" t="s">
        <v>373</v>
      </c>
      <c r="F109">
        <v>3</v>
      </c>
      <c r="G109">
        <v>9.8675899999999999</v>
      </c>
      <c r="H109">
        <v>-84.696380000000005</v>
      </c>
      <c r="I109" s="27">
        <v>0.57638888888888884</v>
      </c>
      <c r="J109" s="27">
        <v>0.71180555555555558</v>
      </c>
      <c r="K109">
        <v>3.2499999999999964</v>
      </c>
      <c r="L109" t="s">
        <v>376</v>
      </c>
      <c r="M109">
        <v>183.1</v>
      </c>
      <c r="N109">
        <v>184.2</v>
      </c>
      <c r="O109">
        <v>183.64999999999998</v>
      </c>
      <c r="Q109">
        <v>8.3000000000000007</v>
      </c>
      <c r="T109">
        <v>11.09</v>
      </c>
      <c r="Y109">
        <v>41</v>
      </c>
      <c r="AA109">
        <v>28.4</v>
      </c>
    </row>
    <row r="110" spans="1:27" hidden="1" x14ac:dyDescent="0.35">
      <c r="A110" t="s">
        <v>0</v>
      </c>
      <c r="B110">
        <v>4</v>
      </c>
      <c r="C110" t="s">
        <v>1015</v>
      </c>
      <c r="D110" s="30">
        <v>44992.552083333336</v>
      </c>
      <c r="E110" t="s">
        <v>364</v>
      </c>
      <c r="F110">
        <v>1</v>
      </c>
      <c r="G110">
        <v>9.8675700000000006</v>
      </c>
      <c r="H110">
        <v>-84.696399999999997</v>
      </c>
      <c r="I110" s="27"/>
      <c r="J110" s="27"/>
      <c r="K110">
        <v>2</v>
      </c>
      <c r="L110" t="s">
        <v>374</v>
      </c>
      <c r="O110">
        <v>183.35</v>
      </c>
      <c r="Q110">
        <v>8.2233333333333327</v>
      </c>
      <c r="T110">
        <v>11.263333333333334</v>
      </c>
      <c r="Y110">
        <v>40.666666666666664</v>
      </c>
      <c r="AA110">
        <v>28.333333333333332</v>
      </c>
    </row>
    <row r="111" spans="1:27" hidden="1" x14ac:dyDescent="0.35">
      <c r="A111" t="s">
        <v>0</v>
      </c>
      <c r="B111">
        <v>4</v>
      </c>
      <c r="C111" t="s">
        <v>1015</v>
      </c>
      <c r="D111" s="30">
        <v>44992.552083333336</v>
      </c>
      <c r="E111" t="s">
        <v>365</v>
      </c>
      <c r="F111">
        <v>1</v>
      </c>
      <c r="G111">
        <v>9.8675700000000006</v>
      </c>
      <c r="H111">
        <v>-84.696399999999997</v>
      </c>
      <c r="I111" s="27"/>
      <c r="J111" s="27"/>
      <c r="K111">
        <v>20</v>
      </c>
      <c r="L111" t="s">
        <v>375</v>
      </c>
      <c r="O111">
        <v>183.35</v>
      </c>
      <c r="Q111">
        <v>8.2233333333333327</v>
      </c>
      <c r="T111">
        <v>11.263333333333334</v>
      </c>
      <c r="Y111">
        <v>40.666666666666664</v>
      </c>
      <c r="AA111">
        <v>28.333333333333332</v>
      </c>
    </row>
    <row r="112" spans="1:27" x14ac:dyDescent="0.35">
      <c r="A112" t="s">
        <v>16</v>
      </c>
      <c r="B112">
        <v>5</v>
      </c>
      <c r="C112" t="s">
        <v>994</v>
      </c>
      <c r="D112" s="30">
        <v>45124.479166666664</v>
      </c>
      <c r="E112" t="s">
        <v>373</v>
      </c>
      <c r="F112">
        <v>1</v>
      </c>
      <c r="G112">
        <v>10.06751</v>
      </c>
      <c r="H112">
        <v>-84.957419999999999</v>
      </c>
      <c r="I112" s="27">
        <v>0.49305555555555558</v>
      </c>
      <c r="J112" s="27">
        <v>0.74305555555555558</v>
      </c>
      <c r="K112">
        <v>5.9999999999999973</v>
      </c>
      <c r="L112" t="s">
        <v>376</v>
      </c>
      <c r="M112">
        <v>41</v>
      </c>
      <c r="N112">
        <v>44</v>
      </c>
      <c r="O112">
        <v>42.5</v>
      </c>
      <c r="T112">
        <v>9.51</v>
      </c>
      <c r="U112">
        <v>47.16</v>
      </c>
      <c r="Y112">
        <v>30</v>
      </c>
      <c r="AA112">
        <v>31.3</v>
      </c>
    </row>
    <row r="113" spans="1:27" x14ac:dyDescent="0.35">
      <c r="A113" t="s">
        <v>16</v>
      </c>
      <c r="B113">
        <v>5</v>
      </c>
      <c r="C113" t="s">
        <v>994</v>
      </c>
      <c r="D113" s="30">
        <v>45124.479166666664</v>
      </c>
      <c r="E113" t="s">
        <v>373</v>
      </c>
      <c r="F113">
        <v>2</v>
      </c>
      <c r="G113">
        <v>10.06744</v>
      </c>
      <c r="H113">
        <v>-84.957679999999996</v>
      </c>
      <c r="I113" s="27">
        <v>0.48958333333333331</v>
      </c>
      <c r="J113" s="27">
        <v>0.74305555555555558</v>
      </c>
      <c r="K113">
        <v>6.0833333333333321</v>
      </c>
      <c r="L113" t="s">
        <v>376</v>
      </c>
      <c r="M113">
        <v>42</v>
      </c>
      <c r="N113">
        <v>44</v>
      </c>
      <c r="O113">
        <v>43</v>
      </c>
      <c r="T113">
        <v>7.19</v>
      </c>
      <c r="U113">
        <v>48.32</v>
      </c>
      <c r="Y113">
        <v>30</v>
      </c>
      <c r="AA113">
        <v>30.6</v>
      </c>
    </row>
    <row r="114" spans="1:27" x14ac:dyDescent="0.35">
      <c r="A114" t="s">
        <v>16</v>
      </c>
      <c r="B114">
        <v>5</v>
      </c>
      <c r="C114" t="s">
        <v>994</v>
      </c>
      <c r="D114" s="30">
        <v>45124.479166666664</v>
      </c>
      <c r="E114" t="s">
        <v>373</v>
      </c>
      <c r="F114">
        <v>3</v>
      </c>
      <c r="G114">
        <v>10.067349999999999</v>
      </c>
      <c r="H114">
        <v>-84.958110000000005</v>
      </c>
      <c r="I114" s="27">
        <v>0.4826388888888889</v>
      </c>
      <c r="J114" s="27">
        <v>0.75</v>
      </c>
      <c r="K114">
        <v>6.4166666666666661</v>
      </c>
      <c r="L114" t="s">
        <v>376</v>
      </c>
      <c r="M114">
        <v>42</v>
      </c>
      <c r="N114">
        <v>44.5</v>
      </c>
      <c r="O114">
        <v>43.25</v>
      </c>
      <c r="T114">
        <v>8.0500000000000007</v>
      </c>
      <c r="U114">
        <v>46.4</v>
      </c>
      <c r="Y114">
        <v>28</v>
      </c>
      <c r="AA114">
        <v>31.2</v>
      </c>
    </row>
    <row r="115" spans="1:27" hidden="1" x14ac:dyDescent="0.35">
      <c r="A115" t="s">
        <v>16</v>
      </c>
      <c r="B115">
        <v>5</v>
      </c>
      <c r="C115" t="s">
        <v>994</v>
      </c>
      <c r="D115" s="30">
        <v>45124.479166666664</v>
      </c>
      <c r="E115" t="s">
        <v>364</v>
      </c>
      <c r="F115">
        <v>1</v>
      </c>
      <c r="G115">
        <v>10.067299999999999</v>
      </c>
      <c r="H115">
        <v>-84.958219999999997</v>
      </c>
      <c r="I115" s="27"/>
      <c r="J115" s="27"/>
      <c r="K115">
        <v>1</v>
      </c>
      <c r="L115" t="s">
        <v>374</v>
      </c>
      <c r="O115">
        <v>42.916666666666664</v>
      </c>
      <c r="T115">
        <v>8.25</v>
      </c>
      <c r="Y115">
        <v>29.333333333333332</v>
      </c>
      <c r="AA115">
        <v>31.033333333333335</v>
      </c>
    </row>
    <row r="116" spans="1:27" hidden="1" x14ac:dyDescent="0.35">
      <c r="A116" t="s">
        <v>16</v>
      </c>
      <c r="B116">
        <v>5</v>
      </c>
      <c r="C116" t="s">
        <v>994</v>
      </c>
      <c r="D116" s="30">
        <v>45124.479166666664</v>
      </c>
      <c r="E116" t="s">
        <v>365</v>
      </c>
      <c r="F116">
        <v>1</v>
      </c>
      <c r="G116">
        <v>10.067299999999999</v>
      </c>
      <c r="H116">
        <v>-84.958219999999997</v>
      </c>
      <c r="I116" s="27"/>
      <c r="J116" s="27"/>
      <c r="K116">
        <v>20</v>
      </c>
      <c r="L116" t="s">
        <v>375</v>
      </c>
      <c r="O116">
        <v>42.916666666666664</v>
      </c>
      <c r="T116">
        <v>8.25</v>
      </c>
      <c r="Y116">
        <v>29.333333333333332</v>
      </c>
      <c r="AA116">
        <v>31.033333333333335</v>
      </c>
    </row>
    <row r="117" spans="1:27" x14ac:dyDescent="0.35">
      <c r="A117" t="s">
        <v>0</v>
      </c>
      <c r="B117">
        <v>5</v>
      </c>
      <c r="C117" t="s">
        <v>994</v>
      </c>
      <c r="D117" s="30">
        <v>45125.520833333336</v>
      </c>
      <c r="E117" t="s">
        <v>373</v>
      </c>
      <c r="F117">
        <v>1</v>
      </c>
      <c r="G117">
        <v>9.8671500000000005</v>
      </c>
      <c r="H117">
        <v>-84.696539999999999</v>
      </c>
      <c r="I117" s="27">
        <v>0.55555555555555558</v>
      </c>
      <c r="J117" s="27">
        <v>0.75347222222222221</v>
      </c>
      <c r="K117">
        <v>4.7499999999999991</v>
      </c>
      <c r="L117" t="s">
        <v>376</v>
      </c>
      <c r="M117">
        <v>104</v>
      </c>
      <c r="N117">
        <v>98</v>
      </c>
      <c r="O117">
        <v>101</v>
      </c>
      <c r="T117">
        <v>9.8800000000000008</v>
      </c>
      <c r="Y117">
        <v>29</v>
      </c>
      <c r="AA117">
        <v>30.7</v>
      </c>
    </row>
    <row r="118" spans="1:27" x14ac:dyDescent="0.35">
      <c r="A118" t="s">
        <v>0</v>
      </c>
      <c r="B118">
        <v>5</v>
      </c>
      <c r="C118" t="s">
        <v>994</v>
      </c>
      <c r="D118" s="30">
        <v>45125.520833333336</v>
      </c>
      <c r="E118" t="s">
        <v>373</v>
      </c>
      <c r="F118">
        <v>2</v>
      </c>
      <c r="G118">
        <v>9.8674199999999992</v>
      </c>
      <c r="H118">
        <v>-84.696470000000005</v>
      </c>
      <c r="I118" s="27">
        <v>0.55902777777777779</v>
      </c>
      <c r="J118" s="27">
        <v>0.73958333333333337</v>
      </c>
      <c r="K118">
        <v>4.3333333333333339</v>
      </c>
      <c r="L118" t="s">
        <v>376</v>
      </c>
      <c r="M118">
        <v>93</v>
      </c>
      <c r="N118">
        <v>99</v>
      </c>
      <c r="O118">
        <v>96</v>
      </c>
      <c r="T118">
        <v>9.77</v>
      </c>
      <c r="Y118">
        <v>29</v>
      </c>
      <c r="AA118">
        <v>30.7</v>
      </c>
    </row>
    <row r="119" spans="1:27" x14ac:dyDescent="0.35">
      <c r="A119" t="s">
        <v>0</v>
      </c>
      <c r="B119">
        <v>5</v>
      </c>
      <c r="C119" t="s">
        <v>994</v>
      </c>
      <c r="D119" s="30">
        <v>45125.520833333336</v>
      </c>
      <c r="E119" t="s">
        <v>373</v>
      </c>
      <c r="F119">
        <v>3</v>
      </c>
      <c r="G119">
        <v>9.8675899999999999</v>
      </c>
      <c r="H119">
        <v>-84.696389999999994</v>
      </c>
      <c r="I119" s="27">
        <v>0.56597222222222221</v>
      </c>
      <c r="J119" s="27">
        <v>0.74305555555555558</v>
      </c>
      <c r="K119">
        <v>4.2499999999999982</v>
      </c>
      <c r="L119" t="s">
        <v>376</v>
      </c>
      <c r="M119">
        <v>105</v>
      </c>
      <c r="N119">
        <v>103</v>
      </c>
      <c r="O119">
        <v>104</v>
      </c>
      <c r="T119">
        <v>9.7200000000000006</v>
      </c>
      <c r="Y119">
        <v>29</v>
      </c>
      <c r="AA119">
        <v>30.6</v>
      </c>
    </row>
    <row r="120" spans="1:27" hidden="1" x14ac:dyDescent="0.35">
      <c r="A120" t="s">
        <v>0</v>
      </c>
      <c r="B120">
        <v>5</v>
      </c>
      <c r="C120" t="s">
        <v>994</v>
      </c>
      <c r="D120" s="30">
        <v>45125.520833333336</v>
      </c>
      <c r="E120" t="s">
        <v>364</v>
      </c>
      <c r="F120">
        <v>1</v>
      </c>
      <c r="G120">
        <v>9.8675700000000006</v>
      </c>
      <c r="H120">
        <v>-84.696399999999997</v>
      </c>
      <c r="I120" s="27"/>
      <c r="J120" s="27"/>
      <c r="K120">
        <v>2</v>
      </c>
      <c r="L120" t="s">
        <v>374</v>
      </c>
      <c r="O120">
        <v>100.33333333333333</v>
      </c>
      <c r="T120">
        <v>9.7899999999999991</v>
      </c>
      <c r="Y120">
        <v>29</v>
      </c>
      <c r="AA120">
        <v>30.666666666666668</v>
      </c>
    </row>
    <row r="121" spans="1:27" hidden="1" x14ac:dyDescent="0.35">
      <c r="A121" t="s">
        <v>0</v>
      </c>
      <c r="B121">
        <v>5</v>
      </c>
      <c r="C121" t="s">
        <v>994</v>
      </c>
      <c r="D121" s="30">
        <v>45125.520833333336</v>
      </c>
      <c r="E121" t="s">
        <v>365</v>
      </c>
      <c r="F121">
        <v>1</v>
      </c>
      <c r="G121">
        <v>9.8675700000000006</v>
      </c>
      <c r="H121">
        <v>-84.696399999999997</v>
      </c>
      <c r="I121" s="27"/>
      <c r="J121" s="27"/>
      <c r="K121">
        <v>20</v>
      </c>
      <c r="L121" t="s">
        <v>375</v>
      </c>
      <c r="O121">
        <v>100.33333333333333</v>
      </c>
      <c r="T121">
        <v>9.7899999999999991</v>
      </c>
      <c r="Y121">
        <v>29</v>
      </c>
      <c r="AA121">
        <v>30.666666666666668</v>
      </c>
    </row>
    <row r="122" spans="1:27" x14ac:dyDescent="0.35">
      <c r="A122" t="s">
        <v>30</v>
      </c>
      <c r="B122">
        <v>5</v>
      </c>
      <c r="C122" t="s">
        <v>994</v>
      </c>
      <c r="D122" s="30">
        <v>45126.0625</v>
      </c>
      <c r="E122" t="s">
        <v>373</v>
      </c>
      <c r="F122">
        <v>1</v>
      </c>
      <c r="G122">
        <v>10.252649999999999</v>
      </c>
      <c r="H122">
        <v>-85.238550000000004</v>
      </c>
      <c r="I122" s="27">
        <v>9.375E-2</v>
      </c>
      <c r="J122" s="27">
        <v>0.29166666666666669</v>
      </c>
      <c r="K122">
        <v>4.75</v>
      </c>
      <c r="L122" t="s">
        <v>376</v>
      </c>
      <c r="M122">
        <v>9</v>
      </c>
      <c r="N122">
        <v>10</v>
      </c>
      <c r="O122">
        <v>9.5</v>
      </c>
      <c r="T122">
        <v>4.82</v>
      </c>
      <c r="Y122">
        <v>5</v>
      </c>
      <c r="AA122">
        <v>25.4</v>
      </c>
    </row>
    <row r="123" spans="1:27" x14ac:dyDescent="0.35">
      <c r="A123" t="s">
        <v>30</v>
      </c>
      <c r="B123">
        <v>5</v>
      </c>
      <c r="C123" t="s">
        <v>994</v>
      </c>
      <c r="D123" s="30">
        <v>45126.0625</v>
      </c>
      <c r="E123" t="s">
        <v>373</v>
      </c>
      <c r="F123">
        <v>2</v>
      </c>
      <c r="G123">
        <v>10.25217</v>
      </c>
      <c r="H123">
        <v>-85.23921</v>
      </c>
      <c r="I123" s="27">
        <v>0.10069444444444445</v>
      </c>
      <c r="J123" s="27">
        <v>0.27777777777777779</v>
      </c>
      <c r="K123">
        <v>4.2500000000000009</v>
      </c>
      <c r="L123" t="s">
        <v>376</v>
      </c>
      <c r="M123">
        <v>10</v>
      </c>
      <c r="N123">
        <v>11</v>
      </c>
      <c r="O123">
        <v>10.5</v>
      </c>
      <c r="T123">
        <v>4.1100000000000003</v>
      </c>
      <c r="Y123">
        <v>6</v>
      </c>
      <c r="AA123">
        <v>25.6</v>
      </c>
    </row>
    <row r="124" spans="1:27" x14ac:dyDescent="0.35">
      <c r="A124" t="s">
        <v>30</v>
      </c>
      <c r="B124">
        <v>5</v>
      </c>
      <c r="C124" t="s">
        <v>994</v>
      </c>
      <c r="D124" s="30">
        <v>45126.0625</v>
      </c>
      <c r="E124" t="s">
        <v>373</v>
      </c>
      <c r="F124">
        <v>3</v>
      </c>
      <c r="G124">
        <v>10.252039999999999</v>
      </c>
      <c r="H124">
        <v>-85.239220000000003</v>
      </c>
      <c r="I124" s="27">
        <v>0.1076388888888889</v>
      </c>
      <c r="J124" s="27">
        <v>0.27430555555555558</v>
      </c>
      <c r="K124">
        <v>3.9999999999999991</v>
      </c>
      <c r="L124" t="s">
        <v>376</v>
      </c>
      <c r="M124">
        <v>11.5</v>
      </c>
      <c r="N124">
        <v>10</v>
      </c>
      <c r="O124">
        <v>10.75</v>
      </c>
      <c r="T124">
        <v>4.68</v>
      </c>
      <c r="Y124">
        <v>6</v>
      </c>
      <c r="AA124">
        <v>25.6</v>
      </c>
    </row>
    <row r="125" spans="1:27" hidden="1" x14ac:dyDescent="0.35">
      <c r="A125" t="s">
        <v>30</v>
      </c>
      <c r="B125">
        <v>5</v>
      </c>
      <c r="C125" t="s">
        <v>994</v>
      </c>
      <c r="D125" s="30">
        <v>45126.0625</v>
      </c>
      <c r="E125" t="s">
        <v>364</v>
      </c>
      <c r="G125">
        <v>10.25197</v>
      </c>
      <c r="H125">
        <v>-85.239249999999998</v>
      </c>
      <c r="I125" s="27"/>
      <c r="J125" s="27"/>
      <c r="K125">
        <v>0</v>
      </c>
      <c r="L125" t="s">
        <v>374</v>
      </c>
      <c r="O125">
        <v>10.25</v>
      </c>
      <c r="T125">
        <v>4.5366666666666662</v>
      </c>
      <c r="Y125">
        <v>5.666666666666667</v>
      </c>
      <c r="AA125">
        <v>25.533333333333331</v>
      </c>
    </row>
    <row r="126" spans="1:27" hidden="1" x14ac:dyDescent="0.35">
      <c r="A126" t="s">
        <v>30</v>
      </c>
      <c r="B126">
        <v>5</v>
      </c>
      <c r="C126" t="s">
        <v>994</v>
      </c>
      <c r="D126" s="30">
        <v>45126.0625</v>
      </c>
      <c r="E126" t="s">
        <v>365</v>
      </c>
      <c r="F126">
        <v>1</v>
      </c>
      <c r="G126">
        <v>10.25197</v>
      </c>
      <c r="H126">
        <v>-85.239249999999998</v>
      </c>
      <c r="I126" s="27"/>
      <c r="J126" s="27"/>
      <c r="K126">
        <v>20</v>
      </c>
      <c r="L126" t="s">
        <v>375</v>
      </c>
      <c r="O126">
        <v>10.25</v>
      </c>
      <c r="T126">
        <v>4.5366666666666662</v>
      </c>
      <c r="Y126">
        <v>5.666666666666667</v>
      </c>
      <c r="AA126">
        <v>25.533333333333331</v>
      </c>
    </row>
    <row r="127" spans="1:27" x14ac:dyDescent="0.35">
      <c r="A127" t="s">
        <v>49</v>
      </c>
      <c r="B127">
        <v>4</v>
      </c>
      <c r="C127" t="s">
        <v>994</v>
      </c>
      <c r="D127" s="30">
        <v>45127.0625</v>
      </c>
      <c r="E127" t="s">
        <v>373</v>
      </c>
      <c r="F127">
        <v>1</v>
      </c>
      <c r="G127">
        <v>9.9595000000000002</v>
      </c>
      <c r="H127">
        <v>-85.024810000000002</v>
      </c>
      <c r="I127" s="27">
        <v>8.3333333333333329E-2</v>
      </c>
      <c r="J127" s="27">
        <v>0.30555555555555558</v>
      </c>
      <c r="K127">
        <v>5.333333333333333</v>
      </c>
      <c r="L127" t="s">
        <v>376</v>
      </c>
      <c r="M127">
        <v>26.5</v>
      </c>
      <c r="N127">
        <v>26</v>
      </c>
      <c r="O127">
        <v>26.25</v>
      </c>
      <c r="Y127">
        <v>29</v>
      </c>
      <c r="AA127">
        <v>35</v>
      </c>
    </row>
    <row r="128" spans="1:27" x14ac:dyDescent="0.35">
      <c r="A128" t="s">
        <v>49</v>
      </c>
      <c r="B128">
        <v>4</v>
      </c>
      <c r="C128" t="s">
        <v>994</v>
      </c>
      <c r="D128" s="30">
        <v>45127.0625</v>
      </c>
      <c r="E128" t="s">
        <v>373</v>
      </c>
      <c r="F128">
        <v>2</v>
      </c>
      <c r="G128">
        <v>9.9593299999999996</v>
      </c>
      <c r="H128">
        <v>-85.025099999999995</v>
      </c>
      <c r="I128" s="27">
        <v>7.6388888888888895E-2</v>
      </c>
      <c r="J128" s="27">
        <v>0.30902777777777779</v>
      </c>
      <c r="K128">
        <v>5.5833333333333339</v>
      </c>
      <c r="L128" t="s">
        <v>376</v>
      </c>
      <c r="M128">
        <v>24</v>
      </c>
      <c r="N128">
        <v>24.5</v>
      </c>
      <c r="O128">
        <v>24.25</v>
      </c>
      <c r="Y128">
        <v>29</v>
      </c>
      <c r="AA128">
        <v>35</v>
      </c>
    </row>
    <row r="129" spans="1:27" x14ac:dyDescent="0.35">
      <c r="A129" t="s">
        <v>49</v>
      </c>
      <c r="B129">
        <v>4</v>
      </c>
      <c r="C129" t="s">
        <v>994</v>
      </c>
      <c r="D129" s="30">
        <v>45127.0625</v>
      </c>
      <c r="E129" t="s">
        <v>373</v>
      </c>
      <c r="F129">
        <v>3</v>
      </c>
      <c r="G129">
        <v>9.9592700000000001</v>
      </c>
      <c r="H129">
        <v>-85.02543</v>
      </c>
      <c r="I129" s="27">
        <v>8.3333333333333329E-2</v>
      </c>
      <c r="J129" s="27">
        <v>0.31597222222222221</v>
      </c>
      <c r="K129">
        <v>5.5833333333333339</v>
      </c>
      <c r="L129" t="s">
        <v>376</v>
      </c>
      <c r="M129">
        <v>26.5</v>
      </c>
      <c r="N129">
        <v>26</v>
      </c>
      <c r="O129">
        <v>26.25</v>
      </c>
      <c r="Y129">
        <v>29</v>
      </c>
      <c r="AA129">
        <v>35</v>
      </c>
    </row>
    <row r="130" spans="1:27" hidden="1" x14ac:dyDescent="0.35">
      <c r="A130" t="s">
        <v>49</v>
      </c>
      <c r="B130">
        <v>4</v>
      </c>
      <c r="C130" t="s">
        <v>994</v>
      </c>
      <c r="D130" s="30">
        <v>45127.0625</v>
      </c>
      <c r="E130" t="s">
        <v>364</v>
      </c>
      <c r="F130">
        <v>1</v>
      </c>
      <c r="G130">
        <v>9.9593500000000006</v>
      </c>
      <c r="H130">
        <v>-85.025379999999998</v>
      </c>
      <c r="I130" s="27"/>
      <c r="J130" s="27"/>
      <c r="K130">
        <v>1</v>
      </c>
      <c r="L130" t="s">
        <v>374</v>
      </c>
      <c r="O130">
        <v>25.583333333333332</v>
      </c>
      <c r="Y130">
        <v>29</v>
      </c>
      <c r="AA130">
        <v>35</v>
      </c>
    </row>
    <row r="131" spans="1:27" hidden="1" x14ac:dyDescent="0.35">
      <c r="A131" t="s">
        <v>49</v>
      </c>
      <c r="B131">
        <v>4</v>
      </c>
      <c r="C131" t="s">
        <v>994</v>
      </c>
      <c r="D131" s="30">
        <v>45127.0625</v>
      </c>
      <c r="E131" t="s">
        <v>365</v>
      </c>
      <c r="F131">
        <v>1</v>
      </c>
      <c r="G131">
        <v>9.9593500000000006</v>
      </c>
      <c r="H131">
        <v>-85.025379999999998</v>
      </c>
      <c r="I131" s="27"/>
      <c r="J131" s="27"/>
      <c r="K131">
        <v>20</v>
      </c>
      <c r="L131" t="s">
        <v>375</v>
      </c>
      <c r="O131">
        <v>25.583333333333332</v>
      </c>
      <c r="Y131">
        <v>29</v>
      </c>
      <c r="AA131">
        <v>35</v>
      </c>
    </row>
    <row r="132" spans="1:27" x14ac:dyDescent="0.35">
      <c r="A132" t="s">
        <v>49</v>
      </c>
      <c r="B132">
        <v>5</v>
      </c>
      <c r="C132" t="s">
        <v>994</v>
      </c>
      <c r="D132" s="30">
        <v>45127.5625</v>
      </c>
      <c r="E132" t="s">
        <v>373</v>
      </c>
      <c r="F132">
        <v>1</v>
      </c>
      <c r="G132">
        <v>9.9595000000000002</v>
      </c>
      <c r="H132">
        <v>-85.024810000000002</v>
      </c>
      <c r="I132" s="27">
        <v>0.57638888888888884</v>
      </c>
      <c r="J132" s="27">
        <v>0.82638888888888884</v>
      </c>
      <c r="K132">
        <v>5.9999999999999973</v>
      </c>
      <c r="L132" t="s">
        <v>376</v>
      </c>
      <c r="M132">
        <v>52</v>
      </c>
      <c r="N132">
        <v>53.5</v>
      </c>
      <c r="O132">
        <v>52.75</v>
      </c>
      <c r="Y132">
        <v>22</v>
      </c>
      <c r="AA132">
        <v>37</v>
      </c>
    </row>
    <row r="133" spans="1:27" x14ac:dyDescent="0.35">
      <c r="A133" t="s">
        <v>49</v>
      </c>
      <c r="B133">
        <v>5</v>
      </c>
      <c r="C133" t="s">
        <v>994</v>
      </c>
      <c r="D133" s="30">
        <v>45127.5625</v>
      </c>
      <c r="E133" t="s">
        <v>373</v>
      </c>
      <c r="F133">
        <v>2</v>
      </c>
      <c r="G133">
        <v>9.9593299999999996</v>
      </c>
      <c r="H133">
        <v>-85.025099999999995</v>
      </c>
      <c r="I133" s="27">
        <v>0.58333333333333337</v>
      </c>
      <c r="J133" s="27">
        <v>0.80555555555555558</v>
      </c>
      <c r="K133">
        <v>5.3333333333333304</v>
      </c>
      <c r="L133" t="s">
        <v>376</v>
      </c>
      <c r="M133">
        <v>26.5</v>
      </c>
      <c r="N133">
        <v>28</v>
      </c>
      <c r="O133">
        <v>27.25</v>
      </c>
      <c r="Y133">
        <v>23</v>
      </c>
      <c r="AA133">
        <v>37</v>
      </c>
    </row>
    <row r="134" spans="1:27" x14ac:dyDescent="0.35">
      <c r="A134" t="s">
        <v>49</v>
      </c>
      <c r="B134">
        <v>5</v>
      </c>
      <c r="C134" t="s">
        <v>994</v>
      </c>
      <c r="D134" s="30">
        <v>45127.5625</v>
      </c>
      <c r="E134" t="s">
        <v>373</v>
      </c>
      <c r="F134">
        <v>3</v>
      </c>
      <c r="G134">
        <v>9.95932</v>
      </c>
      <c r="H134">
        <v>-85.025369999999995</v>
      </c>
      <c r="I134" s="27">
        <v>0.57986111111111116</v>
      </c>
      <c r="J134" s="27">
        <v>0.8125</v>
      </c>
      <c r="K134">
        <v>5.5833333333333348</v>
      </c>
      <c r="L134" t="s">
        <v>376</v>
      </c>
      <c r="M134">
        <v>46</v>
      </c>
      <c r="N134">
        <v>42.5</v>
      </c>
      <c r="O134">
        <v>44.25</v>
      </c>
      <c r="Y134">
        <v>29</v>
      </c>
      <c r="AA134">
        <v>37</v>
      </c>
    </row>
    <row r="135" spans="1:27" hidden="1" x14ac:dyDescent="0.35">
      <c r="A135" t="s">
        <v>49</v>
      </c>
      <c r="B135">
        <v>5</v>
      </c>
      <c r="C135" t="s">
        <v>994</v>
      </c>
      <c r="D135" s="30">
        <v>45127.5625</v>
      </c>
      <c r="E135" t="s">
        <v>364</v>
      </c>
      <c r="F135">
        <v>1</v>
      </c>
      <c r="G135">
        <v>9.9593500000000006</v>
      </c>
      <c r="H135">
        <v>-85.025379999999998</v>
      </c>
      <c r="I135" s="27"/>
      <c r="J135" s="27"/>
      <c r="K135">
        <v>2</v>
      </c>
      <c r="L135" t="s">
        <v>374</v>
      </c>
      <c r="O135">
        <v>41.416666666666664</v>
      </c>
      <c r="Y135">
        <v>24.666666666666668</v>
      </c>
      <c r="AA135">
        <v>37</v>
      </c>
    </row>
    <row r="136" spans="1:27" hidden="1" x14ac:dyDescent="0.35">
      <c r="A136" t="s">
        <v>49</v>
      </c>
      <c r="B136">
        <v>5</v>
      </c>
      <c r="C136" t="s">
        <v>994</v>
      </c>
      <c r="D136" s="30">
        <v>45127.5625</v>
      </c>
      <c r="E136" t="s">
        <v>365</v>
      </c>
      <c r="F136">
        <v>1</v>
      </c>
      <c r="G136">
        <v>9.9593500000000006</v>
      </c>
      <c r="H136">
        <v>-85.025379999999998</v>
      </c>
      <c r="I136" s="27"/>
      <c r="J136" s="27"/>
      <c r="K136">
        <v>20</v>
      </c>
      <c r="L136" t="s">
        <v>375</v>
      </c>
      <c r="O136">
        <v>41.416666666666664</v>
      </c>
      <c r="Y136">
        <v>24.666666666666668</v>
      </c>
      <c r="AA136">
        <v>37</v>
      </c>
    </row>
    <row r="137" spans="1:27" x14ac:dyDescent="0.35">
      <c r="A137" t="s">
        <v>25</v>
      </c>
      <c r="B137">
        <v>5</v>
      </c>
      <c r="C137" t="s">
        <v>994</v>
      </c>
      <c r="D137" s="30">
        <v>45128.611111111109</v>
      </c>
      <c r="E137" t="s">
        <v>373</v>
      </c>
      <c r="F137">
        <v>1</v>
      </c>
      <c r="G137">
        <v>10.175459999999999</v>
      </c>
      <c r="H137">
        <v>-85.108440000000002</v>
      </c>
      <c r="I137" s="27">
        <v>0.61805555555555558</v>
      </c>
      <c r="J137" s="27">
        <v>0.86805555555555558</v>
      </c>
      <c r="K137">
        <v>5.9999999999999973</v>
      </c>
      <c r="L137" t="s">
        <v>376</v>
      </c>
      <c r="M137">
        <v>26</v>
      </c>
      <c r="N137">
        <v>28.5</v>
      </c>
      <c r="O137">
        <v>27.25</v>
      </c>
      <c r="Y137">
        <v>25</v>
      </c>
      <c r="AA137">
        <v>36.4</v>
      </c>
    </row>
    <row r="138" spans="1:27" x14ac:dyDescent="0.35">
      <c r="A138" t="s">
        <v>25</v>
      </c>
      <c r="B138">
        <v>5</v>
      </c>
      <c r="C138" t="s">
        <v>994</v>
      </c>
      <c r="D138" s="30">
        <v>45128.611111111109</v>
      </c>
      <c r="E138" t="s">
        <v>373</v>
      </c>
      <c r="F138">
        <v>2</v>
      </c>
      <c r="G138">
        <v>10.17525</v>
      </c>
      <c r="H138">
        <v>-85.10812</v>
      </c>
      <c r="I138" s="27">
        <v>0.61805555555555558</v>
      </c>
      <c r="J138" s="27">
        <v>0.87152777777777779</v>
      </c>
      <c r="K138">
        <v>6.083333333333333</v>
      </c>
      <c r="L138" t="s">
        <v>376</v>
      </c>
      <c r="M138">
        <v>27.5</v>
      </c>
      <c r="N138">
        <v>26.5</v>
      </c>
      <c r="O138">
        <v>27</v>
      </c>
      <c r="Y138">
        <v>25</v>
      </c>
      <c r="AA138">
        <v>36.4</v>
      </c>
    </row>
    <row r="139" spans="1:27" x14ac:dyDescent="0.35">
      <c r="A139" t="s">
        <v>25</v>
      </c>
      <c r="B139">
        <v>5</v>
      </c>
      <c r="C139" t="s">
        <v>994</v>
      </c>
      <c r="D139" s="30">
        <v>45128.611111111109</v>
      </c>
      <c r="E139" t="s">
        <v>373</v>
      </c>
      <c r="F139">
        <v>3</v>
      </c>
      <c r="G139">
        <v>10.1754</v>
      </c>
      <c r="H139">
        <v>-85.107889999999998</v>
      </c>
      <c r="I139" s="27">
        <v>0.62152777777777779</v>
      </c>
      <c r="J139" s="27">
        <v>0.85763888888888884</v>
      </c>
      <c r="K139">
        <v>5.6666666666666652</v>
      </c>
      <c r="L139" t="s">
        <v>376</v>
      </c>
      <c r="M139">
        <v>26.5</v>
      </c>
      <c r="N139">
        <v>27.5</v>
      </c>
      <c r="O139">
        <v>27</v>
      </c>
      <c r="Y139">
        <v>24</v>
      </c>
      <c r="AA139">
        <v>36.5</v>
      </c>
    </row>
    <row r="140" spans="1:27" hidden="1" x14ac:dyDescent="0.35">
      <c r="A140" t="s">
        <v>25</v>
      </c>
      <c r="B140">
        <v>5</v>
      </c>
      <c r="C140" t="s">
        <v>994</v>
      </c>
      <c r="D140" s="30">
        <v>45128.611111111109</v>
      </c>
      <c r="E140" t="s">
        <v>364</v>
      </c>
      <c r="F140">
        <v>1</v>
      </c>
      <c r="G140">
        <v>10.175330000000001</v>
      </c>
      <c r="H140">
        <v>-85.107969999999995</v>
      </c>
      <c r="I140" s="27"/>
      <c r="J140" s="27"/>
      <c r="K140">
        <v>1</v>
      </c>
      <c r="L140" t="s">
        <v>374</v>
      </c>
      <c r="O140">
        <v>27.083333333333332</v>
      </c>
      <c r="Y140">
        <v>24.666666666666668</v>
      </c>
      <c r="AA140">
        <v>36.43333333333333</v>
      </c>
    </row>
    <row r="141" spans="1:27" hidden="1" x14ac:dyDescent="0.35">
      <c r="A141" t="s">
        <v>25</v>
      </c>
      <c r="B141">
        <v>5</v>
      </c>
      <c r="C141" t="s">
        <v>994</v>
      </c>
      <c r="D141" s="30">
        <v>45128.611111111109</v>
      </c>
      <c r="E141" t="s">
        <v>365</v>
      </c>
      <c r="F141">
        <v>1</v>
      </c>
      <c r="G141">
        <v>10.175330000000001</v>
      </c>
      <c r="H141">
        <v>-85.107969999999995</v>
      </c>
      <c r="I141" s="27"/>
      <c r="J141" s="27"/>
      <c r="K141">
        <v>20</v>
      </c>
      <c r="L141" t="s">
        <v>375</v>
      </c>
      <c r="O141">
        <v>27.083333333333332</v>
      </c>
      <c r="Y141">
        <v>24.666666666666668</v>
      </c>
      <c r="AA141">
        <v>36.43333333333333</v>
      </c>
    </row>
    <row r="142" spans="1:27" x14ac:dyDescent="0.35">
      <c r="A142" t="s">
        <v>51</v>
      </c>
      <c r="B142">
        <v>4</v>
      </c>
      <c r="C142" t="s">
        <v>994</v>
      </c>
      <c r="D142" s="30">
        <v>45129.631944444445</v>
      </c>
      <c r="E142" t="s">
        <v>373</v>
      </c>
      <c r="F142">
        <v>1</v>
      </c>
      <c r="G142">
        <v>10.073589999999999</v>
      </c>
      <c r="H142">
        <v>-85.15043</v>
      </c>
      <c r="I142" s="27">
        <v>0.64930555555555558</v>
      </c>
      <c r="J142" s="27">
        <v>0.84722222222222221</v>
      </c>
      <c r="K142">
        <v>4.7499999999999991</v>
      </c>
      <c r="L142" t="s">
        <v>376</v>
      </c>
      <c r="M142">
        <v>43.5</v>
      </c>
      <c r="N142">
        <v>42</v>
      </c>
      <c r="O142">
        <v>42.75</v>
      </c>
      <c r="Y142">
        <v>28</v>
      </c>
      <c r="AA142">
        <v>32.83</v>
      </c>
    </row>
    <row r="143" spans="1:27" x14ac:dyDescent="0.35">
      <c r="A143" t="s">
        <v>51</v>
      </c>
      <c r="B143">
        <v>4</v>
      </c>
      <c r="C143" t="s">
        <v>994</v>
      </c>
      <c r="D143" s="30">
        <v>45129.631944444445</v>
      </c>
      <c r="E143" t="s">
        <v>373</v>
      </c>
      <c r="F143">
        <v>2</v>
      </c>
      <c r="G143">
        <v>10.07362</v>
      </c>
      <c r="H143">
        <v>-85.150130000000004</v>
      </c>
      <c r="I143" s="27">
        <v>0.64930555555555558</v>
      </c>
      <c r="J143" s="27">
        <v>0.86111111111111116</v>
      </c>
      <c r="K143">
        <v>5.0833333333333339</v>
      </c>
      <c r="L143" t="s">
        <v>376</v>
      </c>
      <c r="M143">
        <v>36</v>
      </c>
      <c r="N143">
        <v>38.5</v>
      </c>
      <c r="O143">
        <v>37.25</v>
      </c>
      <c r="Y143">
        <v>28.5</v>
      </c>
      <c r="AA143">
        <v>32.659999999999997</v>
      </c>
    </row>
    <row r="144" spans="1:27" x14ac:dyDescent="0.35">
      <c r="A144" t="s">
        <v>51</v>
      </c>
      <c r="B144">
        <v>4</v>
      </c>
      <c r="C144" t="s">
        <v>994</v>
      </c>
      <c r="D144" s="30">
        <v>45129.631944444445</v>
      </c>
      <c r="E144" t="s">
        <v>373</v>
      </c>
      <c r="F144">
        <v>3</v>
      </c>
      <c r="G144">
        <v>10.074020000000001</v>
      </c>
      <c r="H144">
        <v>-85.149280000000005</v>
      </c>
      <c r="I144" s="27">
        <v>0.65277777777777779</v>
      </c>
      <c r="J144" s="27">
        <v>0.85416666666666663</v>
      </c>
      <c r="K144">
        <v>4.8333333333333321</v>
      </c>
      <c r="L144" t="s">
        <v>376</v>
      </c>
      <c r="M144">
        <v>33</v>
      </c>
      <c r="N144">
        <v>34.5</v>
      </c>
      <c r="O144">
        <v>33.75</v>
      </c>
      <c r="Y144">
        <v>28</v>
      </c>
      <c r="AA144">
        <v>32.729999999999997</v>
      </c>
    </row>
    <row r="145" spans="1:27" hidden="1" x14ac:dyDescent="0.35">
      <c r="A145" t="s">
        <v>51</v>
      </c>
      <c r="B145">
        <v>4</v>
      </c>
      <c r="C145" t="s">
        <v>994</v>
      </c>
      <c r="D145" s="30">
        <v>45129.631944444445</v>
      </c>
      <c r="E145" t="s">
        <v>364</v>
      </c>
      <c r="F145">
        <v>1</v>
      </c>
      <c r="G145">
        <v>10.074009999999999</v>
      </c>
      <c r="H145">
        <v>-85.149259999999998</v>
      </c>
      <c r="I145" s="27"/>
      <c r="J145" s="27"/>
      <c r="K145">
        <v>1</v>
      </c>
      <c r="L145" t="s">
        <v>374</v>
      </c>
      <c r="O145">
        <v>37.916666666666664</v>
      </c>
      <c r="Y145">
        <v>28.166666666666668</v>
      </c>
      <c r="AA145">
        <v>32.74</v>
      </c>
    </row>
    <row r="146" spans="1:27" hidden="1" x14ac:dyDescent="0.35">
      <c r="A146" t="s">
        <v>51</v>
      </c>
      <c r="B146">
        <v>4</v>
      </c>
      <c r="C146" t="s">
        <v>994</v>
      </c>
      <c r="D146" s="30">
        <v>45129.631944444445</v>
      </c>
      <c r="E146" t="s">
        <v>365</v>
      </c>
      <c r="F146">
        <v>1</v>
      </c>
      <c r="G146">
        <v>10.074009999999999</v>
      </c>
      <c r="H146">
        <v>-85.149259999999998</v>
      </c>
      <c r="I146" s="27"/>
      <c r="J146" s="27"/>
      <c r="K146">
        <v>20</v>
      </c>
      <c r="L146" t="s">
        <v>375</v>
      </c>
      <c r="O146">
        <v>37.916666666666664</v>
      </c>
      <c r="Y146">
        <v>28.166666666666668</v>
      </c>
      <c r="AA146">
        <v>32.74</v>
      </c>
    </row>
    <row r="147" spans="1:27" x14ac:dyDescent="0.35">
      <c r="A147" t="s">
        <v>51</v>
      </c>
      <c r="B147">
        <v>5</v>
      </c>
      <c r="C147" t="s">
        <v>994</v>
      </c>
      <c r="D147" s="30">
        <v>45130.135416666664</v>
      </c>
      <c r="E147" t="s">
        <v>373</v>
      </c>
      <c r="F147">
        <v>1</v>
      </c>
      <c r="G147">
        <v>10.073589999999999</v>
      </c>
      <c r="H147">
        <v>-85.15043</v>
      </c>
      <c r="I147" s="27">
        <v>0.14583333333333334</v>
      </c>
      <c r="J147" s="27">
        <v>0.375</v>
      </c>
      <c r="K147">
        <v>5.5</v>
      </c>
      <c r="L147" t="s">
        <v>376</v>
      </c>
      <c r="M147">
        <v>26.5</v>
      </c>
      <c r="N147">
        <v>26.5</v>
      </c>
      <c r="O147">
        <v>26.5</v>
      </c>
      <c r="Y147">
        <v>28.5</v>
      </c>
    </row>
    <row r="148" spans="1:27" x14ac:dyDescent="0.35">
      <c r="A148" t="s">
        <v>51</v>
      </c>
      <c r="B148">
        <v>5</v>
      </c>
      <c r="C148" t="s">
        <v>994</v>
      </c>
      <c r="D148" s="30">
        <v>45130.135416666664</v>
      </c>
      <c r="E148" t="s">
        <v>373</v>
      </c>
      <c r="F148">
        <v>2</v>
      </c>
      <c r="G148">
        <v>10.07362</v>
      </c>
      <c r="H148">
        <v>-85.150130000000004</v>
      </c>
      <c r="I148" s="27">
        <v>0.15625</v>
      </c>
      <c r="J148" s="27">
        <v>0.375</v>
      </c>
      <c r="K148">
        <v>5.25</v>
      </c>
      <c r="L148" t="s">
        <v>376</v>
      </c>
      <c r="M148">
        <v>25.5</v>
      </c>
      <c r="N148">
        <v>27</v>
      </c>
      <c r="O148">
        <v>26.25</v>
      </c>
      <c r="Y148">
        <v>28.5</v>
      </c>
    </row>
    <row r="149" spans="1:27" x14ac:dyDescent="0.35">
      <c r="A149" t="s">
        <v>51</v>
      </c>
      <c r="B149">
        <v>5</v>
      </c>
      <c r="C149" t="s">
        <v>994</v>
      </c>
      <c r="D149" s="30">
        <v>45130.135416666664</v>
      </c>
      <c r="E149" t="s">
        <v>373</v>
      </c>
      <c r="F149">
        <v>3</v>
      </c>
      <c r="G149">
        <v>10.074020000000001</v>
      </c>
      <c r="H149">
        <v>-85.149280000000005</v>
      </c>
      <c r="I149" s="27">
        <v>0.15625</v>
      </c>
      <c r="J149" s="27">
        <v>0.36805555555555558</v>
      </c>
      <c r="K149">
        <v>5.0833333333333339</v>
      </c>
      <c r="L149" t="s">
        <v>376</v>
      </c>
      <c r="M149">
        <v>26</v>
      </c>
      <c r="N149">
        <v>27</v>
      </c>
      <c r="O149">
        <v>26.5</v>
      </c>
      <c r="Y149">
        <v>28</v>
      </c>
    </row>
    <row r="150" spans="1:27" hidden="1" x14ac:dyDescent="0.35">
      <c r="A150" t="s">
        <v>51</v>
      </c>
      <c r="B150">
        <v>5</v>
      </c>
      <c r="C150" t="s">
        <v>994</v>
      </c>
      <c r="D150" s="30">
        <v>45130.135416666664</v>
      </c>
      <c r="E150" t="s">
        <v>364</v>
      </c>
      <c r="F150">
        <v>1</v>
      </c>
      <c r="G150">
        <v>10.074009999999999</v>
      </c>
      <c r="H150">
        <v>-85.149259999999998</v>
      </c>
      <c r="I150" s="27"/>
      <c r="J150" s="27"/>
      <c r="K150">
        <v>1</v>
      </c>
      <c r="L150" t="s">
        <v>374</v>
      </c>
      <c r="O150">
        <v>26.416666666666668</v>
      </c>
      <c r="Y150">
        <v>28.333333333333332</v>
      </c>
    </row>
    <row r="151" spans="1:27" hidden="1" x14ac:dyDescent="0.35">
      <c r="A151" t="s">
        <v>51</v>
      </c>
      <c r="B151">
        <v>5</v>
      </c>
      <c r="C151" t="s">
        <v>994</v>
      </c>
      <c r="D151" s="30">
        <v>45130.135416666664</v>
      </c>
      <c r="E151" t="s">
        <v>365</v>
      </c>
      <c r="F151">
        <v>1</v>
      </c>
      <c r="G151">
        <v>10.074009999999999</v>
      </c>
      <c r="H151">
        <v>-85.149259999999998</v>
      </c>
      <c r="I151" s="27"/>
      <c r="J151" s="27"/>
      <c r="K151">
        <v>20</v>
      </c>
      <c r="L151" t="s">
        <v>375</v>
      </c>
      <c r="O151">
        <v>26.416666666666668</v>
      </c>
      <c r="Y151">
        <v>28.333333333333332</v>
      </c>
    </row>
    <row r="152" spans="1:27" x14ac:dyDescent="0.35">
      <c r="A152" t="s">
        <v>16</v>
      </c>
      <c r="B152">
        <v>6</v>
      </c>
      <c r="C152" t="s">
        <v>994</v>
      </c>
      <c r="D152" s="30">
        <v>45130.625</v>
      </c>
      <c r="E152" t="s">
        <v>373</v>
      </c>
      <c r="F152">
        <v>1</v>
      </c>
      <c r="G152">
        <v>10.06751</v>
      </c>
      <c r="H152">
        <v>-84.957419999999999</v>
      </c>
      <c r="I152" s="27">
        <v>0.64583333333333337</v>
      </c>
      <c r="J152" s="27">
        <v>0.89236111111111116</v>
      </c>
      <c r="K152">
        <v>5.916666666666667</v>
      </c>
      <c r="L152" t="s">
        <v>376</v>
      </c>
      <c r="M152">
        <v>59</v>
      </c>
      <c r="N152">
        <v>60.5</v>
      </c>
      <c r="O152">
        <v>59.75</v>
      </c>
      <c r="Y152">
        <v>31</v>
      </c>
    </row>
    <row r="153" spans="1:27" x14ac:dyDescent="0.35">
      <c r="A153" t="s">
        <v>16</v>
      </c>
      <c r="B153">
        <v>6</v>
      </c>
      <c r="C153" t="s">
        <v>994</v>
      </c>
      <c r="D153" s="30">
        <v>45130.625</v>
      </c>
      <c r="E153" t="s">
        <v>373</v>
      </c>
      <c r="F153">
        <v>2</v>
      </c>
      <c r="G153">
        <v>10.06744</v>
      </c>
      <c r="H153">
        <v>-84.957679999999996</v>
      </c>
      <c r="I153" s="27">
        <v>0.64583333333333337</v>
      </c>
      <c r="J153" s="27">
        <v>0.89583333333333337</v>
      </c>
      <c r="K153">
        <v>6</v>
      </c>
      <c r="L153" t="s">
        <v>376</v>
      </c>
      <c r="M153">
        <v>59</v>
      </c>
      <c r="N153">
        <v>61</v>
      </c>
      <c r="O153">
        <v>60</v>
      </c>
      <c r="Y153">
        <v>32</v>
      </c>
    </row>
    <row r="154" spans="1:27" x14ac:dyDescent="0.35">
      <c r="A154" t="s">
        <v>16</v>
      </c>
      <c r="B154">
        <v>6</v>
      </c>
      <c r="C154" t="s">
        <v>994</v>
      </c>
      <c r="D154" s="30">
        <v>45130.625</v>
      </c>
      <c r="E154" t="s">
        <v>373</v>
      </c>
      <c r="F154">
        <v>3</v>
      </c>
      <c r="G154">
        <v>10.17536</v>
      </c>
      <c r="H154">
        <v>-85.107910000000004</v>
      </c>
      <c r="I154" s="27">
        <v>0.63541666666666663</v>
      </c>
      <c r="J154" s="27">
        <v>0.90277777777777779</v>
      </c>
      <c r="K154">
        <v>6.4166666666666679</v>
      </c>
      <c r="L154" t="s">
        <v>376</v>
      </c>
      <c r="M154">
        <v>58.5</v>
      </c>
      <c r="N154">
        <v>59.5</v>
      </c>
      <c r="O154">
        <v>59</v>
      </c>
      <c r="Y154">
        <v>32</v>
      </c>
    </row>
    <row r="155" spans="1:27" hidden="1" x14ac:dyDescent="0.35">
      <c r="A155" t="s">
        <v>16</v>
      </c>
      <c r="B155">
        <v>6</v>
      </c>
      <c r="C155" t="s">
        <v>994</v>
      </c>
      <c r="D155" s="30">
        <v>45130.625</v>
      </c>
      <c r="E155" t="s">
        <v>364</v>
      </c>
      <c r="F155">
        <v>1</v>
      </c>
      <c r="G155">
        <v>10.067299999999999</v>
      </c>
      <c r="H155">
        <v>-84.958219999999997</v>
      </c>
      <c r="I155" s="27"/>
      <c r="J155" s="27"/>
      <c r="K155">
        <v>2</v>
      </c>
      <c r="L155" t="s">
        <v>374</v>
      </c>
      <c r="O155">
        <v>59.583333333333336</v>
      </c>
      <c r="Y155">
        <v>31.666666666666668</v>
      </c>
    </row>
    <row r="156" spans="1:27" hidden="1" x14ac:dyDescent="0.35">
      <c r="A156" t="s">
        <v>16</v>
      </c>
      <c r="B156">
        <v>6</v>
      </c>
      <c r="C156" t="s">
        <v>994</v>
      </c>
      <c r="D156" s="30">
        <v>45130.625</v>
      </c>
      <c r="E156" t="s">
        <v>365</v>
      </c>
      <c r="F156">
        <v>1</v>
      </c>
      <c r="G156">
        <v>10.067299999999999</v>
      </c>
      <c r="H156">
        <v>-84.958219999999997</v>
      </c>
      <c r="I156" s="27"/>
      <c r="J156" s="27"/>
      <c r="K156">
        <v>20</v>
      </c>
      <c r="L156" t="s">
        <v>375</v>
      </c>
      <c r="O156">
        <v>59.583333333333336</v>
      </c>
      <c r="Y156">
        <v>31.666666666666668</v>
      </c>
    </row>
    <row r="157" spans="1:27" x14ac:dyDescent="0.35">
      <c r="A157" t="s">
        <v>0</v>
      </c>
      <c r="B157">
        <v>6</v>
      </c>
      <c r="C157" t="s">
        <v>994</v>
      </c>
      <c r="D157" s="30">
        <v>45131.166666666664</v>
      </c>
      <c r="E157" t="s">
        <v>373</v>
      </c>
      <c r="F157">
        <v>1</v>
      </c>
      <c r="G157">
        <v>9.8671000000000006</v>
      </c>
      <c r="H157">
        <v>-84.696610000000007</v>
      </c>
      <c r="I157" s="27">
        <v>0.21527777777777779</v>
      </c>
      <c r="J157" s="27">
        <v>0.3576388888888889</v>
      </c>
      <c r="K157">
        <v>3.4166666666666665</v>
      </c>
      <c r="L157" t="s">
        <v>376</v>
      </c>
      <c r="M157">
        <v>185</v>
      </c>
      <c r="N157">
        <v>187</v>
      </c>
      <c r="O157">
        <v>186</v>
      </c>
      <c r="Y157">
        <v>32</v>
      </c>
    </row>
    <row r="158" spans="1:27" x14ac:dyDescent="0.35">
      <c r="A158" t="s">
        <v>0</v>
      </c>
      <c r="B158">
        <v>6</v>
      </c>
      <c r="C158" t="s">
        <v>994</v>
      </c>
      <c r="D158" s="30">
        <v>45131.166666666664</v>
      </c>
      <c r="E158" t="s">
        <v>373</v>
      </c>
      <c r="F158">
        <v>2</v>
      </c>
      <c r="G158">
        <v>9.8673999999999999</v>
      </c>
      <c r="H158">
        <v>-84.696489999999997</v>
      </c>
      <c r="I158" s="27">
        <v>0.22916666666666666</v>
      </c>
      <c r="J158" s="27">
        <v>0.35069444444444442</v>
      </c>
      <c r="K158">
        <v>2.9166666666666661</v>
      </c>
      <c r="L158" t="s">
        <v>376</v>
      </c>
      <c r="M158">
        <v>186</v>
      </c>
      <c r="N158">
        <v>188</v>
      </c>
      <c r="O158">
        <v>187</v>
      </c>
      <c r="Y158">
        <v>33</v>
      </c>
    </row>
    <row r="159" spans="1:27" x14ac:dyDescent="0.35">
      <c r="A159" t="s">
        <v>0</v>
      </c>
      <c r="B159">
        <v>6</v>
      </c>
      <c r="C159" t="s">
        <v>994</v>
      </c>
      <c r="D159" s="30">
        <v>45131.166666666664</v>
      </c>
      <c r="E159" t="s">
        <v>373</v>
      </c>
      <c r="F159">
        <v>3</v>
      </c>
      <c r="G159">
        <v>9.8675300000000004</v>
      </c>
      <c r="H159">
        <v>-84.696389999999994</v>
      </c>
      <c r="I159" s="27">
        <v>0.22222222222222221</v>
      </c>
      <c r="J159" s="27">
        <v>0.35069444444444442</v>
      </c>
      <c r="K159">
        <v>3.083333333333333</v>
      </c>
      <c r="L159" t="s">
        <v>376</v>
      </c>
      <c r="M159">
        <v>189</v>
      </c>
      <c r="N159">
        <v>188.5</v>
      </c>
      <c r="O159">
        <v>188.75</v>
      </c>
      <c r="Y159">
        <v>33</v>
      </c>
    </row>
    <row r="160" spans="1:27" hidden="1" x14ac:dyDescent="0.35">
      <c r="A160" t="s">
        <v>0</v>
      </c>
      <c r="B160">
        <v>6</v>
      </c>
      <c r="C160" t="s">
        <v>994</v>
      </c>
      <c r="D160" s="30">
        <v>45131.166666666664</v>
      </c>
      <c r="E160" t="s">
        <v>364</v>
      </c>
      <c r="F160">
        <v>1</v>
      </c>
      <c r="G160">
        <v>9.8675700000000006</v>
      </c>
      <c r="H160">
        <v>-84.696399999999997</v>
      </c>
      <c r="I160" s="27"/>
      <c r="J160" s="27"/>
      <c r="K160">
        <v>2</v>
      </c>
      <c r="L160" t="s">
        <v>374</v>
      </c>
      <c r="O160">
        <v>187.25</v>
      </c>
      <c r="Y160">
        <v>32.666666666666664</v>
      </c>
    </row>
    <row r="161" spans="1:25" hidden="1" x14ac:dyDescent="0.35">
      <c r="A161" t="s">
        <v>0</v>
      </c>
      <c r="B161">
        <v>6</v>
      </c>
      <c r="C161" t="s">
        <v>994</v>
      </c>
      <c r="D161" s="30">
        <v>45131.166666666664</v>
      </c>
      <c r="E161" t="s">
        <v>365</v>
      </c>
      <c r="F161">
        <v>1</v>
      </c>
      <c r="G161">
        <v>9.8675700000000006</v>
      </c>
      <c r="H161">
        <v>-84.696399999999997</v>
      </c>
      <c r="I161" s="27"/>
      <c r="J161" s="27"/>
      <c r="K161">
        <v>20</v>
      </c>
      <c r="L161" t="s">
        <v>375</v>
      </c>
      <c r="O161">
        <v>187.25</v>
      </c>
      <c r="Y161">
        <v>32.666666666666664</v>
      </c>
    </row>
    <row r="162" spans="1:25" x14ac:dyDescent="0.35">
      <c r="A162" t="s">
        <v>25</v>
      </c>
      <c r="B162">
        <v>6</v>
      </c>
      <c r="C162" t="s">
        <v>994</v>
      </c>
      <c r="D162" s="30">
        <v>45132.177083333336</v>
      </c>
      <c r="E162" t="s">
        <v>373</v>
      </c>
      <c r="F162">
        <v>1</v>
      </c>
      <c r="G162">
        <v>10.175459999999999</v>
      </c>
      <c r="H162">
        <v>-85.108440000000002</v>
      </c>
      <c r="I162" s="27">
        <v>0.21875</v>
      </c>
      <c r="J162" s="27">
        <v>0.4375</v>
      </c>
      <c r="K162">
        <v>5.25</v>
      </c>
      <c r="L162" t="s">
        <v>376</v>
      </c>
      <c r="M162">
        <v>29</v>
      </c>
      <c r="N162">
        <v>29.5</v>
      </c>
      <c r="O162">
        <v>29.25</v>
      </c>
      <c r="Y162">
        <v>31</v>
      </c>
    </row>
    <row r="163" spans="1:25" x14ac:dyDescent="0.35">
      <c r="A163" t="s">
        <v>25</v>
      </c>
      <c r="B163">
        <v>6</v>
      </c>
      <c r="C163" t="s">
        <v>994</v>
      </c>
      <c r="D163" s="30">
        <v>45132.177083333336</v>
      </c>
      <c r="E163" t="s">
        <v>373</v>
      </c>
      <c r="F163">
        <v>2</v>
      </c>
      <c r="G163">
        <v>10.17525</v>
      </c>
      <c r="H163">
        <v>-85.10812</v>
      </c>
      <c r="I163" s="27">
        <v>0.21875</v>
      </c>
      <c r="J163" s="27">
        <v>0.4375</v>
      </c>
      <c r="K163">
        <v>5.25</v>
      </c>
      <c r="L163" t="s">
        <v>376</v>
      </c>
      <c r="M163">
        <v>29</v>
      </c>
      <c r="N163">
        <v>30</v>
      </c>
      <c r="O163">
        <v>29.5</v>
      </c>
      <c r="Y163">
        <v>31.5</v>
      </c>
    </row>
    <row r="164" spans="1:25" x14ac:dyDescent="0.35">
      <c r="A164" t="s">
        <v>25</v>
      </c>
      <c r="B164">
        <v>6</v>
      </c>
      <c r="C164" t="s">
        <v>994</v>
      </c>
      <c r="D164" s="30">
        <v>45132.177083333336</v>
      </c>
      <c r="E164" t="s">
        <v>373</v>
      </c>
      <c r="F164">
        <v>3</v>
      </c>
      <c r="G164">
        <v>10.1754</v>
      </c>
      <c r="H164">
        <v>-85.107889999999998</v>
      </c>
      <c r="I164" s="27">
        <v>0.22569444444444445</v>
      </c>
      <c r="J164" s="27">
        <v>0.43402777777777779</v>
      </c>
      <c r="K164">
        <v>4.9999999999999991</v>
      </c>
      <c r="L164" t="s">
        <v>376</v>
      </c>
      <c r="M164">
        <v>32</v>
      </c>
      <c r="N164">
        <v>31</v>
      </c>
      <c r="O164">
        <v>31.5</v>
      </c>
      <c r="Y164">
        <v>31</v>
      </c>
    </row>
    <row r="165" spans="1:25" hidden="1" x14ac:dyDescent="0.35">
      <c r="A165" t="s">
        <v>25</v>
      </c>
      <c r="B165">
        <v>6</v>
      </c>
      <c r="C165" t="s">
        <v>994</v>
      </c>
      <c r="D165" s="30">
        <v>45132.177083333336</v>
      </c>
      <c r="E165" t="s">
        <v>364</v>
      </c>
      <c r="F165">
        <v>1</v>
      </c>
      <c r="G165">
        <v>10.175330000000001</v>
      </c>
      <c r="H165">
        <v>-85.107969999999995</v>
      </c>
      <c r="I165" s="27"/>
      <c r="J165" s="27"/>
      <c r="K165">
        <v>1</v>
      </c>
      <c r="L165" t="s">
        <v>374</v>
      </c>
      <c r="O165">
        <v>30.083333333333332</v>
      </c>
      <c r="Y165">
        <v>31.166666666666668</v>
      </c>
    </row>
    <row r="166" spans="1:25" hidden="1" x14ac:dyDescent="0.35">
      <c r="A166" t="s">
        <v>25</v>
      </c>
      <c r="B166">
        <v>6</v>
      </c>
      <c r="C166" t="s">
        <v>994</v>
      </c>
      <c r="D166" s="30">
        <v>45132.177083333336</v>
      </c>
      <c r="E166" t="s">
        <v>365</v>
      </c>
      <c r="F166">
        <v>1</v>
      </c>
      <c r="G166">
        <v>10.175330000000001</v>
      </c>
      <c r="H166">
        <v>-85.107969999999995</v>
      </c>
      <c r="I166" s="27"/>
      <c r="J166" s="27"/>
      <c r="K166">
        <v>20</v>
      </c>
      <c r="L166" t="s">
        <v>375</v>
      </c>
      <c r="O166">
        <v>30.083333333333332</v>
      </c>
      <c r="Y166">
        <v>31.166666666666668</v>
      </c>
    </row>
    <row r="167" spans="1:25" x14ac:dyDescent="0.35">
      <c r="A167" t="s">
        <v>30</v>
      </c>
      <c r="B167">
        <v>6</v>
      </c>
      <c r="C167" t="s">
        <v>994</v>
      </c>
      <c r="D167" s="30">
        <v>45132.694444444445</v>
      </c>
      <c r="E167" t="s">
        <v>373</v>
      </c>
      <c r="F167">
        <v>1</v>
      </c>
      <c r="G167">
        <v>10.252649999999999</v>
      </c>
      <c r="H167">
        <v>-85.238550000000004</v>
      </c>
      <c r="I167" s="27">
        <v>0.76041666666666663</v>
      </c>
      <c r="J167" s="27">
        <v>0.92708333333333337</v>
      </c>
      <c r="K167">
        <v>4.0000000000000018</v>
      </c>
      <c r="L167" t="s">
        <v>376</v>
      </c>
      <c r="M167">
        <v>12</v>
      </c>
      <c r="N167">
        <v>12.5</v>
      </c>
      <c r="O167">
        <v>12.25</v>
      </c>
      <c r="Y167">
        <v>11</v>
      </c>
    </row>
    <row r="168" spans="1:25" x14ac:dyDescent="0.35">
      <c r="A168" t="s">
        <v>30</v>
      </c>
      <c r="B168">
        <v>6</v>
      </c>
      <c r="C168" t="s">
        <v>994</v>
      </c>
      <c r="D168" s="30">
        <v>45132.694444444445</v>
      </c>
      <c r="E168" t="s">
        <v>373</v>
      </c>
      <c r="F168">
        <v>2</v>
      </c>
      <c r="G168">
        <v>10.25217</v>
      </c>
      <c r="H168">
        <v>-85.23921</v>
      </c>
      <c r="I168" s="27">
        <v>0.76736111111111116</v>
      </c>
      <c r="J168" s="27">
        <v>0.92013888888888884</v>
      </c>
      <c r="K168">
        <v>3.6666666666666643</v>
      </c>
      <c r="L168" t="s">
        <v>376</v>
      </c>
      <c r="M168">
        <v>12.5</v>
      </c>
      <c r="N168">
        <v>13</v>
      </c>
      <c r="O168">
        <v>12.75</v>
      </c>
      <c r="Y168">
        <v>10</v>
      </c>
    </row>
    <row r="169" spans="1:25" x14ac:dyDescent="0.35">
      <c r="A169" t="s">
        <v>30</v>
      </c>
      <c r="B169">
        <v>6</v>
      </c>
      <c r="C169" t="s">
        <v>994</v>
      </c>
      <c r="D169" s="30">
        <v>45132.694444444445</v>
      </c>
      <c r="E169" t="s">
        <v>373</v>
      </c>
      <c r="F169">
        <v>3</v>
      </c>
      <c r="G169">
        <v>10.252039999999999</v>
      </c>
      <c r="H169">
        <v>-85.239220000000003</v>
      </c>
      <c r="I169" s="27">
        <v>0.74305555555555558</v>
      </c>
      <c r="J169" s="27">
        <v>0.93402777777777779</v>
      </c>
      <c r="K169">
        <v>4.5833333333333357</v>
      </c>
      <c r="L169" t="s">
        <v>376</v>
      </c>
      <c r="M169">
        <v>12.5</v>
      </c>
      <c r="N169">
        <v>13.5</v>
      </c>
      <c r="O169">
        <v>13</v>
      </c>
      <c r="Y169">
        <v>11</v>
      </c>
    </row>
    <row r="170" spans="1:25" hidden="1" x14ac:dyDescent="0.35">
      <c r="A170" t="s">
        <v>30</v>
      </c>
      <c r="B170">
        <v>6</v>
      </c>
      <c r="C170" t="s">
        <v>994</v>
      </c>
      <c r="D170" s="30">
        <v>45132.694444444445</v>
      </c>
      <c r="E170" t="s">
        <v>364</v>
      </c>
      <c r="G170">
        <v>10.25197</v>
      </c>
      <c r="H170">
        <v>-85.239249999999998</v>
      </c>
      <c r="I170" s="27"/>
      <c r="J170" s="27"/>
      <c r="K170">
        <v>0</v>
      </c>
      <c r="L170" t="s">
        <v>374</v>
      </c>
      <c r="O170">
        <v>12.666666666666666</v>
      </c>
      <c r="Y170">
        <v>10.666666666666666</v>
      </c>
    </row>
    <row r="171" spans="1:25" hidden="1" x14ac:dyDescent="0.35">
      <c r="A171" t="s">
        <v>30</v>
      </c>
      <c r="B171">
        <v>6</v>
      </c>
      <c r="C171" t="s">
        <v>994</v>
      </c>
      <c r="D171" s="30">
        <v>45132.694444444445</v>
      </c>
      <c r="E171" t="s">
        <v>365</v>
      </c>
      <c r="F171">
        <v>1</v>
      </c>
      <c r="G171">
        <v>10.25197</v>
      </c>
      <c r="H171">
        <v>-85.239249999999998</v>
      </c>
      <c r="I171" s="27"/>
      <c r="J171" s="27"/>
      <c r="K171">
        <v>20</v>
      </c>
      <c r="L171" t="s">
        <v>375</v>
      </c>
      <c r="O171">
        <v>12.666666666666666</v>
      </c>
      <c r="Y171">
        <v>10.666666666666666</v>
      </c>
    </row>
  </sheetData>
  <phoneticPr fontId="3" type="noConversion"/>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4B28-AD76-4332-925B-A410B754CA20}">
  <sheetPr codeName="Sheet8"/>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4</v>
      </c>
      <c r="C2" t="s">
        <v>1015</v>
      </c>
      <c r="D2" s="36">
        <v>44992.552083333336</v>
      </c>
      <c r="E2" t="s">
        <v>373</v>
      </c>
      <c r="F2">
        <v>1</v>
      </c>
      <c r="G2" t="s">
        <v>1151</v>
      </c>
      <c r="H2">
        <v>0.57291666666666663</v>
      </c>
      <c r="I2">
        <v>0.70833333333333337</v>
      </c>
      <c r="J2">
        <v>3.2500000000000018</v>
      </c>
      <c r="K2" t="s">
        <v>376</v>
      </c>
      <c r="L2">
        <v>182</v>
      </c>
      <c r="M2">
        <v>184.3</v>
      </c>
      <c r="N2">
        <v>183.15</v>
      </c>
      <c r="P2">
        <v>8.1199999999999992</v>
      </c>
      <c r="S2">
        <v>11.62</v>
      </c>
      <c r="X2">
        <v>40</v>
      </c>
      <c r="Z2">
        <v>28.3</v>
      </c>
    </row>
    <row r="3" spans="1:27" x14ac:dyDescent="0.35">
      <c r="A3" t="s">
        <v>0</v>
      </c>
      <c r="B3">
        <v>4</v>
      </c>
      <c r="C3" t="s">
        <v>1015</v>
      </c>
      <c r="D3" s="36">
        <v>44992.552083333336</v>
      </c>
      <c r="E3" t="s">
        <v>373</v>
      </c>
      <c r="F3">
        <v>2</v>
      </c>
      <c r="G3" t="s">
        <v>1152</v>
      </c>
      <c r="H3">
        <v>0.59722222222222221</v>
      </c>
      <c r="I3">
        <v>0.69791666666666663</v>
      </c>
      <c r="J3">
        <v>2.4166666666666661</v>
      </c>
      <c r="K3" t="s">
        <v>376</v>
      </c>
      <c r="L3">
        <v>182.4</v>
      </c>
      <c r="M3">
        <v>184.1</v>
      </c>
      <c r="N3">
        <v>183.25</v>
      </c>
      <c r="P3">
        <v>8.25</v>
      </c>
      <c r="S3">
        <v>11.08</v>
      </c>
      <c r="X3">
        <v>41</v>
      </c>
      <c r="Z3">
        <v>28.3</v>
      </c>
    </row>
    <row r="4" spans="1:27" x14ac:dyDescent="0.35">
      <c r="A4" t="s">
        <v>0</v>
      </c>
      <c r="B4">
        <v>4</v>
      </c>
      <c r="C4" t="s">
        <v>1015</v>
      </c>
      <c r="D4" s="36">
        <v>44992.552083333336</v>
      </c>
      <c r="E4" t="s">
        <v>373</v>
      </c>
      <c r="F4">
        <v>3</v>
      </c>
      <c r="G4" t="s">
        <v>1153</v>
      </c>
      <c r="H4">
        <v>0.57638888888888895</v>
      </c>
      <c r="I4">
        <v>0.71180555555555547</v>
      </c>
      <c r="J4">
        <v>3.2499999999999964</v>
      </c>
      <c r="K4" t="s">
        <v>376</v>
      </c>
      <c r="L4">
        <v>183.1</v>
      </c>
      <c r="M4">
        <v>184.2</v>
      </c>
      <c r="N4">
        <v>183.64999999999998</v>
      </c>
      <c r="P4">
        <v>8.3000000000000007</v>
      </c>
      <c r="S4">
        <v>11.09</v>
      </c>
      <c r="X4">
        <v>41</v>
      </c>
      <c r="Z4">
        <v>28.4</v>
      </c>
    </row>
    <row r="5" spans="1:27" x14ac:dyDescent="0.35">
      <c r="A5" t="s">
        <v>0</v>
      </c>
      <c r="B5">
        <v>4</v>
      </c>
      <c r="C5" t="s">
        <v>1015</v>
      </c>
      <c r="D5" s="36">
        <v>44992.552083333336</v>
      </c>
      <c r="E5" t="s">
        <v>364</v>
      </c>
      <c r="F5">
        <v>1</v>
      </c>
      <c r="G5" t="s">
        <v>339</v>
      </c>
      <c r="J5">
        <v>2</v>
      </c>
      <c r="K5" t="s">
        <v>374</v>
      </c>
      <c r="N5">
        <v>183.35</v>
      </c>
      <c r="P5">
        <v>8.2233333333333327</v>
      </c>
      <c r="S5">
        <v>11.263333333333334</v>
      </c>
      <c r="X5">
        <v>40.666666666666664</v>
      </c>
      <c r="Z5">
        <v>28.333333333333332</v>
      </c>
    </row>
    <row r="6" spans="1:27" x14ac:dyDescent="0.35">
      <c r="A6" t="s">
        <v>0</v>
      </c>
      <c r="B6">
        <v>4</v>
      </c>
      <c r="C6" t="s">
        <v>1015</v>
      </c>
      <c r="D6" s="36">
        <v>44992.552083333336</v>
      </c>
      <c r="E6" t="s">
        <v>365</v>
      </c>
      <c r="F6">
        <v>1</v>
      </c>
      <c r="G6" t="s">
        <v>339</v>
      </c>
      <c r="J6">
        <v>20</v>
      </c>
      <c r="K6" t="s">
        <v>375</v>
      </c>
      <c r="N6">
        <v>183.35</v>
      </c>
      <c r="P6">
        <v>8.2233333333333327</v>
      </c>
      <c r="S6">
        <v>11.263333333333334</v>
      </c>
      <c r="X6">
        <v>40.666666666666664</v>
      </c>
      <c r="Z6">
        <v>28.333333333333332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67D0-70F1-4BEE-8CB6-4394C45B6FEA}">
  <sheetPr codeName="Sheet9"/>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9" width="11.81640625" bestFit="1" customWidth="1"/>
    <col min="10" max="10" width="7.9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4</v>
      </c>
      <c r="C2" t="s">
        <v>1015</v>
      </c>
      <c r="D2" s="36">
        <v>44991</v>
      </c>
      <c r="E2" t="s">
        <v>373</v>
      </c>
      <c r="F2">
        <v>1</v>
      </c>
      <c r="G2" t="s">
        <v>1154</v>
      </c>
      <c r="H2">
        <v>3.4722222222222224E-2</v>
      </c>
      <c r="I2">
        <v>0.21180555555555555</v>
      </c>
      <c r="J2">
        <v>4.25</v>
      </c>
      <c r="K2" t="s">
        <v>376</v>
      </c>
      <c r="L2">
        <v>17.5</v>
      </c>
      <c r="M2">
        <v>16</v>
      </c>
      <c r="N2">
        <v>16.75</v>
      </c>
      <c r="P2">
        <v>7.92</v>
      </c>
      <c r="S2">
        <v>9.8699999999999992</v>
      </c>
      <c r="X2">
        <v>18</v>
      </c>
      <c r="Z2">
        <v>27.7</v>
      </c>
    </row>
    <row r="3" spans="1:27" x14ac:dyDescent="0.35">
      <c r="A3" t="s">
        <v>30</v>
      </c>
      <c r="B3">
        <v>4</v>
      </c>
      <c r="C3" t="s">
        <v>1015</v>
      </c>
      <c r="D3" s="36">
        <v>44991</v>
      </c>
      <c r="E3" t="s">
        <v>373</v>
      </c>
      <c r="F3">
        <v>2</v>
      </c>
      <c r="G3" t="s">
        <v>1155</v>
      </c>
      <c r="H3">
        <v>3.8194444444444441E-2</v>
      </c>
      <c r="I3">
        <v>0.19444444444444445</v>
      </c>
      <c r="J3">
        <v>3.75</v>
      </c>
      <c r="K3" t="s">
        <v>376</v>
      </c>
      <c r="L3">
        <v>15.5</v>
      </c>
      <c r="M3">
        <v>16.2</v>
      </c>
      <c r="N3">
        <v>15.85</v>
      </c>
      <c r="P3">
        <v>7.9</v>
      </c>
      <c r="S3">
        <v>9.6999999999999993</v>
      </c>
      <c r="X3">
        <v>18</v>
      </c>
      <c r="Z3">
        <v>27.8</v>
      </c>
    </row>
    <row r="4" spans="1:27" x14ac:dyDescent="0.35">
      <c r="A4" t="s">
        <v>30</v>
      </c>
      <c r="B4">
        <v>4</v>
      </c>
      <c r="C4" t="s">
        <v>1015</v>
      </c>
      <c r="D4" s="36">
        <v>44991</v>
      </c>
      <c r="E4" t="s">
        <v>373</v>
      </c>
      <c r="F4">
        <v>3</v>
      </c>
      <c r="G4" t="s">
        <v>1156</v>
      </c>
      <c r="H4">
        <v>4.5138888888888888E-2</v>
      </c>
      <c r="I4">
        <v>0.20138888888888887</v>
      </c>
      <c r="J4">
        <v>3.7499999999999991</v>
      </c>
      <c r="K4" t="s">
        <v>376</v>
      </c>
      <c r="L4">
        <v>15.2</v>
      </c>
      <c r="M4">
        <v>16.100000000000001</v>
      </c>
      <c r="N4">
        <v>15.65</v>
      </c>
      <c r="P4">
        <v>7.87</v>
      </c>
      <c r="S4">
        <v>8.32</v>
      </c>
      <c r="X4">
        <v>19</v>
      </c>
      <c r="Z4">
        <v>27.7</v>
      </c>
    </row>
    <row r="5" spans="1:27" x14ac:dyDescent="0.35">
      <c r="A5" t="s">
        <v>30</v>
      </c>
      <c r="B5">
        <v>4</v>
      </c>
      <c r="C5" t="s">
        <v>1015</v>
      </c>
      <c r="D5" s="36">
        <v>44991</v>
      </c>
      <c r="E5" t="s">
        <v>364</v>
      </c>
      <c r="G5" t="s">
        <v>343</v>
      </c>
      <c r="J5">
        <v>0</v>
      </c>
      <c r="K5" t="s">
        <v>374</v>
      </c>
      <c r="N5">
        <v>16.083333333333332</v>
      </c>
      <c r="P5">
        <v>7.8966666666666674</v>
      </c>
      <c r="S5">
        <v>9.2966666666666669</v>
      </c>
      <c r="X5">
        <v>18.333333333333332</v>
      </c>
      <c r="Z5">
        <v>27.733333333333334</v>
      </c>
    </row>
    <row r="6" spans="1:27" x14ac:dyDescent="0.35">
      <c r="A6" t="s">
        <v>30</v>
      </c>
      <c r="B6">
        <v>4</v>
      </c>
      <c r="C6" t="s">
        <v>1015</v>
      </c>
      <c r="D6" s="36">
        <v>44991</v>
      </c>
      <c r="E6" t="s">
        <v>365</v>
      </c>
      <c r="F6">
        <v>1</v>
      </c>
      <c r="G6" t="s">
        <v>343</v>
      </c>
      <c r="J6">
        <v>20</v>
      </c>
      <c r="K6" t="s">
        <v>375</v>
      </c>
      <c r="N6">
        <v>16.083333333333332</v>
      </c>
      <c r="P6">
        <v>7.8966666666666674</v>
      </c>
      <c r="S6">
        <v>9.2966666666666669</v>
      </c>
      <c r="X6">
        <v>18.333333333333332</v>
      </c>
      <c r="Z6">
        <v>27.733333333333334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6D52-D254-4D4B-943A-91871C726986}">
  <sheetPr codeName="Sheet10"/>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4</v>
      </c>
      <c r="C2" t="s">
        <v>1015</v>
      </c>
      <c r="D2" s="36">
        <v>44989.930555555555</v>
      </c>
      <c r="E2" t="s">
        <v>373</v>
      </c>
      <c r="F2">
        <v>1</v>
      </c>
      <c r="G2" t="s">
        <v>1157</v>
      </c>
      <c r="H2">
        <v>0.95138888888888884</v>
      </c>
      <c r="I2">
        <v>0.18055555555555555</v>
      </c>
      <c r="J2">
        <v>5.5</v>
      </c>
      <c r="K2" t="s">
        <v>376</v>
      </c>
      <c r="L2">
        <v>45.5</v>
      </c>
      <c r="M2">
        <v>42.5</v>
      </c>
      <c r="N2">
        <v>44</v>
      </c>
      <c r="P2">
        <v>8.1300000000000008</v>
      </c>
      <c r="S2">
        <v>9.0299999999999994</v>
      </c>
      <c r="X2">
        <v>35</v>
      </c>
      <c r="Z2">
        <v>28.2</v>
      </c>
    </row>
    <row r="3" spans="1:27" x14ac:dyDescent="0.35">
      <c r="A3" t="s">
        <v>16</v>
      </c>
      <c r="B3">
        <v>4</v>
      </c>
      <c r="C3" t="s">
        <v>1015</v>
      </c>
      <c r="D3" s="36">
        <v>44989.930555555555</v>
      </c>
      <c r="E3" t="s">
        <v>373</v>
      </c>
      <c r="F3">
        <v>2</v>
      </c>
      <c r="G3" t="s">
        <v>1158</v>
      </c>
      <c r="H3">
        <v>0.94444444444444453</v>
      </c>
      <c r="I3">
        <v>0.17847222222222223</v>
      </c>
      <c r="J3">
        <v>5.6166666666666671</v>
      </c>
      <c r="K3" t="s">
        <v>376</v>
      </c>
      <c r="L3">
        <v>41.5</v>
      </c>
      <c r="M3">
        <v>44.2</v>
      </c>
      <c r="N3">
        <v>42.85</v>
      </c>
      <c r="P3">
        <v>8.09</v>
      </c>
      <c r="S3">
        <v>8.35</v>
      </c>
      <c r="X3">
        <v>36</v>
      </c>
      <c r="Z3">
        <v>28.4</v>
      </c>
    </row>
    <row r="4" spans="1:27" x14ac:dyDescent="0.35">
      <c r="A4" t="s">
        <v>16</v>
      </c>
      <c r="B4">
        <v>4</v>
      </c>
      <c r="C4" t="s">
        <v>1015</v>
      </c>
      <c r="D4" s="36">
        <v>44989.930555555555</v>
      </c>
      <c r="E4" t="s">
        <v>373</v>
      </c>
      <c r="F4">
        <v>3</v>
      </c>
      <c r="G4" t="s">
        <v>1159</v>
      </c>
      <c r="H4">
        <v>0.94791666666666663</v>
      </c>
      <c r="I4">
        <v>0.17361111111111113</v>
      </c>
      <c r="J4">
        <v>5.4166666666666679</v>
      </c>
      <c r="K4" t="s">
        <v>376</v>
      </c>
      <c r="L4">
        <v>37.5</v>
      </c>
      <c r="M4">
        <v>38.200000000000003</v>
      </c>
      <c r="N4">
        <v>37.85</v>
      </c>
      <c r="P4">
        <v>8.08</v>
      </c>
      <c r="S4">
        <v>8.4499999999999993</v>
      </c>
      <c r="X4">
        <v>36</v>
      </c>
      <c r="Z4">
        <v>28.6</v>
      </c>
    </row>
    <row r="5" spans="1:27" x14ac:dyDescent="0.35">
      <c r="A5" t="s">
        <v>16</v>
      </c>
      <c r="B5">
        <v>4</v>
      </c>
      <c r="C5" t="s">
        <v>1015</v>
      </c>
      <c r="D5" s="36">
        <v>44989.930555555555</v>
      </c>
      <c r="E5" t="s">
        <v>364</v>
      </c>
      <c r="F5">
        <v>1</v>
      </c>
      <c r="G5" t="s">
        <v>341</v>
      </c>
      <c r="J5">
        <v>1</v>
      </c>
      <c r="K5" t="s">
        <v>374</v>
      </c>
      <c r="N5">
        <v>41.566666666666663</v>
      </c>
      <c r="P5">
        <v>8.1</v>
      </c>
      <c r="S5">
        <v>8.61</v>
      </c>
      <c r="X5">
        <v>35.666666666666664</v>
      </c>
      <c r="Z5">
        <v>28.399999999999995</v>
      </c>
    </row>
    <row r="6" spans="1:27" x14ac:dyDescent="0.35">
      <c r="A6" t="s">
        <v>16</v>
      </c>
      <c r="B6">
        <v>4</v>
      </c>
      <c r="C6" t="s">
        <v>1015</v>
      </c>
      <c r="D6" s="36">
        <v>44989.930555555555</v>
      </c>
      <c r="E6" t="s">
        <v>365</v>
      </c>
      <c r="F6">
        <v>1</v>
      </c>
      <c r="G6" t="s">
        <v>341</v>
      </c>
      <c r="J6">
        <v>20</v>
      </c>
      <c r="K6" t="s">
        <v>375</v>
      </c>
      <c r="N6">
        <v>41.566666666666663</v>
      </c>
      <c r="P6">
        <v>8.1</v>
      </c>
      <c r="S6">
        <v>8.61</v>
      </c>
      <c r="X6">
        <v>35.666666666666664</v>
      </c>
      <c r="Z6">
        <v>28.399999999999995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C82C-D6A8-4CB5-8E3A-94C28B0619E4}">
  <sheetPr codeName="Sheet11"/>
  <dimension ref="A1:AA6"/>
  <sheetViews>
    <sheetView workbookViewId="0"/>
  </sheetViews>
  <sheetFormatPr defaultRowHeight="14.5" x14ac:dyDescent="0.35"/>
  <cols>
    <col min="1" max="1" width="6.17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51</v>
      </c>
      <c r="B2">
        <v>3</v>
      </c>
      <c r="C2" t="s">
        <v>1015</v>
      </c>
      <c r="D2" s="36">
        <v>44988.9375</v>
      </c>
      <c r="E2" t="s">
        <v>373</v>
      </c>
      <c r="F2">
        <v>1</v>
      </c>
      <c r="G2" t="s">
        <v>1160</v>
      </c>
      <c r="H2">
        <v>0.93055555555555547</v>
      </c>
      <c r="I2">
        <v>0.14583333333333334</v>
      </c>
      <c r="J2">
        <v>5.1666666666666714</v>
      </c>
      <c r="K2" t="s">
        <v>376</v>
      </c>
      <c r="L2">
        <v>40.200000000000003</v>
      </c>
      <c r="M2">
        <v>39.9</v>
      </c>
      <c r="N2">
        <v>40.049999999999997</v>
      </c>
      <c r="P2">
        <v>7.95</v>
      </c>
      <c r="S2">
        <v>7.82</v>
      </c>
      <c r="X2">
        <v>30</v>
      </c>
      <c r="Z2">
        <v>28.6</v>
      </c>
    </row>
    <row r="3" spans="1:27" x14ac:dyDescent="0.35">
      <c r="A3" t="s">
        <v>51</v>
      </c>
      <c r="B3">
        <v>3</v>
      </c>
      <c r="C3" t="s">
        <v>1015</v>
      </c>
      <c r="D3" s="36">
        <v>44988.9375</v>
      </c>
      <c r="E3" t="s">
        <v>373</v>
      </c>
      <c r="F3">
        <v>2</v>
      </c>
      <c r="G3" t="s">
        <v>1161</v>
      </c>
      <c r="H3">
        <v>0.94444444444444453</v>
      </c>
      <c r="I3">
        <v>0.13194444444444445</v>
      </c>
      <c r="J3">
        <v>4.4999999999999964</v>
      </c>
      <c r="K3" t="s">
        <v>376</v>
      </c>
      <c r="L3">
        <v>43</v>
      </c>
      <c r="M3">
        <v>45.2</v>
      </c>
      <c r="N3">
        <v>44.1</v>
      </c>
      <c r="P3">
        <v>7.96</v>
      </c>
      <c r="S3">
        <v>7.83</v>
      </c>
      <c r="X3">
        <v>30</v>
      </c>
      <c r="Z3">
        <v>28.7</v>
      </c>
    </row>
    <row r="4" spans="1:27" x14ac:dyDescent="0.35">
      <c r="A4" t="s">
        <v>51</v>
      </c>
      <c r="B4">
        <v>3</v>
      </c>
      <c r="C4" t="s">
        <v>1015</v>
      </c>
      <c r="D4" s="36">
        <v>44988.9375</v>
      </c>
      <c r="E4" t="s">
        <v>373</v>
      </c>
      <c r="F4">
        <v>3</v>
      </c>
      <c r="G4" t="s">
        <v>1162</v>
      </c>
      <c r="H4">
        <v>0.94444444444444453</v>
      </c>
      <c r="I4">
        <v>0.13194444444444445</v>
      </c>
      <c r="J4">
        <v>4.4999999999999964</v>
      </c>
      <c r="K4" t="s">
        <v>376</v>
      </c>
      <c r="L4">
        <v>39.5</v>
      </c>
      <c r="M4">
        <v>42.1</v>
      </c>
      <c r="N4">
        <v>40.799999999999997</v>
      </c>
      <c r="P4">
        <v>8</v>
      </c>
      <c r="S4">
        <v>8.35</v>
      </c>
      <c r="X4">
        <v>30</v>
      </c>
      <c r="Z4">
        <v>28.9</v>
      </c>
    </row>
    <row r="5" spans="1:27" x14ac:dyDescent="0.35">
      <c r="A5" t="s">
        <v>51</v>
      </c>
      <c r="B5">
        <v>3</v>
      </c>
      <c r="C5" t="s">
        <v>1015</v>
      </c>
      <c r="D5" s="36">
        <v>44988.9375</v>
      </c>
      <c r="E5" t="s">
        <v>364</v>
      </c>
      <c r="F5">
        <v>1</v>
      </c>
      <c r="G5" t="s">
        <v>1162</v>
      </c>
      <c r="J5">
        <v>2</v>
      </c>
      <c r="K5" t="s">
        <v>374</v>
      </c>
      <c r="N5">
        <v>41.65</v>
      </c>
      <c r="P5">
        <v>7.97</v>
      </c>
      <c r="S5">
        <v>8</v>
      </c>
      <c r="X5">
        <v>30</v>
      </c>
      <c r="Z5">
        <v>28.733333333333331</v>
      </c>
    </row>
    <row r="6" spans="1:27" x14ac:dyDescent="0.35">
      <c r="A6" t="s">
        <v>51</v>
      </c>
      <c r="B6">
        <v>3</v>
      </c>
      <c r="C6" t="s">
        <v>1015</v>
      </c>
      <c r="D6" s="36">
        <v>44988.9375</v>
      </c>
      <c r="E6" t="s">
        <v>365</v>
      </c>
      <c r="F6">
        <v>1</v>
      </c>
      <c r="G6" t="s">
        <v>1162</v>
      </c>
      <c r="J6">
        <v>20</v>
      </c>
      <c r="K6" t="s">
        <v>375</v>
      </c>
      <c r="N6">
        <v>41.65</v>
      </c>
      <c r="P6">
        <v>7.97</v>
      </c>
      <c r="S6">
        <v>8</v>
      </c>
      <c r="X6">
        <v>30</v>
      </c>
      <c r="Z6">
        <v>28.733333333333331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7160-2517-4BBB-B5F9-302A46BF4AC5}">
  <sheetPr codeName="Sheet12"/>
  <dimension ref="A1:AA6"/>
  <sheetViews>
    <sheetView workbookViewId="0"/>
  </sheetViews>
  <sheetFormatPr defaultRowHeight="14.5" x14ac:dyDescent="0.35"/>
  <cols>
    <col min="1" max="1" width="6.17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51</v>
      </c>
      <c r="B2">
        <v>2</v>
      </c>
      <c r="C2" t="s">
        <v>1015</v>
      </c>
      <c r="D2" s="36">
        <v>44988.416666666664</v>
      </c>
      <c r="E2" t="s">
        <v>373</v>
      </c>
      <c r="F2">
        <v>1</v>
      </c>
      <c r="G2" t="s">
        <v>1160</v>
      </c>
      <c r="H2">
        <v>0.4375</v>
      </c>
      <c r="I2">
        <v>0.62152777777777779</v>
      </c>
      <c r="J2">
        <v>4.416666666666667</v>
      </c>
      <c r="K2" t="s">
        <v>376</v>
      </c>
      <c r="L2">
        <v>55.3</v>
      </c>
      <c r="M2">
        <v>56</v>
      </c>
      <c r="N2">
        <v>55.65</v>
      </c>
      <c r="P2">
        <v>7.73</v>
      </c>
      <c r="S2">
        <v>9.82</v>
      </c>
      <c r="X2">
        <v>30</v>
      </c>
      <c r="Z2">
        <v>31</v>
      </c>
    </row>
    <row r="3" spans="1:27" x14ac:dyDescent="0.35">
      <c r="A3" t="s">
        <v>51</v>
      </c>
      <c r="B3">
        <v>2</v>
      </c>
      <c r="C3" t="s">
        <v>1015</v>
      </c>
      <c r="D3" s="36">
        <v>44988.416666666664</v>
      </c>
      <c r="E3" t="s">
        <v>373</v>
      </c>
      <c r="F3">
        <v>2</v>
      </c>
      <c r="G3" t="s">
        <v>1161</v>
      </c>
      <c r="H3">
        <v>0.45833333333333331</v>
      </c>
      <c r="I3">
        <v>0.60069444444444442</v>
      </c>
      <c r="J3">
        <v>3.4166666666666665</v>
      </c>
      <c r="K3" t="s">
        <v>376</v>
      </c>
      <c r="L3">
        <v>53.1</v>
      </c>
      <c r="M3">
        <v>55.2</v>
      </c>
      <c r="N3">
        <v>54.150000000000006</v>
      </c>
      <c r="P3">
        <v>7.93</v>
      </c>
      <c r="S3">
        <v>9.5</v>
      </c>
      <c r="X3">
        <v>30</v>
      </c>
      <c r="Z3">
        <v>30.3</v>
      </c>
    </row>
    <row r="4" spans="1:27" x14ac:dyDescent="0.35">
      <c r="A4" t="s">
        <v>51</v>
      </c>
      <c r="B4">
        <v>2</v>
      </c>
      <c r="C4" t="s">
        <v>1015</v>
      </c>
      <c r="D4" s="36">
        <v>44988.416666666664</v>
      </c>
      <c r="E4" t="s">
        <v>373</v>
      </c>
      <c r="F4">
        <v>3</v>
      </c>
      <c r="G4" t="s">
        <v>1162</v>
      </c>
      <c r="H4">
        <v>0.45833333333333331</v>
      </c>
      <c r="I4">
        <v>0.60069444444444442</v>
      </c>
      <c r="J4">
        <v>3.4166666666666665</v>
      </c>
      <c r="K4" t="s">
        <v>376</v>
      </c>
      <c r="L4">
        <v>57.5</v>
      </c>
      <c r="M4">
        <v>55</v>
      </c>
      <c r="N4">
        <v>56.25</v>
      </c>
      <c r="P4">
        <v>8.06</v>
      </c>
      <c r="S4">
        <v>10.199999999999999</v>
      </c>
      <c r="X4">
        <v>30</v>
      </c>
      <c r="Z4">
        <v>30.8</v>
      </c>
    </row>
    <row r="5" spans="1:27" x14ac:dyDescent="0.35">
      <c r="A5" t="s">
        <v>51</v>
      </c>
      <c r="B5">
        <v>2</v>
      </c>
      <c r="C5" t="s">
        <v>1015</v>
      </c>
      <c r="D5" s="36">
        <v>44988.416666666664</v>
      </c>
      <c r="E5" t="s">
        <v>364</v>
      </c>
      <c r="F5">
        <v>1</v>
      </c>
      <c r="G5" t="s">
        <v>1162</v>
      </c>
      <c r="J5">
        <v>2</v>
      </c>
      <c r="K5" t="s">
        <v>374</v>
      </c>
      <c r="N5">
        <v>55.35</v>
      </c>
      <c r="P5">
        <v>7.9066666666666663</v>
      </c>
      <c r="S5">
        <v>9.84</v>
      </c>
      <c r="X5">
        <v>30</v>
      </c>
      <c r="Z5">
        <v>30.7</v>
      </c>
    </row>
    <row r="6" spans="1:27" x14ac:dyDescent="0.35">
      <c r="A6" t="s">
        <v>51</v>
      </c>
      <c r="B6">
        <v>2</v>
      </c>
      <c r="C6" t="s">
        <v>1015</v>
      </c>
      <c r="D6" s="36">
        <v>44988.416666666664</v>
      </c>
      <c r="E6" t="s">
        <v>365</v>
      </c>
      <c r="F6">
        <v>1</v>
      </c>
      <c r="G6" t="s">
        <v>1162</v>
      </c>
      <c r="J6">
        <v>20</v>
      </c>
      <c r="K6" t="s">
        <v>375</v>
      </c>
      <c r="N6">
        <v>55.35</v>
      </c>
      <c r="P6">
        <v>7.9066666666666663</v>
      </c>
      <c r="S6">
        <v>9.84</v>
      </c>
      <c r="X6">
        <v>30</v>
      </c>
      <c r="Z6">
        <v>30.7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9127-645D-4D9F-BE4E-29786D6990A3}">
  <sheetPr codeName="Sheet13"/>
  <dimension ref="A1:AA6"/>
  <sheetViews>
    <sheetView workbookViewId="0"/>
  </sheetViews>
  <sheetFormatPr defaultRowHeight="14.5" x14ac:dyDescent="0.35"/>
  <cols>
    <col min="1" max="1" width="7.542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8" width="11.81640625" bestFit="1" customWidth="1"/>
    <col min="9" max="9" width="10.81640625" bestFit="1" customWidth="1"/>
    <col min="10"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49</v>
      </c>
      <c r="B2">
        <v>3</v>
      </c>
      <c r="C2" t="s">
        <v>1015</v>
      </c>
      <c r="D2" s="36">
        <v>44987.354166666664</v>
      </c>
      <c r="E2" t="s">
        <v>373</v>
      </c>
      <c r="F2">
        <v>1</v>
      </c>
      <c r="G2" t="s">
        <v>1163</v>
      </c>
      <c r="H2">
        <v>0.4236111111111111</v>
      </c>
      <c r="I2">
        <v>0.53125</v>
      </c>
      <c r="J2">
        <v>2.5833333333333335</v>
      </c>
      <c r="K2" t="s">
        <v>376</v>
      </c>
      <c r="L2">
        <v>33.4</v>
      </c>
      <c r="M2">
        <v>35</v>
      </c>
      <c r="N2">
        <v>34.200000000000003</v>
      </c>
      <c r="P2">
        <v>7.98</v>
      </c>
      <c r="S2">
        <v>9.6</v>
      </c>
      <c r="X2">
        <v>35</v>
      </c>
      <c r="Z2">
        <v>29</v>
      </c>
    </row>
    <row r="3" spans="1:27" x14ac:dyDescent="0.35">
      <c r="A3" t="s">
        <v>49</v>
      </c>
      <c r="B3">
        <v>3</v>
      </c>
      <c r="C3" t="s">
        <v>1015</v>
      </c>
      <c r="D3" s="36">
        <v>44987.354166666664</v>
      </c>
      <c r="E3" t="s">
        <v>373</v>
      </c>
      <c r="F3">
        <v>2</v>
      </c>
      <c r="G3" t="s">
        <v>349</v>
      </c>
      <c r="H3">
        <v>0.41666666666666669</v>
      </c>
      <c r="I3">
        <v>0.53125</v>
      </c>
      <c r="J3">
        <v>2.7499999999999996</v>
      </c>
      <c r="K3" t="s">
        <v>376</v>
      </c>
      <c r="L3">
        <v>32.5</v>
      </c>
      <c r="M3">
        <v>31.9</v>
      </c>
      <c r="N3">
        <v>32.200000000000003</v>
      </c>
      <c r="P3">
        <v>7.94</v>
      </c>
      <c r="S3">
        <v>9.11</v>
      </c>
      <c r="X3">
        <v>35</v>
      </c>
      <c r="Z3">
        <v>29.3</v>
      </c>
    </row>
    <row r="4" spans="1:27" x14ac:dyDescent="0.35">
      <c r="A4" t="s">
        <v>49</v>
      </c>
      <c r="B4">
        <v>3</v>
      </c>
      <c r="C4" t="s">
        <v>1015</v>
      </c>
      <c r="D4" s="36">
        <v>44987.354166666664</v>
      </c>
      <c r="E4" t="s">
        <v>373</v>
      </c>
      <c r="F4">
        <v>3</v>
      </c>
      <c r="G4" t="s">
        <v>1164</v>
      </c>
      <c r="H4">
        <v>0.39930555555555558</v>
      </c>
      <c r="I4">
        <v>0.5625</v>
      </c>
      <c r="J4">
        <v>3.9166666666666661</v>
      </c>
      <c r="K4" t="s">
        <v>376</v>
      </c>
      <c r="L4">
        <v>45</v>
      </c>
      <c r="M4">
        <v>47.2</v>
      </c>
      <c r="N4">
        <v>46.1</v>
      </c>
      <c r="P4">
        <v>8.0299999999999994</v>
      </c>
      <c r="S4">
        <v>9.3000000000000007</v>
      </c>
      <c r="X4">
        <v>35</v>
      </c>
      <c r="Z4">
        <v>29.4</v>
      </c>
    </row>
    <row r="5" spans="1:27" x14ac:dyDescent="0.35">
      <c r="A5" t="s">
        <v>49</v>
      </c>
      <c r="B5">
        <v>3</v>
      </c>
      <c r="C5" t="s">
        <v>1015</v>
      </c>
      <c r="D5" s="36">
        <v>44987.354166666664</v>
      </c>
      <c r="E5" t="s">
        <v>364</v>
      </c>
      <c r="F5">
        <v>1</v>
      </c>
      <c r="G5" t="s">
        <v>1170</v>
      </c>
      <c r="J5">
        <v>1</v>
      </c>
      <c r="K5" t="s">
        <v>374</v>
      </c>
      <c r="N5">
        <v>37.5</v>
      </c>
      <c r="P5">
        <v>7.9833333333333343</v>
      </c>
      <c r="S5">
        <v>9.3366666666666678</v>
      </c>
      <c r="X5">
        <v>35</v>
      </c>
      <c r="Z5">
        <v>29.233333333333331</v>
      </c>
    </row>
    <row r="6" spans="1:27" x14ac:dyDescent="0.35">
      <c r="A6" t="s">
        <v>49</v>
      </c>
      <c r="B6">
        <v>3</v>
      </c>
      <c r="C6" t="s">
        <v>1015</v>
      </c>
      <c r="D6" s="36">
        <v>44987.354166666664</v>
      </c>
      <c r="E6" t="s">
        <v>365</v>
      </c>
      <c r="F6">
        <v>1</v>
      </c>
      <c r="G6" t="s">
        <v>1170</v>
      </c>
      <c r="J6">
        <v>20</v>
      </c>
      <c r="K6" t="s">
        <v>375</v>
      </c>
      <c r="N6">
        <v>37.5</v>
      </c>
      <c r="P6">
        <v>7.9833333333333343</v>
      </c>
      <c r="S6">
        <v>9.3366666666666678</v>
      </c>
      <c r="X6">
        <v>35</v>
      </c>
      <c r="Z6">
        <v>29.233333333333331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5EC2-2FB9-485C-A6BB-B6B08F5BD50F}">
  <sheetPr codeName="Sheet14"/>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4</v>
      </c>
      <c r="C2" t="s">
        <v>1015</v>
      </c>
      <c r="D2" s="36">
        <v>44986.3125</v>
      </c>
      <c r="E2" t="s">
        <v>373</v>
      </c>
      <c r="F2">
        <v>1</v>
      </c>
      <c r="G2" t="s">
        <v>1165</v>
      </c>
      <c r="H2">
        <v>0.36458333333333331</v>
      </c>
      <c r="I2">
        <v>0.49305555555555558</v>
      </c>
      <c r="J2">
        <v>3.0833333333333344</v>
      </c>
      <c r="K2" t="s">
        <v>376</v>
      </c>
      <c r="L2">
        <v>36.1</v>
      </c>
      <c r="M2">
        <v>34.9</v>
      </c>
      <c r="N2">
        <v>35.5</v>
      </c>
      <c r="P2">
        <v>7.97</v>
      </c>
      <c r="S2">
        <v>6.7</v>
      </c>
      <c r="X2">
        <v>32</v>
      </c>
      <c r="Z2">
        <v>27.9</v>
      </c>
    </row>
    <row r="3" spans="1:27" x14ac:dyDescent="0.35">
      <c r="A3" t="s">
        <v>25</v>
      </c>
      <c r="B3">
        <v>4</v>
      </c>
      <c r="C3" t="s">
        <v>1015</v>
      </c>
      <c r="D3" s="36">
        <v>44986.3125</v>
      </c>
      <c r="E3" t="s">
        <v>373</v>
      </c>
      <c r="F3">
        <v>2</v>
      </c>
      <c r="G3" t="s">
        <v>1166</v>
      </c>
      <c r="H3">
        <v>0.3263888888888889</v>
      </c>
      <c r="I3">
        <v>0.51041666666666663</v>
      </c>
      <c r="J3">
        <v>4.4166666666666661</v>
      </c>
      <c r="K3" t="s">
        <v>376</v>
      </c>
      <c r="L3">
        <v>32</v>
      </c>
      <c r="M3">
        <v>34.700000000000003</v>
      </c>
      <c r="N3">
        <v>33.35</v>
      </c>
      <c r="P3">
        <v>7.88</v>
      </c>
      <c r="S3">
        <v>5.69</v>
      </c>
      <c r="X3">
        <v>34</v>
      </c>
      <c r="Z3">
        <v>28</v>
      </c>
    </row>
    <row r="4" spans="1:27" x14ac:dyDescent="0.35">
      <c r="A4" t="s">
        <v>25</v>
      </c>
      <c r="B4">
        <v>4</v>
      </c>
      <c r="C4" t="s">
        <v>1015</v>
      </c>
      <c r="D4" s="36">
        <v>44986.3125</v>
      </c>
      <c r="E4" t="s">
        <v>373</v>
      </c>
      <c r="F4">
        <v>3</v>
      </c>
      <c r="G4" t="s">
        <v>1167</v>
      </c>
      <c r="H4">
        <v>0.3576388888888889</v>
      </c>
      <c r="I4">
        <v>0.5</v>
      </c>
      <c r="J4">
        <v>3.4166666666666665</v>
      </c>
      <c r="K4" t="s">
        <v>376</v>
      </c>
      <c r="L4">
        <v>25</v>
      </c>
      <c r="M4">
        <v>26</v>
      </c>
      <c r="N4">
        <v>25.5</v>
      </c>
      <c r="P4">
        <v>7.84</v>
      </c>
      <c r="S4">
        <v>6.3</v>
      </c>
      <c r="X4">
        <v>35</v>
      </c>
      <c r="Z4">
        <v>27.7</v>
      </c>
    </row>
    <row r="5" spans="1:27" x14ac:dyDescent="0.35">
      <c r="A5" t="s">
        <v>25</v>
      </c>
      <c r="B5">
        <v>4</v>
      </c>
      <c r="C5" t="s">
        <v>1015</v>
      </c>
      <c r="D5" s="36">
        <v>44986.3125</v>
      </c>
      <c r="E5" t="s">
        <v>364</v>
      </c>
      <c r="F5">
        <v>1</v>
      </c>
      <c r="G5" t="s">
        <v>347</v>
      </c>
      <c r="J5">
        <v>1</v>
      </c>
      <c r="K5" t="s">
        <v>374</v>
      </c>
      <c r="N5">
        <v>31.45</v>
      </c>
      <c r="P5">
        <v>7.8966666666666656</v>
      </c>
      <c r="S5">
        <v>6.23</v>
      </c>
      <c r="X5">
        <v>33.666666666666664</v>
      </c>
      <c r="Z5">
        <v>27.866666666666664</v>
      </c>
    </row>
    <row r="6" spans="1:27" x14ac:dyDescent="0.35">
      <c r="A6" t="s">
        <v>25</v>
      </c>
      <c r="B6">
        <v>4</v>
      </c>
      <c r="C6" t="s">
        <v>1015</v>
      </c>
      <c r="D6" s="36">
        <v>44986.3125</v>
      </c>
      <c r="E6" t="s">
        <v>365</v>
      </c>
      <c r="F6">
        <v>1</v>
      </c>
      <c r="G6" t="s">
        <v>347</v>
      </c>
      <c r="J6">
        <v>20</v>
      </c>
      <c r="K6" t="s">
        <v>375</v>
      </c>
      <c r="N6">
        <v>31.45</v>
      </c>
      <c r="P6">
        <v>7.8966666666666656</v>
      </c>
      <c r="S6">
        <v>6.23</v>
      </c>
      <c r="X6">
        <v>33.666666666666664</v>
      </c>
      <c r="Z6">
        <v>27.866666666666664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B373-6CD7-4BE5-8297-7B58BE0CC5FE}">
  <sheetPr codeName="Sheet15"/>
  <dimension ref="A1:AA6"/>
  <sheetViews>
    <sheetView workbookViewId="0"/>
  </sheetViews>
  <sheetFormatPr defaultRowHeight="14.5" x14ac:dyDescent="0.35"/>
  <cols>
    <col min="1" max="1" width="7.542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49</v>
      </c>
      <c r="B2">
        <v>2</v>
      </c>
      <c r="C2" t="s">
        <v>1015</v>
      </c>
      <c r="D2" s="36">
        <v>44984.729166666664</v>
      </c>
      <c r="E2" t="s">
        <v>373</v>
      </c>
      <c r="F2">
        <v>1</v>
      </c>
      <c r="G2" t="s">
        <v>1168</v>
      </c>
      <c r="H2">
        <v>0.76041666666666663</v>
      </c>
      <c r="I2">
        <v>0.94444444444444453</v>
      </c>
      <c r="J2">
        <v>4.4166666666666696</v>
      </c>
      <c r="K2" t="s">
        <v>376</v>
      </c>
      <c r="L2">
        <v>27.1</v>
      </c>
      <c r="M2">
        <v>29.2</v>
      </c>
      <c r="N2">
        <v>28.15</v>
      </c>
      <c r="P2">
        <v>7.99</v>
      </c>
      <c r="S2">
        <v>8.1</v>
      </c>
      <c r="X2">
        <v>31</v>
      </c>
      <c r="Z2">
        <v>31</v>
      </c>
    </row>
    <row r="3" spans="1:27" x14ac:dyDescent="0.35">
      <c r="A3" t="s">
        <v>49</v>
      </c>
      <c r="B3">
        <v>2</v>
      </c>
      <c r="C3" t="s">
        <v>1015</v>
      </c>
      <c r="D3" s="36">
        <v>44984.729166666664</v>
      </c>
      <c r="E3" t="s">
        <v>373</v>
      </c>
      <c r="F3">
        <v>2</v>
      </c>
      <c r="G3" t="s">
        <v>1169</v>
      </c>
      <c r="H3">
        <v>0.75694444444444453</v>
      </c>
      <c r="I3">
        <v>0.95486111111111116</v>
      </c>
      <c r="J3">
        <v>4.7499999999999991</v>
      </c>
      <c r="K3" t="s">
        <v>376</v>
      </c>
      <c r="L3">
        <v>27.2</v>
      </c>
      <c r="M3">
        <v>29</v>
      </c>
      <c r="N3">
        <v>28.1</v>
      </c>
      <c r="P3">
        <v>8</v>
      </c>
      <c r="S3">
        <v>7.5</v>
      </c>
      <c r="X3">
        <v>30</v>
      </c>
      <c r="Z3">
        <v>31.1</v>
      </c>
    </row>
    <row r="4" spans="1:27" x14ac:dyDescent="0.35">
      <c r="A4" t="s">
        <v>49</v>
      </c>
      <c r="B4">
        <v>2</v>
      </c>
      <c r="C4" t="s">
        <v>1015</v>
      </c>
      <c r="D4" s="36">
        <v>44984.729166666664</v>
      </c>
      <c r="E4" t="s">
        <v>373</v>
      </c>
      <c r="F4">
        <v>3</v>
      </c>
      <c r="G4" t="s">
        <v>1170</v>
      </c>
      <c r="H4">
        <v>0.75</v>
      </c>
      <c r="I4">
        <v>0.95486111111111116</v>
      </c>
      <c r="J4">
        <v>4.9166666666666679</v>
      </c>
      <c r="K4" t="s">
        <v>376</v>
      </c>
      <c r="L4">
        <v>49.5</v>
      </c>
      <c r="M4">
        <v>50.1</v>
      </c>
      <c r="N4">
        <v>49.8</v>
      </c>
      <c r="P4">
        <v>8.0500000000000007</v>
      </c>
      <c r="S4">
        <v>7.48</v>
      </c>
      <c r="X4">
        <v>30</v>
      </c>
      <c r="Z4">
        <v>31</v>
      </c>
    </row>
    <row r="5" spans="1:27" x14ac:dyDescent="0.35">
      <c r="A5" t="s">
        <v>49</v>
      </c>
      <c r="B5">
        <v>2</v>
      </c>
      <c r="C5" t="s">
        <v>1015</v>
      </c>
      <c r="D5" s="36">
        <v>44984.729166666664</v>
      </c>
      <c r="E5" t="s">
        <v>364</v>
      </c>
      <c r="F5">
        <v>1</v>
      </c>
      <c r="G5" t="s">
        <v>1170</v>
      </c>
      <c r="J5">
        <v>1</v>
      </c>
      <c r="K5" t="s">
        <v>374</v>
      </c>
      <c r="N5">
        <v>35.35</v>
      </c>
      <c r="P5">
        <v>8.0133333333333336</v>
      </c>
      <c r="S5">
        <v>7.6933333333333325</v>
      </c>
      <c r="X5">
        <v>30.333333333333332</v>
      </c>
      <c r="Z5">
        <v>31.033333333333331</v>
      </c>
    </row>
    <row r="6" spans="1:27" x14ac:dyDescent="0.35">
      <c r="A6" t="s">
        <v>49</v>
      </c>
      <c r="B6">
        <v>2</v>
      </c>
      <c r="C6" t="s">
        <v>1015</v>
      </c>
      <c r="D6" s="36">
        <v>44984.729166666664</v>
      </c>
      <c r="E6" t="s">
        <v>365</v>
      </c>
      <c r="F6">
        <v>1</v>
      </c>
      <c r="G6" t="s">
        <v>1170</v>
      </c>
      <c r="J6">
        <v>20</v>
      </c>
      <c r="K6" t="s">
        <v>375</v>
      </c>
      <c r="N6">
        <v>35.35</v>
      </c>
      <c r="P6">
        <v>8.0133333333333336</v>
      </c>
      <c r="S6">
        <v>7.6933333333333325</v>
      </c>
      <c r="X6">
        <v>30.333333333333332</v>
      </c>
      <c r="Z6">
        <v>31.033333333333331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8409-60EB-4F25-A326-ED44F250CF44}">
  <sheetPr codeName="Sheet16"/>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3</v>
      </c>
      <c r="C2" t="s">
        <v>1015</v>
      </c>
      <c r="D2" s="36">
        <v>44984.25</v>
      </c>
      <c r="E2" t="s">
        <v>373</v>
      </c>
      <c r="F2">
        <v>1</v>
      </c>
      <c r="G2" t="s">
        <v>1171</v>
      </c>
      <c r="H2">
        <v>0.27083333333333331</v>
      </c>
      <c r="I2">
        <v>0.44444444444444442</v>
      </c>
      <c r="J2">
        <v>4.1666666666666661</v>
      </c>
      <c r="K2" t="s">
        <v>376</v>
      </c>
      <c r="L2">
        <v>12</v>
      </c>
      <c r="M2">
        <v>12.2</v>
      </c>
      <c r="N2">
        <v>12.1</v>
      </c>
      <c r="P2">
        <v>7.83</v>
      </c>
      <c r="S2">
        <v>8.07</v>
      </c>
      <c r="X2">
        <v>1</v>
      </c>
      <c r="Z2">
        <v>26.1</v>
      </c>
    </row>
    <row r="3" spans="1:27" x14ac:dyDescent="0.35">
      <c r="A3" t="s">
        <v>30</v>
      </c>
      <c r="B3">
        <v>3</v>
      </c>
      <c r="C3" t="s">
        <v>1015</v>
      </c>
      <c r="D3" s="36">
        <v>44984.25</v>
      </c>
      <c r="E3" t="s">
        <v>373</v>
      </c>
      <c r="F3">
        <v>2</v>
      </c>
      <c r="G3" t="s">
        <v>1172</v>
      </c>
      <c r="H3">
        <v>0.28472222222222221</v>
      </c>
      <c r="I3">
        <v>0.4375</v>
      </c>
      <c r="J3">
        <v>3.666666666666667</v>
      </c>
      <c r="K3" t="s">
        <v>376</v>
      </c>
      <c r="L3">
        <v>12.2</v>
      </c>
      <c r="M3">
        <v>12</v>
      </c>
      <c r="N3">
        <v>12.1</v>
      </c>
      <c r="P3">
        <v>7.65</v>
      </c>
      <c r="S3">
        <v>7.93</v>
      </c>
      <c r="X3">
        <v>2</v>
      </c>
      <c r="Z3">
        <v>26.2</v>
      </c>
    </row>
    <row r="4" spans="1:27" x14ac:dyDescent="0.35">
      <c r="A4" t="s">
        <v>30</v>
      </c>
      <c r="B4">
        <v>3</v>
      </c>
      <c r="C4" t="s">
        <v>1015</v>
      </c>
      <c r="D4" s="36">
        <v>44984.25</v>
      </c>
      <c r="E4" t="s">
        <v>373</v>
      </c>
      <c r="F4">
        <v>3</v>
      </c>
      <c r="G4" t="s">
        <v>1173</v>
      </c>
      <c r="H4">
        <v>0.2638888888888889</v>
      </c>
      <c r="I4">
        <v>0.4513888888888889</v>
      </c>
      <c r="J4">
        <v>4.5</v>
      </c>
      <c r="K4" t="s">
        <v>376</v>
      </c>
      <c r="L4">
        <v>12.3</v>
      </c>
      <c r="M4">
        <v>12.4</v>
      </c>
      <c r="N4">
        <v>12.350000000000001</v>
      </c>
      <c r="P4">
        <v>7.66</v>
      </c>
      <c r="S4">
        <v>7.55</v>
      </c>
      <c r="X4">
        <v>2</v>
      </c>
      <c r="Z4">
        <v>26.1</v>
      </c>
    </row>
    <row r="5" spans="1:27" x14ac:dyDescent="0.35">
      <c r="A5" t="s">
        <v>30</v>
      </c>
      <c r="B5">
        <v>3</v>
      </c>
      <c r="C5" t="s">
        <v>1015</v>
      </c>
      <c r="D5" s="36">
        <v>44984.25</v>
      </c>
      <c r="E5" t="s">
        <v>364</v>
      </c>
      <c r="F5">
        <v>1</v>
      </c>
      <c r="G5" t="s">
        <v>343</v>
      </c>
      <c r="J5">
        <v>1</v>
      </c>
      <c r="K5" t="s">
        <v>374</v>
      </c>
      <c r="N5">
        <v>12.183333333333332</v>
      </c>
      <c r="P5">
        <v>7.7133333333333338</v>
      </c>
      <c r="S5">
        <v>7.8500000000000005</v>
      </c>
      <c r="X5">
        <v>1.6666666666666667</v>
      </c>
      <c r="Z5">
        <v>26.133333333333336</v>
      </c>
    </row>
    <row r="6" spans="1:27" x14ac:dyDescent="0.35">
      <c r="A6" t="s">
        <v>30</v>
      </c>
      <c r="B6">
        <v>3</v>
      </c>
      <c r="C6" t="s">
        <v>1015</v>
      </c>
      <c r="D6" s="36">
        <v>44984.25</v>
      </c>
      <c r="E6" t="s">
        <v>365</v>
      </c>
      <c r="F6">
        <v>1</v>
      </c>
      <c r="G6" t="s">
        <v>343</v>
      </c>
      <c r="J6">
        <v>20</v>
      </c>
      <c r="K6" t="s">
        <v>375</v>
      </c>
      <c r="N6">
        <v>12.183333333333332</v>
      </c>
      <c r="P6">
        <v>7.7133333333333338</v>
      </c>
      <c r="S6">
        <v>7.8500000000000005</v>
      </c>
      <c r="X6">
        <v>1.6666666666666667</v>
      </c>
      <c r="Z6">
        <v>26.133333333333336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0ABEA-8DD7-4845-A77E-CB78463BDD26}">
  <sheetPr codeName="Sheet17"/>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3</v>
      </c>
      <c r="C2" t="s">
        <v>1015</v>
      </c>
      <c r="D2" s="36">
        <v>44983.680555555555</v>
      </c>
      <c r="E2" t="s">
        <v>373</v>
      </c>
      <c r="F2">
        <v>1</v>
      </c>
      <c r="G2" t="s">
        <v>1174</v>
      </c>
      <c r="H2">
        <v>0.71527777777777779</v>
      </c>
      <c r="I2">
        <v>0.92708333333333337</v>
      </c>
      <c r="J2">
        <v>5.0833333333333339</v>
      </c>
      <c r="K2" t="s">
        <v>376</v>
      </c>
      <c r="L2">
        <v>21.5</v>
      </c>
      <c r="M2">
        <v>21.4</v>
      </c>
      <c r="N2">
        <v>21.45</v>
      </c>
      <c r="P2">
        <v>7.68</v>
      </c>
      <c r="S2">
        <v>8.0500000000000007</v>
      </c>
      <c r="X2">
        <v>28.5</v>
      </c>
      <c r="Z2">
        <v>32.9</v>
      </c>
    </row>
    <row r="3" spans="1:27" x14ac:dyDescent="0.35">
      <c r="A3" t="s">
        <v>25</v>
      </c>
      <c r="B3">
        <v>3</v>
      </c>
      <c r="C3" t="s">
        <v>1015</v>
      </c>
      <c r="D3" s="36">
        <v>44983.680555555555</v>
      </c>
      <c r="E3" t="s">
        <v>373</v>
      </c>
      <c r="F3">
        <v>2</v>
      </c>
      <c r="G3" t="s">
        <v>1175</v>
      </c>
      <c r="H3">
        <v>0.6875</v>
      </c>
      <c r="I3">
        <v>0.92708333333333337</v>
      </c>
      <c r="J3">
        <v>5.7500000000000009</v>
      </c>
      <c r="K3" t="s">
        <v>376</v>
      </c>
      <c r="L3">
        <v>19.5</v>
      </c>
      <c r="M3">
        <v>21</v>
      </c>
      <c r="N3">
        <v>20.25</v>
      </c>
      <c r="P3">
        <v>7.94</v>
      </c>
      <c r="S3">
        <v>8.23</v>
      </c>
      <c r="X3">
        <v>28.5</v>
      </c>
      <c r="Z3">
        <v>32.6</v>
      </c>
    </row>
    <row r="4" spans="1:27" x14ac:dyDescent="0.35">
      <c r="A4" t="s">
        <v>25</v>
      </c>
      <c r="B4">
        <v>3</v>
      </c>
      <c r="C4" t="s">
        <v>1015</v>
      </c>
      <c r="D4" s="36">
        <v>44983.680555555555</v>
      </c>
      <c r="E4" t="s">
        <v>373</v>
      </c>
      <c r="F4">
        <v>3</v>
      </c>
      <c r="G4" t="s">
        <v>1176</v>
      </c>
      <c r="H4">
        <v>0.70138888888888884</v>
      </c>
      <c r="I4">
        <v>0.94444444444444453</v>
      </c>
      <c r="J4">
        <v>5.8333333333333366</v>
      </c>
      <c r="K4" t="s">
        <v>376</v>
      </c>
      <c r="L4">
        <v>18.5</v>
      </c>
      <c r="M4">
        <v>20</v>
      </c>
      <c r="N4">
        <v>19.25</v>
      </c>
      <c r="P4">
        <v>7.81</v>
      </c>
      <c r="S4">
        <v>7.44</v>
      </c>
      <c r="X4">
        <v>29</v>
      </c>
      <c r="Z4">
        <v>32.700000000000003</v>
      </c>
    </row>
    <row r="5" spans="1:27" x14ac:dyDescent="0.35">
      <c r="A5" t="s">
        <v>25</v>
      </c>
      <c r="B5">
        <v>3</v>
      </c>
      <c r="C5" t="s">
        <v>1015</v>
      </c>
      <c r="D5" s="36">
        <v>44983.680555555555</v>
      </c>
      <c r="E5" t="s">
        <v>364</v>
      </c>
      <c r="F5">
        <v>1</v>
      </c>
      <c r="G5" t="s">
        <v>347</v>
      </c>
      <c r="J5">
        <v>1</v>
      </c>
      <c r="K5" t="s">
        <v>374</v>
      </c>
      <c r="N5">
        <v>20.316666666666666</v>
      </c>
      <c r="P5">
        <v>7.81</v>
      </c>
      <c r="S5">
        <v>7.9066666666666672</v>
      </c>
      <c r="X5">
        <v>28.666666666666668</v>
      </c>
      <c r="Z5">
        <v>32.733333333333334</v>
      </c>
    </row>
    <row r="6" spans="1:27" x14ac:dyDescent="0.35">
      <c r="A6" t="s">
        <v>25</v>
      </c>
      <c r="B6">
        <v>3</v>
      </c>
      <c r="C6" t="s">
        <v>1015</v>
      </c>
      <c r="D6" s="36">
        <v>44983.680555555555</v>
      </c>
      <c r="E6" t="s">
        <v>365</v>
      </c>
      <c r="F6">
        <v>1</v>
      </c>
      <c r="G6" t="s">
        <v>347</v>
      </c>
      <c r="J6">
        <v>20</v>
      </c>
      <c r="K6" t="s">
        <v>375</v>
      </c>
      <c r="N6">
        <v>20.316666666666666</v>
      </c>
      <c r="P6">
        <v>7.81</v>
      </c>
      <c r="S6">
        <v>7.9066666666666672</v>
      </c>
      <c r="X6">
        <v>28.666666666666668</v>
      </c>
      <c r="Z6">
        <v>32.733333333333334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343B-C31D-4825-BCA5-005344735BFC}">
  <sheetPr codeName="Sheet18"/>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11.816406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3</v>
      </c>
      <c r="C2" t="s">
        <v>1015</v>
      </c>
      <c r="D2" s="36">
        <v>44983.173611111109</v>
      </c>
      <c r="E2" t="s">
        <v>373</v>
      </c>
      <c r="F2">
        <v>1</v>
      </c>
      <c r="G2" t="s">
        <v>1177</v>
      </c>
      <c r="H2">
        <v>0.19791666666666666</v>
      </c>
      <c r="I2">
        <v>0.4201388888888889</v>
      </c>
      <c r="J2">
        <v>5.3333333333333339</v>
      </c>
      <c r="K2" t="s">
        <v>376</v>
      </c>
      <c r="L2">
        <v>37.5</v>
      </c>
      <c r="M2">
        <v>39.799999999999997</v>
      </c>
      <c r="N2">
        <v>38.65</v>
      </c>
      <c r="P2">
        <v>7.81</v>
      </c>
      <c r="S2">
        <v>8.3800000000000008</v>
      </c>
      <c r="X2">
        <v>34</v>
      </c>
      <c r="Z2">
        <v>25.9</v>
      </c>
    </row>
    <row r="3" spans="1:27" x14ac:dyDescent="0.35">
      <c r="A3" t="s">
        <v>16</v>
      </c>
      <c r="B3">
        <v>3</v>
      </c>
      <c r="C3" t="s">
        <v>1015</v>
      </c>
      <c r="D3" s="36">
        <v>44983.173611111109</v>
      </c>
      <c r="E3" t="s">
        <v>373</v>
      </c>
      <c r="F3">
        <v>2</v>
      </c>
      <c r="G3" t="s">
        <v>1178</v>
      </c>
      <c r="H3">
        <v>0.1875</v>
      </c>
      <c r="I3">
        <v>0.4201388888888889</v>
      </c>
      <c r="J3">
        <v>5.5833333333333339</v>
      </c>
      <c r="K3" t="s">
        <v>376</v>
      </c>
      <c r="L3">
        <v>53.5</v>
      </c>
      <c r="M3">
        <v>54.5</v>
      </c>
      <c r="N3">
        <v>54</v>
      </c>
      <c r="P3">
        <v>7.9</v>
      </c>
      <c r="S3">
        <v>7.62</v>
      </c>
      <c r="X3">
        <v>34</v>
      </c>
      <c r="Z3">
        <v>25.9</v>
      </c>
    </row>
    <row r="4" spans="1:27" x14ac:dyDescent="0.35">
      <c r="A4" t="s">
        <v>16</v>
      </c>
      <c r="B4">
        <v>3</v>
      </c>
      <c r="C4" t="s">
        <v>1015</v>
      </c>
      <c r="D4" s="36">
        <v>44983.173611111109</v>
      </c>
      <c r="E4" t="s">
        <v>373</v>
      </c>
      <c r="F4">
        <v>3</v>
      </c>
      <c r="G4" t="s">
        <v>1179</v>
      </c>
      <c r="H4">
        <v>0.19444444444444445</v>
      </c>
      <c r="I4">
        <v>0.4236111111111111</v>
      </c>
      <c r="J4">
        <v>5.5</v>
      </c>
      <c r="K4" t="s">
        <v>376</v>
      </c>
      <c r="L4">
        <v>50.1</v>
      </c>
      <c r="M4">
        <v>49.2</v>
      </c>
      <c r="N4">
        <v>49.650000000000006</v>
      </c>
      <c r="P4">
        <v>7.91</v>
      </c>
      <c r="S4">
        <v>8.43</v>
      </c>
      <c r="X4">
        <v>33</v>
      </c>
      <c r="Z4">
        <v>25.9</v>
      </c>
    </row>
    <row r="5" spans="1:27" x14ac:dyDescent="0.35">
      <c r="A5" t="s">
        <v>16</v>
      </c>
      <c r="B5">
        <v>3</v>
      </c>
      <c r="C5" t="s">
        <v>1015</v>
      </c>
      <c r="D5" s="36">
        <v>44983.173611111109</v>
      </c>
      <c r="E5" t="s">
        <v>364</v>
      </c>
      <c r="F5">
        <v>1</v>
      </c>
      <c r="G5" t="s">
        <v>341</v>
      </c>
      <c r="J5">
        <v>1</v>
      </c>
      <c r="K5" t="s">
        <v>374</v>
      </c>
      <c r="N5">
        <v>47.433333333333337</v>
      </c>
      <c r="P5">
        <v>7.873333333333334</v>
      </c>
      <c r="S5">
        <v>8.1433333333333326</v>
      </c>
      <c r="X5">
        <v>33.666666666666664</v>
      </c>
      <c r="Z5">
        <v>25.899999999999995</v>
      </c>
    </row>
    <row r="6" spans="1:27" x14ac:dyDescent="0.35">
      <c r="A6" t="s">
        <v>16</v>
      </c>
      <c r="B6">
        <v>3</v>
      </c>
      <c r="C6" t="s">
        <v>1015</v>
      </c>
      <c r="D6" s="36">
        <v>44983.173611111109</v>
      </c>
      <c r="E6" t="s">
        <v>365</v>
      </c>
      <c r="F6">
        <v>1</v>
      </c>
      <c r="G6" t="s">
        <v>341</v>
      </c>
      <c r="J6">
        <v>20</v>
      </c>
      <c r="K6" t="s">
        <v>375</v>
      </c>
      <c r="N6">
        <v>47.433333333333337</v>
      </c>
      <c r="P6">
        <v>7.873333333333334</v>
      </c>
      <c r="S6">
        <v>8.1433333333333326</v>
      </c>
      <c r="X6">
        <v>33.666666666666664</v>
      </c>
      <c r="Z6">
        <v>25.899999999999995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4CB5-001D-4F2E-852F-E4D5D718EEE1}">
  <sheetPr codeName="Sheet19"/>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3</v>
      </c>
      <c r="C2" t="s">
        <v>1015</v>
      </c>
      <c r="D2" s="36">
        <v>44982.666666666664</v>
      </c>
      <c r="E2" t="s">
        <v>373</v>
      </c>
      <c r="F2">
        <v>1</v>
      </c>
      <c r="G2" t="s">
        <v>1180</v>
      </c>
      <c r="H2">
        <v>0.67013888888888884</v>
      </c>
      <c r="I2">
        <v>0.88541666666666663</v>
      </c>
      <c r="J2">
        <v>5.166666666666667</v>
      </c>
      <c r="K2" t="s">
        <v>376</v>
      </c>
      <c r="L2">
        <v>95.1</v>
      </c>
      <c r="M2">
        <v>92.3</v>
      </c>
      <c r="N2">
        <v>93.699999999999989</v>
      </c>
      <c r="P2">
        <v>7.93</v>
      </c>
      <c r="S2">
        <v>7.97</v>
      </c>
      <c r="X2">
        <v>31</v>
      </c>
      <c r="Z2">
        <v>27.8</v>
      </c>
    </row>
    <row r="3" spans="1:27" x14ac:dyDescent="0.35">
      <c r="A3" t="s">
        <v>0</v>
      </c>
      <c r="B3">
        <v>3</v>
      </c>
      <c r="C3" t="s">
        <v>1015</v>
      </c>
      <c r="D3" s="36">
        <v>44982.666666666664</v>
      </c>
      <c r="E3" t="s">
        <v>373</v>
      </c>
      <c r="F3">
        <v>2</v>
      </c>
      <c r="G3" t="s">
        <v>1181</v>
      </c>
      <c r="H3">
        <v>0.69791666666666663</v>
      </c>
      <c r="I3">
        <v>0.88194444444444453</v>
      </c>
      <c r="J3">
        <v>4.4166666666666696</v>
      </c>
      <c r="K3" t="s">
        <v>376</v>
      </c>
      <c r="L3">
        <v>95.2</v>
      </c>
      <c r="M3">
        <v>92.3</v>
      </c>
      <c r="N3">
        <v>93.75</v>
      </c>
      <c r="P3">
        <v>8.0399999999999991</v>
      </c>
      <c r="S3">
        <v>7.4</v>
      </c>
      <c r="X3">
        <v>31</v>
      </c>
      <c r="Z3">
        <v>27.7</v>
      </c>
    </row>
    <row r="4" spans="1:27" x14ac:dyDescent="0.35">
      <c r="A4" t="s">
        <v>0</v>
      </c>
      <c r="B4">
        <v>3</v>
      </c>
      <c r="C4" t="s">
        <v>1015</v>
      </c>
      <c r="D4" s="36">
        <v>44982.666666666664</v>
      </c>
      <c r="E4" t="s">
        <v>373</v>
      </c>
      <c r="F4">
        <v>3</v>
      </c>
      <c r="G4" t="s">
        <v>1182</v>
      </c>
      <c r="H4">
        <v>0.68055555555555547</v>
      </c>
      <c r="I4">
        <v>0.89583333333333337</v>
      </c>
      <c r="J4">
        <v>5.1666666666666696</v>
      </c>
      <c r="K4" t="s">
        <v>376</v>
      </c>
      <c r="L4">
        <v>98.3</v>
      </c>
      <c r="M4">
        <v>95.1</v>
      </c>
      <c r="N4">
        <v>96.699999999999989</v>
      </c>
      <c r="P4">
        <v>8.15</v>
      </c>
      <c r="S4">
        <v>7.44</v>
      </c>
      <c r="X4">
        <v>31</v>
      </c>
      <c r="Z4">
        <v>27.7</v>
      </c>
    </row>
    <row r="5" spans="1:27" x14ac:dyDescent="0.35">
      <c r="A5" t="s">
        <v>0</v>
      </c>
      <c r="B5">
        <v>3</v>
      </c>
      <c r="C5" t="s">
        <v>1015</v>
      </c>
      <c r="D5" s="36">
        <v>44982.666666666664</v>
      </c>
      <c r="E5" t="s">
        <v>364</v>
      </c>
      <c r="F5">
        <v>1</v>
      </c>
      <c r="G5" t="s">
        <v>339</v>
      </c>
      <c r="J5">
        <v>2</v>
      </c>
      <c r="K5" t="s">
        <v>374</v>
      </c>
      <c r="N5">
        <v>94.716666666666654</v>
      </c>
      <c r="P5">
        <v>8.0399999999999991</v>
      </c>
      <c r="S5">
        <v>7.6033333333333344</v>
      </c>
      <c r="X5">
        <v>31</v>
      </c>
      <c r="Z5">
        <v>27.733333333333334</v>
      </c>
    </row>
    <row r="6" spans="1:27" x14ac:dyDescent="0.35">
      <c r="A6" t="s">
        <v>0</v>
      </c>
      <c r="B6">
        <v>3</v>
      </c>
      <c r="C6" t="s">
        <v>1015</v>
      </c>
      <c r="D6" s="36">
        <v>44982.666666666664</v>
      </c>
      <c r="E6" t="s">
        <v>365</v>
      </c>
      <c r="F6">
        <v>1</v>
      </c>
      <c r="G6" t="s">
        <v>339</v>
      </c>
      <c r="J6">
        <v>20</v>
      </c>
      <c r="K6" t="s">
        <v>375</v>
      </c>
      <c r="N6">
        <v>94.716666666666654</v>
      </c>
      <c r="P6">
        <v>8.0399999999999991</v>
      </c>
      <c r="S6">
        <v>7.6033333333333344</v>
      </c>
      <c r="X6">
        <v>31</v>
      </c>
      <c r="Z6">
        <v>27.733333333333334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59E3-497D-4766-BE82-2CBB4F2E45AA}">
  <sheetPr codeName="Sheet20"/>
  <dimension ref="A1:AA6"/>
  <sheetViews>
    <sheetView workbookViewId="0"/>
  </sheetViews>
  <sheetFormatPr defaultRowHeight="14.5" x14ac:dyDescent="0.35"/>
  <cols>
    <col min="1" max="1" width="6.17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6" width="11.81640625" bestFit="1" customWidth="1"/>
    <col min="17" max="17" width="9.453125" bestFit="1" customWidth="1"/>
    <col min="18" max="19" width="11.816406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51</v>
      </c>
      <c r="B2">
        <v>1</v>
      </c>
      <c r="C2" t="s">
        <v>994</v>
      </c>
      <c r="D2" s="36">
        <v>44887.458333333336</v>
      </c>
      <c r="E2" t="s">
        <v>373</v>
      </c>
      <c r="F2">
        <v>1</v>
      </c>
      <c r="G2" t="s">
        <v>351</v>
      </c>
      <c r="H2">
        <v>0.47569444444444442</v>
      </c>
      <c r="I2">
        <v>0.65972222222222221</v>
      </c>
      <c r="J2">
        <v>4.416666666666667</v>
      </c>
      <c r="K2" t="s">
        <v>376</v>
      </c>
      <c r="L2">
        <v>51</v>
      </c>
      <c r="M2">
        <v>67.5</v>
      </c>
      <c r="N2">
        <v>59.25</v>
      </c>
      <c r="O2">
        <v>-36.1</v>
      </c>
      <c r="P2">
        <v>7.71</v>
      </c>
      <c r="Q2">
        <v>72.2</v>
      </c>
      <c r="R2">
        <v>53.7</v>
      </c>
      <c r="S2">
        <v>3.67</v>
      </c>
      <c r="T2">
        <v>35.770000000000003</v>
      </c>
      <c r="U2">
        <v>37.97</v>
      </c>
      <c r="V2">
        <v>0</v>
      </c>
      <c r="W2">
        <v>17.89</v>
      </c>
      <c r="X2">
        <v>22.48</v>
      </c>
      <c r="Y2">
        <v>13</v>
      </c>
      <c r="Z2">
        <v>28.23</v>
      </c>
      <c r="AA2">
        <v>14.803000000000001</v>
      </c>
    </row>
    <row r="3" spans="1:27" x14ac:dyDescent="0.35">
      <c r="A3" t="s">
        <v>51</v>
      </c>
      <c r="B3">
        <v>1</v>
      </c>
      <c r="C3" t="s">
        <v>994</v>
      </c>
      <c r="D3" s="36">
        <v>44887.458333333336</v>
      </c>
      <c r="E3" t="s">
        <v>373</v>
      </c>
      <c r="F3">
        <v>2</v>
      </c>
      <c r="G3" t="s">
        <v>352</v>
      </c>
      <c r="H3">
        <v>0.48958333333333331</v>
      </c>
      <c r="I3">
        <v>0.65625</v>
      </c>
      <c r="J3">
        <v>4</v>
      </c>
      <c r="K3" t="s">
        <v>376</v>
      </c>
      <c r="L3">
        <v>55</v>
      </c>
      <c r="M3">
        <v>39.5</v>
      </c>
      <c r="N3">
        <v>47.25</v>
      </c>
      <c r="O3">
        <v>-29.1</v>
      </c>
      <c r="P3">
        <v>7.58</v>
      </c>
      <c r="Q3">
        <v>89.4</v>
      </c>
      <c r="R3">
        <v>41.9</v>
      </c>
      <c r="S3">
        <v>2.64</v>
      </c>
      <c r="T3">
        <v>35.46</v>
      </c>
      <c r="U3">
        <v>37.54</v>
      </c>
      <c r="V3">
        <v>0</v>
      </c>
      <c r="W3">
        <v>17.72</v>
      </c>
      <c r="X3">
        <v>22.25</v>
      </c>
      <c r="Y3">
        <v>13</v>
      </c>
      <c r="Z3">
        <v>28.1</v>
      </c>
      <c r="AA3">
        <v>14.789</v>
      </c>
    </row>
    <row r="4" spans="1:27" x14ac:dyDescent="0.35">
      <c r="A4" t="s">
        <v>51</v>
      </c>
      <c r="B4">
        <v>1</v>
      </c>
      <c r="C4" t="s">
        <v>994</v>
      </c>
      <c r="D4" s="36">
        <v>44887.458333333336</v>
      </c>
      <c r="E4" t="s">
        <v>373</v>
      </c>
      <c r="F4">
        <v>3</v>
      </c>
      <c r="G4" t="s">
        <v>353</v>
      </c>
      <c r="H4">
        <v>0.49652777777777773</v>
      </c>
      <c r="I4">
        <v>0.64583333333333337</v>
      </c>
      <c r="J4">
        <v>3.5833333333333353</v>
      </c>
      <c r="K4" t="s">
        <v>376</v>
      </c>
      <c r="L4">
        <v>30</v>
      </c>
      <c r="M4">
        <v>47</v>
      </c>
      <c r="N4">
        <v>38.5</v>
      </c>
      <c r="O4">
        <v>-27.9</v>
      </c>
      <c r="P4">
        <v>7.56</v>
      </c>
      <c r="Q4">
        <v>89.2</v>
      </c>
      <c r="R4">
        <v>40.200000000000003</v>
      </c>
      <c r="S4">
        <v>2.74</v>
      </c>
      <c r="T4">
        <v>35.880000000000003</v>
      </c>
      <c r="U4">
        <v>38</v>
      </c>
      <c r="V4">
        <v>0</v>
      </c>
      <c r="W4">
        <v>17.940000000000001</v>
      </c>
      <c r="X4">
        <v>22.56</v>
      </c>
      <c r="Y4">
        <v>13</v>
      </c>
      <c r="Z4">
        <v>28.1</v>
      </c>
      <c r="AA4">
        <v>14.776999999999999</v>
      </c>
    </row>
    <row r="5" spans="1:27" x14ac:dyDescent="0.35">
      <c r="A5" t="s">
        <v>51</v>
      </c>
      <c r="B5">
        <v>1</v>
      </c>
      <c r="C5" t="s">
        <v>994</v>
      </c>
      <c r="D5" s="36">
        <v>44887.458333333336</v>
      </c>
      <c r="E5" t="s">
        <v>364</v>
      </c>
      <c r="F5">
        <v>0</v>
      </c>
      <c r="G5" t="s">
        <v>1162</v>
      </c>
      <c r="J5">
        <v>2</v>
      </c>
      <c r="K5" t="s">
        <v>374</v>
      </c>
      <c r="N5">
        <v>48.333333333333336</v>
      </c>
      <c r="O5">
        <v>-31.033333333333331</v>
      </c>
      <c r="P5">
        <v>7.6166666666666663</v>
      </c>
      <c r="Q5">
        <v>83.600000000000009</v>
      </c>
      <c r="R5">
        <v>45.266666666666673</v>
      </c>
      <c r="S5">
        <v>3.0166666666666671</v>
      </c>
      <c r="T5">
        <v>35.70333333333334</v>
      </c>
      <c r="U5">
        <v>37.836666666666666</v>
      </c>
      <c r="V5">
        <v>0</v>
      </c>
      <c r="W5">
        <v>17.849999999999998</v>
      </c>
      <c r="X5">
        <v>22.430000000000003</v>
      </c>
      <c r="Y5">
        <v>13</v>
      </c>
      <c r="Z5">
        <v>28.143333333333334</v>
      </c>
      <c r="AA5">
        <v>14.789666666666667</v>
      </c>
    </row>
    <row r="6" spans="1:27" x14ac:dyDescent="0.35">
      <c r="A6" t="s">
        <v>51</v>
      </c>
      <c r="B6">
        <v>1</v>
      </c>
      <c r="C6" t="s">
        <v>994</v>
      </c>
      <c r="D6" s="36">
        <v>44887.458333333336</v>
      </c>
      <c r="E6" t="s">
        <v>365</v>
      </c>
      <c r="F6">
        <v>1</v>
      </c>
      <c r="G6" t="s">
        <v>1162</v>
      </c>
      <c r="J6">
        <v>20</v>
      </c>
      <c r="K6" t="s">
        <v>375</v>
      </c>
      <c r="N6">
        <v>48.333333333333336</v>
      </c>
      <c r="O6">
        <v>-31.033333333333331</v>
      </c>
      <c r="P6">
        <v>7.6166666666666663</v>
      </c>
      <c r="Q6">
        <v>83.600000000000009</v>
      </c>
      <c r="R6">
        <v>45.266666666666673</v>
      </c>
      <c r="S6">
        <v>3.0166666666666671</v>
      </c>
      <c r="T6">
        <v>35.70333333333334</v>
      </c>
      <c r="U6">
        <v>37.836666666666666</v>
      </c>
      <c r="V6">
        <v>0</v>
      </c>
      <c r="W6">
        <v>17.849999999999998</v>
      </c>
      <c r="X6">
        <v>22.430000000000003</v>
      </c>
      <c r="Y6">
        <v>13</v>
      </c>
      <c r="Z6">
        <v>28.143333333333334</v>
      </c>
      <c r="AA6">
        <v>14.789666666666667</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D7B3-0E38-4E10-BA0D-C6E210A1C484}">
  <sheetPr codeName="Sheet21"/>
  <dimension ref="A1:AA6"/>
  <sheetViews>
    <sheetView workbookViewId="0"/>
  </sheetViews>
  <sheetFormatPr defaultRowHeight="14.5" x14ac:dyDescent="0.35"/>
  <cols>
    <col min="1" max="1" width="7.542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7" width="11.816406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49</v>
      </c>
      <c r="B2">
        <v>1</v>
      </c>
      <c r="C2" t="s">
        <v>994</v>
      </c>
      <c r="D2" s="36">
        <v>44886.375</v>
      </c>
      <c r="E2" t="s">
        <v>373</v>
      </c>
      <c r="F2">
        <v>1</v>
      </c>
      <c r="G2" t="s">
        <v>348</v>
      </c>
      <c r="H2">
        <v>0.44444444444444442</v>
      </c>
      <c r="I2">
        <v>0.63541666666666663</v>
      </c>
      <c r="J2">
        <v>4.583333333333333</v>
      </c>
      <c r="K2" t="s">
        <v>376</v>
      </c>
      <c r="L2">
        <v>44.5</v>
      </c>
      <c r="M2">
        <v>54.5</v>
      </c>
      <c r="N2">
        <v>49.5</v>
      </c>
      <c r="O2">
        <v>-59</v>
      </c>
      <c r="P2">
        <v>8.09</v>
      </c>
      <c r="Q2">
        <v>99.4</v>
      </c>
      <c r="R2">
        <v>143.19999999999999</v>
      </c>
      <c r="S2">
        <v>9.51</v>
      </c>
      <c r="T2">
        <v>34.78</v>
      </c>
      <c r="U2">
        <v>38.869999999999997</v>
      </c>
      <c r="V2">
        <v>0</v>
      </c>
      <c r="W2">
        <v>17.399999999999999</v>
      </c>
      <c r="X2">
        <v>21.71</v>
      </c>
      <c r="Y2">
        <v>11</v>
      </c>
      <c r="Z2">
        <v>31.19</v>
      </c>
      <c r="AA2">
        <v>14.814</v>
      </c>
    </row>
    <row r="3" spans="1:27" x14ac:dyDescent="0.35">
      <c r="A3" t="s">
        <v>49</v>
      </c>
      <c r="B3">
        <v>1</v>
      </c>
      <c r="C3" t="s">
        <v>994</v>
      </c>
      <c r="D3" s="36">
        <v>44886.375</v>
      </c>
      <c r="E3" t="s">
        <v>373</v>
      </c>
      <c r="F3">
        <v>2</v>
      </c>
      <c r="G3" t="s">
        <v>349</v>
      </c>
      <c r="H3">
        <v>0.44097222222222227</v>
      </c>
      <c r="I3">
        <v>0.64236111111111105</v>
      </c>
      <c r="J3">
        <v>4.8333333333333304</v>
      </c>
      <c r="K3" t="s">
        <v>376</v>
      </c>
      <c r="L3">
        <v>65</v>
      </c>
      <c r="M3">
        <v>53.2</v>
      </c>
      <c r="N3">
        <v>59.1</v>
      </c>
      <c r="O3">
        <v>-57.6</v>
      </c>
      <c r="P3">
        <v>8.07</v>
      </c>
      <c r="Q3">
        <v>109.1</v>
      </c>
      <c r="R3">
        <v>121.7</v>
      </c>
      <c r="S3">
        <v>7.93</v>
      </c>
      <c r="T3">
        <v>34.880000000000003</v>
      </c>
      <c r="U3">
        <v>38.81</v>
      </c>
      <c r="V3">
        <v>0</v>
      </c>
      <c r="W3">
        <v>17.45</v>
      </c>
      <c r="X3">
        <v>21.8</v>
      </c>
      <c r="Y3">
        <v>12</v>
      </c>
      <c r="Z3">
        <v>30.93</v>
      </c>
      <c r="AA3">
        <v>14.789</v>
      </c>
    </row>
    <row r="4" spans="1:27" x14ac:dyDescent="0.35">
      <c r="A4" t="s">
        <v>49</v>
      </c>
      <c r="B4">
        <v>1</v>
      </c>
      <c r="C4" t="s">
        <v>994</v>
      </c>
      <c r="D4" s="36">
        <v>44886.375</v>
      </c>
      <c r="E4" t="s">
        <v>373</v>
      </c>
      <c r="F4">
        <v>3</v>
      </c>
      <c r="G4" t="s">
        <v>350</v>
      </c>
      <c r="H4">
        <v>0.4375</v>
      </c>
      <c r="I4">
        <v>0.64930555555555558</v>
      </c>
      <c r="J4">
        <v>5.0833333333333339</v>
      </c>
      <c r="K4" t="s">
        <v>376</v>
      </c>
      <c r="L4">
        <v>43</v>
      </c>
      <c r="M4">
        <v>40</v>
      </c>
      <c r="N4">
        <v>41.5</v>
      </c>
      <c r="O4">
        <v>-61.7</v>
      </c>
      <c r="P4">
        <v>8.15</v>
      </c>
      <c r="Q4">
        <v>113</v>
      </c>
      <c r="R4">
        <v>124.5</v>
      </c>
      <c r="S4">
        <v>8.25</v>
      </c>
      <c r="T4">
        <v>36.69</v>
      </c>
      <c r="U4">
        <v>40.26</v>
      </c>
      <c r="V4">
        <v>0</v>
      </c>
      <c r="W4">
        <v>18.350000000000001</v>
      </c>
      <c r="X4">
        <v>23.07</v>
      </c>
      <c r="Y4">
        <v>13</v>
      </c>
      <c r="Z4">
        <v>30.11</v>
      </c>
      <c r="AA4">
        <v>14.77</v>
      </c>
    </row>
    <row r="5" spans="1:27" x14ac:dyDescent="0.35">
      <c r="A5" t="s">
        <v>49</v>
      </c>
      <c r="B5">
        <v>1</v>
      </c>
      <c r="C5" t="s">
        <v>994</v>
      </c>
      <c r="D5" s="36">
        <v>44886.375</v>
      </c>
      <c r="E5" t="s">
        <v>364</v>
      </c>
      <c r="F5">
        <v>0</v>
      </c>
      <c r="G5" t="s">
        <v>1170</v>
      </c>
      <c r="J5">
        <v>2</v>
      </c>
      <c r="K5" t="s">
        <v>374</v>
      </c>
      <c r="N5">
        <v>50.033333333333331</v>
      </c>
      <c r="O5">
        <v>-59.433333333333337</v>
      </c>
      <c r="P5">
        <v>8.1033333333333335</v>
      </c>
      <c r="Q5">
        <v>107.16666666666667</v>
      </c>
      <c r="R5">
        <v>129.79999999999998</v>
      </c>
      <c r="S5">
        <v>8.5633333333333326</v>
      </c>
      <c r="T5">
        <v>35.449999999999996</v>
      </c>
      <c r="U5">
        <v>39.313333333333333</v>
      </c>
      <c r="V5">
        <v>0</v>
      </c>
      <c r="W5">
        <v>17.733333333333331</v>
      </c>
      <c r="X5">
        <v>22.193333333333339</v>
      </c>
      <c r="Y5">
        <v>12</v>
      </c>
      <c r="Z5">
        <v>30.743333333333336</v>
      </c>
      <c r="AA5">
        <v>14.791000000000002</v>
      </c>
    </row>
    <row r="6" spans="1:27" x14ac:dyDescent="0.35">
      <c r="A6" t="s">
        <v>49</v>
      </c>
      <c r="B6">
        <v>1</v>
      </c>
      <c r="C6" t="s">
        <v>994</v>
      </c>
      <c r="D6" s="36">
        <v>44886.375</v>
      </c>
      <c r="E6" t="s">
        <v>365</v>
      </c>
      <c r="F6">
        <v>0</v>
      </c>
      <c r="G6" t="s">
        <v>1170</v>
      </c>
      <c r="J6">
        <v>20</v>
      </c>
      <c r="K6" t="s">
        <v>375</v>
      </c>
      <c r="N6">
        <v>50.033333333333331</v>
      </c>
      <c r="O6">
        <v>-59.433333333333337</v>
      </c>
      <c r="P6">
        <v>8.1033333333333335</v>
      </c>
      <c r="Q6">
        <v>107.16666666666667</v>
      </c>
      <c r="R6">
        <v>129.79999999999998</v>
      </c>
      <c r="S6">
        <v>8.5633333333333326</v>
      </c>
      <c r="T6">
        <v>35.449999999999996</v>
      </c>
      <c r="U6">
        <v>39.313333333333333</v>
      </c>
      <c r="V6">
        <v>0</v>
      </c>
      <c r="W6">
        <v>17.733333333333331</v>
      </c>
      <c r="X6">
        <v>22.193333333333339</v>
      </c>
      <c r="Y6">
        <v>12</v>
      </c>
      <c r="Z6">
        <v>30.743333333333336</v>
      </c>
      <c r="AA6">
        <v>14.791000000000002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2EB1E-D817-467F-B21D-B688EC7B3C2F}">
  <sheetPr codeName="Sheet22"/>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9" width="11.81640625" bestFit="1" customWidth="1"/>
    <col min="10" max="10" width="7.90625" bestFit="1" customWidth="1"/>
    <col min="11" max="11" width="11.90625" bestFit="1" customWidth="1"/>
    <col min="12" max="13" width="26.36328125" bestFit="1" customWidth="1"/>
    <col min="14" max="14" width="18.08984375" bestFit="1" customWidth="1"/>
    <col min="15" max="15" width="12.453125" bestFit="1" customWidth="1"/>
    <col min="16" max="16" width="5.453125" bestFit="1" customWidth="1"/>
    <col min="17" max="17" width="9.453125" bestFit="1" customWidth="1"/>
    <col min="18"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2</v>
      </c>
      <c r="C2" t="s">
        <v>994</v>
      </c>
      <c r="D2" s="36">
        <v>44882.229166666664</v>
      </c>
      <c r="E2" t="s">
        <v>373</v>
      </c>
      <c r="F2">
        <v>1</v>
      </c>
      <c r="G2" t="s">
        <v>345</v>
      </c>
      <c r="H2">
        <v>0.24305555555555555</v>
      </c>
      <c r="I2">
        <v>0.49305555555555558</v>
      </c>
      <c r="J2">
        <v>6</v>
      </c>
      <c r="K2" t="s">
        <v>376</v>
      </c>
      <c r="L2">
        <v>27.2</v>
      </c>
      <c r="M2">
        <v>26.5</v>
      </c>
      <c r="N2">
        <v>26.85</v>
      </c>
      <c r="O2">
        <v>-46.7</v>
      </c>
      <c r="P2">
        <v>7.89</v>
      </c>
      <c r="Q2">
        <v>146.80000000000001</v>
      </c>
      <c r="R2">
        <v>69.099999999999994</v>
      </c>
      <c r="S2">
        <v>4.93</v>
      </c>
      <c r="T2">
        <v>27</v>
      </c>
      <c r="U2">
        <v>28.79</v>
      </c>
      <c r="V2">
        <v>0</v>
      </c>
      <c r="W2">
        <v>13.51</v>
      </c>
      <c r="X2">
        <v>16.48</v>
      </c>
      <c r="Y2">
        <v>8</v>
      </c>
      <c r="Z2">
        <v>28.49</v>
      </c>
      <c r="AA2">
        <v>14.744999999999999</v>
      </c>
    </row>
    <row r="3" spans="1:27" x14ac:dyDescent="0.35">
      <c r="A3" t="s">
        <v>25</v>
      </c>
      <c r="B3">
        <v>2</v>
      </c>
      <c r="C3" t="s">
        <v>994</v>
      </c>
      <c r="D3" s="36">
        <v>44882.229166666664</v>
      </c>
      <c r="E3" t="s">
        <v>373</v>
      </c>
      <c r="F3">
        <v>2</v>
      </c>
      <c r="G3" t="s">
        <v>346</v>
      </c>
      <c r="H3">
        <v>0.24305555555555555</v>
      </c>
      <c r="I3">
        <v>0.49305555555555558</v>
      </c>
      <c r="J3">
        <v>6</v>
      </c>
      <c r="K3" t="s">
        <v>376</v>
      </c>
      <c r="L3">
        <v>26.5</v>
      </c>
      <c r="M3">
        <v>26</v>
      </c>
      <c r="N3">
        <v>26.25</v>
      </c>
      <c r="O3">
        <v>-47.2</v>
      </c>
      <c r="P3">
        <v>7.9</v>
      </c>
      <c r="Q3">
        <v>150.30000000000001</v>
      </c>
      <c r="R3">
        <v>73</v>
      </c>
      <c r="S3">
        <v>5.0599999999999996</v>
      </c>
      <c r="T3">
        <v>26.69</v>
      </c>
      <c r="U3">
        <v>28.44</v>
      </c>
      <c r="V3">
        <v>0</v>
      </c>
      <c r="W3">
        <v>13.35</v>
      </c>
      <c r="X3">
        <v>16.28</v>
      </c>
      <c r="Y3">
        <v>8</v>
      </c>
      <c r="Z3">
        <v>28.44</v>
      </c>
      <c r="AA3">
        <v>14.747</v>
      </c>
    </row>
    <row r="4" spans="1:27" x14ac:dyDescent="0.35">
      <c r="A4" t="s">
        <v>25</v>
      </c>
      <c r="B4">
        <v>2</v>
      </c>
      <c r="C4" t="s">
        <v>994</v>
      </c>
      <c r="D4" s="36">
        <v>44882.229166666664</v>
      </c>
      <c r="E4" t="s">
        <v>373</v>
      </c>
      <c r="F4">
        <v>3</v>
      </c>
      <c r="G4" t="s">
        <v>347</v>
      </c>
      <c r="H4">
        <v>0.2638888888888889</v>
      </c>
      <c r="I4">
        <v>0.46180555555555558</v>
      </c>
      <c r="J4">
        <v>4.75</v>
      </c>
      <c r="K4" t="s">
        <v>376</v>
      </c>
      <c r="L4">
        <v>22.1</v>
      </c>
      <c r="M4">
        <v>23.6</v>
      </c>
      <c r="N4">
        <v>22.85</v>
      </c>
      <c r="O4">
        <v>-46</v>
      </c>
      <c r="P4">
        <v>7.88</v>
      </c>
      <c r="Q4">
        <v>140</v>
      </c>
      <c r="R4">
        <v>61.4</v>
      </c>
      <c r="S4">
        <v>4.33</v>
      </c>
      <c r="T4">
        <v>26.85</v>
      </c>
      <c r="U4">
        <v>28.36</v>
      </c>
      <c r="V4">
        <v>0</v>
      </c>
      <c r="W4">
        <v>13.43</v>
      </c>
      <c r="X4">
        <v>16.39</v>
      </c>
      <c r="Y4">
        <v>8</v>
      </c>
      <c r="Z4">
        <v>27.97</v>
      </c>
      <c r="AA4">
        <v>14.755000000000001</v>
      </c>
    </row>
    <row r="5" spans="1:27" x14ac:dyDescent="0.35">
      <c r="A5" t="s">
        <v>25</v>
      </c>
      <c r="B5">
        <v>2</v>
      </c>
      <c r="C5" t="s">
        <v>994</v>
      </c>
      <c r="D5" s="36">
        <v>44882.229166666664</v>
      </c>
      <c r="E5" t="s">
        <v>364</v>
      </c>
      <c r="F5">
        <v>1</v>
      </c>
      <c r="G5" t="s">
        <v>347</v>
      </c>
      <c r="J5">
        <v>1</v>
      </c>
      <c r="K5" t="s">
        <v>374</v>
      </c>
      <c r="N5">
        <v>25.316666666666666</v>
      </c>
      <c r="O5">
        <v>-46.633333333333333</v>
      </c>
      <c r="P5">
        <v>7.89</v>
      </c>
      <c r="Q5">
        <v>145.70000000000002</v>
      </c>
      <c r="R5">
        <v>67.833333333333329</v>
      </c>
      <c r="S5">
        <v>4.7733333333333325</v>
      </c>
      <c r="T5">
        <v>26.846666666666664</v>
      </c>
      <c r="U5">
        <v>28.53</v>
      </c>
      <c r="V5">
        <v>0</v>
      </c>
      <c r="W5">
        <v>13.43</v>
      </c>
      <c r="X5">
        <v>16.383333333333336</v>
      </c>
      <c r="Y5">
        <v>8</v>
      </c>
      <c r="Z5">
        <v>28.3</v>
      </c>
      <c r="AA5">
        <v>14.749000000000001</v>
      </c>
    </row>
    <row r="6" spans="1:27" x14ac:dyDescent="0.35">
      <c r="A6" t="s">
        <v>25</v>
      </c>
      <c r="B6">
        <v>2</v>
      </c>
      <c r="C6" t="s">
        <v>994</v>
      </c>
      <c r="D6" s="36">
        <v>44882.229166666664</v>
      </c>
      <c r="E6" t="s">
        <v>365</v>
      </c>
      <c r="F6">
        <v>0</v>
      </c>
      <c r="G6" t="s">
        <v>347</v>
      </c>
      <c r="J6">
        <v>20</v>
      </c>
      <c r="K6" t="s">
        <v>375</v>
      </c>
      <c r="N6">
        <v>25.316666666666666</v>
      </c>
      <c r="O6">
        <v>-46.633333333333333</v>
      </c>
      <c r="P6">
        <v>7.89</v>
      </c>
      <c r="Q6">
        <v>145.70000000000002</v>
      </c>
      <c r="R6">
        <v>67.833333333333329</v>
      </c>
      <c r="S6">
        <v>4.7733333333333325</v>
      </c>
      <c r="T6">
        <v>26.846666666666664</v>
      </c>
      <c r="U6">
        <v>28.53</v>
      </c>
      <c r="V6">
        <v>0</v>
      </c>
      <c r="W6">
        <v>13.43</v>
      </c>
      <c r="X6">
        <v>16.383333333333336</v>
      </c>
      <c r="Y6">
        <v>8</v>
      </c>
      <c r="Z6">
        <v>28.3</v>
      </c>
      <c r="AA6">
        <v>14.749000000000001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46C1-CED2-4E81-A45A-0F7BBF177D83}">
  <sheetPr codeName="Sheet23"/>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11.8164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2</v>
      </c>
      <c r="C2" t="s">
        <v>994</v>
      </c>
      <c r="D2" s="36">
        <v>44881.166666666664</v>
      </c>
      <c r="E2" t="s">
        <v>373</v>
      </c>
      <c r="F2">
        <v>1</v>
      </c>
      <c r="G2" t="s">
        <v>342</v>
      </c>
      <c r="H2">
        <v>0.25</v>
      </c>
      <c r="I2">
        <v>0.43055555555555558</v>
      </c>
      <c r="J2">
        <v>4.3333333333333339</v>
      </c>
      <c r="K2" t="s">
        <v>376</v>
      </c>
      <c r="L2">
        <v>32.5</v>
      </c>
      <c r="M2">
        <v>33.6</v>
      </c>
      <c r="N2">
        <v>33.049999999999997</v>
      </c>
      <c r="O2">
        <v>-28.6</v>
      </c>
      <c r="P2">
        <v>7.58</v>
      </c>
      <c r="Q2">
        <v>158.4</v>
      </c>
      <c r="R2">
        <v>51.5</v>
      </c>
      <c r="S2">
        <v>4.0999999999999996</v>
      </c>
      <c r="T2">
        <v>0.29799999999999999</v>
      </c>
      <c r="U2">
        <v>0.309</v>
      </c>
      <c r="V2">
        <v>3.3999999999999998E-3</v>
      </c>
      <c r="W2">
        <v>0.14799999999999999</v>
      </c>
      <c r="X2">
        <v>0.14000000000000001</v>
      </c>
      <c r="Y2">
        <v>0</v>
      </c>
      <c r="Z2">
        <v>27.23</v>
      </c>
      <c r="AA2">
        <v>14.785</v>
      </c>
    </row>
    <row r="3" spans="1:27" x14ac:dyDescent="0.35">
      <c r="A3" t="s">
        <v>30</v>
      </c>
      <c r="B3">
        <v>2</v>
      </c>
      <c r="C3" t="s">
        <v>994</v>
      </c>
      <c r="D3" s="36">
        <v>44881.166666666664</v>
      </c>
      <c r="E3" t="s">
        <v>373</v>
      </c>
      <c r="F3">
        <v>2</v>
      </c>
      <c r="G3" t="s">
        <v>344</v>
      </c>
      <c r="H3">
        <v>0.25694444444444448</v>
      </c>
      <c r="I3">
        <v>0.4201388888888889</v>
      </c>
      <c r="J3">
        <v>3.9166666666666661</v>
      </c>
      <c r="K3" t="s">
        <v>376</v>
      </c>
      <c r="L3">
        <v>36.1</v>
      </c>
      <c r="M3">
        <v>38.700000000000003</v>
      </c>
      <c r="N3">
        <v>37.400000000000006</v>
      </c>
      <c r="O3">
        <v>-17.2</v>
      </c>
      <c r="P3">
        <v>7.38</v>
      </c>
      <c r="Q3">
        <v>186.8</v>
      </c>
      <c r="R3">
        <v>55.8</v>
      </c>
      <c r="S3">
        <v>4.4800000000000004</v>
      </c>
      <c r="T3">
        <v>0.26100000000000001</v>
      </c>
      <c r="U3">
        <v>0.27200000000000002</v>
      </c>
      <c r="V3">
        <v>3.8E-3</v>
      </c>
      <c r="W3">
        <v>0.13</v>
      </c>
      <c r="X3">
        <v>0.12</v>
      </c>
      <c r="Y3">
        <v>0</v>
      </c>
      <c r="Z3">
        <v>27.17</v>
      </c>
      <c r="AA3">
        <v>14.791</v>
      </c>
    </row>
    <row r="4" spans="1:27" x14ac:dyDescent="0.35">
      <c r="A4" t="s">
        <v>30</v>
      </c>
      <c r="B4">
        <v>2</v>
      </c>
      <c r="C4" t="s">
        <v>994</v>
      </c>
      <c r="D4" s="36">
        <v>44881.166666666664</v>
      </c>
      <c r="E4" t="s">
        <v>373</v>
      </c>
      <c r="F4">
        <v>3</v>
      </c>
      <c r="G4" t="s">
        <v>343</v>
      </c>
      <c r="H4">
        <v>0.22569444444444445</v>
      </c>
      <c r="I4">
        <v>0.44791666666666669</v>
      </c>
      <c r="J4">
        <v>5.3333333333333339</v>
      </c>
      <c r="K4" t="s">
        <v>376</v>
      </c>
      <c r="L4">
        <v>36.5</v>
      </c>
      <c r="M4">
        <v>35.700000000000003</v>
      </c>
      <c r="N4">
        <v>36.1</v>
      </c>
      <c r="O4">
        <v>-12.7</v>
      </c>
      <c r="P4">
        <v>7.3</v>
      </c>
      <c r="Q4">
        <v>198.4</v>
      </c>
      <c r="R4">
        <v>49.8</v>
      </c>
      <c r="S4">
        <v>3.93</v>
      </c>
      <c r="T4">
        <v>0.47899999999999998</v>
      </c>
      <c r="U4">
        <v>0.499</v>
      </c>
      <c r="V4">
        <v>2.0999999999999999E-3</v>
      </c>
      <c r="W4">
        <v>0.23799999999999999</v>
      </c>
      <c r="X4">
        <v>0.23</v>
      </c>
      <c r="Y4">
        <v>0</v>
      </c>
      <c r="Z4">
        <v>27.22</v>
      </c>
      <c r="AA4">
        <v>14.8</v>
      </c>
    </row>
    <row r="5" spans="1:27" x14ac:dyDescent="0.35">
      <c r="A5" t="s">
        <v>30</v>
      </c>
      <c r="B5">
        <v>2</v>
      </c>
      <c r="C5" t="s">
        <v>994</v>
      </c>
      <c r="D5" s="36">
        <v>44881.166666666664</v>
      </c>
      <c r="E5" t="s">
        <v>364</v>
      </c>
      <c r="F5">
        <v>1</v>
      </c>
      <c r="G5" t="s">
        <v>343</v>
      </c>
      <c r="J5">
        <v>1</v>
      </c>
      <c r="K5" t="s">
        <v>374</v>
      </c>
      <c r="N5">
        <v>35.516666666666673</v>
      </c>
      <c r="O5">
        <v>-19.5</v>
      </c>
      <c r="P5">
        <v>7.4200000000000008</v>
      </c>
      <c r="Q5">
        <v>181.20000000000002</v>
      </c>
      <c r="R5">
        <v>52.366666666666667</v>
      </c>
      <c r="S5">
        <v>4.17</v>
      </c>
      <c r="T5">
        <v>0.34599999999999992</v>
      </c>
      <c r="U5">
        <v>0.36000000000000004</v>
      </c>
      <c r="V5">
        <v>3.0999999999999999E-3</v>
      </c>
      <c r="W5">
        <v>0.17200000000000001</v>
      </c>
      <c r="X5">
        <v>0.16333333333333333</v>
      </c>
      <c r="Y5">
        <v>0</v>
      </c>
      <c r="Z5">
        <v>27.206666666666667</v>
      </c>
      <c r="AA5">
        <v>14.792000000000002</v>
      </c>
    </row>
    <row r="6" spans="1:27" x14ac:dyDescent="0.35">
      <c r="A6" t="s">
        <v>30</v>
      </c>
      <c r="B6">
        <v>2</v>
      </c>
      <c r="C6" t="s">
        <v>994</v>
      </c>
      <c r="D6" s="36">
        <v>44881.166666666664</v>
      </c>
      <c r="E6" t="s">
        <v>365</v>
      </c>
      <c r="F6">
        <v>1</v>
      </c>
      <c r="G6" t="s">
        <v>343</v>
      </c>
      <c r="J6">
        <v>10</v>
      </c>
      <c r="K6" t="s">
        <v>375</v>
      </c>
      <c r="N6">
        <v>35.516666666666673</v>
      </c>
      <c r="O6">
        <v>-19.5</v>
      </c>
      <c r="P6">
        <v>7.4200000000000008</v>
      </c>
      <c r="Q6">
        <v>181.20000000000002</v>
      </c>
      <c r="R6">
        <v>52.366666666666667</v>
      </c>
      <c r="S6">
        <v>4.17</v>
      </c>
      <c r="T6">
        <v>0.34599999999999992</v>
      </c>
      <c r="U6">
        <v>0.36000000000000004</v>
      </c>
      <c r="V6">
        <v>3.0999999999999999E-3</v>
      </c>
      <c r="W6">
        <v>0.17200000000000001</v>
      </c>
      <c r="X6">
        <v>0.16333333333333333</v>
      </c>
      <c r="Y6">
        <v>0</v>
      </c>
      <c r="Z6">
        <v>27.206666666666667</v>
      </c>
      <c r="AA6">
        <v>14.792000000000002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8FB1-5D04-4FDD-8547-B75BB1D6CF94}">
  <sheetPr codeName="Sheet24"/>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7" width="11.816406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2</v>
      </c>
      <c r="C2" t="s">
        <v>994</v>
      </c>
      <c r="D2" s="36">
        <v>44880.708333333336</v>
      </c>
      <c r="E2" t="s">
        <v>373</v>
      </c>
      <c r="F2">
        <v>1</v>
      </c>
      <c r="G2" t="s">
        <v>340</v>
      </c>
      <c r="H2">
        <v>0.70833333333333337</v>
      </c>
      <c r="I2">
        <v>0.93055555555555547</v>
      </c>
      <c r="J2">
        <v>5.3333333333333304</v>
      </c>
      <c r="K2" t="s">
        <v>376</v>
      </c>
      <c r="L2">
        <v>24.5</v>
      </c>
      <c r="M2">
        <v>26.5</v>
      </c>
      <c r="N2">
        <v>25.5</v>
      </c>
      <c r="O2">
        <v>-37.200000000000003</v>
      </c>
      <c r="P2">
        <v>7.73</v>
      </c>
      <c r="Q2">
        <v>134.4</v>
      </c>
      <c r="R2">
        <v>58.2</v>
      </c>
      <c r="S2">
        <v>3.81</v>
      </c>
      <c r="T2">
        <v>37.549999999999997</v>
      </c>
      <c r="U2">
        <v>39.64</v>
      </c>
      <c r="V2">
        <v>0</v>
      </c>
      <c r="W2">
        <v>18.59</v>
      </c>
      <c r="X2">
        <v>23.46</v>
      </c>
      <c r="Y2">
        <v>14</v>
      </c>
      <c r="Z2">
        <v>28.08</v>
      </c>
      <c r="AA2">
        <v>14.804</v>
      </c>
    </row>
    <row r="3" spans="1:27" x14ac:dyDescent="0.35">
      <c r="A3" t="s">
        <v>16</v>
      </c>
      <c r="B3">
        <v>2</v>
      </c>
      <c r="C3" t="s">
        <v>994</v>
      </c>
      <c r="D3" s="36">
        <v>44880.708333333336</v>
      </c>
      <c r="E3" t="s">
        <v>373</v>
      </c>
      <c r="F3">
        <v>2</v>
      </c>
      <c r="G3" t="s">
        <v>19</v>
      </c>
      <c r="H3">
        <v>0.70833333333333337</v>
      </c>
      <c r="I3">
        <v>0.92708333333333337</v>
      </c>
      <c r="J3">
        <v>5.25</v>
      </c>
      <c r="K3" t="s">
        <v>376</v>
      </c>
      <c r="L3">
        <v>24.5</v>
      </c>
      <c r="M3">
        <v>26.2</v>
      </c>
      <c r="N3">
        <v>25.35</v>
      </c>
      <c r="O3">
        <v>-36.799999999999997</v>
      </c>
      <c r="P3">
        <v>7.72</v>
      </c>
      <c r="Q3">
        <v>129.19999999999999</v>
      </c>
      <c r="R3">
        <v>45</v>
      </c>
      <c r="S3">
        <v>3.1</v>
      </c>
      <c r="T3">
        <v>38.31</v>
      </c>
      <c r="U3">
        <v>40.479999999999997</v>
      </c>
      <c r="V3">
        <v>0</v>
      </c>
      <c r="W3">
        <v>19.2</v>
      </c>
      <c r="X3">
        <v>24.31</v>
      </c>
      <c r="Y3">
        <v>14</v>
      </c>
      <c r="Z3">
        <v>27.96</v>
      </c>
      <c r="AA3">
        <v>14.789</v>
      </c>
    </row>
    <row r="4" spans="1:27" x14ac:dyDescent="0.35">
      <c r="A4" t="s">
        <v>16</v>
      </c>
      <c r="B4">
        <v>2</v>
      </c>
      <c r="C4" t="s">
        <v>994</v>
      </c>
      <c r="D4" s="36">
        <v>44880.708333333336</v>
      </c>
      <c r="E4" t="s">
        <v>373</v>
      </c>
      <c r="F4">
        <v>3</v>
      </c>
      <c r="G4" t="s">
        <v>341</v>
      </c>
      <c r="H4">
        <v>0.72222222222222221</v>
      </c>
      <c r="I4">
        <v>0.92361111111111116</v>
      </c>
      <c r="J4">
        <v>4.8333333333333348</v>
      </c>
      <c r="K4" t="s">
        <v>376</v>
      </c>
      <c r="L4">
        <v>26.3</v>
      </c>
      <c r="M4">
        <v>24.9</v>
      </c>
      <c r="N4">
        <v>25.6</v>
      </c>
      <c r="O4">
        <v>-32.299999999999997</v>
      </c>
      <c r="P4">
        <v>7.64</v>
      </c>
      <c r="Q4">
        <v>113.3</v>
      </c>
      <c r="R4">
        <v>25.2</v>
      </c>
      <c r="S4">
        <v>1.7</v>
      </c>
      <c r="T4">
        <v>39.32</v>
      </c>
      <c r="U4">
        <v>41.54</v>
      </c>
      <c r="V4">
        <v>0</v>
      </c>
      <c r="W4">
        <v>19.670000000000002</v>
      </c>
      <c r="X4">
        <v>24.97</v>
      </c>
      <c r="Y4">
        <v>15</v>
      </c>
      <c r="Z4">
        <v>27.98</v>
      </c>
      <c r="AA4">
        <v>14.786</v>
      </c>
    </row>
    <row r="5" spans="1:27" x14ac:dyDescent="0.35">
      <c r="A5" t="s">
        <v>16</v>
      </c>
      <c r="B5">
        <v>2</v>
      </c>
      <c r="C5" t="s">
        <v>994</v>
      </c>
      <c r="D5" s="36">
        <v>44880.708333333336</v>
      </c>
      <c r="E5" t="s">
        <v>364</v>
      </c>
      <c r="F5">
        <v>1</v>
      </c>
      <c r="G5" t="s">
        <v>341</v>
      </c>
      <c r="J5">
        <v>1</v>
      </c>
      <c r="K5" t="s">
        <v>374</v>
      </c>
      <c r="N5">
        <v>25.483333333333334</v>
      </c>
      <c r="O5">
        <v>-35.43333333333333</v>
      </c>
      <c r="P5">
        <v>7.6966666666666663</v>
      </c>
      <c r="Q5">
        <v>125.63333333333334</v>
      </c>
      <c r="R5">
        <v>42.800000000000004</v>
      </c>
      <c r="S5">
        <v>2.8699999999999997</v>
      </c>
      <c r="T5">
        <v>38.393333333333338</v>
      </c>
      <c r="U5">
        <v>40.553333333333335</v>
      </c>
      <c r="V5">
        <v>0</v>
      </c>
      <c r="W5">
        <v>19.153333333333332</v>
      </c>
      <c r="X5">
        <v>24.246666666666666</v>
      </c>
      <c r="Y5">
        <v>14</v>
      </c>
      <c r="Z5">
        <v>28.006666666666664</v>
      </c>
      <c r="AA5">
        <v>14.792999999999999</v>
      </c>
    </row>
    <row r="6" spans="1:27" x14ac:dyDescent="0.35">
      <c r="A6" t="s">
        <v>16</v>
      </c>
      <c r="B6">
        <v>2</v>
      </c>
      <c r="C6" t="s">
        <v>994</v>
      </c>
      <c r="D6" s="36">
        <v>44880.708333333336</v>
      </c>
      <c r="E6" t="s">
        <v>365</v>
      </c>
      <c r="F6">
        <v>0</v>
      </c>
      <c r="G6" t="s">
        <v>341</v>
      </c>
      <c r="J6">
        <v>18</v>
      </c>
      <c r="K6" t="s">
        <v>375</v>
      </c>
      <c r="N6">
        <v>25.483333333333334</v>
      </c>
      <c r="O6">
        <v>-35.43333333333333</v>
      </c>
      <c r="P6">
        <v>7.6966666666666663</v>
      </c>
      <c r="Q6">
        <v>125.63333333333334</v>
      </c>
      <c r="R6">
        <v>42.800000000000004</v>
      </c>
      <c r="S6">
        <v>2.8699999999999997</v>
      </c>
      <c r="T6">
        <v>38.393333333333338</v>
      </c>
      <c r="U6">
        <v>40.553333333333335</v>
      </c>
      <c r="V6">
        <v>0</v>
      </c>
      <c r="W6">
        <v>19.153333333333332</v>
      </c>
      <c r="X6">
        <v>24.246666666666666</v>
      </c>
      <c r="Y6">
        <v>14</v>
      </c>
      <c r="Z6">
        <v>28.006666666666664</v>
      </c>
      <c r="AA6">
        <v>14.792999999999999</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2627-51E1-48A3-B66E-8FEF81BB73AC}">
  <sheetPr codeName="Sheet25"/>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9" width="11.81640625" bestFit="1" customWidth="1"/>
    <col min="20" max="20" width="21.26953125" bestFit="1" customWidth="1"/>
    <col min="21" max="21" width="29.36328125" bestFit="1" customWidth="1"/>
    <col min="22" max="22" width="19.90625" bestFit="1" customWidth="1"/>
    <col min="23"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2</v>
      </c>
      <c r="C2" t="s">
        <v>994</v>
      </c>
      <c r="D2" s="36">
        <v>44880.229166666664</v>
      </c>
      <c r="E2" t="s">
        <v>373</v>
      </c>
      <c r="F2">
        <v>1</v>
      </c>
      <c r="G2" t="s">
        <v>337</v>
      </c>
      <c r="H2">
        <v>0.2638888888888889</v>
      </c>
      <c r="I2">
        <v>0.31597222222222221</v>
      </c>
      <c r="J2">
        <v>1.2499999999999996</v>
      </c>
      <c r="K2" t="s">
        <v>376</v>
      </c>
      <c r="L2">
        <v>24.5</v>
      </c>
      <c r="M2">
        <v>23.2</v>
      </c>
      <c r="N2">
        <v>23.85</v>
      </c>
      <c r="O2">
        <v>-13.3</v>
      </c>
      <c r="P2">
        <v>7.31</v>
      </c>
      <c r="Q2">
        <v>253.4</v>
      </c>
      <c r="R2">
        <v>77</v>
      </c>
      <c r="S2">
        <v>6.24</v>
      </c>
      <c r="T2">
        <v>6.1859999999999999</v>
      </c>
      <c r="U2">
        <v>6.2430000000000003</v>
      </c>
      <c r="V2">
        <v>2.0000000000000001E-4</v>
      </c>
      <c r="W2">
        <v>3.093</v>
      </c>
      <c r="X2">
        <v>3.36</v>
      </c>
      <c r="Y2">
        <v>0</v>
      </c>
      <c r="Z2">
        <v>25.49</v>
      </c>
      <c r="AA2">
        <v>14.817</v>
      </c>
    </row>
    <row r="3" spans="1:27" x14ac:dyDescent="0.35">
      <c r="A3" t="s">
        <v>0</v>
      </c>
      <c r="B3">
        <v>2</v>
      </c>
      <c r="C3" t="s">
        <v>994</v>
      </c>
      <c r="D3" s="36">
        <v>44880.229166666664</v>
      </c>
      <c r="E3" t="s">
        <v>373</v>
      </c>
      <c r="F3">
        <v>2</v>
      </c>
      <c r="G3" t="s">
        <v>338</v>
      </c>
      <c r="H3">
        <v>0.28472222222222221</v>
      </c>
      <c r="I3">
        <v>0.31597222222222221</v>
      </c>
      <c r="J3">
        <v>0.75</v>
      </c>
      <c r="K3" t="s">
        <v>376</v>
      </c>
      <c r="L3">
        <v>36.1</v>
      </c>
      <c r="M3">
        <v>35.200000000000003</v>
      </c>
      <c r="N3">
        <v>35.650000000000006</v>
      </c>
      <c r="O3">
        <v>-17.100000000000001</v>
      </c>
      <c r="P3">
        <v>7.38</v>
      </c>
      <c r="Q3">
        <v>204.3</v>
      </c>
      <c r="R3">
        <v>77.3</v>
      </c>
      <c r="S3">
        <v>6.26</v>
      </c>
      <c r="T3">
        <v>6.2569999999999997</v>
      </c>
      <c r="U3">
        <v>6.3129999999999997</v>
      </c>
      <c r="V3">
        <v>2.0000000000000001E-4</v>
      </c>
      <c r="W3">
        <v>3.129</v>
      </c>
      <c r="X3">
        <v>3.4</v>
      </c>
      <c r="Y3">
        <v>0</v>
      </c>
      <c r="Z3">
        <v>25.47</v>
      </c>
      <c r="AA3">
        <v>14.831</v>
      </c>
    </row>
    <row r="4" spans="1:27" x14ac:dyDescent="0.35">
      <c r="A4" t="s">
        <v>0</v>
      </c>
      <c r="B4">
        <v>2</v>
      </c>
      <c r="C4" t="s">
        <v>994</v>
      </c>
      <c r="D4" s="36">
        <v>44880.229166666664</v>
      </c>
      <c r="E4" t="s">
        <v>373</v>
      </c>
      <c r="F4">
        <v>3</v>
      </c>
      <c r="G4" t="s">
        <v>339</v>
      </c>
      <c r="H4">
        <v>0.28472222222222221</v>
      </c>
      <c r="I4">
        <v>0.30902777777777779</v>
      </c>
      <c r="J4">
        <v>0.58333333333333393</v>
      </c>
      <c r="K4" t="s">
        <v>376</v>
      </c>
      <c r="L4">
        <v>37.200000000000003</v>
      </c>
      <c r="M4">
        <v>37.9</v>
      </c>
      <c r="N4">
        <v>37.549999999999997</v>
      </c>
      <c r="O4">
        <v>-18.7</v>
      </c>
      <c r="P4">
        <v>7.41</v>
      </c>
      <c r="Q4">
        <v>201.3</v>
      </c>
      <c r="R4">
        <v>77.5</v>
      </c>
      <c r="S4">
        <v>6.27</v>
      </c>
      <c r="T4">
        <v>6.35</v>
      </c>
      <c r="U4">
        <v>6.4249999999999998</v>
      </c>
      <c r="V4">
        <v>2.0000000000000001E-4</v>
      </c>
      <c r="W4">
        <v>3.1669999999999998</v>
      </c>
      <c r="X4">
        <v>3.45</v>
      </c>
      <c r="Y4">
        <v>0</v>
      </c>
      <c r="Z4">
        <v>25.63</v>
      </c>
      <c r="AA4">
        <v>14.837</v>
      </c>
    </row>
    <row r="5" spans="1:27" x14ac:dyDescent="0.35">
      <c r="A5" t="s">
        <v>0</v>
      </c>
      <c r="B5">
        <v>2</v>
      </c>
      <c r="C5" t="s">
        <v>994</v>
      </c>
      <c r="D5" s="36">
        <v>44880.229166666664</v>
      </c>
      <c r="E5" t="s">
        <v>364</v>
      </c>
      <c r="F5">
        <v>1</v>
      </c>
      <c r="G5" t="s">
        <v>339</v>
      </c>
      <c r="J5">
        <v>1</v>
      </c>
      <c r="K5" t="s">
        <v>374</v>
      </c>
      <c r="N5">
        <v>32.35</v>
      </c>
      <c r="O5">
        <v>-16.366666666666667</v>
      </c>
      <c r="P5">
        <v>7.3666666666666671</v>
      </c>
      <c r="Q5">
        <v>219.66666666666666</v>
      </c>
      <c r="R5">
        <v>77.266666666666666</v>
      </c>
      <c r="S5">
        <v>6.2566666666666668</v>
      </c>
      <c r="T5">
        <v>6.2643333333333331</v>
      </c>
      <c r="U5">
        <v>6.3270000000000008</v>
      </c>
      <c r="V5">
        <v>2.0000000000000001E-4</v>
      </c>
      <c r="W5">
        <v>3.1296666666666666</v>
      </c>
      <c r="X5">
        <v>3.4033333333333338</v>
      </c>
      <c r="Y5">
        <v>0</v>
      </c>
      <c r="Z5">
        <v>25.529999999999998</v>
      </c>
      <c r="AA5">
        <v>14.828333333333333</v>
      </c>
    </row>
    <row r="6" spans="1:27" x14ac:dyDescent="0.35">
      <c r="A6" t="s">
        <v>0</v>
      </c>
      <c r="B6">
        <v>2</v>
      </c>
      <c r="C6" t="s">
        <v>994</v>
      </c>
      <c r="D6" s="36">
        <v>44880.229166666664</v>
      </c>
      <c r="E6" t="s">
        <v>365</v>
      </c>
      <c r="F6">
        <v>0</v>
      </c>
      <c r="G6" t="s">
        <v>339</v>
      </c>
      <c r="J6">
        <v>20</v>
      </c>
      <c r="K6" t="s">
        <v>375</v>
      </c>
      <c r="N6">
        <v>32.35</v>
      </c>
      <c r="O6">
        <v>-16.366666666666667</v>
      </c>
      <c r="P6">
        <v>7.3666666666666671</v>
      </c>
      <c r="Q6">
        <v>219.66666666666666</v>
      </c>
      <c r="R6">
        <v>77.266666666666666</v>
      </c>
      <c r="S6">
        <v>6.2566666666666668</v>
      </c>
      <c r="T6">
        <v>6.2643333333333331</v>
      </c>
      <c r="U6">
        <v>6.3270000000000008</v>
      </c>
      <c r="V6">
        <v>2.0000000000000001E-4</v>
      </c>
      <c r="W6">
        <v>3.1296666666666666</v>
      </c>
      <c r="X6">
        <v>3.4033333333333338</v>
      </c>
      <c r="Y6">
        <v>0</v>
      </c>
      <c r="Z6">
        <v>25.529999999999998</v>
      </c>
      <c r="AA6">
        <v>14.828333333333333</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3A53-BE5D-4C42-9587-9412F5F1DEE9}">
  <sheetPr codeName="Sheet26"/>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6" width="5.453125" bestFit="1" customWidth="1"/>
    <col min="17" max="18" width="11.81640625" bestFit="1" customWidth="1"/>
    <col min="19" max="19" width="11.36328125" bestFit="1" customWidth="1"/>
    <col min="20" max="20" width="21.26953125" bestFit="1" customWidth="1"/>
    <col min="21" max="21" width="29.36328125" bestFit="1" customWidth="1"/>
    <col min="22" max="22" width="19.90625" bestFit="1" customWidth="1"/>
    <col min="23"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1</v>
      </c>
      <c r="C2" t="s">
        <v>994</v>
      </c>
      <c r="D2" s="36">
        <v>44879.666666666664</v>
      </c>
      <c r="E2" t="s">
        <v>373</v>
      </c>
      <c r="F2">
        <v>1</v>
      </c>
      <c r="G2" t="s">
        <v>334</v>
      </c>
      <c r="H2">
        <v>0.71180555555555547</v>
      </c>
      <c r="I2">
        <v>0.88888888888888884</v>
      </c>
      <c r="J2">
        <v>4.2500000000000009</v>
      </c>
      <c r="K2" t="s">
        <v>376</v>
      </c>
      <c r="L2">
        <v>31.5</v>
      </c>
      <c r="M2">
        <v>32.6</v>
      </c>
      <c r="N2">
        <v>32.049999999999997</v>
      </c>
      <c r="O2">
        <v>-18.399999999999999</v>
      </c>
      <c r="P2">
        <v>7.4</v>
      </c>
      <c r="Q2">
        <v>170.2</v>
      </c>
      <c r="R2">
        <v>43.5</v>
      </c>
      <c r="S2">
        <v>3.45</v>
      </c>
      <c r="T2">
        <v>0.24299999999999999</v>
      </c>
      <c r="U2">
        <v>0.255</v>
      </c>
      <c r="V2">
        <v>4.1000000000000003E-3</v>
      </c>
      <c r="W2">
        <v>0.121</v>
      </c>
      <c r="X2">
        <v>0.11</v>
      </c>
      <c r="Y2">
        <v>0</v>
      </c>
      <c r="Z2">
        <v>27.51</v>
      </c>
      <c r="AA2">
        <v>14.739000000000001</v>
      </c>
    </row>
    <row r="3" spans="1:27" x14ac:dyDescent="0.35">
      <c r="A3" t="s">
        <v>30</v>
      </c>
      <c r="B3">
        <v>1</v>
      </c>
      <c r="C3" t="s">
        <v>994</v>
      </c>
      <c r="D3" s="36">
        <v>44879.666666666664</v>
      </c>
      <c r="E3" t="s">
        <v>373</v>
      </c>
      <c r="F3">
        <v>2</v>
      </c>
      <c r="G3" t="s">
        <v>335</v>
      </c>
      <c r="H3">
        <v>0.71180555555555547</v>
      </c>
      <c r="I3">
        <v>0.90625</v>
      </c>
      <c r="J3">
        <v>4.6666666666666687</v>
      </c>
      <c r="K3" t="s">
        <v>376</v>
      </c>
      <c r="L3">
        <v>32.799999999999997</v>
      </c>
      <c r="M3">
        <v>31.5</v>
      </c>
      <c r="N3">
        <v>32.15</v>
      </c>
      <c r="O3">
        <v>-12.3</v>
      </c>
      <c r="P3">
        <v>7.29</v>
      </c>
      <c r="Q3">
        <v>200.3</v>
      </c>
      <c r="R3">
        <v>31.5</v>
      </c>
      <c r="S3">
        <v>2.5</v>
      </c>
      <c r="T3">
        <v>0.247</v>
      </c>
      <c r="U3">
        <v>0.25900000000000001</v>
      </c>
      <c r="V3">
        <v>4.0000000000000001E-3</v>
      </c>
      <c r="W3">
        <v>0.124</v>
      </c>
      <c r="X3">
        <v>0.12</v>
      </c>
      <c r="Y3">
        <v>0</v>
      </c>
      <c r="Z3">
        <v>27.45</v>
      </c>
      <c r="AA3">
        <v>14.738</v>
      </c>
    </row>
    <row r="4" spans="1:27" x14ac:dyDescent="0.35">
      <c r="A4" t="s">
        <v>30</v>
      </c>
      <c r="B4">
        <v>1</v>
      </c>
      <c r="C4" t="s">
        <v>994</v>
      </c>
      <c r="D4" s="36">
        <v>44879.666666666664</v>
      </c>
      <c r="E4" t="s">
        <v>373</v>
      </c>
      <c r="F4">
        <v>3</v>
      </c>
      <c r="G4" t="s">
        <v>336</v>
      </c>
      <c r="H4">
        <v>0.67013888888888884</v>
      </c>
      <c r="I4">
        <v>0.9375</v>
      </c>
      <c r="J4">
        <v>6.4166666666666679</v>
      </c>
      <c r="K4" t="s">
        <v>376</v>
      </c>
      <c r="L4">
        <v>31.5</v>
      </c>
      <c r="M4">
        <v>32</v>
      </c>
      <c r="N4">
        <v>31.75</v>
      </c>
      <c r="O4">
        <v>-9.1</v>
      </c>
      <c r="P4">
        <v>7.24</v>
      </c>
      <c r="Q4">
        <v>209.3</v>
      </c>
      <c r="R4">
        <v>38.299999999999997</v>
      </c>
      <c r="S4">
        <v>3.02</v>
      </c>
      <c r="T4">
        <v>0.245</v>
      </c>
      <c r="U4">
        <v>0.25700000000000001</v>
      </c>
      <c r="V4">
        <v>4.1000000000000003E-3</v>
      </c>
      <c r="W4">
        <v>0.123</v>
      </c>
      <c r="X4">
        <v>0.12</v>
      </c>
      <c r="Y4">
        <v>0</v>
      </c>
      <c r="Z4">
        <v>27.51</v>
      </c>
      <c r="AA4">
        <v>14.738</v>
      </c>
    </row>
    <row r="5" spans="1:27" x14ac:dyDescent="0.35">
      <c r="A5" t="s">
        <v>30</v>
      </c>
      <c r="B5">
        <v>1</v>
      </c>
      <c r="C5" t="s">
        <v>994</v>
      </c>
      <c r="D5" s="36">
        <v>44879.666666666664</v>
      </c>
      <c r="E5" t="s">
        <v>364</v>
      </c>
      <c r="F5">
        <v>1</v>
      </c>
      <c r="G5" t="s">
        <v>343</v>
      </c>
      <c r="J5">
        <v>1</v>
      </c>
      <c r="K5" t="s">
        <v>374</v>
      </c>
      <c r="N5">
        <v>31.983333333333331</v>
      </c>
      <c r="O5">
        <v>-13.266666666666666</v>
      </c>
      <c r="P5">
        <v>7.31</v>
      </c>
      <c r="Q5">
        <v>193.26666666666665</v>
      </c>
      <c r="R5">
        <v>37.766666666666666</v>
      </c>
      <c r="S5">
        <v>2.99</v>
      </c>
      <c r="T5">
        <v>0.245</v>
      </c>
      <c r="U5">
        <v>0.25700000000000001</v>
      </c>
      <c r="V5">
        <v>4.0666666666666663E-3</v>
      </c>
      <c r="W5">
        <v>0.12266666666666666</v>
      </c>
      <c r="X5">
        <v>0.11666666666666665</v>
      </c>
      <c r="Y5">
        <v>0</v>
      </c>
      <c r="Z5">
        <v>27.49</v>
      </c>
      <c r="AA5">
        <v>14.738333333333335</v>
      </c>
    </row>
    <row r="6" spans="1:27" x14ac:dyDescent="0.35">
      <c r="A6" t="s">
        <v>30</v>
      </c>
      <c r="B6">
        <v>1</v>
      </c>
      <c r="C6" t="s">
        <v>994</v>
      </c>
      <c r="D6" s="36">
        <v>44879.666666666664</v>
      </c>
      <c r="E6" t="s">
        <v>365</v>
      </c>
      <c r="F6">
        <v>0</v>
      </c>
      <c r="G6" t="s">
        <v>343</v>
      </c>
      <c r="J6">
        <v>20</v>
      </c>
      <c r="K6" t="s">
        <v>375</v>
      </c>
      <c r="N6">
        <v>31.983333333333331</v>
      </c>
      <c r="O6">
        <v>-13.266666666666666</v>
      </c>
      <c r="P6">
        <v>7.31</v>
      </c>
      <c r="Q6">
        <v>193.26666666666665</v>
      </c>
      <c r="R6">
        <v>37.766666666666666</v>
      </c>
      <c r="S6">
        <v>2.99</v>
      </c>
      <c r="T6">
        <v>0.245</v>
      </c>
      <c r="U6">
        <v>0.25700000000000001</v>
      </c>
      <c r="V6">
        <v>4.0666666666666663E-3</v>
      </c>
      <c r="W6">
        <v>0.12266666666666666</v>
      </c>
      <c r="X6">
        <v>0.11666666666666665</v>
      </c>
      <c r="Y6">
        <v>0</v>
      </c>
      <c r="Z6">
        <v>27.49</v>
      </c>
      <c r="AA6">
        <v>14.738333333333335</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9F5E-9EC7-43C5-8D80-DB87BF6E1141}">
  <sheetPr codeName="Sheet27"/>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7" width="11.816406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1</v>
      </c>
      <c r="C2" t="s">
        <v>994</v>
      </c>
      <c r="D2" s="36">
        <v>44878.520833333336</v>
      </c>
      <c r="E2" t="s">
        <v>373</v>
      </c>
      <c r="F2">
        <v>1</v>
      </c>
      <c r="G2" t="s">
        <v>331</v>
      </c>
      <c r="H2">
        <v>0.62847222222222221</v>
      </c>
      <c r="I2">
        <v>0.88680555555555562</v>
      </c>
      <c r="J2">
        <v>6.200000000000002</v>
      </c>
      <c r="K2" t="s">
        <v>376</v>
      </c>
      <c r="L2">
        <v>11.2</v>
      </c>
      <c r="M2">
        <v>13.5</v>
      </c>
      <c r="N2">
        <v>12.35</v>
      </c>
      <c r="O2">
        <v>-46.7</v>
      </c>
      <c r="P2">
        <v>7.88</v>
      </c>
      <c r="Q2">
        <v>138.80000000000001</v>
      </c>
      <c r="R2">
        <v>71.8</v>
      </c>
      <c r="S2">
        <v>4.8099999999999996</v>
      </c>
      <c r="T2">
        <v>28.41</v>
      </c>
      <c r="U2">
        <v>32</v>
      </c>
      <c r="V2">
        <v>0</v>
      </c>
      <c r="W2">
        <v>14.21</v>
      </c>
      <c r="X2">
        <v>17.36</v>
      </c>
      <c r="Y2">
        <v>8</v>
      </c>
      <c r="Z2">
        <v>31.65</v>
      </c>
      <c r="AA2">
        <v>14.757999999999999</v>
      </c>
    </row>
    <row r="3" spans="1:27" x14ac:dyDescent="0.35">
      <c r="A3" t="s">
        <v>25</v>
      </c>
      <c r="B3">
        <v>1</v>
      </c>
      <c r="C3" t="s">
        <v>994</v>
      </c>
      <c r="D3" s="36">
        <v>44878.520833333336</v>
      </c>
      <c r="E3" t="s">
        <v>373</v>
      </c>
      <c r="F3">
        <v>2</v>
      </c>
      <c r="G3" t="s">
        <v>332</v>
      </c>
      <c r="H3">
        <v>0.625</v>
      </c>
      <c r="I3">
        <v>0.86458333333333337</v>
      </c>
      <c r="J3">
        <v>5.7500000000000009</v>
      </c>
      <c r="K3" t="s">
        <v>376</v>
      </c>
      <c r="L3">
        <v>12.2</v>
      </c>
      <c r="M3">
        <v>14</v>
      </c>
      <c r="N3">
        <v>13.1</v>
      </c>
      <c r="O3">
        <v>-43.1</v>
      </c>
      <c r="P3">
        <v>7.82</v>
      </c>
      <c r="Q3">
        <v>133.4</v>
      </c>
      <c r="R3">
        <v>63.2</v>
      </c>
      <c r="S3">
        <v>4.25</v>
      </c>
      <c r="T3">
        <v>29.65</v>
      </c>
      <c r="U3">
        <v>33.200000000000003</v>
      </c>
      <c r="V3">
        <v>0</v>
      </c>
      <c r="W3">
        <v>14.81</v>
      </c>
      <c r="X3">
        <v>18.18</v>
      </c>
      <c r="Y3">
        <v>9</v>
      </c>
      <c r="Z3">
        <v>31.3</v>
      </c>
      <c r="AA3">
        <v>14.771000000000001</v>
      </c>
    </row>
    <row r="4" spans="1:27" x14ac:dyDescent="0.35">
      <c r="A4" t="s">
        <v>25</v>
      </c>
      <c r="B4">
        <v>1</v>
      </c>
      <c r="C4" t="s">
        <v>994</v>
      </c>
      <c r="D4" s="36">
        <v>44878.520833333336</v>
      </c>
      <c r="E4" t="s">
        <v>373</v>
      </c>
      <c r="F4">
        <v>3</v>
      </c>
      <c r="G4" t="s">
        <v>333</v>
      </c>
      <c r="H4">
        <v>0.65625</v>
      </c>
      <c r="I4">
        <v>0.86111111111111116</v>
      </c>
      <c r="J4">
        <v>4.9166666666666679</v>
      </c>
      <c r="K4" t="s">
        <v>376</v>
      </c>
      <c r="L4">
        <v>14.1</v>
      </c>
      <c r="M4">
        <v>13.9</v>
      </c>
      <c r="N4">
        <v>14</v>
      </c>
      <c r="O4">
        <v>-46.2</v>
      </c>
      <c r="P4">
        <v>7.87</v>
      </c>
      <c r="Q4">
        <v>130.30000000000001</v>
      </c>
      <c r="R4">
        <v>69.900000000000006</v>
      </c>
      <c r="S4">
        <v>4.7</v>
      </c>
      <c r="T4">
        <v>29.33</v>
      </c>
      <c r="U4">
        <v>32.729999999999997</v>
      </c>
      <c r="V4">
        <v>0</v>
      </c>
      <c r="W4">
        <v>14.67</v>
      </c>
      <c r="X4">
        <v>18</v>
      </c>
      <c r="Y4">
        <v>9</v>
      </c>
      <c r="Z4">
        <v>31.11</v>
      </c>
      <c r="AA4">
        <v>14.782999999999999</v>
      </c>
    </row>
    <row r="5" spans="1:27" x14ac:dyDescent="0.35">
      <c r="A5" t="s">
        <v>25</v>
      </c>
      <c r="B5">
        <v>1</v>
      </c>
      <c r="C5" t="s">
        <v>994</v>
      </c>
      <c r="D5" s="36">
        <v>44878.520833333336</v>
      </c>
      <c r="E5" t="s">
        <v>364</v>
      </c>
      <c r="F5">
        <v>1</v>
      </c>
      <c r="G5" t="s">
        <v>347</v>
      </c>
      <c r="J5">
        <v>1</v>
      </c>
      <c r="K5" t="s">
        <v>374</v>
      </c>
      <c r="N5">
        <v>13.15</v>
      </c>
      <c r="O5">
        <v>-45.333333333333336</v>
      </c>
      <c r="P5">
        <v>7.8566666666666665</v>
      </c>
      <c r="Q5">
        <v>134.16666666666669</v>
      </c>
      <c r="R5">
        <v>68.3</v>
      </c>
      <c r="S5">
        <v>4.586666666666666</v>
      </c>
      <c r="T5">
        <v>29.13</v>
      </c>
      <c r="U5">
        <v>32.643333333333338</v>
      </c>
      <c r="V5">
        <v>0</v>
      </c>
      <c r="W5">
        <v>14.563333333333334</v>
      </c>
      <c r="X5">
        <v>17.846666666666668</v>
      </c>
      <c r="Y5">
        <v>8</v>
      </c>
      <c r="Z5">
        <v>31.353333333333335</v>
      </c>
      <c r="AA5">
        <v>14.770666666666665</v>
      </c>
    </row>
    <row r="6" spans="1:27" x14ac:dyDescent="0.35">
      <c r="A6" t="s">
        <v>25</v>
      </c>
      <c r="B6">
        <v>1</v>
      </c>
      <c r="C6" t="s">
        <v>994</v>
      </c>
      <c r="D6" s="36">
        <v>44878.520833333336</v>
      </c>
      <c r="E6" t="s">
        <v>365</v>
      </c>
      <c r="F6">
        <v>0</v>
      </c>
      <c r="G6" t="s">
        <v>347</v>
      </c>
      <c r="J6">
        <v>16</v>
      </c>
      <c r="K6" t="s">
        <v>375</v>
      </c>
      <c r="N6">
        <v>13.15</v>
      </c>
      <c r="O6">
        <v>-45.333333333333336</v>
      </c>
      <c r="P6">
        <v>7.8566666666666665</v>
      </c>
      <c r="Q6">
        <v>134.16666666666669</v>
      </c>
      <c r="R6">
        <v>68.3</v>
      </c>
      <c r="S6">
        <v>4.586666666666666</v>
      </c>
      <c r="T6">
        <v>29.13</v>
      </c>
      <c r="U6">
        <v>32.643333333333338</v>
      </c>
      <c r="V6">
        <v>0</v>
      </c>
      <c r="W6">
        <v>14.563333333333334</v>
      </c>
      <c r="X6">
        <v>17.846666666666668</v>
      </c>
      <c r="Y6">
        <v>8</v>
      </c>
      <c r="Z6">
        <v>31.353333333333335</v>
      </c>
      <c r="AA6">
        <v>14.770666666666665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51AE-C14D-451A-9608-01912230835A}">
  <sheetPr codeName="Sheet28"/>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12.453125" bestFit="1" customWidth="1"/>
    <col min="16"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1</v>
      </c>
      <c r="C2" t="s">
        <v>994</v>
      </c>
      <c r="D2" s="36">
        <v>44878.104166666664</v>
      </c>
      <c r="E2" t="s">
        <v>373</v>
      </c>
      <c r="F2">
        <v>1</v>
      </c>
      <c r="G2" t="s">
        <v>18</v>
      </c>
      <c r="H2">
        <v>0.11458333333333333</v>
      </c>
      <c r="I2">
        <v>0.35416666666666669</v>
      </c>
      <c r="J2">
        <v>5.7500000000000009</v>
      </c>
      <c r="K2" t="s">
        <v>376</v>
      </c>
      <c r="L2">
        <v>24.6</v>
      </c>
      <c r="M2">
        <v>22.8</v>
      </c>
      <c r="N2">
        <v>23.700000000000003</v>
      </c>
      <c r="O2">
        <v>-29.9</v>
      </c>
      <c r="P2">
        <v>7.6</v>
      </c>
      <c r="Q2">
        <v>132.5</v>
      </c>
      <c r="R2">
        <v>38.9</v>
      </c>
      <c r="S2">
        <v>2.76</v>
      </c>
      <c r="T2">
        <v>33.93</v>
      </c>
      <c r="U2">
        <v>35.46</v>
      </c>
      <c r="V2">
        <v>0</v>
      </c>
      <c r="W2">
        <v>16.97</v>
      </c>
      <c r="X2">
        <v>21.22</v>
      </c>
      <c r="Y2">
        <v>12</v>
      </c>
      <c r="Z2">
        <v>27.37</v>
      </c>
      <c r="AA2">
        <v>14.808999999999999</v>
      </c>
    </row>
    <row r="3" spans="1:27" x14ac:dyDescent="0.35">
      <c r="A3" t="s">
        <v>16</v>
      </c>
      <c r="B3">
        <v>1</v>
      </c>
      <c r="C3" t="s">
        <v>994</v>
      </c>
      <c r="D3" s="36">
        <v>44878.104166666664</v>
      </c>
      <c r="E3" t="s">
        <v>373</v>
      </c>
      <c r="F3">
        <v>2</v>
      </c>
      <c r="G3" t="s">
        <v>19</v>
      </c>
      <c r="H3">
        <v>0.10416666666666667</v>
      </c>
      <c r="I3">
        <v>0.37152777777777773</v>
      </c>
      <c r="J3">
        <v>6.4166666666666652</v>
      </c>
      <c r="K3" t="s">
        <v>376</v>
      </c>
      <c r="L3">
        <v>21.2</v>
      </c>
      <c r="M3">
        <v>16.5</v>
      </c>
      <c r="N3">
        <v>18.850000000000001</v>
      </c>
      <c r="O3">
        <v>-33.700000000000003</v>
      </c>
      <c r="P3">
        <v>7.67</v>
      </c>
      <c r="Q3">
        <v>68.099999999999994</v>
      </c>
      <c r="R3">
        <v>40</v>
      </c>
      <c r="S3">
        <v>2.88</v>
      </c>
      <c r="T3">
        <v>34.01</v>
      </c>
      <c r="U3">
        <v>35.57</v>
      </c>
      <c r="V3">
        <v>0</v>
      </c>
      <c r="W3">
        <v>17.010000000000002</v>
      </c>
      <c r="X3">
        <v>21.28</v>
      </c>
      <c r="Y3">
        <v>12</v>
      </c>
      <c r="Z3">
        <v>27.4</v>
      </c>
      <c r="AA3">
        <v>14.811999999999999</v>
      </c>
    </row>
    <row r="4" spans="1:27" x14ac:dyDescent="0.35">
      <c r="A4" t="s">
        <v>16</v>
      </c>
      <c r="B4">
        <v>1</v>
      </c>
      <c r="C4" t="s">
        <v>994</v>
      </c>
      <c r="D4" s="36">
        <v>44878.104166666664</v>
      </c>
      <c r="E4" t="s">
        <v>373</v>
      </c>
      <c r="F4">
        <v>3</v>
      </c>
      <c r="G4" t="s">
        <v>21</v>
      </c>
      <c r="H4">
        <v>9.7222222222222224E-2</v>
      </c>
      <c r="I4">
        <v>0.37152777777777773</v>
      </c>
      <c r="J4">
        <v>6.5833333333333321</v>
      </c>
      <c r="K4" t="s">
        <v>376</v>
      </c>
      <c r="L4">
        <v>23.5</v>
      </c>
      <c r="M4">
        <v>30.3</v>
      </c>
      <c r="N4">
        <v>26.9</v>
      </c>
      <c r="O4">
        <v>-33.4</v>
      </c>
      <c r="P4">
        <v>7.66</v>
      </c>
      <c r="Q4">
        <v>44</v>
      </c>
      <c r="R4">
        <v>40.4</v>
      </c>
      <c r="S4">
        <v>2.86</v>
      </c>
      <c r="T4">
        <v>34.03</v>
      </c>
      <c r="U4">
        <v>35.619999999999997</v>
      </c>
      <c r="V4">
        <v>0</v>
      </c>
      <c r="W4">
        <v>17.02</v>
      </c>
      <c r="X4">
        <v>21.29</v>
      </c>
      <c r="Y4">
        <v>12</v>
      </c>
      <c r="Z4">
        <v>27.46</v>
      </c>
      <c r="AA4">
        <v>14.801</v>
      </c>
    </row>
    <row r="5" spans="1:27" x14ac:dyDescent="0.35">
      <c r="A5" t="s">
        <v>16</v>
      </c>
      <c r="B5">
        <v>1</v>
      </c>
      <c r="C5" t="s">
        <v>994</v>
      </c>
      <c r="D5" s="36">
        <v>44878.104166666664</v>
      </c>
      <c r="E5" t="s">
        <v>364</v>
      </c>
      <c r="F5">
        <v>1</v>
      </c>
      <c r="G5" t="s">
        <v>341</v>
      </c>
      <c r="J5">
        <v>1</v>
      </c>
      <c r="K5" t="s">
        <v>374</v>
      </c>
      <c r="N5">
        <v>23.150000000000002</v>
      </c>
      <c r="O5">
        <v>-32.333333333333336</v>
      </c>
      <c r="P5">
        <v>7.6433333333333335</v>
      </c>
      <c r="Q5">
        <v>81.533333333333331</v>
      </c>
      <c r="R5">
        <v>39.766666666666673</v>
      </c>
      <c r="S5">
        <v>2.8333333333333335</v>
      </c>
      <c r="T5">
        <v>33.99</v>
      </c>
      <c r="U5">
        <v>35.550000000000004</v>
      </c>
      <c r="V5">
        <v>0</v>
      </c>
      <c r="W5">
        <v>17</v>
      </c>
      <c r="X5">
        <v>21.263333333333332</v>
      </c>
      <c r="Y5">
        <v>12</v>
      </c>
      <c r="Z5">
        <v>27.409999999999997</v>
      </c>
      <c r="AA5">
        <v>14.807333333333332</v>
      </c>
    </row>
    <row r="6" spans="1:27" x14ac:dyDescent="0.35">
      <c r="A6" t="s">
        <v>16</v>
      </c>
      <c r="B6">
        <v>1</v>
      </c>
      <c r="C6" t="s">
        <v>994</v>
      </c>
      <c r="D6" s="36">
        <v>44878.104166666664</v>
      </c>
      <c r="E6" t="s">
        <v>365</v>
      </c>
      <c r="F6">
        <v>0</v>
      </c>
      <c r="G6" t="s">
        <v>341</v>
      </c>
      <c r="J6">
        <v>15</v>
      </c>
      <c r="K6" t="s">
        <v>375</v>
      </c>
      <c r="N6">
        <v>23.150000000000002</v>
      </c>
      <c r="O6">
        <v>-32.333333333333336</v>
      </c>
      <c r="P6">
        <v>7.6433333333333335</v>
      </c>
      <c r="Q6">
        <v>81.533333333333331</v>
      </c>
      <c r="R6">
        <v>39.766666666666673</v>
      </c>
      <c r="S6">
        <v>2.8333333333333335</v>
      </c>
      <c r="T6">
        <v>33.99</v>
      </c>
      <c r="U6">
        <v>35.550000000000004</v>
      </c>
      <c r="V6">
        <v>0</v>
      </c>
      <c r="W6">
        <v>17</v>
      </c>
      <c r="X6">
        <v>21.263333333333332</v>
      </c>
      <c r="Y6">
        <v>12</v>
      </c>
      <c r="Z6">
        <v>27.409999999999997</v>
      </c>
      <c r="AA6">
        <v>14.807333333333332</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AF51-3899-4DDD-A9A4-3C3289DFC180}">
  <sheetPr codeName="Sheet29"/>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9" width="11.81640625" bestFit="1" customWidth="1"/>
    <col min="20" max="20" width="21.26953125" bestFit="1" customWidth="1"/>
    <col min="21" max="21" width="29.36328125" bestFit="1" customWidth="1"/>
    <col min="22" max="22" width="19.90625" bestFit="1" customWidth="1"/>
    <col min="23" max="23" width="11.8164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1</v>
      </c>
      <c r="C2" t="s">
        <v>994</v>
      </c>
      <c r="D2" s="36">
        <v>44877.604166666664</v>
      </c>
      <c r="E2" t="s">
        <v>373</v>
      </c>
      <c r="F2">
        <v>1</v>
      </c>
      <c r="G2" t="s">
        <v>7</v>
      </c>
      <c r="H2">
        <v>0.65625</v>
      </c>
      <c r="I2">
        <v>0.79861111111111116</v>
      </c>
      <c r="J2">
        <v>3.4166666666666679</v>
      </c>
      <c r="K2" t="s">
        <v>376</v>
      </c>
      <c r="L2">
        <v>17.2</v>
      </c>
      <c r="M2">
        <v>19.100000000000001</v>
      </c>
      <c r="N2">
        <v>18.149999999999999</v>
      </c>
      <c r="O2">
        <v>5.5</v>
      </c>
      <c r="P2">
        <v>6.98</v>
      </c>
      <c r="Q2">
        <v>183.1</v>
      </c>
      <c r="R2">
        <v>45</v>
      </c>
      <c r="S2">
        <v>3.66</v>
      </c>
      <c r="T2">
        <v>3.4430000000000001</v>
      </c>
      <c r="U2">
        <v>3.5270000000000001</v>
      </c>
      <c r="V2">
        <v>2.9999999999999997E-4</v>
      </c>
      <c r="W2">
        <v>1.677</v>
      </c>
      <c r="X2">
        <v>1.75</v>
      </c>
      <c r="Y2">
        <v>0</v>
      </c>
      <c r="Z2">
        <v>26.28</v>
      </c>
      <c r="AA2">
        <v>14.78</v>
      </c>
    </row>
    <row r="3" spans="1:27" x14ac:dyDescent="0.35">
      <c r="A3" t="s">
        <v>0</v>
      </c>
      <c r="B3">
        <v>1</v>
      </c>
      <c r="C3" t="s">
        <v>994</v>
      </c>
      <c r="D3" s="36">
        <v>44877.604166666664</v>
      </c>
      <c r="E3" t="s">
        <v>373</v>
      </c>
      <c r="F3">
        <v>2</v>
      </c>
      <c r="G3" t="s">
        <v>9</v>
      </c>
      <c r="H3">
        <v>0.67708333333333337</v>
      </c>
      <c r="I3">
        <v>0.78819444444444453</v>
      </c>
      <c r="J3">
        <v>2.6666666666666679</v>
      </c>
      <c r="K3" t="s">
        <v>376</v>
      </c>
      <c r="L3">
        <v>17.3</v>
      </c>
      <c r="M3">
        <v>19.2</v>
      </c>
      <c r="N3">
        <v>18.25</v>
      </c>
      <c r="O3">
        <v>-0.2</v>
      </c>
      <c r="P3">
        <v>7.08</v>
      </c>
      <c r="Q3">
        <v>181.8</v>
      </c>
      <c r="R3">
        <v>44.1</v>
      </c>
      <c r="S3">
        <v>3.51</v>
      </c>
      <c r="T3">
        <v>4.9329999999999998</v>
      </c>
      <c r="U3">
        <v>5.056</v>
      </c>
      <c r="V3">
        <v>2.0000000000000001E-4</v>
      </c>
      <c r="W3">
        <v>2.4660000000000002</v>
      </c>
      <c r="X3">
        <v>2.64</v>
      </c>
      <c r="Y3">
        <v>0</v>
      </c>
      <c r="Z3">
        <v>26.32</v>
      </c>
      <c r="AA3">
        <v>14.778</v>
      </c>
    </row>
    <row r="4" spans="1:27" x14ac:dyDescent="0.35">
      <c r="A4" t="s">
        <v>0</v>
      </c>
      <c r="B4">
        <v>1</v>
      </c>
      <c r="C4" t="s">
        <v>994</v>
      </c>
      <c r="D4" s="36">
        <v>44877.604166666664</v>
      </c>
      <c r="E4" t="s">
        <v>373</v>
      </c>
      <c r="F4">
        <v>3</v>
      </c>
      <c r="G4" t="s">
        <v>10</v>
      </c>
      <c r="H4">
        <v>0.68402777777777779</v>
      </c>
      <c r="I4">
        <v>0.78819444444444453</v>
      </c>
      <c r="J4">
        <v>2.5000000000000018</v>
      </c>
      <c r="K4" t="s">
        <v>376</v>
      </c>
      <c r="L4">
        <v>17.3</v>
      </c>
      <c r="M4">
        <v>19.100000000000001</v>
      </c>
      <c r="N4">
        <v>18.200000000000003</v>
      </c>
      <c r="O4">
        <v>-4.0999999999999996</v>
      </c>
      <c r="P4">
        <v>7.15</v>
      </c>
      <c r="Q4">
        <v>178.7</v>
      </c>
      <c r="R4">
        <v>45.5</v>
      </c>
      <c r="S4">
        <v>3.61</v>
      </c>
      <c r="T4">
        <v>6.157</v>
      </c>
      <c r="U4">
        <v>6.3120000000000003</v>
      </c>
      <c r="V4">
        <v>2.0000000000000001E-4</v>
      </c>
      <c r="W4">
        <v>3.0880000000000001</v>
      </c>
      <c r="X4">
        <v>3.35</v>
      </c>
      <c r="Y4">
        <v>0</v>
      </c>
      <c r="Z4">
        <v>26.32</v>
      </c>
      <c r="AA4">
        <v>14.781000000000001</v>
      </c>
    </row>
    <row r="5" spans="1:27" x14ac:dyDescent="0.35">
      <c r="A5" t="s">
        <v>0</v>
      </c>
      <c r="B5">
        <v>1</v>
      </c>
      <c r="C5" t="s">
        <v>994</v>
      </c>
      <c r="D5" s="36">
        <v>44877.604166666664</v>
      </c>
      <c r="E5" t="s">
        <v>364</v>
      </c>
      <c r="F5">
        <v>0</v>
      </c>
      <c r="G5" t="s">
        <v>9</v>
      </c>
      <c r="J5">
        <v>2</v>
      </c>
      <c r="K5" t="s">
        <v>374</v>
      </c>
      <c r="N5">
        <v>18.2</v>
      </c>
      <c r="O5">
        <v>0.40000000000000008</v>
      </c>
      <c r="P5">
        <v>7.07</v>
      </c>
      <c r="Q5">
        <v>181.19999999999996</v>
      </c>
      <c r="R5">
        <v>44.866666666666667</v>
      </c>
      <c r="S5">
        <v>3.5933333333333333</v>
      </c>
      <c r="T5">
        <v>4.8443333333333332</v>
      </c>
      <c r="U5">
        <v>4.9649999999999999</v>
      </c>
      <c r="V5">
        <v>2.3333333333333333E-4</v>
      </c>
      <c r="W5">
        <v>2.4103333333333334</v>
      </c>
      <c r="X5">
        <v>2.58</v>
      </c>
      <c r="Y5">
        <v>0</v>
      </c>
      <c r="Z5">
        <v>26.306666666666668</v>
      </c>
      <c r="AA5">
        <v>14.779666666666666</v>
      </c>
    </row>
    <row r="6" spans="1:27" x14ac:dyDescent="0.35">
      <c r="A6" t="s">
        <v>0</v>
      </c>
      <c r="B6">
        <v>1</v>
      </c>
      <c r="C6" t="s">
        <v>994</v>
      </c>
      <c r="D6" s="36">
        <v>44877.604166666664</v>
      </c>
      <c r="E6" t="s">
        <v>365</v>
      </c>
      <c r="F6">
        <v>0</v>
      </c>
      <c r="G6" t="s">
        <v>9</v>
      </c>
      <c r="J6">
        <v>20</v>
      </c>
      <c r="K6" t="s">
        <v>375</v>
      </c>
      <c r="N6">
        <v>18.2</v>
      </c>
      <c r="O6">
        <v>0.40000000000000008</v>
      </c>
      <c r="P6">
        <v>7.07</v>
      </c>
      <c r="Q6">
        <v>181.19999999999996</v>
      </c>
      <c r="R6">
        <v>44.866666666666667</v>
      </c>
      <c r="S6">
        <v>3.5933333333333333</v>
      </c>
      <c r="T6">
        <v>4.8443333333333332</v>
      </c>
      <c r="U6">
        <v>4.9649999999999999</v>
      </c>
      <c r="V6">
        <v>2.3333333333333333E-4</v>
      </c>
      <c r="W6">
        <v>2.4103333333333334</v>
      </c>
      <c r="X6">
        <v>2.58</v>
      </c>
      <c r="Y6">
        <v>0</v>
      </c>
      <c r="Z6">
        <v>26.306666666666668</v>
      </c>
      <c r="AA6">
        <v>14.779666666666666</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57CB-920C-47CE-A07E-731151027A2D}">
  <sheetPr codeName="Sheet30"/>
  <dimension ref="B1:AA32"/>
  <sheetViews>
    <sheetView zoomScale="85" zoomScaleNormal="85" workbookViewId="0">
      <selection activeCell="B4" sqref="B4"/>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7" width="8.453125" customWidth="1"/>
    <col min="8"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81640625" bestFit="1" customWidth="1"/>
    <col min="23" max="25" width="19.26953125" bestFit="1" customWidth="1"/>
    <col min="26" max="27" width="16.54296875" bestFit="1" customWidth="1"/>
    <col min="28" max="28" width="13" customWidth="1"/>
    <col min="29" max="29" width="9.453125" bestFit="1" customWidth="1"/>
    <col min="30" max="30" width="8.81640625" bestFit="1" customWidth="1"/>
  </cols>
  <sheetData>
    <row r="1" spans="2:27" x14ac:dyDescent="0.35">
      <c r="K1" s="4"/>
      <c r="L1" s="4"/>
      <c r="M1" s="4"/>
      <c r="N1" s="4"/>
      <c r="O1" s="4"/>
      <c r="P1" s="4"/>
      <c r="Q1" s="4"/>
    </row>
    <row r="2" spans="2:27" x14ac:dyDescent="0.35">
      <c r="B2" s="13" t="s">
        <v>355</v>
      </c>
      <c r="G2" s="3"/>
      <c r="H2" s="3"/>
      <c r="I2" s="3"/>
      <c r="J2" s="3"/>
      <c r="L2" s="3" t="s">
        <v>361</v>
      </c>
      <c r="V2" s="3" t="s">
        <v>391</v>
      </c>
    </row>
    <row r="3" spans="2:27"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row>
    <row r="4" spans="2:27" x14ac:dyDescent="0.35">
      <c r="B4" s="5" t="s">
        <v>0</v>
      </c>
      <c r="C4" s="5">
        <v>1</v>
      </c>
      <c r="D4" s="5" t="s">
        <v>365</v>
      </c>
      <c r="E4" s="5">
        <v>0</v>
      </c>
      <c r="F4" s="5" t="s">
        <v>6</v>
      </c>
      <c r="G4">
        <v>135</v>
      </c>
      <c r="H4" s="5">
        <v>40.07</v>
      </c>
      <c r="I4" s="5"/>
      <c r="J4" s="5"/>
      <c r="V4" s="15" t="s">
        <v>990</v>
      </c>
      <c r="W4" s="25" t="s">
        <v>363</v>
      </c>
      <c r="X4" s="26" t="s">
        <v>379</v>
      </c>
      <c r="Y4" s="26" t="s">
        <v>378</v>
      </c>
      <c r="Z4" s="26" t="s">
        <v>364</v>
      </c>
      <c r="AA4" s="26" t="s">
        <v>365</v>
      </c>
    </row>
    <row r="5" spans="2:27" x14ac:dyDescent="0.35">
      <c r="B5" s="5" t="s">
        <v>0</v>
      </c>
      <c r="C5" s="5">
        <v>1</v>
      </c>
      <c r="D5" s="5" t="s">
        <v>365</v>
      </c>
      <c r="E5" s="5">
        <v>0</v>
      </c>
      <c r="F5" s="5" t="s">
        <v>8</v>
      </c>
      <c r="G5">
        <v>144</v>
      </c>
      <c r="H5" s="5">
        <v>57.04</v>
      </c>
      <c r="I5" s="5"/>
      <c r="J5" s="5"/>
      <c r="V5" s="10" t="s">
        <v>295</v>
      </c>
      <c r="W5" s="15" t="s">
        <v>0</v>
      </c>
      <c r="X5" s="15" t="str">
        <f>Tivives1_Info[[#This Row],[Centipede Net 1.1]]</f>
        <v>Tivives</v>
      </c>
      <c r="Y5" s="15" t="str">
        <f>Tivives1_Info[[#This Row],[Centipede Net 1.1]]</f>
        <v>Tivives</v>
      </c>
      <c r="Z5" s="15" t="str">
        <f>Tivives1_Info[[#This Row],[Centipede Net 1.1]]</f>
        <v>Tivives</v>
      </c>
      <c r="AA5" s="15" t="str">
        <f>Tivives1_Info[[#This Row],[Centipede Net 1.1]]</f>
        <v>Tivives</v>
      </c>
    </row>
    <row r="6" spans="2:27" x14ac:dyDescent="0.35">
      <c r="B6" s="5" t="s">
        <v>0</v>
      </c>
      <c r="C6" s="5">
        <v>1</v>
      </c>
      <c r="D6" s="5" t="s">
        <v>365</v>
      </c>
      <c r="E6" s="5">
        <v>0</v>
      </c>
      <c r="F6" s="5" t="s">
        <v>8</v>
      </c>
      <c r="G6">
        <v>87</v>
      </c>
      <c r="H6" s="5">
        <v>30.38</v>
      </c>
      <c r="I6" s="5"/>
      <c r="J6" s="5"/>
      <c r="V6" s="10" t="s">
        <v>1053</v>
      </c>
      <c r="W6" s="15">
        <v>1</v>
      </c>
      <c r="X6" s="15">
        <f>Tivives1_Info[[#This Row],[Centipede Net 1.1]]</f>
        <v>1</v>
      </c>
      <c r="Y6" s="15">
        <f>Tivives1_Info[[#This Row],[Centipede Net 1.1]]</f>
        <v>1</v>
      </c>
      <c r="Z6" s="15">
        <f>Tivives1_Info[[#This Row],[Centipede Net 1.1]]</f>
        <v>1</v>
      </c>
      <c r="AA6" s="15">
        <f>Tivives1_Info[[#This Row],[Centipede Net 1.1]]</f>
        <v>1</v>
      </c>
    </row>
    <row r="7" spans="2:27" x14ac:dyDescent="0.35">
      <c r="B7" s="5" t="s">
        <v>0</v>
      </c>
      <c r="C7" s="5">
        <v>1</v>
      </c>
      <c r="D7" s="5" t="s">
        <v>365</v>
      </c>
      <c r="E7" s="5">
        <v>0</v>
      </c>
      <c r="F7" s="5" t="s">
        <v>11</v>
      </c>
      <c r="G7">
        <v>180</v>
      </c>
      <c r="H7" s="5">
        <v>132.80000000000001</v>
      </c>
      <c r="I7" s="5"/>
      <c r="J7" s="5"/>
      <c r="V7" s="10" t="s">
        <v>993</v>
      </c>
      <c r="W7" s="15" t="s">
        <v>994</v>
      </c>
      <c r="X7" s="15" t="str">
        <f>Tivives1_Info[[#This Row],[Centipede Net 1.1]]</f>
        <v>Rainy</v>
      </c>
      <c r="Y7" s="15" t="str">
        <f>Tivives1_Info[[#This Row],[Centipede Net 1.1]]</f>
        <v>Rainy</v>
      </c>
      <c r="Z7" s="15" t="str">
        <f>Tivives1_Info[[#This Row],[Centipede Net 1.1]]</f>
        <v>Rainy</v>
      </c>
      <c r="AA7" s="15" t="str">
        <f>Tivives1_Info[[#This Row],[Centipede Net 1.1]]</f>
        <v>Rainy</v>
      </c>
    </row>
    <row r="8" spans="2:27" x14ac:dyDescent="0.35">
      <c r="B8" s="5" t="s">
        <v>0</v>
      </c>
      <c r="C8" s="5">
        <v>1</v>
      </c>
      <c r="D8" s="5" t="s">
        <v>365</v>
      </c>
      <c r="E8" s="5">
        <v>0</v>
      </c>
      <c r="F8" s="5" t="s">
        <v>1150</v>
      </c>
      <c r="G8">
        <v>63</v>
      </c>
      <c r="H8" s="5">
        <v>3.1</v>
      </c>
      <c r="I8" s="5"/>
      <c r="J8" s="5"/>
      <c r="V8" s="10" t="s">
        <v>384</v>
      </c>
      <c r="W8" s="16">
        <v>44877</v>
      </c>
      <c r="X8" s="16">
        <f>Tivives1_Info[[#This Row],[Centipede Net 1.1]]</f>
        <v>44877</v>
      </c>
      <c r="Y8" s="16">
        <f>Tivives1_Info[[#This Row],[Centipede Net 1.1]]</f>
        <v>44877</v>
      </c>
      <c r="Z8" s="16">
        <f>Tivives1_Info[[#This Row],[Centipede Net 1.1]]</f>
        <v>44877</v>
      </c>
      <c r="AA8" s="16">
        <f>Tivives1_Info[[#This Row],[Centipede Net 1.1]]</f>
        <v>44877</v>
      </c>
    </row>
    <row r="9" spans="2:27" x14ac:dyDescent="0.35">
      <c r="B9" s="5" t="s">
        <v>0</v>
      </c>
      <c r="C9" s="5">
        <v>1</v>
      </c>
      <c r="D9" s="5" t="s">
        <v>364</v>
      </c>
      <c r="E9" s="5">
        <v>0</v>
      </c>
      <c r="F9" s="5" t="s">
        <v>12</v>
      </c>
      <c r="G9">
        <v>128</v>
      </c>
      <c r="H9" s="5">
        <v>26.3</v>
      </c>
      <c r="I9" s="5"/>
      <c r="J9" s="5"/>
      <c r="V9" s="10" t="s">
        <v>392</v>
      </c>
      <c r="W9" s="17">
        <v>0.60416666666666663</v>
      </c>
      <c r="X9" s="17">
        <f>Tivives1_Info[[#This Row],[Centipede Net 1.1]]</f>
        <v>0.60416666666666663</v>
      </c>
      <c r="Y9" s="17">
        <f>Tivives1_Info[[#This Row],[Centipede Net 1.1]]</f>
        <v>0.60416666666666663</v>
      </c>
      <c r="Z9" s="17">
        <f>Tivives1_Info[[#This Row],[Centipede Net 1.1]]</f>
        <v>0.60416666666666663</v>
      </c>
      <c r="AA9" s="17">
        <f>Tivives1_Info[[#This Row],[Centipede Net 1.1]]</f>
        <v>0.60416666666666663</v>
      </c>
    </row>
    <row r="10" spans="2:27" x14ac:dyDescent="0.35">
      <c r="B10" s="5" t="s">
        <v>0</v>
      </c>
      <c r="C10" s="5">
        <v>1</v>
      </c>
      <c r="D10" s="5" t="s">
        <v>364</v>
      </c>
      <c r="E10" s="5">
        <v>0</v>
      </c>
      <c r="F10" s="5" t="s">
        <v>71</v>
      </c>
      <c r="G10">
        <v>48</v>
      </c>
      <c r="H10" s="5">
        <v>1.3</v>
      </c>
      <c r="I10" s="5" t="s">
        <v>13</v>
      </c>
      <c r="J10" s="5" t="s">
        <v>996</v>
      </c>
      <c r="V10" s="10" t="s">
        <v>366</v>
      </c>
      <c r="W10" s="15" t="s">
        <v>373</v>
      </c>
      <c r="X10" s="15" t="s">
        <v>373</v>
      </c>
      <c r="Y10" s="15" t="s">
        <v>373</v>
      </c>
      <c r="Z10" s="15" t="s">
        <v>364</v>
      </c>
      <c r="AA10" s="15" t="s">
        <v>365</v>
      </c>
    </row>
    <row r="11" spans="2:27" x14ac:dyDescent="0.35">
      <c r="B11" s="5" t="s">
        <v>0</v>
      </c>
      <c r="C11" s="5">
        <v>1</v>
      </c>
      <c r="D11" s="5" t="s">
        <v>364</v>
      </c>
      <c r="E11" s="5">
        <v>0</v>
      </c>
      <c r="F11" s="5" t="s">
        <v>98</v>
      </c>
      <c r="G11">
        <v>133</v>
      </c>
      <c r="H11" s="5">
        <v>36.1</v>
      </c>
      <c r="I11" s="5" t="s">
        <v>13</v>
      </c>
      <c r="J11" s="5"/>
      <c r="V11" s="10" t="s">
        <v>978</v>
      </c>
      <c r="W11" s="15">
        <v>1</v>
      </c>
      <c r="X11" s="15">
        <v>2</v>
      </c>
      <c r="Y11" s="15">
        <v>3</v>
      </c>
      <c r="Z11" s="15">
        <v>0</v>
      </c>
      <c r="AA11" s="15">
        <v>0</v>
      </c>
    </row>
    <row r="12" spans="2:27" x14ac:dyDescent="0.35">
      <c r="B12" s="5" t="s">
        <v>0</v>
      </c>
      <c r="C12" s="5">
        <v>1</v>
      </c>
      <c r="D12" s="5" t="s">
        <v>364</v>
      </c>
      <c r="E12" s="5">
        <v>0</v>
      </c>
      <c r="F12" s="5" t="s">
        <v>1210</v>
      </c>
      <c r="G12">
        <v>14</v>
      </c>
      <c r="H12" s="5">
        <v>0.01</v>
      </c>
      <c r="I12" s="5" t="s">
        <v>13</v>
      </c>
      <c r="J12" s="5" t="s">
        <v>995</v>
      </c>
      <c r="V12" s="10" t="s">
        <v>367</v>
      </c>
      <c r="W12" s="15" t="str">
        <f>_xlfn.XLOOKUP(_xlfn.CONCAT(W5, " ", W6,  ".", W11), Sample_Coordinates[Sample Name], Sample_Coordinates[Coordinates], "Error")</f>
        <v>9.86713, -84.69663</v>
      </c>
      <c r="X12" s="15" t="str">
        <f>_xlfn.XLOOKUP(_xlfn.CONCAT(X5, " ", X6,  ".", X11), Sample_Coordinates[Sample Name], Sample_Coordinates[Coordinates], "Error")</f>
        <v>9.86737, -84.6965</v>
      </c>
      <c r="Y12" s="15" t="str">
        <f>_xlfn.XLOOKUP(_xlfn.CONCAT(Y5, " ", Y6,  ".", Y11), Sample_Coordinates[Sample Name], Sample_Coordinates[Coordinates], "Error")</f>
        <v>9.86755, -84.6964</v>
      </c>
      <c r="Z12" s="15" t="str">
        <f>_xlfn.XLOOKUP(_xlfn.CONCAT(Y5, " ", Y6,  ".", 2), Sample_Coordinates[Sample Name], Sample_Coordinates[Coordinates], "Error")</f>
        <v>9.86737, -84.6965</v>
      </c>
      <c r="AA12" s="15" t="str">
        <f>_xlfn.XLOOKUP(_xlfn.CONCAT(Y5, " ", Y6,  ".", 2), Sample_Coordinates[Sample Name], Sample_Coordinates[Coordinates], "Error")</f>
        <v>9.86737, -84.6965</v>
      </c>
    </row>
    <row r="13" spans="2:27" x14ac:dyDescent="0.35">
      <c r="B13" s="5" t="s">
        <v>0</v>
      </c>
      <c r="C13" s="5">
        <v>1</v>
      </c>
      <c r="D13" s="5" t="s">
        <v>364</v>
      </c>
      <c r="E13" s="5">
        <v>0</v>
      </c>
      <c r="F13" s="5" t="s">
        <v>87</v>
      </c>
      <c r="G13">
        <v>34</v>
      </c>
      <c r="H13" s="5">
        <v>0.23</v>
      </c>
      <c r="I13" s="5" t="s">
        <v>13</v>
      </c>
      <c r="J13" s="5"/>
      <c r="V13" s="10" t="s">
        <v>368</v>
      </c>
      <c r="W13" s="18">
        <v>0.65625</v>
      </c>
      <c r="X13" s="18">
        <v>0.67708333333333337</v>
      </c>
      <c r="Y13" s="18">
        <v>0.68402777777777779</v>
      </c>
      <c r="Z13" s="15"/>
      <c r="AA13" s="15"/>
    </row>
    <row r="14" spans="2:27" x14ac:dyDescent="0.35">
      <c r="B14" s="5" t="s">
        <v>0</v>
      </c>
      <c r="C14" s="5">
        <v>1</v>
      </c>
      <c r="D14" s="5" t="s">
        <v>373</v>
      </c>
      <c r="E14" s="5">
        <v>1</v>
      </c>
      <c r="F14" s="5" t="s">
        <v>15</v>
      </c>
      <c r="G14">
        <v>156</v>
      </c>
      <c r="H14" s="5">
        <v>59.38</v>
      </c>
      <c r="I14" s="5"/>
      <c r="J14" s="5"/>
      <c r="V14" s="10" t="s">
        <v>369</v>
      </c>
      <c r="W14" s="18">
        <v>0.79861111111111116</v>
      </c>
      <c r="X14" s="18">
        <v>0.78819444444444453</v>
      </c>
      <c r="Y14" s="18">
        <v>0.78819444444444453</v>
      </c>
      <c r="Z14" s="15"/>
      <c r="AA14" s="15"/>
    </row>
    <row r="15" spans="2:27" x14ac:dyDescent="0.35">
      <c r="B15" s="5" t="s">
        <v>0</v>
      </c>
      <c r="C15" s="5">
        <v>1</v>
      </c>
      <c r="D15" s="5" t="s">
        <v>373</v>
      </c>
      <c r="E15" s="5">
        <v>3</v>
      </c>
      <c r="F15" s="5" t="s">
        <v>98</v>
      </c>
      <c r="G15">
        <v>154</v>
      </c>
      <c r="H15" s="5">
        <v>58.33</v>
      </c>
      <c r="I15" s="5"/>
      <c r="J15" s="5"/>
      <c r="V15" s="10" t="s">
        <v>370</v>
      </c>
      <c r="W15" s="19">
        <f>24*(W14-W13)</f>
        <v>3.4166666666666679</v>
      </c>
      <c r="X15" s="19">
        <f t="shared" ref="X15:Y15" si="0">24*(X14-X13)</f>
        <v>2.6666666666666679</v>
      </c>
      <c r="Y15" s="19">
        <f t="shared" si="0"/>
        <v>2.5000000000000018</v>
      </c>
      <c r="Z15" s="15">
        <v>2</v>
      </c>
      <c r="AA15" s="15">
        <v>20</v>
      </c>
    </row>
    <row r="16" spans="2:27" x14ac:dyDescent="0.35">
      <c r="B16" s="5" t="s">
        <v>0</v>
      </c>
      <c r="C16" s="5">
        <v>1</v>
      </c>
      <c r="D16" s="5" t="s">
        <v>373</v>
      </c>
      <c r="E16" s="5">
        <v>3</v>
      </c>
      <c r="F16" s="5" t="s">
        <v>98</v>
      </c>
      <c r="G16">
        <v>152</v>
      </c>
      <c r="H16" s="5">
        <v>54.31</v>
      </c>
      <c r="I16" s="5"/>
      <c r="J16" s="5"/>
      <c r="V16" s="10" t="s">
        <v>371</v>
      </c>
      <c r="W16" s="15" t="s">
        <v>376</v>
      </c>
      <c r="X16" s="15" t="s">
        <v>376</v>
      </c>
      <c r="Y16" s="15" t="s">
        <v>376</v>
      </c>
      <c r="Z16" s="15" t="s">
        <v>374</v>
      </c>
      <c r="AA16" s="15" t="s">
        <v>375</v>
      </c>
    </row>
    <row r="17" spans="2:27" x14ac:dyDescent="0.35">
      <c r="B17" s="5" t="s">
        <v>0</v>
      </c>
      <c r="C17" s="5">
        <v>1</v>
      </c>
      <c r="D17" s="5" t="s">
        <v>373</v>
      </c>
      <c r="E17" s="5">
        <v>3</v>
      </c>
      <c r="F17" s="5" t="s">
        <v>98</v>
      </c>
      <c r="G17">
        <v>142</v>
      </c>
      <c r="H17" s="5">
        <v>42.94</v>
      </c>
      <c r="I17" s="5"/>
      <c r="J17" s="5"/>
      <c r="V17" s="10" t="s">
        <v>388</v>
      </c>
      <c r="W17" s="20">
        <v>17.2</v>
      </c>
      <c r="X17" s="20">
        <v>17.3</v>
      </c>
      <c r="Y17" s="20">
        <v>17.3</v>
      </c>
      <c r="Z17" s="15"/>
      <c r="AA17" s="15"/>
    </row>
    <row r="18" spans="2:27" x14ac:dyDescent="0.35">
      <c r="B18" s="5" t="s">
        <v>0</v>
      </c>
      <c r="C18" s="5">
        <v>1</v>
      </c>
      <c r="D18" s="5" t="s">
        <v>373</v>
      </c>
      <c r="E18" s="5">
        <v>3</v>
      </c>
      <c r="F18" s="5" t="s">
        <v>294</v>
      </c>
      <c r="G18">
        <v>224</v>
      </c>
      <c r="H18" s="5">
        <v>372</v>
      </c>
      <c r="I18" s="5"/>
      <c r="J18" s="5"/>
      <c r="V18" s="10" t="s">
        <v>389</v>
      </c>
      <c r="W18" s="20">
        <v>19.100000000000001</v>
      </c>
      <c r="X18" s="20">
        <v>19.2</v>
      </c>
      <c r="Y18" s="20">
        <v>19.100000000000001</v>
      </c>
      <c r="Z18" s="15"/>
      <c r="AA18" s="15"/>
    </row>
    <row r="19" spans="2:27" x14ac:dyDescent="0.35">
      <c r="B19" s="5" t="s">
        <v>0</v>
      </c>
      <c r="C19" s="5">
        <v>1</v>
      </c>
      <c r="D19" s="5" t="s">
        <v>373</v>
      </c>
      <c r="E19" s="5">
        <v>3</v>
      </c>
      <c r="F19" s="5" t="s">
        <v>294</v>
      </c>
      <c r="G19">
        <v>97</v>
      </c>
      <c r="H19" s="5">
        <v>31.42</v>
      </c>
      <c r="I19" s="5"/>
      <c r="J19" s="5"/>
      <c r="V19" s="10" t="s">
        <v>372</v>
      </c>
      <c r="W19" s="15">
        <f>AVERAGE(W17:W18)</f>
        <v>18.149999999999999</v>
      </c>
      <c r="X19" s="15">
        <f t="shared" ref="X19:Y19" si="1">AVERAGE(X17:X18)</f>
        <v>18.25</v>
      </c>
      <c r="Y19" s="15">
        <f t="shared" si="1"/>
        <v>18.200000000000003</v>
      </c>
      <c r="Z19" s="15">
        <f>AVERAGE($W19:$Y19)</f>
        <v>18.2</v>
      </c>
      <c r="AA19" s="15">
        <f>AVERAGE($W19:$Y19)</f>
        <v>18.2</v>
      </c>
    </row>
    <row r="20" spans="2:27" x14ac:dyDescent="0.35">
      <c r="V20" s="10" t="s">
        <v>1</v>
      </c>
      <c r="W20" s="15">
        <v>5.5</v>
      </c>
      <c r="X20" s="21">
        <v>-0.2</v>
      </c>
      <c r="Y20" s="15">
        <v>-4.0999999999999996</v>
      </c>
      <c r="Z20" s="15">
        <f t="shared" ref="Z20:AA32" si="2">AVERAGE($W20:$Y20)</f>
        <v>0.40000000000000008</v>
      </c>
      <c r="AA20" s="15">
        <f t="shared" si="2"/>
        <v>0.40000000000000008</v>
      </c>
    </row>
    <row r="21" spans="2:27" x14ac:dyDescent="0.35">
      <c r="V21" s="10" t="s">
        <v>2</v>
      </c>
      <c r="W21" s="15">
        <v>6.98</v>
      </c>
      <c r="X21" s="15">
        <v>7.08</v>
      </c>
      <c r="Y21" s="15">
        <v>7.15</v>
      </c>
      <c r="Z21" s="15">
        <f t="shared" si="2"/>
        <v>7.07</v>
      </c>
      <c r="AA21" s="15">
        <f t="shared" si="2"/>
        <v>7.07</v>
      </c>
    </row>
    <row r="22" spans="2:27" x14ac:dyDescent="0.35">
      <c r="V22" s="10" t="s">
        <v>3</v>
      </c>
      <c r="W22" s="15">
        <v>183.1</v>
      </c>
      <c r="X22" s="15">
        <v>181.8</v>
      </c>
      <c r="Y22" s="15">
        <v>178.7</v>
      </c>
      <c r="Z22" s="15">
        <f t="shared" si="2"/>
        <v>181.19999999999996</v>
      </c>
      <c r="AA22" s="15">
        <f t="shared" si="2"/>
        <v>181.19999999999996</v>
      </c>
    </row>
    <row r="23" spans="2:27" x14ac:dyDescent="0.35">
      <c r="V23" s="10" t="s">
        <v>4</v>
      </c>
      <c r="W23" s="15">
        <v>45</v>
      </c>
      <c r="X23" s="15">
        <v>44.1</v>
      </c>
      <c r="Y23" s="15">
        <v>45.5</v>
      </c>
      <c r="Z23" s="15">
        <f t="shared" si="2"/>
        <v>44.866666666666667</v>
      </c>
      <c r="AA23" s="15">
        <f t="shared" si="2"/>
        <v>44.866666666666667</v>
      </c>
    </row>
    <row r="24" spans="2:27" x14ac:dyDescent="0.35">
      <c r="V24" s="10" t="s">
        <v>354</v>
      </c>
      <c r="W24" s="15">
        <v>3.66</v>
      </c>
      <c r="X24" s="15">
        <v>3.51</v>
      </c>
      <c r="Y24" s="15">
        <v>3.61</v>
      </c>
      <c r="Z24" s="15">
        <f t="shared" si="2"/>
        <v>3.5933333333333333</v>
      </c>
      <c r="AA24" s="15">
        <f t="shared" si="2"/>
        <v>3.5933333333333333</v>
      </c>
    </row>
    <row r="25" spans="2:27" x14ac:dyDescent="0.35">
      <c r="V25" s="10" t="s">
        <v>17</v>
      </c>
      <c r="W25" s="15">
        <v>3.4430000000000001</v>
      </c>
      <c r="X25" s="15">
        <v>4.9329999999999998</v>
      </c>
      <c r="Y25" s="15">
        <v>6.157</v>
      </c>
      <c r="Z25" s="15">
        <f t="shared" si="2"/>
        <v>4.8443333333333332</v>
      </c>
      <c r="AA25" s="15">
        <f t="shared" si="2"/>
        <v>4.8443333333333332</v>
      </c>
    </row>
    <row r="26" spans="2:27" x14ac:dyDescent="0.35">
      <c r="Q26" s="12"/>
      <c r="V26" s="10" t="s">
        <v>986</v>
      </c>
      <c r="W26" s="15">
        <v>3.5270000000000001</v>
      </c>
      <c r="X26" s="15">
        <v>5.056</v>
      </c>
      <c r="Y26" s="15">
        <v>6.3120000000000003</v>
      </c>
      <c r="Z26" s="15">
        <f t="shared" si="2"/>
        <v>4.9649999999999999</v>
      </c>
      <c r="AA26" s="15">
        <f t="shared" si="2"/>
        <v>4.9649999999999999</v>
      </c>
    </row>
    <row r="27" spans="2:27" x14ac:dyDescent="0.35">
      <c r="V27" s="10" t="s">
        <v>385</v>
      </c>
      <c r="W27" s="15">
        <v>2.9999999999999997E-4</v>
      </c>
      <c r="X27" s="15">
        <v>2.0000000000000001E-4</v>
      </c>
      <c r="Y27" s="15">
        <v>2.0000000000000001E-4</v>
      </c>
      <c r="Z27" s="15">
        <f t="shared" si="2"/>
        <v>2.3333333333333333E-4</v>
      </c>
      <c r="AA27" s="15">
        <f t="shared" si="2"/>
        <v>2.3333333333333333E-4</v>
      </c>
    </row>
    <row r="28" spans="2:27" x14ac:dyDescent="0.35">
      <c r="V28" s="10" t="s">
        <v>992</v>
      </c>
      <c r="W28" s="15">
        <v>1.677</v>
      </c>
      <c r="X28" s="15">
        <v>2.4660000000000002</v>
      </c>
      <c r="Y28" s="15">
        <v>3.0880000000000001</v>
      </c>
      <c r="Z28" s="15">
        <f t="shared" si="2"/>
        <v>2.4103333333333334</v>
      </c>
      <c r="AA28" s="15">
        <f t="shared" si="2"/>
        <v>2.4103333333333334</v>
      </c>
    </row>
    <row r="29" spans="2:27" x14ac:dyDescent="0.35">
      <c r="V29" s="10" t="s">
        <v>5</v>
      </c>
      <c r="W29" s="15">
        <v>1.75</v>
      </c>
      <c r="X29" s="15">
        <v>2.64</v>
      </c>
      <c r="Y29" s="15">
        <v>3.35</v>
      </c>
      <c r="Z29" s="15">
        <f t="shared" si="2"/>
        <v>2.58</v>
      </c>
      <c r="AA29" s="15">
        <f t="shared" si="2"/>
        <v>2.58</v>
      </c>
    </row>
    <row r="30" spans="2:27" ht="16.5" x14ac:dyDescent="0.35">
      <c r="V30" s="10" t="s">
        <v>386</v>
      </c>
      <c r="W30" s="15">
        <v>0</v>
      </c>
      <c r="X30" s="15">
        <v>0</v>
      </c>
      <c r="Y30" s="15">
        <v>0</v>
      </c>
      <c r="Z30" s="15">
        <f t="shared" si="2"/>
        <v>0</v>
      </c>
      <c r="AA30" s="15">
        <f t="shared" si="2"/>
        <v>0</v>
      </c>
    </row>
    <row r="31" spans="2:27" x14ac:dyDescent="0.35">
      <c r="V31" s="10" t="s">
        <v>377</v>
      </c>
      <c r="W31" s="15">
        <v>26.28</v>
      </c>
      <c r="X31" s="15">
        <v>26.32</v>
      </c>
      <c r="Y31" s="15">
        <v>26.32</v>
      </c>
      <c r="Z31" s="15">
        <f t="shared" si="2"/>
        <v>26.306666666666668</v>
      </c>
      <c r="AA31" s="15">
        <f t="shared" si="2"/>
        <v>26.306666666666668</v>
      </c>
    </row>
    <row r="32" spans="2:27" x14ac:dyDescent="0.35">
      <c r="V32" s="10" t="s">
        <v>387</v>
      </c>
      <c r="W32" s="15">
        <v>14.78</v>
      </c>
      <c r="X32" s="15">
        <v>14.778</v>
      </c>
      <c r="Y32" s="15">
        <v>14.781000000000001</v>
      </c>
      <c r="Z32" s="15">
        <f t="shared" si="2"/>
        <v>14.779666666666666</v>
      </c>
      <c r="AA32" s="15">
        <f t="shared" si="2"/>
        <v>14.779666666666666</v>
      </c>
    </row>
  </sheetData>
  <mergeCells count="1">
    <mergeCell ref="W3:AA3"/>
  </mergeCells>
  <phoneticPr fontId="3" type="noConversion"/>
  <conditionalFormatting sqref="W5:W9 Z15:AA15">
    <cfRule type="containsBlanks" dxfId="144" priority="1">
      <formula>LEN(TRIM(W5))=0</formula>
    </cfRule>
  </conditionalFormatting>
  <pageMargins left="0.7" right="0.7" top="0.75" bottom="0.75" header="0.3" footer="0.3"/>
  <pageSetup orientation="portrait" horizontalDpi="1200" verticalDpi="1200" r:id="rId1"/>
  <ignoredErrors>
    <ignoredError sqref="AA15 Z16:AA16 Z5:AA6" calculatedColumn="1"/>
  </ignoredErrors>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04" id="{C4A57E83-94A3-4BAF-A3D0-731903D50873}">
            <xm:f>COUNT(MATCH($F4,'Potential Species'!$C$4:$C$945, 0))=0</xm:f>
            <x14:dxf>
              <fill>
                <patternFill patternType="solid">
                  <bgColor theme="5" tint="0.79998168889431442"/>
                </patternFill>
              </fill>
            </x14:dxf>
          </x14:cfRule>
          <xm:sqref>F4:F19</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9424-7120-4367-B609-E92AB6929ED8}">
  <sheetPr codeName="Sheet31"/>
  <dimension ref="A1:I73"/>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20.26953125" bestFit="1" customWidth="1"/>
    <col min="6" max="6" width="20.81640625" bestFit="1" customWidth="1"/>
    <col min="7" max="7" width="11" bestFit="1" customWidth="1"/>
    <col min="8" max="8" width="10.81640625" bestFit="1" customWidth="1"/>
    <col min="9" max="9" width="17.81640625" bestFit="1" customWidth="1"/>
    <col min="10" max="10" width="21.7265625" bestFit="1" customWidth="1"/>
    <col min="11" max="11" width="23.1796875" bestFit="1" customWidth="1"/>
    <col min="12" max="12" width="12.7265625" bestFit="1" customWidth="1"/>
    <col min="13" max="13" width="19.81640625" bestFit="1" customWidth="1"/>
    <col min="14" max="14" width="19.7265625"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1</v>
      </c>
      <c r="C2" t="s">
        <v>365</v>
      </c>
      <c r="D2">
        <v>0</v>
      </c>
      <c r="E2" t="s">
        <v>1078</v>
      </c>
      <c r="F2">
        <v>294</v>
      </c>
      <c r="G2">
        <v>652.5</v>
      </c>
    </row>
    <row r="3" spans="1:9" x14ac:dyDescent="0.35">
      <c r="A3" t="s">
        <v>16</v>
      </c>
      <c r="B3">
        <v>1</v>
      </c>
      <c r="C3" t="s">
        <v>365</v>
      </c>
      <c r="D3">
        <v>0</v>
      </c>
      <c r="E3" t="s">
        <v>979</v>
      </c>
      <c r="F3">
        <v>72</v>
      </c>
      <c r="G3">
        <v>5.25</v>
      </c>
      <c r="I3" t="s">
        <v>248</v>
      </c>
    </row>
    <row r="4" spans="1:9" x14ac:dyDescent="0.35">
      <c r="A4" t="s">
        <v>16</v>
      </c>
      <c r="B4">
        <v>1</v>
      </c>
      <c r="C4" t="s">
        <v>365</v>
      </c>
      <c r="D4">
        <v>0</v>
      </c>
      <c r="E4" t="s">
        <v>20</v>
      </c>
      <c r="F4">
        <v>183</v>
      </c>
      <c r="G4">
        <v>94.16</v>
      </c>
      <c r="H4" t="s">
        <v>13</v>
      </c>
    </row>
    <row r="5" spans="1:9" x14ac:dyDescent="0.35">
      <c r="A5" t="s">
        <v>16</v>
      </c>
      <c r="B5">
        <v>1</v>
      </c>
      <c r="C5" t="s">
        <v>365</v>
      </c>
      <c r="D5">
        <v>0</v>
      </c>
      <c r="E5" t="s">
        <v>67</v>
      </c>
      <c r="F5">
        <v>100</v>
      </c>
      <c r="G5">
        <v>10.24</v>
      </c>
      <c r="H5" t="s">
        <v>13</v>
      </c>
      <c r="I5" t="s">
        <v>995</v>
      </c>
    </row>
    <row r="6" spans="1:9" x14ac:dyDescent="0.35">
      <c r="A6" t="s">
        <v>16</v>
      </c>
      <c r="B6">
        <v>1</v>
      </c>
      <c r="C6" t="s">
        <v>365</v>
      </c>
      <c r="D6">
        <v>0</v>
      </c>
      <c r="E6" t="s">
        <v>67</v>
      </c>
      <c r="F6">
        <v>112</v>
      </c>
      <c r="G6">
        <v>13.1</v>
      </c>
      <c r="H6" t="s">
        <v>13</v>
      </c>
      <c r="I6" t="s">
        <v>995</v>
      </c>
    </row>
    <row r="7" spans="1:9" x14ac:dyDescent="0.35">
      <c r="A7" t="s">
        <v>16</v>
      </c>
      <c r="B7">
        <v>1</v>
      </c>
      <c r="C7" t="s">
        <v>365</v>
      </c>
      <c r="D7">
        <v>0</v>
      </c>
      <c r="E7" t="s">
        <v>67</v>
      </c>
      <c r="F7">
        <v>105</v>
      </c>
      <c r="G7">
        <v>7.6</v>
      </c>
      <c r="H7" t="s">
        <v>13</v>
      </c>
      <c r="I7" t="s">
        <v>995</v>
      </c>
    </row>
    <row r="8" spans="1:9" x14ac:dyDescent="0.35">
      <c r="A8" t="s">
        <v>16</v>
      </c>
      <c r="B8">
        <v>1</v>
      </c>
      <c r="C8" t="s">
        <v>365</v>
      </c>
      <c r="D8">
        <v>0</v>
      </c>
      <c r="E8" t="s">
        <v>67</v>
      </c>
      <c r="F8">
        <v>106</v>
      </c>
      <c r="G8">
        <v>13.4</v>
      </c>
      <c r="I8" t="s">
        <v>995</v>
      </c>
    </row>
    <row r="9" spans="1:9" x14ac:dyDescent="0.35">
      <c r="A9" t="s">
        <v>16</v>
      </c>
      <c r="B9">
        <v>1</v>
      </c>
      <c r="C9" t="s">
        <v>365</v>
      </c>
      <c r="D9">
        <v>0</v>
      </c>
      <c r="E9" t="s">
        <v>67</v>
      </c>
      <c r="F9">
        <v>113</v>
      </c>
      <c r="G9">
        <v>14.92</v>
      </c>
      <c r="I9" t="s">
        <v>995</v>
      </c>
    </row>
    <row r="10" spans="1:9" x14ac:dyDescent="0.35">
      <c r="A10" t="s">
        <v>16</v>
      </c>
      <c r="B10">
        <v>1</v>
      </c>
      <c r="C10" t="s">
        <v>365</v>
      </c>
      <c r="D10">
        <v>0</v>
      </c>
      <c r="E10" t="s">
        <v>22</v>
      </c>
      <c r="F10">
        <v>161</v>
      </c>
      <c r="G10">
        <v>85.5</v>
      </c>
    </row>
    <row r="11" spans="1:9" x14ac:dyDescent="0.35">
      <c r="A11" t="s">
        <v>16</v>
      </c>
      <c r="B11">
        <v>1</v>
      </c>
      <c r="C11" t="s">
        <v>365</v>
      </c>
      <c r="D11">
        <v>0</v>
      </c>
      <c r="E11" t="s">
        <v>23</v>
      </c>
      <c r="F11">
        <v>125</v>
      </c>
      <c r="G11">
        <v>29.38</v>
      </c>
    </row>
    <row r="12" spans="1:9" x14ac:dyDescent="0.35">
      <c r="A12" t="s">
        <v>16</v>
      </c>
      <c r="B12">
        <v>1</v>
      </c>
      <c r="C12" t="s">
        <v>365</v>
      </c>
      <c r="D12">
        <v>0</v>
      </c>
      <c r="E12" t="s">
        <v>23</v>
      </c>
      <c r="F12">
        <v>131</v>
      </c>
      <c r="G12">
        <v>36.479999999999997</v>
      </c>
    </row>
    <row r="13" spans="1:9" x14ac:dyDescent="0.35">
      <c r="A13" t="s">
        <v>16</v>
      </c>
      <c r="B13">
        <v>1</v>
      </c>
      <c r="C13" t="s">
        <v>365</v>
      </c>
      <c r="D13">
        <v>0</v>
      </c>
      <c r="E13" t="s">
        <v>8</v>
      </c>
      <c r="F13">
        <v>58</v>
      </c>
      <c r="G13">
        <v>5.2</v>
      </c>
      <c r="H13" t="s">
        <v>13</v>
      </c>
    </row>
    <row r="14" spans="1:9" x14ac:dyDescent="0.35">
      <c r="A14" t="s">
        <v>16</v>
      </c>
      <c r="B14">
        <v>1</v>
      </c>
      <c r="C14" t="s">
        <v>373</v>
      </c>
      <c r="D14">
        <v>1</v>
      </c>
      <c r="E14" t="s">
        <v>31</v>
      </c>
      <c r="F14">
        <v>71</v>
      </c>
      <c r="G14">
        <v>7.42</v>
      </c>
    </row>
    <row r="15" spans="1:9" x14ac:dyDescent="0.35">
      <c r="A15" t="s">
        <v>16</v>
      </c>
      <c r="B15">
        <v>1</v>
      </c>
      <c r="C15" t="s">
        <v>373</v>
      </c>
      <c r="D15">
        <v>1</v>
      </c>
      <c r="E15" t="s">
        <v>31</v>
      </c>
      <c r="F15">
        <v>51</v>
      </c>
      <c r="G15">
        <v>2.23</v>
      </c>
    </row>
    <row r="16" spans="1:9" x14ac:dyDescent="0.35">
      <c r="A16" t="s">
        <v>16</v>
      </c>
      <c r="B16">
        <v>1</v>
      </c>
      <c r="C16" t="s">
        <v>373</v>
      </c>
      <c r="D16">
        <v>1</v>
      </c>
      <c r="E16" t="s">
        <v>23</v>
      </c>
      <c r="F16">
        <v>209</v>
      </c>
      <c r="G16">
        <v>165.7</v>
      </c>
    </row>
    <row r="17" spans="1:9" x14ac:dyDescent="0.35">
      <c r="A17" t="s">
        <v>16</v>
      </c>
      <c r="B17">
        <v>1</v>
      </c>
      <c r="C17" t="s">
        <v>373</v>
      </c>
      <c r="D17">
        <v>1</v>
      </c>
      <c r="E17" t="s">
        <v>22</v>
      </c>
      <c r="F17">
        <v>38</v>
      </c>
      <c r="G17">
        <v>1.19</v>
      </c>
    </row>
    <row r="18" spans="1:9" x14ac:dyDescent="0.35">
      <c r="A18" t="s">
        <v>16</v>
      </c>
      <c r="B18">
        <v>1</v>
      </c>
      <c r="C18" t="s">
        <v>373</v>
      </c>
      <c r="D18">
        <v>2</v>
      </c>
      <c r="E18" t="s">
        <v>294</v>
      </c>
      <c r="F18">
        <v>61</v>
      </c>
      <c r="G18">
        <v>8.6300000000000008</v>
      </c>
    </row>
    <row r="19" spans="1:9" x14ac:dyDescent="0.35">
      <c r="A19" t="s">
        <v>16</v>
      </c>
      <c r="B19">
        <v>1</v>
      </c>
      <c r="C19" t="s">
        <v>373</v>
      </c>
      <c r="D19">
        <v>2</v>
      </c>
      <c r="E19" t="s">
        <v>23</v>
      </c>
      <c r="F19">
        <v>191</v>
      </c>
      <c r="G19">
        <v>112.6</v>
      </c>
    </row>
    <row r="20" spans="1:9" x14ac:dyDescent="0.35">
      <c r="A20" t="s">
        <v>16</v>
      </c>
      <c r="B20">
        <v>1</v>
      </c>
      <c r="C20" t="s">
        <v>373</v>
      </c>
      <c r="D20">
        <v>2</v>
      </c>
      <c r="E20" t="s">
        <v>88</v>
      </c>
      <c r="F20">
        <v>81</v>
      </c>
      <c r="G20">
        <v>8.64</v>
      </c>
    </row>
    <row r="21" spans="1:9" x14ac:dyDescent="0.35">
      <c r="A21" t="s">
        <v>16</v>
      </c>
      <c r="B21">
        <v>1</v>
      </c>
      <c r="C21" t="s">
        <v>373</v>
      </c>
      <c r="D21">
        <v>2</v>
      </c>
      <c r="E21" t="s">
        <v>23</v>
      </c>
      <c r="F21">
        <v>165</v>
      </c>
      <c r="G21">
        <v>66.09</v>
      </c>
    </row>
    <row r="22" spans="1:9" x14ac:dyDescent="0.35">
      <c r="A22" t="s">
        <v>16</v>
      </c>
      <c r="B22">
        <v>1</v>
      </c>
      <c r="C22" t="s">
        <v>373</v>
      </c>
      <c r="D22">
        <v>3</v>
      </c>
      <c r="E22" t="s">
        <v>23</v>
      </c>
      <c r="F22">
        <v>141</v>
      </c>
      <c r="G22">
        <v>44.82</v>
      </c>
    </row>
    <row r="23" spans="1:9" x14ac:dyDescent="0.35">
      <c r="A23" t="s">
        <v>16</v>
      </c>
      <c r="B23">
        <v>1</v>
      </c>
      <c r="C23" t="s">
        <v>373</v>
      </c>
      <c r="D23">
        <v>3</v>
      </c>
      <c r="E23" t="s">
        <v>23</v>
      </c>
      <c r="F23">
        <v>172</v>
      </c>
      <c r="G23">
        <v>83.47</v>
      </c>
    </row>
    <row r="24" spans="1:9" x14ac:dyDescent="0.35">
      <c r="A24" t="s">
        <v>16</v>
      </c>
      <c r="B24">
        <v>1</v>
      </c>
      <c r="C24" t="s">
        <v>373</v>
      </c>
      <c r="D24">
        <v>3</v>
      </c>
      <c r="E24" t="s">
        <v>23</v>
      </c>
      <c r="F24">
        <v>126</v>
      </c>
      <c r="G24">
        <v>29.3</v>
      </c>
    </row>
    <row r="25" spans="1:9" x14ac:dyDescent="0.35">
      <c r="A25" t="s">
        <v>16</v>
      </c>
      <c r="B25">
        <v>1</v>
      </c>
      <c r="C25" t="s">
        <v>373</v>
      </c>
      <c r="D25">
        <v>3</v>
      </c>
      <c r="E25" t="s">
        <v>23</v>
      </c>
      <c r="F25">
        <v>155</v>
      </c>
      <c r="G25">
        <v>55.3</v>
      </c>
    </row>
    <row r="26" spans="1:9" x14ac:dyDescent="0.35">
      <c r="A26" t="s">
        <v>16</v>
      </c>
      <c r="B26">
        <v>1</v>
      </c>
      <c r="C26" t="s">
        <v>373</v>
      </c>
      <c r="D26">
        <v>3</v>
      </c>
      <c r="E26" t="s">
        <v>22</v>
      </c>
      <c r="F26">
        <v>74</v>
      </c>
      <c r="G26">
        <v>2.1</v>
      </c>
    </row>
    <row r="27" spans="1:9" x14ac:dyDescent="0.35">
      <c r="A27" t="s">
        <v>16</v>
      </c>
      <c r="B27">
        <v>1</v>
      </c>
      <c r="C27" t="s">
        <v>373</v>
      </c>
      <c r="D27">
        <v>3</v>
      </c>
      <c r="E27" t="s">
        <v>576</v>
      </c>
      <c r="F27">
        <v>52</v>
      </c>
      <c r="G27">
        <v>1.81</v>
      </c>
      <c r="I27" t="s">
        <v>995</v>
      </c>
    </row>
    <row r="28" spans="1:9" x14ac:dyDescent="0.35">
      <c r="A28" t="s">
        <v>16</v>
      </c>
      <c r="B28">
        <v>1</v>
      </c>
      <c r="C28" t="s">
        <v>364</v>
      </c>
      <c r="D28">
        <v>1</v>
      </c>
      <c r="E28" t="s">
        <v>15</v>
      </c>
      <c r="F28">
        <v>64</v>
      </c>
      <c r="G28">
        <v>5.1100000000000003</v>
      </c>
    </row>
    <row r="29" spans="1:9" x14ac:dyDescent="0.35">
      <c r="A29" t="s">
        <v>16</v>
      </c>
      <c r="B29">
        <v>1</v>
      </c>
      <c r="C29" t="s">
        <v>364</v>
      </c>
      <c r="D29">
        <v>1</v>
      </c>
      <c r="E29" t="s">
        <v>15</v>
      </c>
      <c r="F29">
        <v>68</v>
      </c>
      <c r="G29">
        <v>6.1</v>
      </c>
    </row>
    <row r="30" spans="1:9" x14ac:dyDescent="0.35">
      <c r="A30" t="s">
        <v>16</v>
      </c>
      <c r="B30">
        <v>1</v>
      </c>
      <c r="C30" t="s">
        <v>364</v>
      </c>
      <c r="D30">
        <v>1</v>
      </c>
      <c r="E30" t="s">
        <v>15</v>
      </c>
      <c r="F30">
        <v>54</v>
      </c>
      <c r="G30">
        <v>6.53</v>
      </c>
    </row>
    <row r="31" spans="1:9" x14ac:dyDescent="0.35">
      <c r="A31" t="s">
        <v>16</v>
      </c>
      <c r="B31">
        <v>1</v>
      </c>
      <c r="C31" t="s">
        <v>364</v>
      </c>
      <c r="D31">
        <v>1</v>
      </c>
      <c r="E31" t="s">
        <v>15</v>
      </c>
      <c r="F31">
        <v>52</v>
      </c>
      <c r="G31">
        <v>2.72</v>
      </c>
    </row>
    <row r="32" spans="1:9" x14ac:dyDescent="0.35">
      <c r="A32" t="s">
        <v>16</v>
      </c>
      <c r="B32">
        <v>1</v>
      </c>
      <c r="C32" t="s">
        <v>364</v>
      </c>
      <c r="D32">
        <v>1</v>
      </c>
      <c r="E32" t="s">
        <v>15</v>
      </c>
      <c r="F32">
        <v>82</v>
      </c>
      <c r="G32">
        <v>9.81</v>
      </c>
    </row>
    <row r="33" spans="1:7" x14ac:dyDescent="0.35">
      <c r="A33" t="s">
        <v>16</v>
      </c>
      <c r="B33">
        <v>1</v>
      </c>
      <c r="C33" t="s">
        <v>364</v>
      </c>
      <c r="D33">
        <v>1</v>
      </c>
      <c r="E33" t="s">
        <v>15</v>
      </c>
      <c r="F33">
        <v>62</v>
      </c>
      <c r="G33">
        <v>5.32</v>
      </c>
    </row>
    <row r="34" spans="1:7" x14ac:dyDescent="0.35">
      <c r="A34" t="s">
        <v>16</v>
      </c>
      <c r="B34">
        <v>1</v>
      </c>
      <c r="C34" t="s">
        <v>364</v>
      </c>
      <c r="D34">
        <v>1</v>
      </c>
      <c r="E34" t="s">
        <v>15</v>
      </c>
      <c r="F34">
        <v>65</v>
      </c>
      <c r="G34">
        <v>5.98</v>
      </c>
    </row>
    <row r="35" spans="1:7" x14ac:dyDescent="0.35">
      <c r="A35" t="s">
        <v>16</v>
      </c>
      <c r="B35">
        <v>1</v>
      </c>
      <c r="C35" t="s">
        <v>364</v>
      </c>
      <c r="D35">
        <v>1</v>
      </c>
      <c r="E35" t="s">
        <v>15</v>
      </c>
      <c r="F35">
        <v>84</v>
      </c>
      <c r="G35">
        <v>10.14</v>
      </c>
    </row>
    <row r="36" spans="1:7" x14ac:dyDescent="0.35">
      <c r="A36" t="s">
        <v>16</v>
      </c>
      <c r="B36">
        <v>1</v>
      </c>
      <c r="C36" t="s">
        <v>364</v>
      </c>
      <c r="D36">
        <v>1</v>
      </c>
      <c r="E36" t="s">
        <v>15</v>
      </c>
      <c r="F36">
        <v>61</v>
      </c>
      <c r="G36">
        <v>4.93</v>
      </c>
    </row>
    <row r="37" spans="1:7" x14ac:dyDescent="0.35">
      <c r="A37" t="s">
        <v>16</v>
      </c>
      <c r="B37">
        <v>1</v>
      </c>
      <c r="C37" t="s">
        <v>364</v>
      </c>
      <c r="D37">
        <v>1</v>
      </c>
      <c r="E37" t="s">
        <v>15</v>
      </c>
      <c r="F37">
        <v>54</v>
      </c>
      <c r="G37">
        <v>3.3</v>
      </c>
    </row>
    <row r="38" spans="1:7" x14ac:dyDescent="0.35">
      <c r="A38" t="s">
        <v>16</v>
      </c>
      <c r="B38">
        <v>1</v>
      </c>
      <c r="C38" t="s">
        <v>364</v>
      </c>
      <c r="D38">
        <v>1</v>
      </c>
      <c r="E38" t="s">
        <v>15</v>
      </c>
      <c r="F38">
        <v>59</v>
      </c>
      <c r="G38">
        <v>4.0999999999999996</v>
      </c>
    </row>
    <row r="39" spans="1:7" x14ac:dyDescent="0.35">
      <c r="A39" t="s">
        <v>16</v>
      </c>
      <c r="B39">
        <v>1</v>
      </c>
      <c r="C39" t="s">
        <v>364</v>
      </c>
      <c r="D39">
        <v>1</v>
      </c>
      <c r="E39" t="s">
        <v>15</v>
      </c>
      <c r="F39">
        <v>55</v>
      </c>
      <c r="G39">
        <v>3.3</v>
      </c>
    </row>
    <row r="40" spans="1:7" x14ac:dyDescent="0.35">
      <c r="A40" t="s">
        <v>16</v>
      </c>
      <c r="B40">
        <v>1</v>
      </c>
      <c r="C40" t="s">
        <v>364</v>
      </c>
      <c r="D40">
        <v>1</v>
      </c>
      <c r="E40" t="s">
        <v>22</v>
      </c>
      <c r="F40">
        <v>37</v>
      </c>
      <c r="G40">
        <v>1.02</v>
      </c>
    </row>
    <row r="41" spans="1:7" x14ac:dyDescent="0.35">
      <c r="A41" t="s">
        <v>16</v>
      </c>
      <c r="B41">
        <v>1</v>
      </c>
      <c r="C41" t="s">
        <v>364</v>
      </c>
      <c r="D41">
        <v>1</v>
      </c>
      <c r="E41" t="s">
        <v>22</v>
      </c>
      <c r="F41">
        <v>40</v>
      </c>
      <c r="G41">
        <v>0.41</v>
      </c>
    </row>
    <row r="42" spans="1:7" x14ac:dyDescent="0.35">
      <c r="A42" t="s">
        <v>16</v>
      </c>
      <c r="B42">
        <v>1</v>
      </c>
      <c r="C42" t="s">
        <v>364</v>
      </c>
      <c r="D42">
        <v>1</v>
      </c>
      <c r="E42" t="s">
        <v>22</v>
      </c>
      <c r="F42">
        <v>22</v>
      </c>
      <c r="G42">
        <v>0.27</v>
      </c>
    </row>
    <row r="43" spans="1:7" x14ac:dyDescent="0.35">
      <c r="A43" t="s">
        <v>16</v>
      </c>
      <c r="B43">
        <v>1</v>
      </c>
      <c r="C43" t="s">
        <v>364</v>
      </c>
      <c r="D43">
        <v>1</v>
      </c>
      <c r="E43" t="s">
        <v>22</v>
      </c>
      <c r="F43">
        <v>32</v>
      </c>
      <c r="G43">
        <v>0.89</v>
      </c>
    </row>
    <row r="44" spans="1:7" x14ac:dyDescent="0.35">
      <c r="A44" t="s">
        <v>16</v>
      </c>
      <c r="B44">
        <v>1</v>
      </c>
      <c r="C44" t="s">
        <v>364</v>
      </c>
      <c r="D44">
        <v>1</v>
      </c>
      <c r="E44" t="s">
        <v>22</v>
      </c>
      <c r="F44">
        <v>20</v>
      </c>
      <c r="G44">
        <v>0.28999999999999998</v>
      </c>
    </row>
    <row r="45" spans="1:7" x14ac:dyDescent="0.35">
      <c r="A45" t="s">
        <v>16</v>
      </c>
      <c r="B45">
        <v>1</v>
      </c>
      <c r="C45" t="s">
        <v>364</v>
      </c>
      <c r="D45">
        <v>1</v>
      </c>
      <c r="E45" t="s">
        <v>22</v>
      </c>
      <c r="F45">
        <v>32</v>
      </c>
      <c r="G45">
        <v>0.96</v>
      </c>
    </row>
    <row r="46" spans="1:7" x14ac:dyDescent="0.35">
      <c r="A46" t="s">
        <v>16</v>
      </c>
      <c r="B46">
        <v>1</v>
      </c>
      <c r="C46" t="s">
        <v>364</v>
      </c>
      <c r="D46">
        <v>1</v>
      </c>
      <c r="E46" t="s">
        <v>22</v>
      </c>
      <c r="F46">
        <v>19</v>
      </c>
      <c r="G46">
        <v>0.15</v>
      </c>
    </row>
    <row r="47" spans="1:7" x14ac:dyDescent="0.35">
      <c r="A47" t="s">
        <v>16</v>
      </c>
      <c r="B47">
        <v>1</v>
      </c>
      <c r="C47" t="s">
        <v>364</v>
      </c>
      <c r="D47">
        <v>1</v>
      </c>
      <c r="E47" t="s">
        <v>22</v>
      </c>
      <c r="F47">
        <v>34</v>
      </c>
      <c r="G47">
        <v>1.08</v>
      </c>
    </row>
    <row r="48" spans="1:7" x14ac:dyDescent="0.35">
      <c r="A48" t="s">
        <v>16</v>
      </c>
      <c r="B48">
        <v>1</v>
      </c>
      <c r="C48" t="s">
        <v>364</v>
      </c>
      <c r="D48">
        <v>1</v>
      </c>
      <c r="E48" t="s">
        <v>22</v>
      </c>
      <c r="F48">
        <v>35</v>
      </c>
      <c r="G48">
        <v>1.17</v>
      </c>
    </row>
    <row r="49" spans="1:7" x14ac:dyDescent="0.35">
      <c r="A49" t="s">
        <v>16</v>
      </c>
      <c r="B49">
        <v>1</v>
      </c>
      <c r="C49" t="s">
        <v>364</v>
      </c>
      <c r="D49">
        <v>1</v>
      </c>
      <c r="E49" t="s">
        <v>22</v>
      </c>
      <c r="F49">
        <v>21</v>
      </c>
      <c r="G49">
        <v>0.28999999999999998</v>
      </c>
    </row>
    <row r="50" spans="1:7" x14ac:dyDescent="0.35">
      <c r="A50" t="s">
        <v>16</v>
      </c>
      <c r="B50">
        <v>1</v>
      </c>
      <c r="C50" t="s">
        <v>364</v>
      </c>
      <c r="D50">
        <v>1</v>
      </c>
      <c r="E50" t="s">
        <v>22</v>
      </c>
      <c r="F50">
        <v>64</v>
      </c>
      <c r="G50">
        <v>1.26</v>
      </c>
    </row>
    <row r="51" spans="1:7" x14ac:dyDescent="0.35">
      <c r="A51" t="s">
        <v>16</v>
      </c>
      <c r="B51">
        <v>1</v>
      </c>
      <c r="C51" t="s">
        <v>364</v>
      </c>
      <c r="D51">
        <v>1</v>
      </c>
      <c r="E51" t="s">
        <v>22</v>
      </c>
      <c r="F51">
        <v>32</v>
      </c>
      <c r="G51">
        <v>1.1100000000000001</v>
      </c>
    </row>
    <row r="52" spans="1:7" x14ac:dyDescent="0.35">
      <c r="A52" t="s">
        <v>16</v>
      </c>
      <c r="B52">
        <v>1</v>
      </c>
      <c r="C52" t="s">
        <v>364</v>
      </c>
      <c r="D52">
        <v>1</v>
      </c>
      <c r="E52" t="s">
        <v>22</v>
      </c>
      <c r="F52">
        <v>23</v>
      </c>
      <c r="G52">
        <v>0.28999999999999998</v>
      </c>
    </row>
    <row r="53" spans="1:7" x14ac:dyDescent="0.35">
      <c r="A53" t="s">
        <v>16</v>
      </c>
      <c r="B53">
        <v>1</v>
      </c>
      <c r="C53" t="s">
        <v>364</v>
      </c>
      <c r="D53">
        <v>1</v>
      </c>
      <c r="E53" t="s">
        <v>22</v>
      </c>
      <c r="F53">
        <v>14</v>
      </c>
      <c r="G53">
        <v>0.09</v>
      </c>
    </row>
    <row r="54" spans="1:7" x14ac:dyDescent="0.35">
      <c r="A54" t="s">
        <v>16</v>
      </c>
      <c r="B54">
        <v>1</v>
      </c>
      <c r="C54" t="s">
        <v>364</v>
      </c>
      <c r="D54">
        <v>1</v>
      </c>
      <c r="E54" t="s">
        <v>22</v>
      </c>
      <c r="F54">
        <v>29</v>
      </c>
      <c r="G54">
        <v>0.71</v>
      </c>
    </row>
    <row r="55" spans="1:7" x14ac:dyDescent="0.35">
      <c r="A55" t="s">
        <v>16</v>
      </c>
      <c r="B55">
        <v>1</v>
      </c>
      <c r="C55" t="s">
        <v>364</v>
      </c>
      <c r="D55">
        <v>1</v>
      </c>
      <c r="E55" t="s">
        <v>22</v>
      </c>
      <c r="F55">
        <v>20</v>
      </c>
      <c r="G55">
        <v>0.17</v>
      </c>
    </row>
    <row r="56" spans="1:7" x14ac:dyDescent="0.35">
      <c r="A56" t="s">
        <v>16</v>
      </c>
      <c r="B56">
        <v>1</v>
      </c>
      <c r="C56" t="s">
        <v>364</v>
      </c>
      <c r="D56">
        <v>1</v>
      </c>
      <c r="E56" t="s">
        <v>22</v>
      </c>
      <c r="F56">
        <v>19</v>
      </c>
      <c r="G56">
        <v>0.18</v>
      </c>
    </row>
    <row r="57" spans="1:7" x14ac:dyDescent="0.35">
      <c r="A57" t="s">
        <v>16</v>
      </c>
      <c r="B57">
        <v>1</v>
      </c>
      <c r="C57" t="s">
        <v>364</v>
      </c>
      <c r="D57">
        <v>1</v>
      </c>
      <c r="E57" t="s">
        <v>22</v>
      </c>
      <c r="F57">
        <v>25</v>
      </c>
      <c r="G57">
        <v>0.38</v>
      </c>
    </row>
    <row r="58" spans="1:7" x14ac:dyDescent="0.35">
      <c r="A58" t="s">
        <v>16</v>
      </c>
      <c r="B58">
        <v>1</v>
      </c>
      <c r="C58" t="s">
        <v>364</v>
      </c>
      <c r="D58">
        <v>1</v>
      </c>
      <c r="E58" t="s">
        <v>22</v>
      </c>
      <c r="F58">
        <v>36</v>
      </c>
      <c r="G58">
        <v>1.21</v>
      </c>
    </row>
    <row r="59" spans="1:7" x14ac:dyDescent="0.35">
      <c r="A59" t="s">
        <v>16</v>
      </c>
      <c r="B59">
        <v>1</v>
      </c>
      <c r="C59" t="s">
        <v>364</v>
      </c>
      <c r="D59">
        <v>1</v>
      </c>
      <c r="E59" t="s">
        <v>22</v>
      </c>
      <c r="F59">
        <v>31</v>
      </c>
      <c r="G59">
        <v>0.86</v>
      </c>
    </row>
    <row r="60" spans="1:7" x14ac:dyDescent="0.35">
      <c r="A60" t="s">
        <v>16</v>
      </c>
      <c r="B60">
        <v>1</v>
      </c>
      <c r="C60" t="s">
        <v>364</v>
      </c>
      <c r="D60">
        <v>1</v>
      </c>
      <c r="E60" t="s">
        <v>22</v>
      </c>
      <c r="F60">
        <v>32</v>
      </c>
      <c r="G60">
        <v>0.89</v>
      </c>
    </row>
    <row r="61" spans="1:7" x14ac:dyDescent="0.35">
      <c r="A61" t="s">
        <v>16</v>
      </c>
      <c r="B61">
        <v>1</v>
      </c>
      <c r="C61" t="s">
        <v>364</v>
      </c>
      <c r="D61">
        <v>1</v>
      </c>
      <c r="E61" t="s">
        <v>22</v>
      </c>
      <c r="F61">
        <v>39</v>
      </c>
      <c r="G61">
        <v>0.68</v>
      </c>
    </row>
    <row r="62" spans="1:7" x14ac:dyDescent="0.35">
      <c r="A62" t="s">
        <v>16</v>
      </c>
      <c r="B62">
        <v>1</v>
      </c>
      <c r="C62" t="s">
        <v>364</v>
      </c>
      <c r="D62">
        <v>1</v>
      </c>
      <c r="E62" t="s">
        <v>22</v>
      </c>
      <c r="F62">
        <v>27</v>
      </c>
      <c r="G62">
        <v>0.41</v>
      </c>
    </row>
    <row r="63" spans="1:7" x14ac:dyDescent="0.35">
      <c r="A63" t="s">
        <v>16</v>
      </c>
      <c r="B63">
        <v>1</v>
      </c>
      <c r="C63" t="s">
        <v>364</v>
      </c>
      <c r="D63">
        <v>1</v>
      </c>
      <c r="E63" t="s">
        <v>22</v>
      </c>
      <c r="F63">
        <v>21</v>
      </c>
      <c r="G63">
        <v>0.26</v>
      </c>
    </row>
    <row r="64" spans="1:7" x14ac:dyDescent="0.35">
      <c r="A64" t="s">
        <v>16</v>
      </c>
      <c r="B64">
        <v>1</v>
      </c>
      <c r="C64" t="s">
        <v>364</v>
      </c>
      <c r="D64">
        <v>1</v>
      </c>
      <c r="E64" t="s">
        <v>22</v>
      </c>
      <c r="F64">
        <v>20</v>
      </c>
      <c r="G64">
        <v>0.22</v>
      </c>
    </row>
    <row r="65" spans="1:9" x14ac:dyDescent="0.35">
      <c r="A65" t="s">
        <v>16</v>
      </c>
      <c r="B65">
        <v>1</v>
      </c>
      <c r="C65" t="s">
        <v>364</v>
      </c>
      <c r="D65">
        <v>1</v>
      </c>
      <c r="E65" t="s">
        <v>22</v>
      </c>
      <c r="F65">
        <v>21</v>
      </c>
      <c r="G65">
        <v>0.27</v>
      </c>
    </row>
    <row r="66" spans="1:9" x14ac:dyDescent="0.35">
      <c r="A66" t="s">
        <v>16</v>
      </c>
      <c r="B66">
        <v>1</v>
      </c>
      <c r="C66" t="s">
        <v>364</v>
      </c>
      <c r="D66">
        <v>1</v>
      </c>
      <c r="E66" t="s">
        <v>22</v>
      </c>
      <c r="F66">
        <v>20</v>
      </c>
      <c r="G66">
        <v>0.24</v>
      </c>
    </row>
    <row r="67" spans="1:9" x14ac:dyDescent="0.35">
      <c r="A67" t="s">
        <v>16</v>
      </c>
      <c r="B67">
        <v>1</v>
      </c>
      <c r="C67" t="s">
        <v>364</v>
      </c>
      <c r="D67">
        <v>1</v>
      </c>
      <c r="E67" t="s">
        <v>22</v>
      </c>
      <c r="F67">
        <v>30</v>
      </c>
      <c r="G67">
        <v>0.69</v>
      </c>
    </row>
    <row r="68" spans="1:9" x14ac:dyDescent="0.35">
      <c r="A68" t="s">
        <v>16</v>
      </c>
      <c r="B68">
        <v>1</v>
      </c>
      <c r="C68" t="s">
        <v>364</v>
      </c>
      <c r="D68">
        <v>1</v>
      </c>
      <c r="E68" t="s">
        <v>22</v>
      </c>
      <c r="F68">
        <v>34</v>
      </c>
      <c r="G68">
        <v>1.0900000000000001</v>
      </c>
    </row>
    <row r="69" spans="1:9" x14ac:dyDescent="0.35">
      <c r="A69" t="s">
        <v>16</v>
      </c>
      <c r="B69">
        <v>1</v>
      </c>
      <c r="C69" t="s">
        <v>364</v>
      </c>
      <c r="D69">
        <v>1</v>
      </c>
      <c r="E69" t="s">
        <v>22</v>
      </c>
      <c r="F69">
        <v>14</v>
      </c>
      <c r="G69">
        <v>0.04</v>
      </c>
    </row>
    <row r="70" spans="1:9" x14ac:dyDescent="0.35">
      <c r="A70" t="s">
        <v>16</v>
      </c>
      <c r="B70">
        <v>1</v>
      </c>
      <c r="C70" t="s">
        <v>364</v>
      </c>
      <c r="D70">
        <v>1</v>
      </c>
      <c r="E70" t="s">
        <v>71</v>
      </c>
      <c r="F70">
        <v>22</v>
      </c>
      <c r="G70">
        <v>0.03</v>
      </c>
      <c r="I70" t="s">
        <v>995</v>
      </c>
    </row>
    <row r="71" spans="1:9" x14ac:dyDescent="0.35">
      <c r="A71" t="s">
        <v>16</v>
      </c>
      <c r="B71">
        <v>1</v>
      </c>
      <c r="C71" t="s">
        <v>364</v>
      </c>
      <c r="D71">
        <v>1</v>
      </c>
      <c r="E71" t="s">
        <v>71</v>
      </c>
      <c r="F71">
        <v>23</v>
      </c>
      <c r="G71">
        <v>0.04</v>
      </c>
      <c r="I71" t="s">
        <v>24</v>
      </c>
    </row>
    <row r="72" spans="1:9" x14ac:dyDescent="0.35">
      <c r="A72" t="s">
        <v>16</v>
      </c>
      <c r="B72">
        <v>1</v>
      </c>
      <c r="C72" t="s">
        <v>364</v>
      </c>
      <c r="D72">
        <v>1</v>
      </c>
      <c r="E72" t="s">
        <v>77</v>
      </c>
      <c r="F72">
        <v>45</v>
      </c>
      <c r="G72">
        <v>1.2</v>
      </c>
    </row>
    <row r="73" spans="1:9" x14ac:dyDescent="0.35">
      <c r="A73" t="s">
        <v>16</v>
      </c>
      <c r="B73">
        <v>1</v>
      </c>
      <c r="C73" t="s">
        <v>364</v>
      </c>
      <c r="D73">
        <v>1</v>
      </c>
      <c r="E73" t="s">
        <v>446</v>
      </c>
      <c r="F73">
        <v>35</v>
      </c>
      <c r="G73">
        <v>0.83</v>
      </c>
      <c r="I73" t="s">
        <v>995</v>
      </c>
    </row>
  </sheetData>
  <phoneticPr fontId="3"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E308-61A3-48C0-A2C9-887A045DE44A}">
  <sheetPr codeName="Sheet32"/>
  <dimension ref="A1:I2"/>
  <sheetViews>
    <sheetView workbookViewId="0"/>
  </sheetViews>
  <sheetFormatPr defaultRowHeight="14.5" x14ac:dyDescent="0.35"/>
  <cols>
    <col min="1" max="1" width="13" bestFit="1" customWidth="1"/>
    <col min="2" max="2" width="6.7265625" bestFit="1" customWidth="1"/>
    <col min="3" max="3" width="7.08984375" bestFit="1" customWidth="1"/>
    <col min="4" max="4" width="13.08984375" bestFit="1" customWidth="1"/>
    <col min="5" max="5" width="19"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16</v>
      </c>
      <c r="B2">
        <v>1</v>
      </c>
      <c r="C2" t="s">
        <v>364</v>
      </c>
      <c r="D2">
        <v>1</v>
      </c>
      <c r="E2" t="s">
        <v>22</v>
      </c>
      <c r="F2">
        <v>370</v>
      </c>
      <c r="G2">
        <v>107.211</v>
      </c>
      <c r="I2">
        <v>0.28975945945945947</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9076-07AA-4666-B477-EF249554FC0A}">
  <sheetPr codeName="Sheet33"/>
  <dimension ref="B1:AB245"/>
  <sheetViews>
    <sheetView zoomScale="85" zoomScaleNormal="85" workbookViewId="0">
      <selection activeCell="B4" sqref="B4"/>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81640625" bestFit="1" customWidth="1"/>
    <col min="23" max="25" width="19.2695312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16</v>
      </c>
      <c r="C4" s="5">
        <v>1</v>
      </c>
      <c r="D4" s="5" t="s">
        <v>365</v>
      </c>
      <c r="E4" s="5">
        <v>0</v>
      </c>
      <c r="F4" s="5" t="s">
        <v>1078</v>
      </c>
      <c r="G4" s="4">
        <v>294</v>
      </c>
      <c r="H4" s="5">
        <v>652.5</v>
      </c>
      <c r="I4" s="5"/>
      <c r="J4" s="5"/>
      <c r="L4" s="5" t="str">
        <f>$W$5</f>
        <v>Punta Morales</v>
      </c>
      <c r="M4" s="5">
        <f>$W$6</f>
        <v>1</v>
      </c>
      <c r="N4" s="5" t="s">
        <v>364</v>
      </c>
      <c r="O4" s="5">
        <v>1</v>
      </c>
      <c r="P4" s="5" t="s">
        <v>22</v>
      </c>
      <c r="Q4" s="5">
        <v>370</v>
      </c>
      <c r="R4" s="5">
        <v>107.211</v>
      </c>
      <c r="S4" s="8"/>
      <c r="T4" s="14">
        <f>PuntaMorales1_Batch[[#This Row],[TotalWeight_g]]/PuntaMorales1_Batch[[#This Row],[Number]]</f>
        <v>0.28975945945945947</v>
      </c>
      <c r="V4" s="15" t="s">
        <v>990</v>
      </c>
      <c r="W4" s="25" t="s">
        <v>363</v>
      </c>
      <c r="X4" s="26" t="s">
        <v>379</v>
      </c>
      <c r="Y4" s="26" t="s">
        <v>378</v>
      </c>
      <c r="Z4" s="26" t="s">
        <v>364</v>
      </c>
      <c r="AA4" s="26" t="s">
        <v>365</v>
      </c>
      <c r="AB4" s="5"/>
    </row>
    <row r="5" spans="2:28" x14ac:dyDescent="0.35">
      <c r="B5" s="5" t="s">
        <v>16</v>
      </c>
      <c r="C5" s="5">
        <v>1</v>
      </c>
      <c r="D5" s="5" t="s">
        <v>365</v>
      </c>
      <c r="E5" s="5">
        <v>0</v>
      </c>
      <c r="F5" s="5" t="s">
        <v>979</v>
      </c>
      <c r="G5" s="4">
        <v>72</v>
      </c>
      <c r="H5" s="5">
        <v>5.25</v>
      </c>
      <c r="I5" s="5"/>
      <c r="J5" s="5" t="s">
        <v>248</v>
      </c>
      <c r="V5" s="10" t="s">
        <v>295</v>
      </c>
      <c r="W5" s="15" t="s">
        <v>16</v>
      </c>
      <c r="X5" s="15" t="str">
        <f>PuntaMorales1_Info[[#This Row],[Centipede Net 1.1]]</f>
        <v>Punta Morales</v>
      </c>
      <c r="Y5" s="15" t="str">
        <f>PuntaMorales1_Info[[#This Row],[Centipede Net 1.1]]</f>
        <v>Punta Morales</v>
      </c>
      <c r="Z5" s="15" t="str">
        <f>PuntaMorales1_Info[[#This Row],[Centipede Net 1.1]]</f>
        <v>Punta Morales</v>
      </c>
      <c r="AA5" s="15" t="str">
        <f>PuntaMorales1_Info[[#This Row],[Centipede Net 1.1]]</f>
        <v>Punta Morales</v>
      </c>
      <c r="AB5" s="5"/>
    </row>
    <row r="6" spans="2:28" x14ac:dyDescent="0.35">
      <c r="B6" s="5" t="s">
        <v>16</v>
      </c>
      <c r="C6" s="5">
        <v>1</v>
      </c>
      <c r="D6" s="5" t="s">
        <v>365</v>
      </c>
      <c r="E6" s="5">
        <v>0</v>
      </c>
      <c r="F6" s="5" t="s">
        <v>20</v>
      </c>
      <c r="G6" s="4">
        <v>183</v>
      </c>
      <c r="H6" s="5">
        <v>94.16</v>
      </c>
      <c r="I6" s="5" t="s">
        <v>13</v>
      </c>
      <c r="J6" s="5"/>
      <c r="V6" s="10" t="s">
        <v>1053</v>
      </c>
      <c r="W6" s="15">
        <v>1</v>
      </c>
      <c r="X6" s="15">
        <f>PuntaMorales1_Info[[#This Row],[Centipede Net 1.1]]</f>
        <v>1</v>
      </c>
      <c r="Y6" s="15">
        <f>PuntaMorales1_Info[[#This Row],[Centipede Net 1.1]]</f>
        <v>1</v>
      </c>
      <c r="Z6" s="15">
        <f>PuntaMorales1_Info[[#This Row],[Centipede Net 1.1]]</f>
        <v>1</v>
      </c>
      <c r="AA6" s="15">
        <f>PuntaMorales1_Info[[#This Row],[Centipede Net 1.1]]</f>
        <v>1</v>
      </c>
      <c r="AB6" s="9"/>
    </row>
    <row r="7" spans="2:28" x14ac:dyDescent="0.35">
      <c r="B7" s="5" t="s">
        <v>16</v>
      </c>
      <c r="C7" s="5">
        <v>1</v>
      </c>
      <c r="D7" s="5" t="s">
        <v>365</v>
      </c>
      <c r="E7" s="5">
        <v>0</v>
      </c>
      <c r="F7" s="5" t="s">
        <v>67</v>
      </c>
      <c r="G7" s="4">
        <v>100</v>
      </c>
      <c r="H7" s="5">
        <v>10.24</v>
      </c>
      <c r="I7" s="5" t="s">
        <v>13</v>
      </c>
      <c r="J7" s="5" t="s">
        <v>995</v>
      </c>
      <c r="V7" s="10" t="s">
        <v>993</v>
      </c>
      <c r="W7" s="15" t="s">
        <v>994</v>
      </c>
      <c r="X7" s="15" t="str">
        <f>PuntaMorales1_Info[[#This Row],[Centipede Net 1.1]]</f>
        <v>Rainy</v>
      </c>
      <c r="Y7" s="15" t="str">
        <f>PuntaMorales1_Info[[#This Row],[Centipede Net 1.1]]</f>
        <v>Rainy</v>
      </c>
      <c r="Z7" s="15" t="str">
        <f>PuntaMorales1_Info[[#This Row],[Centipede Net 1.1]]</f>
        <v>Rainy</v>
      </c>
      <c r="AA7" s="15" t="str">
        <f>PuntaMorales1_Info[[#This Row],[Centipede Net 1.1]]</f>
        <v>Rainy</v>
      </c>
      <c r="AB7" s="11"/>
    </row>
    <row r="8" spans="2:28" x14ac:dyDescent="0.35">
      <c r="B8" s="5" t="s">
        <v>16</v>
      </c>
      <c r="C8" s="5">
        <v>1</v>
      </c>
      <c r="D8" s="5" t="s">
        <v>365</v>
      </c>
      <c r="E8" s="5">
        <v>0</v>
      </c>
      <c r="F8" s="5" t="s">
        <v>67</v>
      </c>
      <c r="G8" s="4">
        <v>112</v>
      </c>
      <c r="H8" s="5">
        <v>13.1</v>
      </c>
      <c r="I8" s="5" t="s">
        <v>13</v>
      </c>
      <c r="J8" s="5" t="s">
        <v>995</v>
      </c>
      <c r="V8" s="10" t="s">
        <v>384</v>
      </c>
      <c r="W8" s="16">
        <v>44878</v>
      </c>
      <c r="X8" s="16">
        <f>PuntaMorales1_Info[[#This Row],[Centipede Net 1.1]]</f>
        <v>44878</v>
      </c>
      <c r="Y8" s="16">
        <f>PuntaMorales1_Info[[#This Row],[Centipede Net 1.1]]</f>
        <v>44878</v>
      </c>
      <c r="Z8" s="16">
        <f>PuntaMorales1_Info[[#This Row],[Centipede Net 1.1]]</f>
        <v>44878</v>
      </c>
      <c r="AA8" s="16">
        <f>PuntaMorales1_Info[[#This Row],[Centipede Net 1.1]]</f>
        <v>44878</v>
      </c>
      <c r="AB8" s="5"/>
    </row>
    <row r="9" spans="2:28" x14ac:dyDescent="0.35">
      <c r="B9" s="5" t="s">
        <v>16</v>
      </c>
      <c r="C9" s="5">
        <v>1</v>
      </c>
      <c r="D9" s="5" t="s">
        <v>365</v>
      </c>
      <c r="E9" s="5">
        <v>0</v>
      </c>
      <c r="F9" s="5" t="s">
        <v>67</v>
      </c>
      <c r="G9" s="4">
        <v>105</v>
      </c>
      <c r="H9" s="5">
        <v>7.6</v>
      </c>
      <c r="I9" s="5" t="s">
        <v>13</v>
      </c>
      <c r="J9" s="5" t="s">
        <v>995</v>
      </c>
      <c r="V9" s="10" t="s">
        <v>392</v>
      </c>
      <c r="W9" s="17">
        <v>0.10416666666666667</v>
      </c>
      <c r="X9" s="17">
        <f>PuntaMorales1_Info[[#This Row],[Centipede Net 1.1]]</f>
        <v>0.10416666666666667</v>
      </c>
      <c r="Y9" s="17">
        <f>PuntaMorales1_Info[[#This Row],[Centipede Net 1.1]]</f>
        <v>0.10416666666666667</v>
      </c>
      <c r="Z9" s="17">
        <f>PuntaMorales1_Info[[#This Row],[Centipede Net 1.1]]</f>
        <v>0.10416666666666667</v>
      </c>
      <c r="AA9" s="17">
        <f>PuntaMorales1_Info[[#This Row],[Centipede Net 1.1]]</f>
        <v>0.10416666666666667</v>
      </c>
      <c r="AB9" s="10"/>
    </row>
    <row r="10" spans="2:28" x14ac:dyDescent="0.35">
      <c r="B10" s="5" t="s">
        <v>16</v>
      </c>
      <c r="C10" s="5">
        <v>1</v>
      </c>
      <c r="D10" s="5" t="s">
        <v>365</v>
      </c>
      <c r="E10" s="5">
        <v>0</v>
      </c>
      <c r="F10" s="5" t="s">
        <v>67</v>
      </c>
      <c r="G10" s="4">
        <v>106</v>
      </c>
      <c r="H10" s="5">
        <v>13.4</v>
      </c>
      <c r="I10" s="5"/>
      <c r="J10" s="5" t="s">
        <v>995</v>
      </c>
      <c r="V10" s="10" t="s">
        <v>366</v>
      </c>
      <c r="W10" s="15" t="s">
        <v>373</v>
      </c>
      <c r="X10" s="15" t="s">
        <v>373</v>
      </c>
      <c r="Y10" s="15" t="s">
        <v>373</v>
      </c>
      <c r="Z10" s="15" t="s">
        <v>364</v>
      </c>
      <c r="AA10" s="15" t="s">
        <v>365</v>
      </c>
      <c r="AB10" s="5"/>
    </row>
    <row r="11" spans="2:28" x14ac:dyDescent="0.35">
      <c r="B11" s="5" t="s">
        <v>16</v>
      </c>
      <c r="C11" s="5">
        <v>1</v>
      </c>
      <c r="D11" s="5" t="s">
        <v>365</v>
      </c>
      <c r="E11" s="5">
        <v>0</v>
      </c>
      <c r="F11" s="5" t="s">
        <v>67</v>
      </c>
      <c r="G11" s="4">
        <v>113</v>
      </c>
      <c r="H11" s="5">
        <v>14.92</v>
      </c>
      <c r="I11" s="5"/>
      <c r="J11" s="5" t="s">
        <v>995</v>
      </c>
      <c r="V11" s="10" t="s">
        <v>978</v>
      </c>
      <c r="W11" s="15">
        <v>1</v>
      </c>
      <c r="X11" s="15">
        <v>2</v>
      </c>
      <c r="Y11" s="15">
        <v>3</v>
      </c>
      <c r="Z11" s="15">
        <v>1</v>
      </c>
      <c r="AA11" s="15">
        <v>0</v>
      </c>
      <c r="AB11" s="5"/>
    </row>
    <row r="12" spans="2:28" x14ac:dyDescent="0.35">
      <c r="B12" s="5" t="s">
        <v>16</v>
      </c>
      <c r="C12" s="5">
        <v>1</v>
      </c>
      <c r="D12" s="5" t="s">
        <v>365</v>
      </c>
      <c r="E12" s="5">
        <v>0</v>
      </c>
      <c r="F12" s="5" t="s">
        <v>22</v>
      </c>
      <c r="G12" s="4">
        <v>161</v>
      </c>
      <c r="H12" s="5">
        <v>85.5</v>
      </c>
      <c r="I12" s="5"/>
      <c r="J12" s="5"/>
      <c r="V12" s="10" t="s">
        <v>367</v>
      </c>
      <c r="W12" s="15" t="str">
        <f>_xlfn.XLOOKUP(_xlfn.CONCAT(W5, " ", W6,  ".", W11), Sample_Coordinates[Sample Name], Sample_Coordinates[Coordinates], "Error")</f>
        <v>10.06753, -84.95747</v>
      </c>
      <c r="X12" s="15" t="str">
        <f>_xlfn.XLOOKUP(_xlfn.CONCAT(X5, " ", X6,  ".", X11), Sample_Coordinates[Sample Name], Sample_Coordinates[Coordinates], "Error")</f>
        <v>10.06737, -84.95808</v>
      </c>
      <c r="Y12" s="15" t="str">
        <f>_xlfn.XLOOKUP(_xlfn.CONCAT(Y5, " ", Y6,  ".", Y11), Sample_Coordinates[Sample Name], Sample_Coordinates[Coordinates], "Error")</f>
        <v>10.0672, -84.95828</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
        <v>16</v>
      </c>
      <c r="C13" s="5">
        <v>1</v>
      </c>
      <c r="D13" s="5" t="s">
        <v>365</v>
      </c>
      <c r="E13" s="5">
        <v>0</v>
      </c>
      <c r="F13" s="5" t="s">
        <v>23</v>
      </c>
      <c r="G13" s="4">
        <v>125</v>
      </c>
      <c r="H13" s="5">
        <v>29.38</v>
      </c>
      <c r="I13" s="5"/>
      <c r="J13" s="5"/>
      <c r="V13" s="10" t="s">
        <v>368</v>
      </c>
      <c r="W13" s="18">
        <v>0.11458333333333333</v>
      </c>
      <c r="X13" s="18">
        <v>0.10416666666666667</v>
      </c>
      <c r="Y13" s="18">
        <v>9.7222222222222224E-2</v>
      </c>
      <c r="Z13" s="15"/>
      <c r="AA13" s="15"/>
    </row>
    <row r="14" spans="2:28" x14ac:dyDescent="0.35">
      <c r="B14" s="5" t="s">
        <v>16</v>
      </c>
      <c r="C14" s="5">
        <v>1</v>
      </c>
      <c r="D14" s="5" t="s">
        <v>365</v>
      </c>
      <c r="E14" s="5">
        <v>0</v>
      </c>
      <c r="F14" s="5" t="s">
        <v>23</v>
      </c>
      <c r="G14" s="4">
        <v>131</v>
      </c>
      <c r="H14" s="5">
        <v>36.479999999999997</v>
      </c>
      <c r="I14" s="5"/>
      <c r="J14" s="5"/>
      <c r="V14" s="10" t="s">
        <v>369</v>
      </c>
      <c r="W14" s="18">
        <v>0.35416666666666669</v>
      </c>
      <c r="X14" s="18">
        <v>0.37152777777777773</v>
      </c>
      <c r="Y14" s="18">
        <v>0.37152777777777773</v>
      </c>
      <c r="Z14" s="15"/>
      <c r="AA14" s="15"/>
      <c r="AB14" s="6"/>
    </row>
    <row r="15" spans="2:28" x14ac:dyDescent="0.35">
      <c r="B15" s="5" t="s">
        <v>16</v>
      </c>
      <c r="C15" s="5">
        <v>1</v>
      </c>
      <c r="D15" s="5" t="s">
        <v>365</v>
      </c>
      <c r="E15" s="5">
        <v>0</v>
      </c>
      <c r="F15" s="5" t="s">
        <v>8</v>
      </c>
      <c r="G15" s="4">
        <v>58</v>
      </c>
      <c r="H15" s="5">
        <v>5.2</v>
      </c>
      <c r="I15" s="5" t="s">
        <v>13</v>
      </c>
      <c r="J15" s="5"/>
      <c r="V15" s="10" t="s">
        <v>370</v>
      </c>
      <c r="W15" s="19">
        <f>24*(W14-W13)</f>
        <v>5.7500000000000009</v>
      </c>
      <c r="X15" s="19">
        <f t="shared" ref="X15:Y15" si="0">24*(X14-X13)</f>
        <v>6.4166666666666652</v>
      </c>
      <c r="Y15" s="19">
        <f t="shared" si="0"/>
        <v>6.5833333333333321</v>
      </c>
      <c r="Z15" s="15">
        <v>1</v>
      </c>
      <c r="AA15" s="15">
        <v>15</v>
      </c>
      <c r="AB15" s="5"/>
    </row>
    <row r="16" spans="2:28" x14ac:dyDescent="0.35">
      <c r="B16" s="5" t="s">
        <v>16</v>
      </c>
      <c r="C16" s="5">
        <v>1</v>
      </c>
      <c r="D16" s="5" t="s">
        <v>373</v>
      </c>
      <c r="E16" s="5">
        <v>1</v>
      </c>
      <c r="F16" s="5" t="s">
        <v>31</v>
      </c>
      <c r="G16" s="4">
        <v>71</v>
      </c>
      <c r="H16" s="5">
        <v>7.42</v>
      </c>
      <c r="I16" s="5"/>
      <c r="J16" s="5"/>
      <c r="V16" s="10" t="s">
        <v>371</v>
      </c>
      <c r="W16" s="15" t="s">
        <v>376</v>
      </c>
      <c r="X16" s="15" t="s">
        <v>376</v>
      </c>
      <c r="Y16" s="15" t="s">
        <v>376</v>
      </c>
      <c r="Z16" s="15" t="s">
        <v>374</v>
      </c>
      <c r="AA16" s="15" t="s">
        <v>375</v>
      </c>
      <c r="AB16" s="5"/>
    </row>
    <row r="17" spans="2:28" x14ac:dyDescent="0.35">
      <c r="B17" s="5" t="s">
        <v>16</v>
      </c>
      <c r="C17" s="5">
        <v>1</v>
      </c>
      <c r="D17" s="5" t="s">
        <v>373</v>
      </c>
      <c r="E17" s="5">
        <v>1</v>
      </c>
      <c r="F17" s="5" t="s">
        <v>31</v>
      </c>
      <c r="G17" s="4">
        <v>51</v>
      </c>
      <c r="H17" s="5">
        <v>2.23</v>
      </c>
      <c r="I17" s="5"/>
      <c r="J17" s="5"/>
      <c r="V17" s="10" t="s">
        <v>388</v>
      </c>
      <c r="W17" s="20">
        <v>24.6</v>
      </c>
      <c r="X17" s="20">
        <v>21.2</v>
      </c>
      <c r="Y17" s="20">
        <v>23.5</v>
      </c>
      <c r="Z17" s="15"/>
      <c r="AA17" s="15"/>
      <c r="AB17" s="5"/>
    </row>
    <row r="18" spans="2:28" x14ac:dyDescent="0.35">
      <c r="B18" s="5" t="s">
        <v>16</v>
      </c>
      <c r="C18" s="5">
        <v>1</v>
      </c>
      <c r="D18" s="5" t="s">
        <v>373</v>
      </c>
      <c r="E18" s="5">
        <v>1</v>
      </c>
      <c r="F18" s="5" t="s">
        <v>23</v>
      </c>
      <c r="G18" s="4">
        <v>209</v>
      </c>
      <c r="H18" s="5">
        <v>165.7</v>
      </c>
      <c r="I18" s="5"/>
      <c r="J18" s="5"/>
      <c r="V18" s="10" t="s">
        <v>389</v>
      </c>
      <c r="W18" s="20">
        <v>22.8</v>
      </c>
      <c r="X18" s="20">
        <v>16.5</v>
      </c>
      <c r="Y18" s="20">
        <v>30.3</v>
      </c>
      <c r="Z18" s="15"/>
      <c r="AA18" s="15"/>
      <c r="AB18" s="5"/>
    </row>
    <row r="19" spans="2:28" x14ac:dyDescent="0.35">
      <c r="B19" s="5" t="s">
        <v>16</v>
      </c>
      <c r="C19" s="5">
        <v>1</v>
      </c>
      <c r="D19" s="5" t="s">
        <v>373</v>
      </c>
      <c r="E19" s="5">
        <v>1</v>
      </c>
      <c r="F19" s="5" t="s">
        <v>22</v>
      </c>
      <c r="G19" s="4">
        <v>38</v>
      </c>
      <c r="H19" s="5">
        <v>1.19</v>
      </c>
      <c r="I19" s="5"/>
      <c r="J19" s="5"/>
      <c r="V19" s="10" t="s">
        <v>372</v>
      </c>
      <c r="W19" s="15">
        <f>AVERAGE(W17:W18)</f>
        <v>23.700000000000003</v>
      </c>
      <c r="X19" s="15">
        <f t="shared" ref="X19:Y19" si="1">AVERAGE(X17:X18)</f>
        <v>18.850000000000001</v>
      </c>
      <c r="Y19" s="15">
        <f t="shared" si="1"/>
        <v>26.9</v>
      </c>
      <c r="Z19" s="15">
        <f>AVERAGE($W19:$Y19)</f>
        <v>23.150000000000002</v>
      </c>
      <c r="AA19" s="15">
        <f>AVERAGE($W19:$Y19)</f>
        <v>23.150000000000002</v>
      </c>
      <c r="AB19" s="5"/>
    </row>
    <row r="20" spans="2:28" x14ac:dyDescent="0.35">
      <c r="B20" s="5" t="s">
        <v>16</v>
      </c>
      <c r="C20" s="5">
        <v>1</v>
      </c>
      <c r="D20" s="5" t="s">
        <v>373</v>
      </c>
      <c r="E20" s="5">
        <v>2</v>
      </c>
      <c r="F20" s="5" t="s">
        <v>294</v>
      </c>
      <c r="G20" s="4">
        <v>61</v>
      </c>
      <c r="H20" s="5">
        <v>8.6300000000000008</v>
      </c>
      <c r="I20" s="5"/>
      <c r="J20" s="5"/>
      <c r="V20" s="10" t="s">
        <v>1</v>
      </c>
      <c r="W20" s="15">
        <v>-29.9</v>
      </c>
      <c r="X20" s="21">
        <v>-33.700000000000003</v>
      </c>
      <c r="Y20" s="15">
        <v>-33.4</v>
      </c>
      <c r="Z20" s="15">
        <f t="shared" ref="Z20:AA32" si="2">AVERAGE($W20:$Y20)</f>
        <v>-32.333333333333336</v>
      </c>
      <c r="AA20" s="15">
        <f t="shared" si="2"/>
        <v>-32.333333333333336</v>
      </c>
      <c r="AB20" s="5"/>
    </row>
    <row r="21" spans="2:28" x14ac:dyDescent="0.35">
      <c r="B21" s="5" t="s">
        <v>16</v>
      </c>
      <c r="C21" s="5">
        <v>1</v>
      </c>
      <c r="D21" s="5" t="s">
        <v>373</v>
      </c>
      <c r="E21" s="5">
        <v>2</v>
      </c>
      <c r="F21" s="5" t="s">
        <v>23</v>
      </c>
      <c r="G21" s="4">
        <v>191</v>
      </c>
      <c r="H21" s="5">
        <v>112.6</v>
      </c>
      <c r="I21" s="5"/>
      <c r="J21" s="5"/>
      <c r="V21" s="10" t="s">
        <v>2</v>
      </c>
      <c r="W21" s="15">
        <v>7.6</v>
      </c>
      <c r="X21" s="15">
        <v>7.67</v>
      </c>
      <c r="Y21" s="15">
        <v>7.66</v>
      </c>
      <c r="Z21" s="15">
        <f t="shared" si="2"/>
        <v>7.6433333333333335</v>
      </c>
      <c r="AA21" s="15">
        <f t="shared" si="2"/>
        <v>7.6433333333333335</v>
      </c>
      <c r="AB21" s="5"/>
    </row>
    <row r="22" spans="2:28" x14ac:dyDescent="0.35">
      <c r="B22" s="5" t="s">
        <v>16</v>
      </c>
      <c r="C22" s="5">
        <v>1</v>
      </c>
      <c r="D22" s="5" t="s">
        <v>373</v>
      </c>
      <c r="E22" s="5">
        <v>2</v>
      </c>
      <c r="F22" s="5" t="s">
        <v>88</v>
      </c>
      <c r="G22" s="4">
        <v>81</v>
      </c>
      <c r="H22" s="5">
        <v>8.64</v>
      </c>
      <c r="I22" s="5"/>
      <c r="J22" s="5"/>
      <c r="V22" s="10" t="s">
        <v>3</v>
      </c>
      <c r="W22" s="15">
        <v>132.5</v>
      </c>
      <c r="X22" s="15">
        <v>68.099999999999994</v>
      </c>
      <c r="Y22" s="15">
        <v>44</v>
      </c>
      <c r="Z22" s="15">
        <f t="shared" si="2"/>
        <v>81.533333333333331</v>
      </c>
      <c r="AA22" s="15">
        <f t="shared" si="2"/>
        <v>81.533333333333331</v>
      </c>
      <c r="AB22" s="5"/>
    </row>
    <row r="23" spans="2:28" x14ac:dyDescent="0.35">
      <c r="B23" s="5" t="s">
        <v>16</v>
      </c>
      <c r="C23" s="5">
        <v>1</v>
      </c>
      <c r="D23" s="5" t="s">
        <v>373</v>
      </c>
      <c r="E23" s="5">
        <v>2</v>
      </c>
      <c r="F23" s="5" t="s">
        <v>23</v>
      </c>
      <c r="G23" s="4">
        <v>165</v>
      </c>
      <c r="H23" s="5">
        <v>66.09</v>
      </c>
      <c r="I23" s="5"/>
      <c r="J23" s="5"/>
      <c r="V23" s="10" t="s">
        <v>4</v>
      </c>
      <c r="W23" s="15">
        <v>38.9</v>
      </c>
      <c r="X23" s="15">
        <v>40</v>
      </c>
      <c r="Y23" s="15">
        <v>40.4</v>
      </c>
      <c r="Z23" s="15">
        <f t="shared" si="2"/>
        <v>39.766666666666673</v>
      </c>
      <c r="AA23" s="15">
        <f t="shared" si="2"/>
        <v>39.766666666666673</v>
      </c>
      <c r="AB23" s="5"/>
    </row>
    <row r="24" spans="2:28" x14ac:dyDescent="0.35">
      <c r="B24" s="5" t="s">
        <v>16</v>
      </c>
      <c r="C24" s="5">
        <v>1</v>
      </c>
      <c r="D24" s="5" t="s">
        <v>373</v>
      </c>
      <c r="E24" s="5">
        <v>3</v>
      </c>
      <c r="F24" s="5" t="s">
        <v>23</v>
      </c>
      <c r="G24" s="4">
        <v>141</v>
      </c>
      <c r="H24" s="5">
        <v>44.82</v>
      </c>
      <c r="I24" s="5"/>
      <c r="J24" s="5"/>
      <c r="V24" s="10" t="s">
        <v>354</v>
      </c>
      <c r="W24" s="15">
        <v>2.76</v>
      </c>
      <c r="X24" s="15">
        <v>2.88</v>
      </c>
      <c r="Y24" s="15">
        <v>2.86</v>
      </c>
      <c r="Z24" s="15">
        <f t="shared" si="2"/>
        <v>2.8333333333333335</v>
      </c>
      <c r="AA24" s="15">
        <f t="shared" si="2"/>
        <v>2.8333333333333335</v>
      </c>
      <c r="AB24" s="5"/>
    </row>
    <row r="25" spans="2:28" x14ac:dyDescent="0.35">
      <c r="B25" s="5" t="s">
        <v>16</v>
      </c>
      <c r="C25" s="5">
        <v>1</v>
      </c>
      <c r="D25" s="5" t="s">
        <v>373</v>
      </c>
      <c r="E25" s="5">
        <v>3</v>
      </c>
      <c r="F25" s="5" t="s">
        <v>23</v>
      </c>
      <c r="G25" s="4">
        <v>172</v>
      </c>
      <c r="H25" s="5">
        <v>83.47</v>
      </c>
      <c r="I25" s="5"/>
      <c r="J25" s="5"/>
      <c r="V25" s="10" t="s">
        <v>17</v>
      </c>
      <c r="W25" s="15">
        <v>33.93</v>
      </c>
      <c r="X25" s="15">
        <v>34.01</v>
      </c>
      <c r="Y25" s="15">
        <v>34.03</v>
      </c>
      <c r="Z25" s="15">
        <f t="shared" si="2"/>
        <v>33.99</v>
      </c>
      <c r="AA25" s="15">
        <f t="shared" si="2"/>
        <v>33.99</v>
      </c>
      <c r="AB25" s="5"/>
    </row>
    <row r="26" spans="2:28" x14ac:dyDescent="0.35">
      <c r="B26" s="5" t="s">
        <v>16</v>
      </c>
      <c r="C26" s="5">
        <v>1</v>
      </c>
      <c r="D26" s="5" t="s">
        <v>373</v>
      </c>
      <c r="E26" s="5">
        <v>3</v>
      </c>
      <c r="F26" s="5" t="s">
        <v>23</v>
      </c>
      <c r="G26" s="4">
        <v>126</v>
      </c>
      <c r="H26" s="5">
        <v>29.3</v>
      </c>
      <c r="I26" s="5"/>
      <c r="J26" s="5"/>
      <c r="Q26" s="12"/>
      <c r="V26" s="10" t="s">
        <v>986</v>
      </c>
      <c r="W26" s="15">
        <v>35.46</v>
      </c>
      <c r="X26" s="15">
        <v>35.57</v>
      </c>
      <c r="Y26" s="15">
        <v>35.619999999999997</v>
      </c>
      <c r="Z26" s="15">
        <f t="shared" si="2"/>
        <v>35.550000000000004</v>
      </c>
      <c r="AA26" s="15">
        <f t="shared" si="2"/>
        <v>35.550000000000004</v>
      </c>
      <c r="AB26" s="5"/>
    </row>
    <row r="27" spans="2:28" x14ac:dyDescent="0.35">
      <c r="B27" s="5" t="s">
        <v>16</v>
      </c>
      <c r="C27" s="5">
        <v>1</v>
      </c>
      <c r="D27" s="5" t="s">
        <v>373</v>
      </c>
      <c r="E27" s="5">
        <v>3</v>
      </c>
      <c r="F27" s="5" t="s">
        <v>23</v>
      </c>
      <c r="G27" s="4">
        <v>155</v>
      </c>
      <c r="H27" s="5">
        <v>55.3</v>
      </c>
      <c r="I27" s="5"/>
      <c r="J27" s="5"/>
      <c r="V27" s="10" t="s">
        <v>385</v>
      </c>
      <c r="W27" s="15">
        <v>0</v>
      </c>
      <c r="X27" s="15">
        <v>0</v>
      </c>
      <c r="Y27" s="15">
        <v>0</v>
      </c>
      <c r="Z27" s="15">
        <f t="shared" si="2"/>
        <v>0</v>
      </c>
      <c r="AA27" s="15">
        <f t="shared" si="2"/>
        <v>0</v>
      </c>
      <c r="AB27" s="5"/>
    </row>
    <row r="28" spans="2:28" x14ac:dyDescent="0.35">
      <c r="B28" s="5" t="s">
        <v>16</v>
      </c>
      <c r="C28" s="5">
        <v>1</v>
      </c>
      <c r="D28" s="5" t="s">
        <v>373</v>
      </c>
      <c r="E28" s="5">
        <v>3</v>
      </c>
      <c r="F28" s="5" t="s">
        <v>22</v>
      </c>
      <c r="G28" s="4">
        <v>74</v>
      </c>
      <c r="H28" s="5">
        <v>2.1</v>
      </c>
      <c r="I28" s="5"/>
      <c r="J28" s="5"/>
      <c r="V28" s="10" t="s">
        <v>992</v>
      </c>
      <c r="W28" s="15">
        <v>16.97</v>
      </c>
      <c r="X28" s="15">
        <v>17.010000000000002</v>
      </c>
      <c r="Y28" s="15">
        <v>17.02</v>
      </c>
      <c r="Z28" s="15">
        <f t="shared" si="2"/>
        <v>17</v>
      </c>
      <c r="AA28" s="15">
        <f t="shared" si="2"/>
        <v>17</v>
      </c>
      <c r="AB28" s="5"/>
    </row>
    <row r="29" spans="2:28" x14ac:dyDescent="0.35">
      <c r="B29" s="5" t="s">
        <v>16</v>
      </c>
      <c r="C29" s="5">
        <v>1</v>
      </c>
      <c r="D29" s="5" t="s">
        <v>373</v>
      </c>
      <c r="E29" s="5">
        <v>3</v>
      </c>
      <c r="F29" s="5" t="s">
        <v>576</v>
      </c>
      <c r="G29" s="4">
        <v>52</v>
      </c>
      <c r="H29" s="5">
        <v>1.81</v>
      </c>
      <c r="I29" s="5"/>
      <c r="J29" s="5" t="s">
        <v>995</v>
      </c>
      <c r="V29" s="10" t="s">
        <v>5</v>
      </c>
      <c r="W29" s="15">
        <v>21.22</v>
      </c>
      <c r="X29" s="15">
        <v>21.28</v>
      </c>
      <c r="Y29" s="15">
        <v>21.29</v>
      </c>
      <c r="Z29" s="15">
        <f t="shared" si="2"/>
        <v>21.263333333333332</v>
      </c>
      <c r="AA29" s="15">
        <f t="shared" si="2"/>
        <v>21.263333333333332</v>
      </c>
      <c r="AB29" s="5"/>
    </row>
    <row r="30" spans="2:28" ht="16.5" x14ac:dyDescent="0.35">
      <c r="B30" s="5" t="s">
        <v>16</v>
      </c>
      <c r="C30" s="5">
        <v>1</v>
      </c>
      <c r="D30" s="5" t="s">
        <v>364</v>
      </c>
      <c r="E30" s="5">
        <v>1</v>
      </c>
      <c r="F30" s="5" t="s">
        <v>15</v>
      </c>
      <c r="G30" s="4">
        <v>64</v>
      </c>
      <c r="H30" s="5">
        <v>5.1100000000000003</v>
      </c>
      <c r="I30" s="5"/>
      <c r="J30" s="5"/>
      <c r="V30" s="10" t="s">
        <v>386</v>
      </c>
      <c r="W30" s="15">
        <v>12.3</v>
      </c>
      <c r="X30" s="15">
        <v>12.3</v>
      </c>
      <c r="Y30" s="15">
        <v>12.3</v>
      </c>
      <c r="Z30" s="15">
        <f t="shared" si="2"/>
        <v>12.300000000000002</v>
      </c>
      <c r="AA30" s="15">
        <f t="shared" si="2"/>
        <v>12.300000000000002</v>
      </c>
      <c r="AB30" s="5"/>
    </row>
    <row r="31" spans="2:28" x14ac:dyDescent="0.35">
      <c r="B31" s="5" t="s">
        <v>16</v>
      </c>
      <c r="C31" s="5">
        <v>1</v>
      </c>
      <c r="D31" s="5" t="s">
        <v>364</v>
      </c>
      <c r="E31" s="5">
        <v>1</v>
      </c>
      <c r="F31" s="5" t="s">
        <v>15</v>
      </c>
      <c r="G31" s="4">
        <v>68</v>
      </c>
      <c r="H31" s="5">
        <v>6.1</v>
      </c>
      <c r="I31" s="5"/>
      <c r="J31" s="5"/>
      <c r="V31" s="10" t="s">
        <v>377</v>
      </c>
      <c r="W31" s="15">
        <v>27.37</v>
      </c>
      <c r="X31" s="15">
        <v>27.4</v>
      </c>
      <c r="Y31" s="15">
        <v>27.46</v>
      </c>
      <c r="Z31" s="15">
        <f t="shared" si="2"/>
        <v>27.409999999999997</v>
      </c>
      <c r="AA31" s="15">
        <f t="shared" si="2"/>
        <v>27.409999999999997</v>
      </c>
    </row>
    <row r="32" spans="2:28" x14ac:dyDescent="0.35">
      <c r="B32" s="5" t="s">
        <v>16</v>
      </c>
      <c r="C32" s="5">
        <v>1</v>
      </c>
      <c r="D32" s="5" t="s">
        <v>364</v>
      </c>
      <c r="E32" s="5">
        <v>1</v>
      </c>
      <c r="F32" s="5" t="s">
        <v>15</v>
      </c>
      <c r="G32" s="4">
        <v>54</v>
      </c>
      <c r="H32" s="5">
        <v>6.53</v>
      </c>
      <c r="I32" s="5"/>
      <c r="J32" s="5"/>
      <c r="V32" s="10" t="s">
        <v>387</v>
      </c>
      <c r="W32" s="15">
        <v>14.808999999999999</v>
      </c>
      <c r="X32" s="15">
        <v>14.811999999999999</v>
      </c>
      <c r="Y32" s="15">
        <v>14.801</v>
      </c>
      <c r="Z32" s="15">
        <f t="shared" si="2"/>
        <v>14.807333333333332</v>
      </c>
      <c r="AA32" s="15">
        <f t="shared" si="2"/>
        <v>14.807333333333332</v>
      </c>
    </row>
    <row r="33" spans="2:10" x14ac:dyDescent="0.35">
      <c r="B33" s="5" t="s">
        <v>16</v>
      </c>
      <c r="C33" s="5">
        <v>1</v>
      </c>
      <c r="D33" s="5" t="s">
        <v>364</v>
      </c>
      <c r="E33" s="5">
        <v>1</v>
      </c>
      <c r="F33" s="5" t="s">
        <v>15</v>
      </c>
      <c r="G33" s="4">
        <v>52</v>
      </c>
      <c r="H33" s="5">
        <v>2.72</v>
      </c>
      <c r="I33" s="5"/>
      <c r="J33" s="5"/>
    </row>
    <row r="34" spans="2:10" x14ac:dyDescent="0.35">
      <c r="B34" s="5" t="s">
        <v>16</v>
      </c>
      <c r="C34" s="5">
        <v>1</v>
      </c>
      <c r="D34" s="5" t="s">
        <v>364</v>
      </c>
      <c r="E34" s="5">
        <v>1</v>
      </c>
      <c r="F34" s="5" t="s">
        <v>15</v>
      </c>
      <c r="G34" s="4">
        <v>82</v>
      </c>
      <c r="H34" s="5">
        <v>9.81</v>
      </c>
      <c r="I34" s="5"/>
      <c r="J34" s="5"/>
    </row>
    <row r="35" spans="2:10" x14ac:dyDescent="0.35">
      <c r="B35" s="5" t="s">
        <v>16</v>
      </c>
      <c r="C35" s="5">
        <v>1</v>
      </c>
      <c r="D35" s="5" t="s">
        <v>364</v>
      </c>
      <c r="E35" s="5">
        <v>1</v>
      </c>
      <c r="F35" s="5" t="s">
        <v>15</v>
      </c>
      <c r="G35" s="4">
        <v>62</v>
      </c>
      <c r="H35" s="5">
        <v>5.32</v>
      </c>
      <c r="I35" s="5"/>
      <c r="J35" s="5"/>
    </row>
    <row r="36" spans="2:10" x14ac:dyDescent="0.35">
      <c r="B36" s="5" t="s">
        <v>16</v>
      </c>
      <c r="C36" s="5">
        <v>1</v>
      </c>
      <c r="D36" s="5" t="s">
        <v>364</v>
      </c>
      <c r="E36" s="5">
        <v>1</v>
      </c>
      <c r="F36" s="5" t="s">
        <v>15</v>
      </c>
      <c r="G36" s="4">
        <v>65</v>
      </c>
      <c r="H36" s="5">
        <v>5.98</v>
      </c>
      <c r="I36" s="5"/>
      <c r="J36" s="5"/>
    </row>
    <row r="37" spans="2:10" x14ac:dyDescent="0.35">
      <c r="B37" s="5" t="s">
        <v>16</v>
      </c>
      <c r="C37" s="5">
        <v>1</v>
      </c>
      <c r="D37" s="5" t="s">
        <v>364</v>
      </c>
      <c r="E37" s="5">
        <v>1</v>
      </c>
      <c r="F37" s="5" t="s">
        <v>15</v>
      </c>
      <c r="G37" s="4">
        <v>84</v>
      </c>
      <c r="H37" s="5">
        <v>10.14</v>
      </c>
      <c r="I37" s="5"/>
      <c r="J37" s="5"/>
    </row>
    <row r="38" spans="2:10" x14ac:dyDescent="0.35">
      <c r="B38" s="5" t="s">
        <v>16</v>
      </c>
      <c r="C38" s="5">
        <v>1</v>
      </c>
      <c r="D38" s="5" t="s">
        <v>364</v>
      </c>
      <c r="E38" s="5">
        <v>1</v>
      </c>
      <c r="F38" s="5" t="s">
        <v>15</v>
      </c>
      <c r="G38" s="4">
        <v>61</v>
      </c>
      <c r="H38" s="5">
        <v>4.93</v>
      </c>
      <c r="I38" s="5"/>
      <c r="J38" s="5"/>
    </row>
    <row r="39" spans="2:10" x14ac:dyDescent="0.35">
      <c r="B39" s="5" t="s">
        <v>16</v>
      </c>
      <c r="C39" s="5">
        <v>1</v>
      </c>
      <c r="D39" s="5" t="s">
        <v>364</v>
      </c>
      <c r="E39" s="5">
        <v>1</v>
      </c>
      <c r="F39" s="5" t="s">
        <v>15</v>
      </c>
      <c r="G39" s="4">
        <v>54</v>
      </c>
      <c r="H39" s="5">
        <v>3.3</v>
      </c>
      <c r="I39" s="5"/>
      <c r="J39" s="5"/>
    </row>
    <row r="40" spans="2:10" x14ac:dyDescent="0.35">
      <c r="B40" s="5" t="s">
        <v>16</v>
      </c>
      <c r="C40" s="5">
        <v>1</v>
      </c>
      <c r="D40" s="5" t="s">
        <v>364</v>
      </c>
      <c r="E40" s="5">
        <v>1</v>
      </c>
      <c r="F40" s="5" t="s">
        <v>15</v>
      </c>
      <c r="G40" s="4">
        <v>59</v>
      </c>
      <c r="H40" s="5">
        <v>4.0999999999999996</v>
      </c>
      <c r="I40" s="5"/>
      <c r="J40" s="5"/>
    </row>
    <row r="41" spans="2:10" x14ac:dyDescent="0.35">
      <c r="B41" s="5" t="s">
        <v>16</v>
      </c>
      <c r="C41" s="5">
        <v>1</v>
      </c>
      <c r="D41" s="5" t="s">
        <v>364</v>
      </c>
      <c r="E41" s="5">
        <v>1</v>
      </c>
      <c r="F41" s="5" t="s">
        <v>15</v>
      </c>
      <c r="G41" s="4">
        <v>55</v>
      </c>
      <c r="H41" s="5">
        <v>3.3</v>
      </c>
      <c r="I41" s="5"/>
      <c r="J41" s="5"/>
    </row>
    <row r="42" spans="2:10" x14ac:dyDescent="0.35">
      <c r="B42" s="5" t="s">
        <v>16</v>
      </c>
      <c r="C42" s="5">
        <v>1</v>
      </c>
      <c r="D42" s="5" t="s">
        <v>364</v>
      </c>
      <c r="E42" s="5">
        <v>1</v>
      </c>
      <c r="F42" s="5" t="s">
        <v>22</v>
      </c>
      <c r="G42" s="4">
        <v>37</v>
      </c>
      <c r="H42" s="5">
        <v>1.02</v>
      </c>
      <c r="I42" s="5"/>
      <c r="J42" s="5"/>
    </row>
    <row r="43" spans="2:10" x14ac:dyDescent="0.35">
      <c r="B43" s="5" t="s">
        <v>16</v>
      </c>
      <c r="C43" s="5">
        <v>1</v>
      </c>
      <c r="D43" s="5" t="s">
        <v>364</v>
      </c>
      <c r="E43" s="5">
        <v>1</v>
      </c>
      <c r="F43" s="5" t="s">
        <v>22</v>
      </c>
      <c r="G43" s="4">
        <v>40</v>
      </c>
      <c r="H43" s="5">
        <v>0.41</v>
      </c>
      <c r="I43" s="5"/>
      <c r="J43" s="5"/>
    </row>
    <row r="44" spans="2:10" x14ac:dyDescent="0.35">
      <c r="B44" s="5" t="s">
        <v>16</v>
      </c>
      <c r="C44" s="5">
        <v>1</v>
      </c>
      <c r="D44" s="5" t="s">
        <v>364</v>
      </c>
      <c r="E44" s="5">
        <v>1</v>
      </c>
      <c r="F44" s="5" t="s">
        <v>22</v>
      </c>
      <c r="G44" s="4">
        <v>22</v>
      </c>
      <c r="H44" s="5">
        <v>0.27</v>
      </c>
      <c r="I44" s="5"/>
      <c r="J44" s="5"/>
    </row>
    <row r="45" spans="2:10" x14ac:dyDescent="0.35">
      <c r="B45" s="5" t="s">
        <v>16</v>
      </c>
      <c r="C45" s="5">
        <v>1</v>
      </c>
      <c r="D45" s="5" t="s">
        <v>364</v>
      </c>
      <c r="E45" s="5">
        <v>1</v>
      </c>
      <c r="F45" s="5" t="s">
        <v>22</v>
      </c>
      <c r="G45" s="4">
        <v>32</v>
      </c>
      <c r="H45" s="5">
        <v>0.89</v>
      </c>
      <c r="I45" s="5"/>
      <c r="J45" s="5"/>
    </row>
    <row r="46" spans="2:10" x14ac:dyDescent="0.35">
      <c r="B46" s="5" t="s">
        <v>16</v>
      </c>
      <c r="C46" s="5">
        <v>1</v>
      </c>
      <c r="D46" s="5" t="s">
        <v>364</v>
      </c>
      <c r="E46" s="5">
        <v>1</v>
      </c>
      <c r="F46" s="5" t="s">
        <v>22</v>
      </c>
      <c r="G46" s="4">
        <v>20</v>
      </c>
      <c r="H46" s="5">
        <v>0.28999999999999998</v>
      </c>
      <c r="I46" s="5"/>
      <c r="J46" s="5"/>
    </row>
    <row r="47" spans="2:10" x14ac:dyDescent="0.35">
      <c r="B47" s="5" t="s">
        <v>16</v>
      </c>
      <c r="C47" s="5">
        <v>1</v>
      </c>
      <c r="D47" s="5" t="s">
        <v>364</v>
      </c>
      <c r="E47" s="5">
        <v>1</v>
      </c>
      <c r="F47" s="5" t="s">
        <v>22</v>
      </c>
      <c r="G47" s="4">
        <v>32</v>
      </c>
      <c r="H47" s="5">
        <v>0.96</v>
      </c>
      <c r="I47" s="5"/>
      <c r="J47" s="5"/>
    </row>
    <row r="48" spans="2:10" x14ac:dyDescent="0.35">
      <c r="B48" s="5" t="s">
        <v>16</v>
      </c>
      <c r="C48" s="5">
        <v>1</v>
      </c>
      <c r="D48" s="5" t="s">
        <v>364</v>
      </c>
      <c r="E48" s="5">
        <v>1</v>
      </c>
      <c r="F48" s="5" t="s">
        <v>22</v>
      </c>
      <c r="G48" s="4">
        <v>19</v>
      </c>
      <c r="H48" s="5">
        <v>0.15</v>
      </c>
      <c r="I48" s="5"/>
      <c r="J48" s="5"/>
    </row>
    <row r="49" spans="2:10" x14ac:dyDescent="0.35">
      <c r="B49" s="5" t="s">
        <v>16</v>
      </c>
      <c r="C49" s="5">
        <v>1</v>
      </c>
      <c r="D49" s="5" t="s">
        <v>364</v>
      </c>
      <c r="E49" s="5">
        <v>1</v>
      </c>
      <c r="F49" s="5" t="s">
        <v>22</v>
      </c>
      <c r="G49" s="4">
        <v>34</v>
      </c>
      <c r="H49" s="5">
        <v>1.08</v>
      </c>
      <c r="I49" s="5"/>
      <c r="J49" s="5"/>
    </row>
    <row r="50" spans="2:10" x14ac:dyDescent="0.35">
      <c r="B50" s="5" t="s">
        <v>16</v>
      </c>
      <c r="C50" s="5">
        <v>1</v>
      </c>
      <c r="D50" s="5" t="s">
        <v>364</v>
      </c>
      <c r="E50" s="5">
        <v>1</v>
      </c>
      <c r="F50" s="5" t="s">
        <v>22</v>
      </c>
      <c r="G50" s="4">
        <v>35</v>
      </c>
      <c r="H50" s="5">
        <v>1.17</v>
      </c>
      <c r="I50" s="5"/>
      <c r="J50" s="5"/>
    </row>
    <row r="51" spans="2:10" x14ac:dyDescent="0.35">
      <c r="B51" s="5" t="s">
        <v>16</v>
      </c>
      <c r="C51" s="5">
        <v>1</v>
      </c>
      <c r="D51" s="5" t="s">
        <v>364</v>
      </c>
      <c r="E51" s="5">
        <v>1</v>
      </c>
      <c r="F51" s="5" t="s">
        <v>22</v>
      </c>
      <c r="G51" s="4">
        <v>21</v>
      </c>
      <c r="H51" s="5">
        <v>0.28999999999999998</v>
      </c>
      <c r="I51" s="5"/>
      <c r="J51" s="5"/>
    </row>
    <row r="52" spans="2:10" x14ac:dyDescent="0.35">
      <c r="B52" s="5" t="s">
        <v>16</v>
      </c>
      <c r="C52" s="5">
        <v>1</v>
      </c>
      <c r="D52" s="5" t="s">
        <v>364</v>
      </c>
      <c r="E52" s="5">
        <v>1</v>
      </c>
      <c r="F52" s="5" t="s">
        <v>22</v>
      </c>
      <c r="G52" s="4">
        <v>64</v>
      </c>
      <c r="H52" s="5">
        <v>1.26</v>
      </c>
      <c r="I52" s="5"/>
      <c r="J52" s="5"/>
    </row>
    <row r="53" spans="2:10" x14ac:dyDescent="0.35">
      <c r="B53" s="5" t="s">
        <v>16</v>
      </c>
      <c r="C53" s="5">
        <v>1</v>
      </c>
      <c r="D53" s="5" t="s">
        <v>364</v>
      </c>
      <c r="E53" s="5">
        <v>1</v>
      </c>
      <c r="F53" s="5" t="s">
        <v>22</v>
      </c>
      <c r="G53" s="4">
        <v>32</v>
      </c>
      <c r="H53" s="5">
        <v>1.1100000000000001</v>
      </c>
      <c r="I53" s="5"/>
      <c r="J53" s="5"/>
    </row>
    <row r="54" spans="2:10" x14ac:dyDescent="0.35">
      <c r="B54" s="5" t="s">
        <v>16</v>
      </c>
      <c r="C54" s="5">
        <v>1</v>
      </c>
      <c r="D54" s="5" t="s">
        <v>364</v>
      </c>
      <c r="E54" s="5">
        <v>1</v>
      </c>
      <c r="F54" s="5" t="s">
        <v>22</v>
      </c>
      <c r="G54" s="4">
        <v>23</v>
      </c>
      <c r="H54" s="5">
        <v>0.28999999999999998</v>
      </c>
      <c r="I54" s="5"/>
      <c r="J54" s="5"/>
    </row>
    <row r="55" spans="2:10" x14ac:dyDescent="0.35">
      <c r="B55" s="5" t="s">
        <v>16</v>
      </c>
      <c r="C55" s="5">
        <v>1</v>
      </c>
      <c r="D55" s="5" t="s">
        <v>364</v>
      </c>
      <c r="E55" s="5">
        <v>1</v>
      </c>
      <c r="F55" s="5" t="s">
        <v>22</v>
      </c>
      <c r="G55" s="4">
        <v>14</v>
      </c>
      <c r="H55" s="5">
        <v>0.09</v>
      </c>
      <c r="I55" s="5"/>
      <c r="J55" s="5"/>
    </row>
    <row r="56" spans="2:10" x14ac:dyDescent="0.35">
      <c r="B56" s="5" t="s">
        <v>16</v>
      </c>
      <c r="C56" s="5">
        <v>1</v>
      </c>
      <c r="D56" s="5" t="s">
        <v>364</v>
      </c>
      <c r="E56" s="5">
        <v>1</v>
      </c>
      <c r="F56" s="5" t="s">
        <v>22</v>
      </c>
      <c r="G56" s="4">
        <v>29</v>
      </c>
      <c r="H56" s="5">
        <v>0.71</v>
      </c>
      <c r="I56" s="5"/>
      <c r="J56" s="5"/>
    </row>
    <row r="57" spans="2:10" x14ac:dyDescent="0.35">
      <c r="B57" s="5" t="s">
        <v>16</v>
      </c>
      <c r="C57" s="5">
        <v>1</v>
      </c>
      <c r="D57" s="5" t="s">
        <v>364</v>
      </c>
      <c r="E57" s="5">
        <v>1</v>
      </c>
      <c r="F57" s="5" t="s">
        <v>22</v>
      </c>
      <c r="G57" s="4">
        <v>20</v>
      </c>
      <c r="H57" s="5">
        <v>0.17</v>
      </c>
      <c r="I57" s="5"/>
      <c r="J57" s="5"/>
    </row>
    <row r="58" spans="2:10" x14ac:dyDescent="0.35">
      <c r="B58" s="5" t="s">
        <v>16</v>
      </c>
      <c r="C58" s="5">
        <v>1</v>
      </c>
      <c r="D58" s="5" t="s">
        <v>364</v>
      </c>
      <c r="E58" s="5">
        <v>1</v>
      </c>
      <c r="F58" s="5" t="s">
        <v>22</v>
      </c>
      <c r="G58" s="4">
        <v>19</v>
      </c>
      <c r="H58" s="5">
        <v>0.18</v>
      </c>
      <c r="I58" s="5"/>
      <c r="J58" s="5"/>
    </row>
    <row r="59" spans="2:10" x14ac:dyDescent="0.35">
      <c r="B59" s="5" t="s">
        <v>16</v>
      </c>
      <c r="C59" s="5">
        <v>1</v>
      </c>
      <c r="D59" s="5" t="s">
        <v>364</v>
      </c>
      <c r="E59" s="5">
        <v>1</v>
      </c>
      <c r="F59" s="5" t="s">
        <v>22</v>
      </c>
      <c r="G59" s="4">
        <v>25</v>
      </c>
      <c r="H59" s="5">
        <v>0.38</v>
      </c>
      <c r="I59" s="5"/>
      <c r="J59" s="5"/>
    </row>
    <row r="60" spans="2:10" x14ac:dyDescent="0.35">
      <c r="B60" s="5" t="s">
        <v>16</v>
      </c>
      <c r="C60" s="5">
        <v>1</v>
      </c>
      <c r="D60" s="5" t="s">
        <v>364</v>
      </c>
      <c r="E60" s="5">
        <v>1</v>
      </c>
      <c r="F60" s="5" t="s">
        <v>22</v>
      </c>
      <c r="G60" s="4">
        <v>36</v>
      </c>
      <c r="H60" s="5">
        <v>1.21</v>
      </c>
      <c r="I60" s="5"/>
      <c r="J60" s="5"/>
    </row>
    <row r="61" spans="2:10" x14ac:dyDescent="0.35">
      <c r="B61" s="5" t="s">
        <v>16</v>
      </c>
      <c r="C61" s="5">
        <v>1</v>
      </c>
      <c r="D61" s="5" t="s">
        <v>364</v>
      </c>
      <c r="E61" s="5">
        <v>1</v>
      </c>
      <c r="F61" s="5" t="s">
        <v>22</v>
      </c>
      <c r="G61" s="4">
        <v>31</v>
      </c>
      <c r="H61" s="5">
        <v>0.86</v>
      </c>
      <c r="I61" s="5"/>
      <c r="J61" s="5"/>
    </row>
    <row r="62" spans="2:10" x14ac:dyDescent="0.35">
      <c r="B62" s="5" t="s">
        <v>16</v>
      </c>
      <c r="C62" s="5">
        <v>1</v>
      </c>
      <c r="D62" s="5" t="s">
        <v>364</v>
      </c>
      <c r="E62" s="5">
        <v>1</v>
      </c>
      <c r="F62" s="5" t="s">
        <v>22</v>
      </c>
      <c r="G62" s="4">
        <v>32</v>
      </c>
      <c r="H62" s="5">
        <v>0.89</v>
      </c>
      <c r="I62" s="5"/>
      <c r="J62" s="5"/>
    </row>
    <row r="63" spans="2:10" x14ac:dyDescent="0.35">
      <c r="B63" s="5" t="s">
        <v>16</v>
      </c>
      <c r="C63" s="5">
        <v>1</v>
      </c>
      <c r="D63" s="5" t="s">
        <v>364</v>
      </c>
      <c r="E63" s="5">
        <v>1</v>
      </c>
      <c r="F63" s="5" t="s">
        <v>22</v>
      </c>
      <c r="G63" s="4">
        <v>39</v>
      </c>
      <c r="H63" s="5">
        <v>0.68</v>
      </c>
      <c r="I63" s="5"/>
      <c r="J63" s="5"/>
    </row>
    <row r="64" spans="2:10" x14ac:dyDescent="0.35">
      <c r="B64" s="5" t="s">
        <v>16</v>
      </c>
      <c r="C64" s="5">
        <v>1</v>
      </c>
      <c r="D64" s="5" t="s">
        <v>364</v>
      </c>
      <c r="E64" s="5">
        <v>1</v>
      </c>
      <c r="F64" s="5" t="s">
        <v>22</v>
      </c>
      <c r="G64" s="4">
        <v>27</v>
      </c>
      <c r="H64" s="5">
        <v>0.41</v>
      </c>
      <c r="I64" s="5"/>
      <c r="J64" s="5"/>
    </row>
    <row r="65" spans="2:10" x14ac:dyDescent="0.35">
      <c r="B65" s="5" t="s">
        <v>16</v>
      </c>
      <c r="C65" s="5">
        <v>1</v>
      </c>
      <c r="D65" s="5" t="s">
        <v>364</v>
      </c>
      <c r="E65" s="5">
        <v>1</v>
      </c>
      <c r="F65" s="5" t="s">
        <v>22</v>
      </c>
      <c r="G65" s="4">
        <v>21</v>
      </c>
      <c r="H65" s="5">
        <v>0.26</v>
      </c>
      <c r="I65" s="5"/>
      <c r="J65" s="5"/>
    </row>
    <row r="66" spans="2:10" x14ac:dyDescent="0.35">
      <c r="B66" s="5" t="s">
        <v>16</v>
      </c>
      <c r="C66" s="5">
        <v>1</v>
      </c>
      <c r="D66" s="5" t="s">
        <v>364</v>
      </c>
      <c r="E66" s="5">
        <v>1</v>
      </c>
      <c r="F66" s="5" t="s">
        <v>22</v>
      </c>
      <c r="G66" s="4">
        <v>20</v>
      </c>
      <c r="H66" s="5">
        <v>0.22</v>
      </c>
      <c r="I66" s="5"/>
      <c r="J66" s="5"/>
    </row>
    <row r="67" spans="2:10" x14ac:dyDescent="0.35">
      <c r="B67" s="5" t="s">
        <v>16</v>
      </c>
      <c r="C67" s="5">
        <v>1</v>
      </c>
      <c r="D67" s="5" t="s">
        <v>364</v>
      </c>
      <c r="E67" s="5">
        <v>1</v>
      </c>
      <c r="F67" s="5" t="s">
        <v>22</v>
      </c>
      <c r="G67" s="4">
        <v>21</v>
      </c>
      <c r="H67" s="5">
        <v>0.27</v>
      </c>
      <c r="I67" s="5"/>
      <c r="J67" s="5"/>
    </row>
    <row r="68" spans="2:10" x14ac:dyDescent="0.35">
      <c r="B68" s="5" t="s">
        <v>16</v>
      </c>
      <c r="C68" s="5">
        <v>1</v>
      </c>
      <c r="D68" s="5" t="s">
        <v>364</v>
      </c>
      <c r="E68" s="5">
        <v>1</v>
      </c>
      <c r="F68" s="5" t="s">
        <v>22</v>
      </c>
      <c r="G68" s="4">
        <v>20</v>
      </c>
      <c r="H68" s="5">
        <v>0.24</v>
      </c>
      <c r="I68" s="5"/>
      <c r="J68" s="5"/>
    </row>
    <row r="69" spans="2:10" x14ac:dyDescent="0.35">
      <c r="B69" s="5" t="s">
        <v>16</v>
      </c>
      <c r="C69" s="5">
        <v>1</v>
      </c>
      <c r="D69" s="5" t="s">
        <v>364</v>
      </c>
      <c r="E69" s="5">
        <v>1</v>
      </c>
      <c r="F69" s="5" t="s">
        <v>22</v>
      </c>
      <c r="G69" s="4">
        <v>30</v>
      </c>
      <c r="H69" s="5">
        <v>0.69</v>
      </c>
      <c r="I69" s="5"/>
      <c r="J69" s="5"/>
    </row>
    <row r="70" spans="2:10" x14ac:dyDescent="0.35">
      <c r="B70" s="5" t="s">
        <v>16</v>
      </c>
      <c r="C70" s="5">
        <v>1</v>
      </c>
      <c r="D70" s="5" t="s">
        <v>364</v>
      </c>
      <c r="E70" s="5">
        <v>1</v>
      </c>
      <c r="F70" s="5" t="s">
        <v>22</v>
      </c>
      <c r="G70" s="4">
        <v>34</v>
      </c>
      <c r="H70" s="5">
        <v>1.0900000000000001</v>
      </c>
      <c r="I70" s="5"/>
      <c r="J70" s="5"/>
    </row>
    <row r="71" spans="2:10" x14ac:dyDescent="0.35">
      <c r="B71" s="5" t="s">
        <v>16</v>
      </c>
      <c r="C71" s="5">
        <v>1</v>
      </c>
      <c r="D71" s="5" t="s">
        <v>364</v>
      </c>
      <c r="E71" s="5">
        <v>1</v>
      </c>
      <c r="F71" s="5" t="s">
        <v>22</v>
      </c>
      <c r="G71" s="4">
        <v>14</v>
      </c>
      <c r="H71" s="5">
        <v>0.04</v>
      </c>
      <c r="I71" s="5"/>
      <c r="J71" s="5"/>
    </row>
    <row r="72" spans="2:10" x14ac:dyDescent="0.35">
      <c r="B72" s="5" t="s">
        <v>16</v>
      </c>
      <c r="C72" s="5">
        <v>1</v>
      </c>
      <c r="D72" s="5" t="s">
        <v>364</v>
      </c>
      <c r="E72" s="5">
        <v>1</v>
      </c>
      <c r="F72" s="5" t="s">
        <v>71</v>
      </c>
      <c r="G72" s="4">
        <v>22</v>
      </c>
      <c r="H72" s="5">
        <v>0.03</v>
      </c>
      <c r="I72" s="5"/>
      <c r="J72" s="5" t="s">
        <v>995</v>
      </c>
    </row>
    <row r="73" spans="2:10" x14ac:dyDescent="0.35">
      <c r="B73" s="5" t="s">
        <v>16</v>
      </c>
      <c r="C73" s="5">
        <v>1</v>
      </c>
      <c r="D73" s="5" t="s">
        <v>364</v>
      </c>
      <c r="E73" s="5">
        <v>1</v>
      </c>
      <c r="F73" s="5" t="s">
        <v>71</v>
      </c>
      <c r="G73" s="4">
        <v>23</v>
      </c>
      <c r="H73" s="5">
        <v>0.04</v>
      </c>
      <c r="J73" s="5" t="s">
        <v>24</v>
      </c>
    </row>
    <row r="74" spans="2:10" x14ac:dyDescent="0.35">
      <c r="B74" s="5" t="s">
        <v>16</v>
      </c>
      <c r="C74" s="5">
        <v>1</v>
      </c>
      <c r="D74" s="5" t="s">
        <v>364</v>
      </c>
      <c r="E74" s="5">
        <v>1</v>
      </c>
      <c r="F74" s="5" t="s">
        <v>77</v>
      </c>
      <c r="G74" s="4">
        <v>45</v>
      </c>
      <c r="H74" s="5">
        <v>1.2</v>
      </c>
      <c r="I74" s="5"/>
      <c r="J74" s="5"/>
    </row>
    <row r="75" spans="2:10" x14ac:dyDescent="0.35">
      <c r="B75" s="5" t="s">
        <v>16</v>
      </c>
      <c r="C75" s="5">
        <v>1</v>
      </c>
      <c r="D75" s="5" t="s">
        <v>364</v>
      </c>
      <c r="E75" s="5">
        <v>1</v>
      </c>
      <c r="F75" s="5" t="s">
        <v>446</v>
      </c>
      <c r="G75" s="4">
        <v>35</v>
      </c>
      <c r="H75" s="5">
        <v>0.83</v>
      </c>
      <c r="I75" s="5"/>
      <c r="J75" s="5" t="s">
        <v>995</v>
      </c>
    </row>
    <row r="76" spans="2:10" x14ac:dyDescent="0.35">
      <c r="F76" s="1"/>
      <c r="G76" s="1"/>
      <c r="H76" s="1"/>
      <c r="I76" s="1"/>
      <c r="J76" s="1"/>
    </row>
    <row r="77" spans="2:10" x14ac:dyDescent="0.35">
      <c r="F77" s="1"/>
      <c r="G77" s="1"/>
      <c r="H77" s="1"/>
      <c r="I77" s="1"/>
      <c r="J77" s="1"/>
    </row>
    <row r="78" spans="2:10" x14ac:dyDescent="0.35">
      <c r="F78" s="1"/>
      <c r="G78" s="1"/>
      <c r="H78" s="1"/>
      <c r="I78" s="1"/>
      <c r="J78" s="1"/>
    </row>
    <row r="79" spans="2:10" x14ac:dyDescent="0.35">
      <c r="F79" s="1"/>
      <c r="G79" s="1"/>
      <c r="H79" s="1"/>
      <c r="I79" s="1"/>
      <c r="J79" s="1"/>
    </row>
    <row r="80" spans="2: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row r="175" spans="6:10" x14ac:dyDescent="0.35">
      <c r="F175" s="1"/>
      <c r="G175" s="1"/>
      <c r="H175" s="1"/>
      <c r="I175" s="1"/>
      <c r="J175" s="1"/>
    </row>
    <row r="176" spans="6:10" x14ac:dyDescent="0.35">
      <c r="F176" s="1"/>
      <c r="G176" s="1"/>
      <c r="H176" s="1"/>
      <c r="I176" s="1"/>
      <c r="J176" s="1"/>
    </row>
    <row r="177" spans="6:10" x14ac:dyDescent="0.35">
      <c r="F177" s="1"/>
      <c r="G177" s="1"/>
      <c r="H177" s="1"/>
      <c r="I177" s="1"/>
      <c r="J177" s="1"/>
    </row>
    <row r="178" spans="6:10" x14ac:dyDescent="0.35">
      <c r="F178" s="1"/>
      <c r="G178" s="1"/>
      <c r="H178" s="1"/>
      <c r="I178" s="1"/>
      <c r="J178" s="1"/>
    </row>
    <row r="179" spans="6:10" x14ac:dyDescent="0.35">
      <c r="F179" s="1"/>
      <c r="G179" s="1"/>
      <c r="H179" s="1"/>
      <c r="I179" s="1"/>
      <c r="J179" s="1"/>
    </row>
    <row r="180" spans="6:10" x14ac:dyDescent="0.35">
      <c r="F180" s="1"/>
      <c r="G180" s="1"/>
      <c r="H180" s="1"/>
      <c r="I180" s="1"/>
      <c r="J180" s="1"/>
    </row>
    <row r="181" spans="6:10" x14ac:dyDescent="0.35">
      <c r="F181" s="1"/>
      <c r="G181" s="1"/>
      <c r="H181" s="1"/>
      <c r="I181" s="1"/>
      <c r="J181" s="1"/>
    </row>
    <row r="182" spans="6:10" x14ac:dyDescent="0.35">
      <c r="F182" s="1"/>
      <c r="G182" s="1"/>
      <c r="H182" s="1"/>
      <c r="I182" s="1"/>
      <c r="J182" s="1"/>
    </row>
    <row r="183" spans="6:10" x14ac:dyDescent="0.35">
      <c r="F183" s="1"/>
      <c r="G183" s="1"/>
      <c r="H183" s="1"/>
      <c r="I183" s="1"/>
      <c r="J183" s="1"/>
    </row>
    <row r="184" spans="6:10" x14ac:dyDescent="0.35">
      <c r="F184" s="1"/>
      <c r="G184" s="1"/>
      <c r="H184" s="1"/>
      <c r="I184" s="1"/>
      <c r="J184" s="1"/>
    </row>
    <row r="185" spans="6:10" x14ac:dyDescent="0.35">
      <c r="F185" s="1"/>
      <c r="G185" s="1"/>
      <c r="H185" s="1"/>
      <c r="I185" s="1"/>
      <c r="J185" s="1"/>
    </row>
    <row r="186" spans="6:10" x14ac:dyDescent="0.35">
      <c r="F186" s="1"/>
      <c r="G186" s="1"/>
      <c r="H186" s="1"/>
      <c r="I186" s="1"/>
      <c r="J186" s="1"/>
    </row>
    <row r="187" spans="6:10" x14ac:dyDescent="0.35">
      <c r="F187" s="1"/>
      <c r="G187" s="1"/>
      <c r="H187" s="1"/>
      <c r="I187" s="1"/>
      <c r="J187" s="1"/>
    </row>
    <row r="188" spans="6:10" x14ac:dyDescent="0.35">
      <c r="F188" s="1"/>
      <c r="G188" s="1"/>
      <c r="H188" s="1"/>
      <c r="I188" s="1"/>
      <c r="J188" s="1"/>
    </row>
    <row r="189" spans="6:10" x14ac:dyDescent="0.35">
      <c r="F189" s="1"/>
      <c r="G189" s="1"/>
      <c r="H189" s="1"/>
      <c r="I189" s="1"/>
      <c r="J189" s="1"/>
    </row>
    <row r="190" spans="6:10" x14ac:dyDescent="0.35">
      <c r="F190" s="1"/>
      <c r="G190" s="1"/>
      <c r="H190" s="1"/>
      <c r="I190" s="1"/>
      <c r="J190" s="1"/>
    </row>
    <row r="191" spans="6:10" x14ac:dyDescent="0.35">
      <c r="F191" s="1"/>
      <c r="G191" s="1"/>
      <c r="H191" s="1"/>
      <c r="I191" s="1"/>
      <c r="J191" s="1"/>
    </row>
    <row r="192" spans="6:10" x14ac:dyDescent="0.35">
      <c r="F192" s="1"/>
      <c r="G192" s="1"/>
      <c r="H192" s="1"/>
      <c r="I192" s="1"/>
      <c r="J192" s="1"/>
    </row>
    <row r="193" spans="6:10" x14ac:dyDescent="0.35">
      <c r="F193" s="1"/>
      <c r="G193" s="1"/>
      <c r="H193" s="1"/>
      <c r="I193" s="1"/>
      <c r="J193" s="1"/>
    </row>
    <row r="194" spans="6:10" x14ac:dyDescent="0.35">
      <c r="F194" s="1"/>
      <c r="G194" s="1"/>
      <c r="H194" s="1"/>
      <c r="I194" s="1"/>
      <c r="J194" s="1"/>
    </row>
    <row r="195" spans="6:10" x14ac:dyDescent="0.35">
      <c r="F195" s="1"/>
      <c r="G195" s="1"/>
      <c r="H195" s="1"/>
      <c r="I195" s="1"/>
      <c r="J195" s="1"/>
    </row>
    <row r="196" spans="6:10" x14ac:dyDescent="0.35">
      <c r="F196" s="1"/>
      <c r="G196" s="1"/>
      <c r="H196" s="1"/>
      <c r="I196" s="1"/>
      <c r="J196" s="1"/>
    </row>
    <row r="197" spans="6:10" x14ac:dyDescent="0.35">
      <c r="F197" s="1"/>
      <c r="G197" s="1"/>
      <c r="H197" s="1"/>
      <c r="I197" s="1"/>
      <c r="J197" s="1"/>
    </row>
    <row r="198" spans="6:10" x14ac:dyDescent="0.35">
      <c r="F198" s="1"/>
      <c r="G198" s="1"/>
      <c r="H198" s="1"/>
      <c r="I198" s="1"/>
      <c r="J198" s="1"/>
    </row>
    <row r="199" spans="6:10" x14ac:dyDescent="0.35">
      <c r="F199" s="1"/>
      <c r="G199" s="1"/>
      <c r="H199" s="1"/>
      <c r="I199" s="1"/>
      <c r="J199" s="1"/>
    </row>
    <row r="200" spans="6:10" x14ac:dyDescent="0.35">
      <c r="F200" s="1"/>
      <c r="G200" s="1"/>
      <c r="H200" s="1"/>
      <c r="I200" s="1"/>
      <c r="J200" s="1"/>
    </row>
    <row r="201" spans="6:10" x14ac:dyDescent="0.35">
      <c r="F201" s="1"/>
      <c r="G201" s="1"/>
      <c r="H201" s="1"/>
      <c r="I201" s="1"/>
      <c r="J201" s="1"/>
    </row>
    <row r="202" spans="6:10" x14ac:dyDescent="0.35">
      <c r="F202" s="1"/>
      <c r="G202" s="1"/>
      <c r="H202" s="1"/>
      <c r="I202" s="1"/>
      <c r="J202" s="1"/>
    </row>
    <row r="203" spans="6:10" x14ac:dyDescent="0.35">
      <c r="F203" s="1"/>
      <c r="G203" s="1"/>
      <c r="H203" s="1"/>
      <c r="I203" s="1"/>
      <c r="J203" s="1"/>
    </row>
    <row r="204" spans="6:10" x14ac:dyDescent="0.35">
      <c r="F204" s="1"/>
      <c r="G204" s="1"/>
      <c r="H204" s="1"/>
      <c r="I204" s="1"/>
      <c r="J204" s="1"/>
    </row>
    <row r="205" spans="6:10" x14ac:dyDescent="0.35">
      <c r="F205" s="1"/>
      <c r="G205" s="1"/>
      <c r="H205" s="1"/>
      <c r="I205" s="1"/>
      <c r="J205" s="1"/>
    </row>
    <row r="206" spans="6:10" x14ac:dyDescent="0.35">
      <c r="F206" s="1"/>
      <c r="G206" s="1"/>
      <c r="H206" s="1"/>
      <c r="I206" s="1"/>
      <c r="J206" s="1"/>
    </row>
    <row r="207" spans="6:10" x14ac:dyDescent="0.35">
      <c r="F207" s="1"/>
      <c r="G207" s="1"/>
      <c r="H207" s="1"/>
      <c r="I207" s="1"/>
      <c r="J207" s="1"/>
    </row>
    <row r="208" spans="6:10" x14ac:dyDescent="0.35">
      <c r="F208" s="1"/>
      <c r="G208" s="1"/>
      <c r="H208" s="1"/>
      <c r="I208" s="1"/>
      <c r="J208" s="1"/>
    </row>
    <row r="209" spans="6:10" x14ac:dyDescent="0.35">
      <c r="F209" s="1"/>
      <c r="G209" s="1"/>
      <c r="H209" s="1"/>
      <c r="I209" s="1"/>
      <c r="J209" s="1"/>
    </row>
    <row r="210" spans="6:10" x14ac:dyDescent="0.35">
      <c r="F210" s="1"/>
      <c r="G210" s="1"/>
      <c r="H210" s="1"/>
      <c r="I210" s="1"/>
      <c r="J210" s="1"/>
    </row>
    <row r="211" spans="6:10" x14ac:dyDescent="0.35">
      <c r="F211" s="1"/>
      <c r="G211" s="1"/>
      <c r="H211" s="1"/>
      <c r="I211" s="1"/>
      <c r="J211" s="1"/>
    </row>
    <row r="212" spans="6:10" x14ac:dyDescent="0.35">
      <c r="F212" s="1"/>
      <c r="G212" s="1"/>
      <c r="H212" s="1"/>
      <c r="I212" s="1"/>
      <c r="J212" s="1"/>
    </row>
    <row r="213" spans="6:10" x14ac:dyDescent="0.35">
      <c r="F213" s="1"/>
      <c r="G213" s="1"/>
      <c r="H213" s="1"/>
      <c r="I213" s="1"/>
      <c r="J213" s="1"/>
    </row>
    <row r="214" spans="6:10" x14ac:dyDescent="0.35">
      <c r="F214" s="1"/>
      <c r="G214" s="1"/>
      <c r="H214" s="1"/>
      <c r="I214" s="1"/>
      <c r="J214" s="1"/>
    </row>
    <row r="215" spans="6:10" x14ac:dyDescent="0.35">
      <c r="F215" s="1"/>
      <c r="G215" s="1"/>
      <c r="H215" s="1"/>
      <c r="I215" s="1"/>
      <c r="J215" s="1"/>
    </row>
    <row r="216" spans="6:10" x14ac:dyDescent="0.35">
      <c r="F216" s="1"/>
      <c r="G216" s="1"/>
      <c r="H216" s="1"/>
      <c r="I216" s="1"/>
      <c r="J216" s="1"/>
    </row>
    <row r="217" spans="6:10" x14ac:dyDescent="0.35">
      <c r="F217" s="1"/>
      <c r="G217" s="1"/>
      <c r="H217" s="1"/>
      <c r="I217" s="1"/>
      <c r="J217" s="1"/>
    </row>
    <row r="218" spans="6:10" x14ac:dyDescent="0.35">
      <c r="F218" s="1"/>
      <c r="G218" s="1"/>
      <c r="H218" s="1"/>
      <c r="I218" s="1"/>
      <c r="J218" s="1"/>
    </row>
    <row r="219" spans="6:10" x14ac:dyDescent="0.35">
      <c r="F219" s="1"/>
      <c r="G219" s="1"/>
      <c r="H219" s="1"/>
      <c r="I219" s="1"/>
      <c r="J219" s="1"/>
    </row>
    <row r="220" spans="6:10" x14ac:dyDescent="0.35">
      <c r="F220" s="1"/>
      <c r="G220" s="1"/>
      <c r="H220" s="1"/>
      <c r="I220" s="1"/>
      <c r="J220" s="1"/>
    </row>
    <row r="221" spans="6:10" x14ac:dyDescent="0.35">
      <c r="F221" s="1"/>
      <c r="G221" s="1"/>
      <c r="H221" s="1"/>
      <c r="I221" s="1"/>
      <c r="J221" s="1"/>
    </row>
    <row r="222" spans="6:10" x14ac:dyDescent="0.35">
      <c r="F222" s="1"/>
      <c r="G222" s="1"/>
      <c r="H222" s="1"/>
      <c r="I222" s="1"/>
      <c r="J222" s="1"/>
    </row>
    <row r="223" spans="6:10" x14ac:dyDescent="0.35">
      <c r="F223" s="1"/>
      <c r="G223" s="1"/>
      <c r="H223" s="1"/>
      <c r="I223" s="1"/>
      <c r="J223" s="1"/>
    </row>
    <row r="224" spans="6:10" x14ac:dyDescent="0.35">
      <c r="F224" s="1"/>
      <c r="G224" s="1"/>
      <c r="H224" s="1"/>
      <c r="I224" s="1"/>
      <c r="J224" s="1"/>
    </row>
    <row r="225" spans="6:10" x14ac:dyDescent="0.35">
      <c r="F225" s="1"/>
      <c r="G225" s="1"/>
      <c r="H225" s="1"/>
      <c r="I225" s="1"/>
      <c r="J225" s="1"/>
    </row>
    <row r="226" spans="6:10" x14ac:dyDescent="0.35">
      <c r="F226" s="1"/>
      <c r="G226" s="1"/>
      <c r="H226" s="1"/>
      <c r="I226" s="1"/>
      <c r="J226" s="1"/>
    </row>
    <row r="227" spans="6:10" x14ac:dyDescent="0.35">
      <c r="F227" s="1"/>
      <c r="G227" s="1"/>
      <c r="H227" s="1"/>
      <c r="I227" s="1"/>
      <c r="J227" s="1"/>
    </row>
    <row r="228" spans="6:10" x14ac:dyDescent="0.35">
      <c r="F228" s="1"/>
      <c r="G228" s="1"/>
      <c r="H228" s="1"/>
      <c r="I228" s="1"/>
      <c r="J228" s="1"/>
    </row>
    <row r="229" spans="6:10" x14ac:dyDescent="0.35">
      <c r="F229" s="1"/>
      <c r="G229" s="1"/>
      <c r="H229" s="1"/>
      <c r="I229" s="1"/>
      <c r="J229" s="1"/>
    </row>
    <row r="230" spans="6:10" x14ac:dyDescent="0.35">
      <c r="F230" s="1"/>
      <c r="G230" s="1"/>
      <c r="H230" s="1"/>
      <c r="I230" s="1"/>
      <c r="J230" s="1"/>
    </row>
    <row r="231" spans="6:10" x14ac:dyDescent="0.35">
      <c r="F231" s="1"/>
      <c r="G231" s="1"/>
      <c r="H231" s="1"/>
      <c r="I231" s="1"/>
      <c r="J231" s="1"/>
    </row>
    <row r="232" spans="6:10" x14ac:dyDescent="0.35">
      <c r="F232" s="1"/>
      <c r="G232" s="1"/>
      <c r="H232" s="1"/>
      <c r="I232" s="1"/>
      <c r="J232" s="1"/>
    </row>
    <row r="233" spans="6:10" x14ac:dyDescent="0.35">
      <c r="F233" s="1"/>
      <c r="G233" s="1"/>
      <c r="H233" s="1"/>
      <c r="I233" s="1"/>
      <c r="J233" s="1"/>
    </row>
    <row r="234" spans="6:10" x14ac:dyDescent="0.35">
      <c r="F234" s="1"/>
      <c r="G234" s="1"/>
      <c r="H234" s="1"/>
      <c r="I234" s="1"/>
      <c r="J234" s="1"/>
    </row>
    <row r="235" spans="6:10" x14ac:dyDescent="0.35">
      <c r="F235" s="1"/>
      <c r="G235" s="1"/>
      <c r="H235" s="1"/>
      <c r="I235" s="1"/>
      <c r="J235" s="1"/>
    </row>
    <row r="236" spans="6:10" x14ac:dyDescent="0.35">
      <c r="F236" s="1"/>
      <c r="G236" s="1"/>
      <c r="H236" s="1"/>
      <c r="I236" s="1"/>
      <c r="J236" s="1"/>
    </row>
    <row r="237" spans="6:10" x14ac:dyDescent="0.35">
      <c r="F237" s="1"/>
      <c r="G237" s="1"/>
      <c r="H237" s="1"/>
      <c r="I237" s="1"/>
      <c r="J237" s="1"/>
    </row>
    <row r="238" spans="6:10" x14ac:dyDescent="0.35">
      <c r="F238" s="1"/>
      <c r="G238" s="1"/>
      <c r="H238" s="1"/>
      <c r="I238" s="1"/>
      <c r="J238" s="1"/>
    </row>
    <row r="239" spans="6:10" x14ac:dyDescent="0.35">
      <c r="F239" s="1"/>
      <c r="G239" s="1"/>
      <c r="H239" s="1"/>
      <c r="I239" s="1"/>
      <c r="J239" s="1"/>
    </row>
    <row r="240" spans="6:10" x14ac:dyDescent="0.35">
      <c r="F240" s="1"/>
      <c r="G240" s="1"/>
      <c r="H240" s="1"/>
      <c r="I240" s="1"/>
      <c r="J240" s="1"/>
    </row>
    <row r="241" spans="6:10" x14ac:dyDescent="0.35">
      <c r="F241" s="1"/>
      <c r="G241" s="1"/>
      <c r="H241" s="1"/>
      <c r="I241" s="1"/>
      <c r="J241" s="1"/>
    </row>
    <row r="242" spans="6:10" x14ac:dyDescent="0.35">
      <c r="F242" s="1"/>
      <c r="G242" s="1"/>
      <c r="H242" s="1"/>
      <c r="I242" s="1"/>
      <c r="J242" s="1"/>
    </row>
    <row r="243" spans="6:10" x14ac:dyDescent="0.35">
      <c r="F243" s="1"/>
      <c r="G243" s="1"/>
      <c r="H243" s="1"/>
      <c r="I243" s="1"/>
      <c r="J243" s="1"/>
    </row>
    <row r="244" spans="6:10" x14ac:dyDescent="0.35">
      <c r="F244" s="1"/>
      <c r="G244" s="1"/>
      <c r="H244" s="1"/>
      <c r="I244" s="1"/>
      <c r="J244" s="1"/>
    </row>
    <row r="245" spans="6:10" x14ac:dyDescent="0.35">
      <c r="F245" s="1"/>
      <c r="G245" s="1"/>
      <c r="H245" s="1"/>
      <c r="I245" s="1"/>
      <c r="J245" s="1"/>
    </row>
  </sheetData>
  <mergeCells count="1">
    <mergeCell ref="W3:AA3"/>
  </mergeCells>
  <conditionalFormatting sqref="W5:W9">
    <cfRule type="containsBlanks" dxfId="141" priority="1">
      <formula>LEN(TRIM(W5))=0</formula>
    </cfRule>
  </conditionalFormatting>
  <conditionalFormatting sqref="Z15:AA15">
    <cfRule type="containsBlanks" dxfId="140" priority="4">
      <formula>LEN(TRIM(Z15))=0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05" id="{6D2B22A1-D8F5-4007-9A5E-91BA80F3EEE7}">
            <xm:f>COUNT(MATCH($F4,'Potential Species'!$C$4:$C$945, 0))=0</xm:f>
            <x14:dxf>
              <fill>
                <patternFill patternType="solid">
                  <bgColor theme="5" tint="0.79998168889431442"/>
                </patternFill>
              </fill>
            </x14:dxf>
          </x14:cfRule>
          <xm:sqref>F4 F6:F75</xm:sqref>
        </x14:conditionalFormatting>
        <x14:conditionalFormatting xmlns:xm="http://schemas.microsoft.com/office/excel/2006/main">
          <x14:cfRule type="expression" priority="207" id="{F956D9E5-19B0-406C-BC38-06B91677C87E}">
            <xm:f>COUNT(MATCH(P4,'Potential Species'!$C$4:$C$945, 0))=0</xm:f>
            <x14:dxf>
              <fill>
                <patternFill patternType="solid">
                  <bgColor theme="5" tint="0.79998168889431442"/>
                </patternFill>
              </fill>
            </x14:dxf>
          </x14:cfRule>
          <xm:sqref>P4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3A05-B0B4-46F8-8EBA-0646927A9043}">
  <sheetPr codeName="Sheet34"/>
  <dimension ref="A1:I63"/>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8" bestFit="1" customWidth="1"/>
    <col min="10" max="10" width="21.72656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1</v>
      </c>
      <c r="C2" t="s">
        <v>365</v>
      </c>
      <c r="D2">
        <v>0</v>
      </c>
      <c r="E2" t="s">
        <v>36</v>
      </c>
      <c r="F2">
        <v>124</v>
      </c>
      <c r="G2">
        <v>25.14</v>
      </c>
    </row>
    <row r="3" spans="1:9" x14ac:dyDescent="0.35">
      <c r="A3" t="s">
        <v>25</v>
      </c>
      <c r="B3">
        <v>1</v>
      </c>
      <c r="C3" t="s">
        <v>365</v>
      </c>
      <c r="D3">
        <v>0</v>
      </c>
      <c r="E3" t="s">
        <v>77</v>
      </c>
      <c r="F3">
        <v>95</v>
      </c>
      <c r="G3">
        <v>8.82</v>
      </c>
    </row>
    <row r="4" spans="1:9" x14ac:dyDescent="0.35">
      <c r="A4" t="s">
        <v>25</v>
      </c>
      <c r="B4">
        <v>1</v>
      </c>
      <c r="C4" t="s">
        <v>365</v>
      </c>
      <c r="D4">
        <v>0</v>
      </c>
      <c r="E4" t="s">
        <v>26</v>
      </c>
      <c r="F4">
        <v>76</v>
      </c>
      <c r="G4">
        <v>7.52</v>
      </c>
    </row>
    <row r="5" spans="1:9" x14ac:dyDescent="0.35">
      <c r="A5" t="s">
        <v>25</v>
      </c>
      <c r="B5">
        <v>1</v>
      </c>
      <c r="C5" t="s">
        <v>365</v>
      </c>
      <c r="D5">
        <v>0</v>
      </c>
      <c r="E5" t="s">
        <v>23</v>
      </c>
      <c r="F5">
        <v>80</v>
      </c>
      <c r="G5">
        <v>8.1999999999999993</v>
      </c>
    </row>
    <row r="6" spans="1:9" x14ac:dyDescent="0.35">
      <c r="A6" t="s">
        <v>25</v>
      </c>
      <c r="B6">
        <v>1</v>
      </c>
      <c r="C6" t="s">
        <v>365</v>
      </c>
      <c r="D6">
        <v>0</v>
      </c>
      <c r="E6" t="s">
        <v>23</v>
      </c>
      <c r="F6">
        <v>235</v>
      </c>
      <c r="G6">
        <v>243</v>
      </c>
    </row>
    <row r="7" spans="1:9" x14ac:dyDescent="0.35">
      <c r="A7" t="s">
        <v>25</v>
      </c>
      <c r="B7">
        <v>1</v>
      </c>
      <c r="C7" t="s">
        <v>365</v>
      </c>
      <c r="D7">
        <v>0</v>
      </c>
      <c r="E7" t="s">
        <v>23</v>
      </c>
      <c r="F7">
        <v>173</v>
      </c>
      <c r="G7">
        <v>105.2</v>
      </c>
    </row>
    <row r="8" spans="1:9" x14ac:dyDescent="0.35">
      <c r="A8" t="s">
        <v>25</v>
      </c>
      <c r="B8">
        <v>1</v>
      </c>
      <c r="C8" t="s">
        <v>365</v>
      </c>
      <c r="D8">
        <v>0</v>
      </c>
      <c r="E8" t="s">
        <v>23</v>
      </c>
      <c r="F8">
        <v>154</v>
      </c>
      <c r="G8">
        <v>82.9</v>
      </c>
    </row>
    <row r="9" spans="1:9" x14ac:dyDescent="0.35">
      <c r="A9" t="s">
        <v>25</v>
      </c>
      <c r="B9">
        <v>1</v>
      </c>
      <c r="C9" t="s">
        <v>365</v>
      </c>
      <c r="D9">
        <v>0</v>
      </c>
      <c r="E9" t="s">
        <v>23</v>
      </c>
      <c r="F9">
        <v>144</v>
      </c>
      <c r="G9">
        <v>67.8</v>
      </c>
    </row>
    <row r="10" spans="1:9" x14ac:dyDescent="0.35">
      <c r="A10" t="s">
        <v>25</v>
      </c>
      <c r="B10">
        <v>1</v>
      </c>
      <c r="C10" t="s">
        <v>365</v>
      </c>
      <c r="D10">
        <v>0</v>
      </c>
      <c r="E10" t="s">
        <v>23</v>
      </c>
      <c r="F10">
        <v>211</v>
      </c>
      <c r="G10">
        <v>202.4</v>
      </c>
    </row>
    <row r="11" spans="1:9" x14ac:dyDescent="0.35">
      <c r="A11" t="s">
        <v>25</v>
      </c>
      <c r="B11">
        <v>1</v>
      </c>
      <c r="C11" t="s">
        <v>365</v>
      </c>
      <c r="D11">
        <v>0</v>
      </c>
      <c r="E11" t="s">
        <v>23</v>
      </c>
      <c r="F11">
        <v>114</v>
      </c>
      <c r="G11">
        <v>28.6</v>
      </c>
    </row>
    <row r="12" spans="1:9" x14ac:dyDescent="0.35">
      <c r="A12" t="s">
        <v>25</v>
      </c>
      <c r="B12">
        <v>1</v>
      </c>
      <c r="C12" t="s">
        <v>365</v>
      </c>
      <c r="D12">
        <v>0</v>
      </c>
      <c r="E12" t="s">
        <v>71</v>
      </c>
      <c r="F12">
        <v>93</v>
      </c>
      <c r="G12">
        <v>12.6</v>
      </c>
    </row>
    <row r="13" spans="1:9" x14ac:dyDescent="0.35">
      <c r="A13" t="s">
        <v>25</v>
      </c>
      <c r="B13">
        <v>1</v>
      </c>
      <c r="C13" t="s">
        <v>365</v>
      </c>
      <c r="D13">
        <v>0</v>
      </c>
      <c r="E13" t="s">
        <v>71</v>
      </c>
      <c r="F13">
        <v>98</v>
      </c>
      <c r="G13">
        <v>9.6999999999999993</v>
      </c>
    </row>
    <row r="14" spans="1:9" x14ac:dyDescent="0.35">
      <c r="A14" t="s">
        <v>25</v>
      </c>
      <c r="B14">
        <v>1</v>
      </c>
      <c r="C14" t="s">
        <v>365</v>
      </c>
      <c r="D14">
        <v>0</v>
      </c>
      <c r="E14" t="s">
        <v>71</v>
      </c>
      <c r="F14">
        <v>89</v>
      </c>
      <c r="G14">
        <v>6.8</v>
      </c>
    </row>
    <row r="15" spans="1:9" x14ac:dyDescent="0.35">
      <c r="A15" t="s">
        <v>25</v>
      </c>
      <c r="B15">
        <v>1</v>
      </c>
      <c r="C15" t="s">
        <v>365</v>
      </c>
      <c r="D15">
        <v>0</v>
      </c>
      <c r="E15" t="s">
        <v>28</v>
      </c>
      <c r="F15">
        <v>89</v>
      </c>
      <c r="G15">
        <v>10.199999999999999</v>
      </c>
    </row>
    <row r="16" spans="1:9" x14ac:dyDescent="0.35">
      <c r="A16" t="s">
        <v>25</v>
      </c>
      <c r="B16">
        <v>1</v>
      </c>
      <c r="C16" t="s">
        <v>364</v>
      </c>
      <c r="D16">
        <v>1</v>
      </c>
      <c r="E16" t="s">
        <v>22</v>
      </c>
      <c r="F16">
        <v>35</v>
      </c>
      <c r="G16">
        <v>1.08</v>
      </c>
    </row>
    <row r="17" spans="1:7" x14ac:dyDescent="0.35">
      <c r="A17" t="s">
        <v>25</v>
      </c>
      <c r="B17">
        <v>1</v>
      </c>
      <c r="C17" t="s">
        <v>364</v>
      </c>
      <c r="D17">
        <v>1</v>
      </c>
      <c r="E17" t="s">
        <v>22</v>
      </c>
      <c r="F17">
        <v>55</v>
      </c>
      <c r="G17">
        <v>5.32</v>
      </c>
    </row>
    <row r="18" spans="1:7" x14ac:dyDescent="0.35">
      <c r="A18" t="s">
        <v>25</v>
      </c>
      <c r="B18">
        <v>1</v>
      </c>
      <c r="C18" t="s">
        <v>364</v>
      </c>
      <c r="D18">
        <v>1</v>
      </c>
      <c r="E18" t="s">
        <v>22</v>
      </c>
      <c r="F18">
        <v>37</v>
      </c>
      <c r="G18">
        <v>2.3199999999999998</v>
      </c>
    </row>
    <row r="19" spans="1:7" x14ac:dyDescent="0.35">
      <c r="A19" t="s">
        <v>25</v>
      </c>
      <c r="B19">
        <v>1</v>
      </c>
      <c r="C19" t="s">
        <v>364</v>
      </c>
      <c r="D19">
        <v>1</v>
      </c>
      <c r="E19" t="s">
        <v>23</v>
      </c>
      <c r="F19">
        <v>95</v>
      </c>
      <c r="G19">
        <v>14.45</v>
      </c>
    </row>
    <row r="20" spans="1:7" x14ac:dyDescent="0.35">
      <c r="A20" t="s">
        <v>25</v>
      </c>
      <c r="B20">
        <v>1</v>
      </c>
      <c r="C20" t="s">
        <v>364</v>
      </c>
      <c r="D20">
        <v>1</v>
      </c>
      <c r="E20" t="s">
        <v>23</v>
      </c>
      <c r="F20">
        <v>146</v>
      </c>
      <c r="G20">
        <v>53.3</v>
      </c>
    </row>
    <row r="21" spans="1:7" x14ac:dyDescent="0.35">
      <c r="A21" t="s">
        <v>25</v>
      </c>
      <c r="B21">
        <v>1</v>
      </c>
      <c r="C21" t="s">
        <v>364</v>
      </c>
      <c r="D21">
        <v>1</v>
      </c>
      <c r="E21" t="s">
        <v>23</v>
      </c>
      <c r="F21">
        <v>133</v>
      </c>
      <c r="G21">
        <v>37.42</v>
      </c>
    </row>
    <row r="22" spans="1:7" x14ac:dyDescent="0.35">
      <c r="A22" t="s">
        <v>25</v>
      </c>
      <c r="B22">
        <v>1</v>
      </c>
      <c r="C22" t="s">
        <v>364</v>
      </c>
      <c r="D22">
        <v>1</v>
      </c>
      <c r="E22" t="s">
        <v>23</v>
      </c>
      <c r="F22">
        <v>149</v>
      </c>
      <c r="G22">
        <v>52.85</v>
      </c>
    </row>
    <row r="23" spans="1:7" x14ac:dyDescent="0.35">
      <c r="A23" t="s">
        <v>25</v>
      </c>
      <c r="B23">
        <v>1</v>
      </c>
      <c r="C23" t="s">
        <v>364</v>
      </c>
      <c r="D23">
        <v>1</v>
      </c>
      <c r="E23" t="s">
        <v>23</v>
      </c>
      <c r="F23">
        <v>156</v>
      </c>
      <c r="G23">
        <v>61.63</v>
      </c>
    </row>
    <row r="24" spans="1:7" x14ac:dyDescent="0.35">
      <c r="A24" t="s">
        <v>25</v>
      </c>
      <c r="B24">
        <v>1</v>
      </c>
      <c r="C24" t="s">
        <v>364</v>
      </c>
      <c r="D24">
        <v>1</v>
      </c>
      <c r="E24" t="s">
        <v>23</v>
      </c>
      <c r="F24">
        <v>171</v>
      </c>
      <c r="G24">
        <v>73.349999999999994</v>
      </c>
    </row>
    <row r="25" spans="1:7" x14ac:dyDescent="0.35">
      <c r="A25" t="s">
        <v>25</v>
      </c>
      <c r="B25">
        <v>1</v>
      </c>
      <c r="C25" t="s">
        <v>364</v>
      </c>
      <c r="D25">
        <v>1</v>
      </c>
      <c r="E25" t="s">
        <v>23</v>
      </c>
      <c r="F25">
        <v>194</v>
      </c>
      <c r="G25">
        <v>121.8</v>
      </c>
    </row>
    <row r="26" spans="1:7" x14ac:dyDescent="0.35">
      <c r="A26" t="s">
        <v>25</v>
      </c>
      <c r="B26">
        <v>1</v>
      </c>
      <c r="C26" t="s">
        <v>364</v>
      </c>
      <c r="D26">
        <v>1</v>
      </c>
      <c r="E26" t="s">
        <v>23</v>
      </c>
      <c r="F26">
        <v>88</v>
      </c>
      <c r="G26">
        <v>10.1</v>
      </c>
    </row>
    <row r="27" spans="1:7" x14ac:dyDescent="0.35">
      <c r="A27" t="s">
        <v>25</v>
      </c>
      <c r="B27">
        <v>1</v>
      </c>
      <c r="C27" t="s">
        <v>364</v>
      </c>
      <c r="D27">
        <v>1</v>
      </c>
      <c r="E27" t="s">
        <v>23</v>
      </c>
      <c r="F27">
        <v>201</v>
      </c>
      <c r="G27">
        <v>182.8</v>
      </c>
    </row>
    <row r="28" spans="1:7" x14ac:dyDescent="0.35">
      <c r="A28" t="s">
        <v>25</v>
      </c>
      <c r="B28">
        <v>1</v>
      </c>
      <c r="C28" t="s">
        <v>364</v>
      </c>
      <c r="D28">
        <v>1</v>
      </c>
      <c r="E28" t="s">
        <v>23</v>
      </c>
      <c r="F28">
        <v>197</v>
      </c>
      <c r="G28">
        <v>164.1</v>
      </c>
    </row>
    <row r="29" spans="1:7" x14ac:dyDescent="0.35">
      <c r="A29" t="s">
        <v>25</v>
      </c>
      <c r="B29">
        <v>1</v>
      </c>
      <c r="C29" t="s">
        <v>364</v>
      </c>
      <c r="D29">
        <v>1</v>
      </c>
      <c r="E29" t="s">
        <v>22</v>
      </c>
      <c r="F29">
        <v>50</v>
      </c>
      <c r="G29">
        <v>3.1</v>
      </c>
    </row>
    <row r="30" spans="1:7" x14ac:dyDescent="0.35">
      <c r="A30" t="s">
        <v>25</v>
      </c>
      <c r="B30">
        <v>1</v>
      </c>
      <c r="C30" t="s">
        <v>364</v>
      </c>
      <c r="D30">
        <v>1</v>
      </c>
      <c r="E30" t="s">
        <v>22</v>
      </c>
      <c r="F30">
        <v>45</v>
      </c>
      <c r="G30">
        <v>2.76</v>
      </c>
    </row>
    <row r="31" spans="1:7" x14ac:dyDescent="0.35">
      <c r="A31" t="s">
        <v>25</v>
      </c>
      <c r="B31">
        <v>1</v>
      </c>
      <c r="C31" t="s">
        <v>364</v>
      </c>
      <c r="D31">
        <v>1</v>
      </c>
      <c r="E31" t="s">
        <v>22</v>
      </c>
      <c r="F31">
        <v>50</v>
      </c>
      <c r="G31">
        <v>1.72</v>
      </c>
    </row>
    <row r="32" spans="1:7" x14ac:dyDescent="0.35">
      <c r="A32" t="s">
        <v>25</v>
      </c>
      <c r="B32">
        <v>1</v>
      </c>
      <c r="C32" t="s">
        <v>364</v>
      </c>
      <c r="D32">
        <v>1</v>
      </c>
      <c r="E32" t="s">
        <v>22</v>
      </c>
      <c r="F32">
        <v>39</v>
      </c>
      <c r="G32">
        <v>1.76</v>
      </c>
    </row>
    <row r="33" spans="1:9" x14ac:dyDescent="0.35">
      <c r="A33" t="s">
        <v>25</v>
      </c>
      <c r="B33">
        <v>1</v>
      </c>
      <c r="C33" t="s">
        <v>364</v>
      </c>
      <c r="D33">
        <v>1</v>
      </c>
      <c r="E33" t="s">
        <v>22</v>
      </c>
      <c r="F33">
        <v>35</v>
      </c>
      <c r="G33">
        <v>2.14</v>
      </c>
    </row>
    <row r="34" spans="1:9" x14ac:dyDescent="0.35">
      <c r="A34" t="s">
        <v>25</v>
      </c>
      <c r="B34">
        <v>1</v>
      </c>
      <c r="C34" t="s">
        <v>364</v>
      </c>
      <c r="D34">
        <v>1</v>
      </c>
      <c r="E34" t="s">
        <v>77</v>
      </c>
      <c r="F34">
        <v>75</v>
      </c>
      <c r="G34">
        <v>4.92</v>
      </c>
    </row>
    <row r="35" spans="1:9" x14ac:dyDescent="0.35">
      <c r="A35" t="s">
        <v>25</v>
      </c>
      <c r="B35">
        <v>1</v>
      </c>
      <c r="C35" t="s">
        <v>364</v>
      </c>
      <c r="D35">
        <v>1</v>
      </c>
      <c r="E35" t="s">
        <v>71</v>
      </c>
      <c r="F35">
        <v>91</v>
      </c>
      <c r="G35">
        <v>8.6199999999999992</v>
      </c>
    </row>
    <row r="36" spans="1:9" x14ac:dyDescent="0.35">
      <c r="A36" t="s">
        <v>25</v>
      </c>
      <c r="B36">
        <v>1</v>
      </c>
      <c r="C36" t="s">
        <v>373</v>
      </c>
      <c r="D36">
        <v>1</v>
      </c>
      <c r="E36" t="s">
        <v>46</v>
      </c>
      <c r="F36">
        <v>741</v>
      </c>
      <c r="G36">
        <v>387.5</v>
      </c>
    </row>
    <row r="37" spans="1:9" x14ac:dyDescent="0.35">
      <c r="A37" t="s">
        <v>25</v>
      </c>
      <c r="B37">
        <v>1</v>
      </c>
      <c r="C37" t="s">
        <v>373</v>
      </c>
      <c r="D37">
        <v>1</v>
      </c>
      <c r="E37" t="s">
        <v>31</v>
      </c>
      <c r="F37">
        <v>110</v>
      </c>
      <c r="G37">
        <v>37.5</v>
      </c>
    </row>
    <row r="38" spans="1:9" x14ac:dyDescent="0.35">
      <c r="A38" t="s">
        <v>25</v>
      </c>
      <c r="B38">
        <v>1</v>
      </c>
      <c r="C38" t="s">
        <v>373</v>
      </c>
      <c r="D38">
        <v>1</v>
      </c>
      <c r="E38" t="s">
        <v>22</v>
      </c>
      <c r="F38">
        <v>55</v>
      </c>
      <c r="G38">
        <v>7.3</v>
      </c>
    </row>
    <row r="39" spans="1:9" x14ac:dyDescent="0.35">
      <c r="A39" t="s">
        <v>25</v>
      </c>
      <c r="B39">
        <v>1</v>
      </c>
      <c r="C39" t="s">
        <v>373</v>
      </c>
      <c r="D39">
        <v>1</v>
      </c>
      <c r="E39" t="s">
        <v>31</v>
      </c>
      <c r="F39">
        <v>65</v>
      </c>
      <c r="G39">
        <v>8.3000000000000007</v>
      </c>
    </row>
    <row r="40" spans="1:9" x14ac:dyDescent="0.35">
      <c r="A40" t="s">
        <v>25</v>
      </c>
      <c r="B40">
        <v>1</v>
      </c>
      <c r="C40" t="s">
        <v>373</v>
      </c>
      <c r="D40">
        <v>1</v>
      </c>
      <c r="E40" t="s">
        <v>22</v>
      </c>
      <c r="F40">
        <v>89</v>
      </c>
      <c r="G40">
        <v>26</v>
      </c>
    </row>
    <row r="41" spans="1:9" x14ac:dyDescent="0.35">
      <c r="A41" t="s">
        <v>25</v>
      </c>
      <c r="B41">
        <v>1</v>
      </c>
      <c r="C41" t="s">
        <v>373</v>
      </c>
      <c r="D41">
        <v>1</v>
      </c>
      <c r="E41" t="s">
        <v>22</v>
      </c>
      <c r="F41">
        <v>75</v>
      </c>
      <c r="G41">
        <v>17.399999999999999</v>
      </c>
    </row>
    <row r="42" spans="1:9" x14ac:dyDescent="0.35">
      <c r="A42" t="s">
        <v>25</v>
      </c>
      <c r="B42">
        <v>1</v>
      </c>
      <c r="C42" t="s">
        <v>373</v>
      </c>
      <c r="D42">
        <v>1</v>
      </c>
      <c r="E42" t="s">
        <v>22</v>
      </c>
      <c r="F42">
        <v>57</v>
      </c>
      <c r="G42">
        <v>7.2</v>
      </c>
    </row>
    <row r="43" spans="1:9" x14ac:dyDescent="0.35">
      <c r="A43" t="s">
        <v>25</v>
      </c>
      <c r="B43">
        <v>1</v>
      </c>
      <c r="C43" t="s">
        <v>373</v>
      </c>
      <c r="D43">
        <v>1</v>
      </c>
      <c r="E43" t="s">
        <v>23</v>
      </c>
      <c r="F43">
        <v>75</v>
      </c>
      <c r="G43">
        <v>7.4</v>
      </c>
    </row>
    <row r="44" spans="1:9" x14ac:dyDescent="0.35">
      <c r="A44" t="s">
        <v>25</v>
      </c>
      <c r="B44">
        <v>1</v>
      </c>
      <c r="C44" t="s">
        <v>373</v>
      </c>
      <c r="D44">
        <v>1</v>
      </c>
      <c r="E44" t="s">
        <v>23</v>
      </c>
      <c r="F44">
        <v>115</v>
      </c>
      <c r="G44">
        <v>31.2</v>
      </c>
    </row>
    <row r="45" spans="1:9" x14ac:dyDescent="0.35">
      <c r="A45" t="s">
        <v>25</v>
      </c>
      <c r="B45">
        <v>1</v>
      </c>
      <c r="C45" t="s">
        <v>373</v>
      </c>
      <c r="D45">
        <v>1</v>
      </c>
      <c r="E45" t="s">
        <v>23</v>
      </c>
      <c r="F45">
        <v>125</v>
      </c>
      <c r="G45">
        <v>42.2</v>
      </c>
    </row>
    <row r="46" spans="1:9" x14ac:dyDescent="0.35">
      <c r="A46" t="s">
        <v>25</v>
      </c>
      <c r="B46">
        <v>1</v>
      </c>
      <c r="C46" t="s">
        <v>373</v>
      </c>
      <c r="D46">
        <v>1</v>
      </c>
      <c r="E46" t="s">
        <v>23</v>
      </c>
      <c r="F46">
        <v>135</v>
      </c>
      <c r="G46">
        <v>43.2</v>
      </c>
    </row>
    <row r="47" spans="1:9" x14ac:dyDescent="0.35">
      <c r="A47" t="s">
        <v>25</v>
      </c>
      <c r="B47">
        <v>1</v>
      </c>
      <c r="C47" t="s">
        <v>373</v>
      </c>
      <c r="D47">
        <v>1</v>
      </c>
      <c r="E47" t="s">
        <v>20</v>
      </c>
      <c r="F47">
        <v>64</v>
      </c>
      <c r="G47">
        <v>7.3</v>
      </c>
      <c r="H47" t="s">
        <v>13</v>
      </c>
      <c r="I47" t="s">
        <v>995</v>
      </c>
    </row>
    <row r="48" spans="1:9" x14ac:dyDescent="0.35">
      <c r="A48" t="s">
        <v>25</v>
      </c>
      <c r="B48">
        <v>1</v>
      </c>
      <c r="C48" t="s">
        <v>373</v>
      </c>
      <c r="D48">
        <v>1</v>
      </c>
      <c r="E48" t="s">
        <v>20</v>
      </c>
      <c r="F48">
        <v>58</v>
      </c>
      <c r="G48">
        <v>3.9</v>
      </c>
      <c r="I48" t="s">
        <v>995</v>
      </c>
    </row>
    <row r="49" spans="1:9" x14ac:dyDescent="0.35">
      <c r="A49" t="s">
        <v>25</v>
      </c>
      <c r="B49">
        <v>1</v>
      </c>
      <c r="C49" t="s">
        <v>373</v>
      </c>
      <c r="D49">
        <v>1</v>
      </c>
      <c r="E49" t="s">
        <v>20</v>
      </c>
      <c r="F49">
        <v>69</v>
      </c>
      <c r="G49">
        <v>5</v>
      </c>
      <c r="I49" t="s">
        <v>995</v>
      </c>
    </row>
    <row r="50" spans="1:9" x14ac:dyDescent="0.35">
      <c r="A50" t="s">
        <v>25</v>
      </c>
      <c r="B50">
        <v>1</v>
      </c>
      <c r="C50" t="s">
        <v>373</v>
      </c>
      <c r="D50">
        <v>1</v>
      </c>
      <c r="E50" t="s">
        <v>20</v>
      </c>
      <c r="F50">
        <v>54</v>
      </c>
      <c r="G50">
        <v>4.0999999999999996</v>
      </c>
      <c r="I50" t="s">
        <v>995</v>
      </c>
    </row>
    <row r="51" spans="1:9" x14ac:dyDescent="0.35">
      <c r="A51" t="s">
        <v>25</v>
      </c>
      <c r="B51">
        <v>1</v>
      </c>
      <c r="C51" t="s">
        <v>373</v>
      </c>
      <c r="D51">
        <v>2</v>
      </c>
      <c r="E51" t="s">
        <v>294</v>
      </c>
      <c r="F51">
        <v>205</v>
      </c>
      <c r="G51">
        <v>327.3</v>
      </c>
    </row>
    <row r="52" spans="1:9" x14ac:dyDescent="0.35">
      <c r="A52" t="s">
        <v>25</v>
      </c>
      <c r="B52">
        <v>1</v>
      </c>
      <c r="C52" t="s">
        <v>373</v>
      </c>
      <c r="D52">
        <v>2</v>
      </c>
      <c r="E52" t="s">
        <v>29</v>
      </c>
      <c r="F52">
        <v>245</v>
      </c>
      <c r="G52">
        <v>456.8</v>
      </c>
    </row>
    <row r="53" spans="1:9" x14ac:dyDescent="0.35">
      <c r="A53" t="s">
        <v>25</v>
      </c>
      <c r="B53">
        <v>1</v>
      </c>
      <c r="C53" t="s">
        <v>373</v>
      </c>
      <c r="D53">
        <v>2</v>
      </c>
      <c r="E53" t="s">
        <v>23</v>
      </c>
      <c r="F53">
        <v>165</v>
      </c>
      <c r="G53">
        <v>80.7</v>
      </c>
    </row>
    <row r="54" spans="1:9" x14ac:dyDescent="0.35">
      <c r="A54" t="s">
        <v>25</v>
      </c>
      <c r="B54">
        <v>1</v>
      </c>
      <c r="C54" t="s">
        <v>373</v>
      </c>
      <c r="D54">
        <v>2</v>
      </c>
      <c r="E54" t="s">
        <v>26</v>
      </c>
      <c r="F54">
        <v>103</v>
      </c>
      <c r="G54">
        <v>21.1</v>
      </c>
    </row>
    <row r="55" spans="1:9" x14ac:dyDescent="0.35">
      <c r="A55" t="s">
        <v>25</v>
      </c>
      <c r="B55">
        <v>1</v>
      </c>
      <c r="C55" t="s">
        <v>373</v>
      </c>
      <c r="D55">
        <v>2</v>
      </c>
      <c r="E55" t="s">
        <v>44</v>
      </c>
      <c r="F55">
        <v>140</v>
      </c>
      <c r="G55">
        <v>71.7</v>
      </c>
      <c r="H55" t="s">
        <v>13</v>
      </c>
      <c r="I55" t="s">
        <v>995</v>
      </c>
    </row>
    <row r="56" spans="1:9" x14ac:dyDescent="0.35">
      <c r="A56" t="s">
        <v>25</v>
      </c>
      <c r="B56">
        <v>1</v>
      </c>
      <c r="C56" t="s">
        <v>373</v>
      </c>
      <c r="D56">
        <v>3</v>
      </c>
      <c r="E56" t="s">
        <v>31</v>
      </c>
      <c r="F56">
        <v>101</v>
      </c>
      <c r="G56">
        <v>26.9</v>
      </c>
    </row>
    <row r="57" spans="1:9" x14ac:dyDescent="0.35">
      <c r="A57" t="s">
        <v>25</v>
      </c>
      <c r="B57">
        <v>1</v>
      </c>
      <c r="C57" t="s">
        <v>373</v>
      </c>
      <c r="D57">
        <v>3</v>
      </c>
      <c r="E57" t="s">
        <v>31</v>
      </c>
      <c r="F57">
        <v>39</v>
      </c>
      <c r="G57">
        <v>1.7</v>
      </c>
    </row>
    <row r="58" spans="1:9" x14ac:dyDescent="0.35">
      <c r="A58" t="s">
        <v>25</v>
      </c>
      <c r="B58">
        <v>1</v>
      </c>
      <c r="C58" t="s">
        <v>373</v>
      </c>
      <c r="D58">
        <v>3</v>
      </c>
      <c r="E58" t="s">
        <v>31</v>
      </c>
      <c r="F58">
        <v>45</v>
      </c>
      <c r="G58">
        <v>2.8</v>
      </c>
    </row>
    <row r="59" spans="1:9" x14ac:dyDescent="0.35">
      <c r="A59" t="s">
        <v>25</v>
      </c>
      <c r="B59">
        <v>1</v>
      </c>
      <c r="C59" t="s">
        <v>373</v>
      </c>
      <c r="D59">
        <v>3</v>
      </c>
      <c r="E59" t="s">
        <v>31</v>
      </c>
      <c r="F59">
        <v>41</v>
      </c>
      <c r="G59">
        <v>2.2999999999999998</v>
      </c>
    </row>
    <row r="60" spans="1:9" x14ac:dyDescent="0.35">
      <c r="A60" t="s">
        <v>25</v>
      </c>
      <c r="B60">
        <v>1</v>
      </c>
      <c r="C60" t="s">
        <v>373</v>
      </c>
      <c r="D60">
        <v>3</v>
      </c>
      <c r="E60" t="s">
        <v>31</v>
      </c>
      <c r="F60">
        <v>38</v>
      </c>
      <c r="G60">
        <v>1.9</v>
      </c>
    </row>
    <row r="61" spans="1:9" x14ac:dyDescent="0.35">
      <c r="A61" t="s">
        <v>25</v>
      </c>
      <c r="B61">
        <v>1</v>
      </c>
      <c r="C61" t="s">
        <v>373</v>
      </c>
      <c r="D61">
        <v>3</v>
      </c>
      <c r="E61" t="s">
        <v>31</v>
      </c>
      <c r="F61">
        <v>50</v>
      </c>
      <c r="G61">
        <v>3.7</v>
      </c>
    </row>
    <row r="62" spans="1:9" x14ac:dyDescent="0.35">
      <c r="A62" t="s">
        <v>25</v>
      </c>
      <c r="B62">
        <v>1</v>
      </c>
      <c r="C62" t="s">
        <v>373</v>
      </c>
      <c r="D62">
        <v>3</v>
      </c>
      <c r="E62" t="s">
        <v>23</v>
      </c>
      <c r="F62">
        <v>146</v>
      </c>
      <c r="G62">
        <v>57.7</v>
      </c>
    </row>
    <row r="63" spans="1:9" x14ac:dyDescent="0.35">
      <c r="A63" t="s">
        <v>25</v>
      </c>
      <c r="B63">
        <v>1</v>
      </c>
      <c r="C63" t="s">
        <v>373</v>
      </c>
      <c r="D63">
        <v>3</v>
      </c>
      <c r="E63" t="s">
        <v>23</v>
      </c>
      <c r="F63">
        <v>85</v>
      </c>
      <c r="G63">
        <v>12.5</v>
      </c>
    </row>
  </sheetData>
  <phoneticPr fontId="3"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34BD-42A0-45C1-917C-D007AB51AB4F}">
  <sheetPr codeName="Sheet35"/>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CDE9-C92C-47F6-B46A-76AA1AC83523}">
  <sheetPr codeName="Sheet36"/>
  <dimension ref="B1:AB174"/>
  <sheetViews>
    <sheetView zoomScale="85" zoomScaleNormal="85" workbookViewId="0">
      <selection activeCell="B4" sqref="B4"/>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25</v>
      </c>
      <c r="C4" s="5">
        <v>1</v>
      </c>
      <c r="D4" s="5" t="s">
        <v>365</v>
      </c>
      <c r="E4" s="5">
        <v>0</v>
      </c>
      <c r="F4" s="5" t="s">
        <v>36</v>
      </c>
      <c r="G4" s="5">
        <v>124</v>
      </c>
      <c r="H4" s="5">
        <v>25.14</v>
      </c>
      <c r="I4" s="5"/>
      <c r="J4" s="5"/>
      <c r="N4" s="5"/>
      <c r="O4" s="5"/>
      <c r="P4" s="5"/>
      <c r="Q4" s="5"/>
      <c r="R4" s="5"/>
      <c r="S4" s="8"/>
      <c r="T4" s="14"/>
      <c r="V4" s="15" t="s">
        <v>990</v>
      </c>
      <c r="W4" s="25" t="s">
        <v>363</v>
      </c>
      <c r="X4" s="26" t="s">
        <v>379</v>
      </c>
      <c r="Y4" s="26" t="s">
        <v>378</v>
      </c>
      <c r="Z4" s="26" t="s">
        <v>364</v>
      </c>
      <c r="AA4" s="26" t="s">
        <v>365</v>
      </c>
      <c r="AB4" s="5"/>
    </row>
    <row r="5" spans="2:28" x14ac:dyDescent="0.35">
      <c r="B5" s="5" t="s">
        <v>25</v>
      </c>
      <c r="C5" s="5">
        <v>1</v>
      </c>
      <c r="D5" s="15" t="s">
        <v>365</v>
      </c>
      <c r="E5" s="5">
        <v>0</v>
      </c>
      <c r="F5" s="15" t="s">
        <v>77</v>
      </c>
      <c r="G5" s="15">
        <v>95</v>
      </c>
      <c r="H5" s="15">
        <v>8.82</v>
      </c>
      <c r="I5" s="15"/>
      <c r="J5" s="15"/>
      <c r="V5" s="10" t="s">
        <v>295</v>
      </c>
      <c r="W5" s="15" t="s">
        <v>25</v>
      </c>
      <c r="X5" s="15" t="str">
        <f>Colorado1_Info[[#This Row],[Centipede Net 1.1]]</f>
        <v>Colorado</v>
      </c>
      <c r="Y5" s="15" t="str">
        <f>Colorado1_Info[[#This Row],[Centipede Net 1.1]]</f>
        <v>Colorado</v>
      </c>
      <c r="Z5" s="15" t="str">
        <f>Colorado1_Info[[#This Row],[Centipede Net 1.1]]</f>
        <v>Colorado</v>
      </c>
      <c r="AA5" s="15" t="str">
        <f>Colorado1_Info[[#This Row],[Centipede Net 1.1]]</f>
        <v>Colorado</v>
      </c>
      <c r="AB5" s="5"/>
    </row>
    <row r="6" spans="2:28" x14ac:dyDescent="0.35">
      <c r="B6" s="5" t="s">
        <v>25</v>
      </c>
      <c r="C6" s="5">
        <v>1</v>
      </c>
      <c r="D6" s="15" t="s">
        <v>365</v>
      </c>
      <c r="E6" s="5">
        <v>0</v>
      </c>
      <c r="F6" s="15" t="s">
        <v>26</v>
      </c>
      <c r="G6" s="15">
        <v>76</v>
      </c>
      <c r="H6" s="15">
        <v>7.52</v>
      </c>
      <c r="I6" s="15"/>
      <c r="J6" s="15"/>
      <c r="V6" s="10" t="s">
        <v>1053</v>
      </c>
      <c r="W6" s="15">
        <v>1</v>
      </c>
      <c r="X6" s="15">
        <f>Colorado1_Info[[#This Row],[Centipede Net 1.1]]</f>
        <v>1</v>
      </c>
      <c r="Y6" s="15">
        <f>Colorado1_Info[[#This Row],[Centipede Net 1.1]]</f>
        <v>1</v>
      </c>
      <c r="Z6" s="15">
        <f>Colorado1_Info[[#This Row],[Centipede Net 1.1]]</f>
        <v>1</v>
      </c>
      <c r="AA6" s="15">
        <f>Colorado1_Info[[#This Row],[Centipede Net 1.1]]</f>
        <v>1</v>
      </c>
      <c r="AB6" s="9"/>
    </row>
    <row r="7" spans="2:28" x14ac:dyDescent="0.35">
      <c r="B7" s="5" t="s">
        <v>25</v>
      </c>
      <c r="C7" s="5">
        <v>1</v>
      </c>
      <c r="D7" s="15" t="s">
        <v>365</v>
      </c>
      <c r="E7" s="5">
        <v>0</v>
      </c>
      <c r="F7" s="15" t="s">
        <v>23</v>
      </c>
      <c r="G7" s="15">
        <v>80</v>
      </c>
      <c r="H7" s="15">
        <v>8.1999999999999993</v>
      </c>
      <c r="I7" s="15"/>
      <c r="J7" s="15"/>
      <c r="V7" s="10" t="s">
        <v>993</v>
      </c>
      <c r="W7" s="15" t="s">
        <v>994</v>
      </c>
      <c r="X7" s="15" t="str">
        <f>Colorado1_Info[[#This Row],[Centipede Net 1.1]]</f>
        <v>Rainy</v>
      </c>
      <c r="Y7" s="15" t="str">
        <f>Colorado1_Info[[#This Row],[Centipede Net 1.1]]</f>
        <v>Rainy</v>
      </c>
      <c r="Z7" s="15" t="str">
        <f>Colorado1_Info[[#This Row],[Centipede Net 1.1]]</f>
        <v>Rainy</v>
      </c>
      <c r="AA7" s="15" t="str">
        <f>Colorado1_Info[[#This Row],[Centipede Net 1.1]]</f>
        <v>Rainy</v>
      </c>
      <c r="AB7" s="11"/>
    </row>
    <row r="8" spans="2:28" x14ac:dyDescent="0.35">
      <c r="B8" s="5" t="s">
        <v>25</v>
      </c>
      <c r="C8" s="5">
        <v>1</v>
      </c>
      <c r="D8" s="15" t="s">
        <v>365</v>
      </c>
      <c r="E8" s="5">
        <v>0</v>
      </c>
      <c r="F8" s="15" t="s">
        <v>23</v>
      </c>
      <c r="G8" s="15">
        <v>235</v>
      </c>
      <c r="H8" s="15">
        <v>243</v>
      </c>
      <c r="I8" s="15"/>
      <c r="J8" s="15"/>
      <c r="V8" s="10" t="s">
        <v>384</v>
      </c>
      <c r="W8" s="16">
        <v>44878</v>
      </c>
      <c r="X8" s="16">
        <f>Colorado1_Info[[#This Row],[Centipede Net 1.1]]</f>
        <v>44878</v>
      </c>
      <c r="Y8" s="16">
        <f>Colorado1_Info[[#This Row],[Centipede Net 1.1]]</f>
        <v>44878</v>
      </c>
      <c r="Z8" s="16">
        <f>Colorado1_Info[[#This Row],[Centipede Net 1.1]]</f>
        <v>44878</v>
      </c>
      <c r="AA8" s="16">
        <f>Colorado1_Info[[#This Row],[Centipede Net 1.1]]</f>
        <v>44878</v>
      </c>
      <c r="AB8" s="5"/>
    </row>
    <row r="9" spans="2:28" x14ac:dyDescent="0.35">
      <c r="B9" s="5" t="s">
        <v>25</v>
      </c>
      <c r="C9" s="5">
        <v>1</v>
      </c>
      <c r="D9" s="15" t="s">
        <v>365</v>
      </c>
      <c r="E9" s="5">
        <v>0</v>
      </c>
      <c r="F9" s="15" t="s">
        <v>23</v>
      </c>
      <c r="G9" s="15">
        <v>173</v>
      </c>
      <c r="H9" s="15">
        <v>105.2</v>
      </c>
      <c r="I9" s="15"/>
      <c r="J9" s="15"/>
      <c r="V9" s="10" t="s">
        <v>392</v>
      </c>
      <c r="W9" s="17">
        <v>0.52083333333333337</v>
      </c>
      <c r="X9" s="17">
        <f>Colorado1_Info[[#This Row],[Centipede Net 1.1]]</f>
        <v>0.52083333333333337</v>
      </c>
      <c r="Y9" s="17">
        <f>Colorado1_Info[[#This Row],[Centipede Net 1.1]]</f>
        <v>0.52083333333333337</v>
      </c>
      <c r="Z9" s="17">
        <f>Colorado1_Info[[#This Row],[Centipede Net 1.1]]</f>
        <v>0.52083333333333337</v>
      </c>
      <c r="AA9" s="17">
        <f>Colorado1_Info[[#This Row],[Centipede Net 1.1]]</f>
        <v>0.52083333333333337</v>
      </c>
      <c r="AB9" s="10"/>
    </row>
    <row r="10" spans="2:28" x14ac:dyDescent="0.35">
      <c r="B10" s="5" t="s">
        <v>25</v>
      </c>
      <c r="C10" s="5">
        <v>1</v>
      </c>
      <c r="D10" s="15" t="s">
        <v>365</v>
      </c>
      <c r="E10" s="5">
        <v>0</v>
      </c>
      <c r="F10" s="15" t="s">
        <v>23</v>
      </c>
      <c r="G10" s="15">
        <v>154</v>
      </c>
      <c r="H10" s="15">
        <v>82.9</v>
      </c>
      <c r="I10" s="15"/>
      <c r="J10" s="15"/>
      <c r="V10" s="10" t="s">
        <v>366</v>
      </c>
      <c r="W10" s="15" t="s">
        <v>373</v>
      </c>
      <c r="X10" s="15" t="s">
        <v>373</v>
      </c>
      <c r="Y10" s="15" t="s">
        <v>373</v>
      </c>
      <c r="Z10" s="15" t="s">
        <v>364</v>
      </c>
      <c r="AA10" s="15" t="s">
        <v>365</v>
      </c>
      <c r="AB10" s="5"/>
    </row>
    <row r="11" spans="2:28" x14ac:dyDescent="0.35">
      <c r="B11" s="5" t="s">
        <v>25</v>
      </c>
      <c r="C11" s="5">
        <v>1</v>
      </c>
      <c r="D11" s="15" t="s">
        <v>365</v>
      </c>
      <c r="E11" s="5">
        <v>0</v>
      </c>
      <c r="F11" s="15" t="s">
        <v>23</v>
      </c>
      <c r="G11" s="15">
        <v>144</v>
      </c>
      <c r="H11" s="15">
        <v>67.8</v>
      </c>
      <c r="I11" s="15"/>
      <c r="J11" s="15"/>
      <c r="V11" s="10" t="s">
        <v>978</v>
      </c>
      <c r="W11" s="15">
        <v>1</v>
      </c>
      <c r="X11" s="15">
        <v>2</v>
      </c>
      <c r="Y11" s="15">
        <v>3</v>
      </c>
      <c r="Z11" s="15">
        <v>1</v>
      </c>
      <c r="AA11" s="15">
        <v>0</v>
      </c>
      <c r="AB11" s="5"/>
    </row>
    <row r="12" spans="2:28" x14ac:dyDescent="0.35">
      <c r="B12" s="5" t="s">
        <v>25</v>
      </c>
      <c r="C12" s="5">
        <v>1</v>
      </c>
      <c r="D12" s="15" t="s">
        <v>365</v>
      </c>
      <c r="E12" s="5">
        <v>0</v>
      </c>
      <c r="F12" s="15" t="s">
        <v>23</v>
      </c>
      <c r="G12" s="15">
        <v>211</v>
      </c>
      <c r="H12" s="15">
        <v>202.4</v>
      </c>
      <c r="I12" s="15"/>
      <c r="J12" s="15"/>
      <c r="V12" s="10" t="s">
        <v>367</v>
      </c>
      <c r="W12" s="15" t="str">
        <f>_xlfn.XLOOKUP(_xlfn.CONCAT(W5, " ", W6,  ".", W11), Sample_Coordinates[Sample Name], Sample_Coordinates[Coordinates], "Error")</f>
        <v>10.17545, -85.1085</v>
      </c>
      <c r="X12" s="15" t="str">
        <f>_xlfn.XLOOKUP(_xlfn.CONCAT(X5, " ", X6,  ".", X11), Sample_Coordinates[Sample Name], Sample_Coordinates[Coordinates], "Error")</f>
        <v>10.17537, -85.10832</v>
      </c>
      <c r="Y12" s="15" t="str">
        <f>_xlfn.XLOOKUP(_xlfn.CONCAT(Y5, " ", Y6,  ".", Y11), Sample_Coordinates[Sample Name], Sample_Coordinates[Coordinates], "Error")</f>
        <v>10.17537, -85.108</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x14ac:dyDescent="0.35">
      <c r="B13" s="5" t="s">
        <v>25</v>
      </c>
      <c r="C13" s="5">
        <v>1</v>
      </c>
      <c r="D13" s="15" t="s">
        <v>365</v>
      </c>
      <c r="E13" s="5">
        <v>0</v>
      </c>
      <c r="F13" s="15" t="s">
        <v>23</v>
      </c>
      <c r="G13" s="15">
        <v>114</v>
      </c>
      <c r="H13" s="15">
        <v>28.6</v>
      </c>
      <c r="I13" s="15"/>
      <c r="J13" s="15"/>
      <c r="V13" s="10" t="s">
        <v>368</v>
      </c>
      <c r="W13" s="18">
        <v>0.62847222222222221</v>
      </c>
      <c r="X13" s="18">
        <v>0.625</v>
      </c>
      <c r="Y13" s="18">
        <v>0.65625</v>
      </c>
      <c r="Z13" s="15"/>
      <c r="AA13" s="15"/>
    </row>
    <row r="14" spans="2:28" x14ac:dyDescent="0.35">
      <c r="B14" s="5" t="s">
        <v>25</v>
      </c>
      <c r="C14" s="5">
        <v>1</v>
      </c>
      <c r="D14" s="15" t="s">
        <v>365</v>
      </c>
      <c r="E14" s="5">
        <v>0</v>
      </c>
      <c r="F14" s="15" t="s">
        <v>71</v>
      </c>
      <c r="G14" s="15">
        <v>93</v>
      </c>
      <c r="H14" s="15">
        <v>12.6</v>
      </c>
      <c r="I14" s="15"/>
      <c r="J14" s="15"/>
      <c r="V14" s="10" t="s">
        <v>369</v>
      </c>
      <c r="W14" s="18">
        <v>0.88680555555555562</v>
      </c>
      <c r="X14" s="18">
        <v>0.86458333333333337</v>
      </c>
      <c r="Y14" s="18">
        <v>0.86111111111111116</v>
      </c>
      <c r="Z14" s="15"/>
      <c r="AA14" s="15"/>
      <c r="AB14" s="6"/>
    </row>
    <row r="15" spans="2:28" x14ac:dyDescent="0.35">
      <c r="B15" s="5" t="s">
        <v>25</v>
      </c>
      <c r="C15" s="5">
        <v>1</v>
      </c>
      <c r="D15" s="15" t="s">
        <v>365</v>
      </c>
      <c r="E15" s="5">
        <v>0</v>
      </c>
      <c r="F15" s="15" t="s">
        <v>71</v>
      </c>
      <c r="G15" s="15">
        <v>98</v>
      </c>
      <c r="H15" s="15">
        <v>9.6999999999999993</v>
      </c>
      <c r="I15" s="15"/>
      <c r="J15" s="15"/>
      <c r="V15" s="10" t="s">
        <v>370</v>
      </c>
      <c r="W15" s="19">
        <f>24*(W14-W13)</f>
        <v>6.200000000000002</v>
      </c>
      <c r="X15" s="19">
        <f t="shared" ref="X15:Y15" si="0">24*(X14-X13)</f>
        <v>5.7500000000000009</v>
      </c>
      <c r="Y15" s="19">
        <f t="shared" si="0"/>
        <v>4.9166666666666679</v>
      </c>
      <c r="Z15" s="15">
        <v>1</v>
      </c>
      <c r="AA15" s="15">
        <v>16</v>
      </c>
      <c r="AB15" s="5"/>
    </row>
    <row r="16" spans="2:28" x14ac:dyDescent="0.35">
      <c r="B16" s="5" t="s">
        <v>25</v>
      </c>
      <c r="C16" s="5">
        <v>1</v>
      </c>
      <c r="D16" s="15" t="s">
        <v>365</v>
      </c>
      <c r="E16" s="5">
        <v>0</v>
      </c>
      <c r="F16" s="15" t="s">
        <v>71</v>
      </c>
      <c r="G16" s="15">
        <v>89</v>
      </c>
      <c r="H16" s="15">
        <v>6.8</v>
      </c>
      <c r="I16" s="15"/>
      <c r="J16" s="15"/>
      <c r="V16" s="10" t="s">
        <v>371</v>
      </c>
      <c r="W16" s="15" t="s">
        <v>376</v>
      </c>
      <c r="X16" s="15" t="s">
        <v>376</v>
      </c>
      <c r="Y16" s="15" t="s">
        <v>376</v>
      </c>
      <c r="Z16" s="15" t="s">
        <v>374</v>
      </c>
      <c r="AA16" s="15" t="s">
        <v>375</v>
      </c>
      <c r="AB16" s="5"/>
    </row>
    <row r="17" spans="2:28" x14ac:dyDescent="0.35">
      <c r="B17" s="5" t="s">
        <v>25</v>
      </c>
      <c r="C17" s="5">
        <v>1</v>
      </c>
      <c r="D17" s="15" t="s">
        <v>365</v>
      </c>
      <c r="E17" s="5">
        <v>0</v>
      </c>
      <c r="F17" s="15" t="s">
        <v>28</v>
      </c>
      <c r="G17" s="15">
        <v>89</v>
      </c>
      <c r="H17" s="15">
        <v>10.199999999999999</v>
      </c>
      <c r="I17" s="15"/>
      <c r="J17" s="15"/>
      <c r="V17" s="10" t="s">
        <v>388</v>
      </c>
      <c r="W17" s="23">
        <v>11.2</v>
      </c>
      <c r="X17" s="23">
        <v>12.2</v>
      </c>
      <c r="Y17" s="23">
        <v>14.1</v>
      </c>
      <c r="Z17" s="15"/>
      <c r="AA17" s="15"/>
      <c r="AB17" s="5"/>
    </row>
    <row r="18" spans="2:28" x14ac:dyDescent="0.35">
      <c r="B18" s="5" t="s">
        <v>25</v>
      </c>
      <c r="C18" s="5">
        <v>1</v>
      </c>
      <c r="D18" s="15" t="s">
        <v>364</v>
      </c>
      <c r="E18" s="15">
        <v>1</v>
      </c>
      <c r="F18" s="15" t="s">
        <v>22</v>
      </c>
      <c r="G18" s="15">
        <v>35</v>
      </c>
      <c r="H18" s="15">
        <v>1.08</v>
      </c>
      <c r="I18" s="15"/>
      <c r="J18" s="15"/>
      <c r="V18" s="10" t="s">
        <v>389</v>
      </c>
      <c r="W18" s="23">
        <v>13.5</v>
      </c>
      <c r="X18" s="23">
        <v>14</v>
      </c>
      <c r="Y18" s="23">
        <v>13.9</v>
      </c>
      <c r="Z18" s="15"/>
      <c r="AA18" s="15"/>
      <c r="AB18" s="5"/>
    </row>
    <row r="19" spans="2:28" x14ac:dyDescent="0.35">
      <c r="B19" s="5" t="s">
        <v>25</v>
      </c>
      <c r="C19" s="5">
        <v>1</v>
      </c>
      <c r="D19" s="15" t="s">
        <v>364</v>
      </c>
      <c r="E19" s="15">
        <v>1</v>
      </c>
      <c r="F19" s="15" t="s">
        <v>22</v>
      </c>
      <c r="G19" s="15">
        <v>55</v>
      </c>
      <c r="H19" s="15">
        <v>5.32</v>
      </c>
      <c r="I19" s="15"/>
      <c r="J19" s="15"/>
      <c r="V19" s="10" t="s">
        <v>372</v>
      </c>
      <c r="W19" s="15">
        <f>AVERAGE(W17:W18)</f>
        <v>12.35</v>
      </c>
      <c r="X19" s="15">
        <f t="shared" ref="X19:Y19" si="1">AVERAGE(X17:X18)</f>
        <v>13.1</v>
      </c>
      <c r="Y19" s="15">
        <f t="shared" si="1"/>
        <v>14</v>
      </c>
      <c r="Z19" s="15">
        <f>AVERAGE($W19:$Y19)</f>
        <v>13.15</v>
      </c>
      <c r="AA19" s="15">
        <f>AVERAGE($W19:$Y19)</f>
        <v>13.15</v>
      </c>
      <c r="AB19" s="5"/>
    </row>
    <row r="20" spans="2:28" x14ac:dyDescent="0.35">
      <c r="B20" s="5" t="s">
        <v>25</v>
      </c>
      <c r="C20" s="5">
        <v>1</v>
      </c>
      <c r="D20" s="15" t="s">
        <v>364</v>
      </c>
      <c r="E20" s="15">
        <v>1</v>
      </c>
      <c r="F20" s="15" t="s">
        <v>22</v>
      </c>
      <c r="G20" s="15">
        <v>37</v>
      </c>
      <c r="H20" s="15">
        <v>2.3199999999999998</v>
      </c>
      <c r="I20" s="15"/>
      <c r="J20" s="15"/>
      <c r="V20" s="10" t="s">
        <v>1</v>
      </c>
      <c r="W20">
        <v>-46.7</v>
      </c>
      <c r="X20" s="24">
        <v>-43.1</v>
      </c>
      <c r="Y20">
        <v>-46.2</v>
      </c>
      <c r="Z20" s="15">
        <f t="shared" ref="Z20:AA32" si="2">AVERAGE($W20:$Y20)</f>
        <v>-45.333333333333336</v>
      </c>
      <c r="AA20" s="15">
        <f t="shared" si="2"/>
        <v>-45.333333333333336</v>
      </c>
      <c r="AB20" s="5"/>
    </row>
    <row r="21" spans="2:28" x14ac:dyDescent="0.35">
      <c r="B21" s="5" t="s">
        <v>25</v>
      </c>
      <c r="C21" s="5">
        <v>1</v>
      </c>
      <c r="D21" s="15" t="s">
        <v>364</v>
      </c>
      <c r="E21" s="15">
        <v>1</v>
      </c>
      <c r="F21" s="15" t="s">
        <v>23</v>
      </c>
      <c r="G21" s="15">
        <v>95</v>
      </c>
      <c r="H21" s="15">
        <v>14.45</v>
      </c>
      <c r="I21" s="15"/>
      <c r="J21" s="15"/>
      <c r="V21" s="10" t="s">
        <v>2</v>
      </c>
      <c r="W21">
        <v>7.88</v>
      </c>
      <c r="X21">
        <v>7.82</v>
      </c>
      <c r="Y21">
        <v>7.87</v>
      </c>
      <c r="Z21" s="15">
        <f t="shared" si="2"/>
        <v>7.8566666666666665</v>
      </c>
      <c r="AA21" s="15">
        <f t="shared" si="2"/>
        <v>7.8566666666666665</v>
      </c>
      <c r="AB21" s="5"/>
    </row>
    <row r="22" spans="2:28" x14ac:dyDescent="0.35">
      <c r="B22" s="5" t="s">
        <v>25</v>
      </c>
      <c r="C22" s="5">
        <v>1</v>
      </c>
      <c r="D22" s="15" t="s">
        <v>364</v>
      </c>
      <c r="E22" s="15">
        <v>1</v>
      </c>
      <c r="F22" s="15" t="s">
        <v>23</v>
      </c>
      <c r="G22" s="15">
        <v>146</v>
      </c>
      <c r="H22" s="15">
        <v>53.3</v>
      </c>
      <c r="I22" s="15"/>
      <c r="J22" s="15"/>
      <c r="V22" s="10" t="s">
        <v>3</v>
      </c>
      <c r="W22">
        <v>138.80000000000001</v>
      </c>
      <c r="X22">
        <v>133.4</v>
      </c>
      <c r="Y22">
        <v>130.30000000000001</v>
      </c>
      <c r="Z22" s="15">
        <f t="shared" si="2"/>
        <v>134.16666666666669</v>
      </c>
      <c r="AA22" s="15">
        <f t="shared" si="2"/>
        <v>134.16666666666669</v>
      </c>
      <c r="AB22" s="5"/>
    </row>
    <row r="23" spans="2:28" x14ac:dyDescent="0.35">
      <c r="B23" s="5" t="s">
        <v>25</v>
      </c>
      <c r="C23" s="5">
        <v>1</v>
      </c>
      <c r="D23" s="15" t="s">
        <v>364</v>
      </c>
      <c r="E23" s="15">
        <v>1</v>
      </c>
      <c r="F23" s="15" t="s">
        <v>23</v>
      </c>
      <c r="G23" s="15">
        <v>133</v>
      </c>
      <c r="H23" s="15">
        <v>37.42</v>
      </c>
      <c r="I23" s="15"/>
      <c r="J23" s="15"/>
      <c r="V23" s="10" t="s">
        <v>4</v>
      </c>
      <c r="W23">
        <v>71.8</v>
      </c>
      <c r="X23">
        <v>63.2</v>
      </c>
      <c r="Y23">
        <v>69.900000000000006</v>
      </c>
      <c r="Z23" s="15">
        <f t="shared" si="2"/>
        <v>68.3</v>
      </c>
      <c r="AA23" s="15">
        <f t="shared" si="2"/>
        <v>68.3</v>
      </c>
      <c r="AB23" s="5"/>
    </row>
    <row r="24" spans="2:28" x14ac:dyDescent="0.35">
      <c r="B24" s="5" t="s">
        <v>25</v>
      </c>
      <c r="C24" s="5">
        <v>1</v>
      </c>
      <c r="D24" s="15" t="s">
        <v>364</v>
      </c>
      <c r="E24" s="15">
        <v>1</v>
      </c>
      <c r="F24" s="15" t="s">
        <v>23</v>
      </c>
      <c r="G24" s="15">
        <v>149</v>
      </c>
      <c r="H24" s="15">
        <v>52.85</v>
      </c>
      <c r="I24" s="15"/>
      <c r="J24" s="15"/>
      <c r="V24" s="10" t="s">
        <v>354</v>
      </c>
      <c r="W24">
        <v>4.8099999999999996</v>
      </c>
      <c r="X24">
        <v>4.25</v>
      </c>
      <c r="Y24">
        <v>4.7</v>
      </c>
      <c r="Z24" s="15">
        <f t="shared" si="2"/>
        <v>4.586666666666666</v>
      </c>
      <c r="AA24" s="15">
        <f t="shared" si="2"/>
        <v>4.586666666666666</v>
      </c>
      <c r="AB24" s="5"/>
    </row>
    <row r="25" spans="2:28" x14ac:dyDescent="0.35">
      <c r="B25" s="5" t="s">
        <v>25</v>
      </c>
      <c r="C25" s="5">
        <v>1</v>
      </c>
      <c r="D25" s="15" t="s">
        <v>364</v>
      </c>
      <c r="E25" s="15">
        <v>1</v>
      </c>
      <c r="F25" s="15" t="s">
        <v>23</v>
      </c>
      <c r="G25" s="15">
        <v>156</v>
      </c>
      <c r="H25" s="15">
        <v>61.63</v>
      </c>
      <c r="I25" s="15"/>
      <c r="J25" s="15"/>
      <c r="V25" s="10" t="s">
        <v>17</v>
      </c>
      <c r="W25">
        <v>28.41</v>
      </c>
      <c r="X25">
        <v>29.65</v>
      </c>
      <c r="Y25">
        <v>29.33</v>
      </c>
      <c r="Z25" s="15">
        <f t="shared" si="2"/>
        <v>29.13</v>
      </c>
      <c r="AA25" s="15">
        <f t="shared" si="2"/>
        <v>29.13</v>
      </c>
      <c r="AB25" s="5"/>
    </row>
    <row r="26" spans="2:28" x14ac:dyDescent="0.35">
      <c r="B26" s="5" t="s">
        <v>25</v>
      </c>
      <c r="C26" s="5">
        <v>1</v>
      </c>
      <c r="D26" s="15" t="s">
        <v>364</v>
      </c>
      <c r="E26" s="15">
        <v>1</v>
      </c>
      <c r="F26" s="15" t="s">
        <v>23</v>
      </c>
      <c r="G26" s="15">
        <v>171</v>
      </c>
      <c r="H26" s="15">
        <v>73.349999999999994</v>
      </c>
      <c r="I26" s="15"/>
      <c r="J26" s="15"/>
      <c r="Q26" s="12"/>
      <c r="V26" s="10" t="s">
        <v>986</v>
      </c>
      <c r="W26">
        <v>32</v>
      </c>
      <c r="X26">
        <v>33.200000000000003</v>
      </c>
      <c r="Y26">
        <v>32.729999999999997</v>
      </c>
      <c r="Z26" s="15">
        <f t="shared" si="2"/>
        <v>32.643333333333338</v>
      </c>
      <c r="AA26" s="15">
        <f t="shared" si="2"/>
        <v>32.643333333333338</v>
      </c>
      <c r="AB26" s="5"/>
    </row>
    <row r="27" spans="2:28" x14ac:dyDescent="0.35">
      <c r="B27" s="5" t="s">
        <v>25</v>
      </c>
      <c r="C27" s="5">
        <v>1</v>
      </c>
      <c r="D27" s="15" t="s">
        <v>364</v>
      </c>
      <c r="E27" s="15">
        <v>1</v>
      </c>
      <c r="F27" s="15" t="s">
        <v>23</v>
      </c>
      <c r="G27" s="15">
        <v>194</v>
      </c>
      <c r="H27" s="15">
        <v>121.8</v>
      </c>
      <c r="I27" s="15"/>
      <c r="J27" s="15"/>
      <c r="V27" s="10" t="s">
        <v>385</v>
      </c>
      <c r="W27">
        <v>0</v>
      </c>
      <c r="X27">
        <v>0</v>
      </c>
      <c r="Y27">
        <v>0</v>
      </c>
      <c r="Z27" s="15">
        <f t="shared" si="2"/>
        <v>0</v>
      </c>
      <c r="AA27" s="15">
        <f t="shared" si="2"/>
        <v>0</v>
      </c>
      <c r="AB27" s="5"/>
    </row>
    <row r="28" spans="2:28" x14ac:dyDescent="0.35">
      <c r="B28" s="5" t="s">
        <v>25</v>
      </c>
      <c r="C28" s="5">
        <v>1</v>
      </c>
      <c r="D28" s="15" t="s">
        <v>364</v>
      </c>
      <c r="E28" s="15">
        <v>1</v>
      </c>
      <c r="F28" s="15" t="s">
        <v>23</v>
      </c>
      <c r="G28" s="15">
        <v>88</v>
      </c>
      <c r="H28" s="15">
        <v>10.1</v>
      </c>
      <c r="I28" s="15"/>
      <c r="J28" s="15"/>
      <c r="V28" s="10" t="s">
        <v>992</v>
      </c>
      <c r="W28">
        <v>14.21</v>
      </c>
      <c r="X28">
        <v>14.81</v>
      </c>
      <c r="Y28">
        <v>14.67</v>
      </c>
      <c r="Z28" s="15">
        <f t="shared" si="2"/>
        <v>14.563333333333334</v>
      </c>
      <c r="AA28" s="15">
        <f t="shared" si="2"/>
        <v>14.563333333333334</v>
      </c>
      <c r="AB28" s="5"/>
    </row>
    <row r="29" spans="2:28" x14ac:dyDescent="0.35">
      <c r="B29" s="5" t="s">
        <v>25</v>
      </c>
      <c r="C29" s="5">
        <v>1</v>
      </c>
      <c r="D29" s="15" t="s">
        <v>364</v>
      </c>
      <c r="E29" s="15">
        <v>1</v>
      </c>
      <c r="F29" s="15" t="s">
        <v>23</v>
      </c>
      <c r="G29" s="15">
        <v>201</v>
      </c>
      <c r="H29" s="15">
        <v>182.8</v>
      </c>
      <c r="I29" s="15"/>
      <c r="J29" s="15"/>
      <c r="V29" s="10" t="s">
        <v>5</v>
      </c>
      <c r="W29">
        <v>17.36</v>
      </c>
      <c r="X29">
        <v>18.18</v>
      </c>
      <c r="Y29">
        <v>18</v>
      </c>
      <c r="Z29" s="15">
        <f t="shared" si="2"/>
        <v>17.846666666666668</v>
      </c>
      <c r="AA29" s="15">
        <f t="shared" si="2"/>
        <v>17.846666666666668</v>
      </c>
      <c r="AB29" s="5"/>
    </row>
    <row r="30" spans="2:28" ht="16.5" x14ac:dyDescent="0.35">
      <c r="B30" s="5" t="s">
        <v>25</v>
      </c>
      <c r="C30" s="5">
        <v>1</v>
      </c>
      <c r="D30" s="15" t="s">
        <v>364</v>
      </c>
      <c r="E30" s="15">
        <v>1</v>
      </c>
      <c r="F30" s="15" t="s">
        <v>23</v>
      </c>
      <c r="G30" s="15">
        <v>197</v>
      </c>
      <c r="H30" s="15">
        <v>164.1</v>
      </c>
      <c r="I30" s="15"/>
      <c r="J30" s="15"/>
      <c r="V30" s="10" t="s">
        <v>386</v>
      </c>
      <c r="W30">
        <v>8</v>
      </c>
      <c r="X30">
        <v>8.6999999999999993</v>
      </c>
      <c r="Y30">
        <v>8.6999999999999993</v>
      </c>
      <c r="Z30" s="15">
        <f t="shared" si="2"/>
        <v>8.4666666666666668</v>
      </c>
      <c r="AA30" s="15">
        <f t="shared" si="2"/>
        <v>8.4666666666666668</v>
      </c>
      <c r="AB30" s="5"/>
    </row>
    <row r="31" spans="2:28" x14ac:dyDescent="0.35">
      <c r="B31" s="5" t="s">
        <v>25</v>
      </c>
      <c r="C31" s="5">
        <v>1</v>
      </c>
      <c r="D31" s="15" t="s">
        <v>364</v>
      </c>
      <c r="E31" s="15">
        <v>1</v>
      </c>
      <c r="F31" s="15" t="s">
        <v>22</v>
      </c>
      <c r="G31" s="15">
        <v>50</v>
      </c>
      <c r="H31" s="15">
        <v>3.1</v>
      </c>
      <c r="I31" s="15"/>
      <c r="J31" s="15"/>
      <c r="V31" s="10" t="s">
        <v>377</v>
      </c>
      <c r="W31">
        <v>31.65</v>
      </c>
      <c r="X31">
        <v>31.3</v>
      </c>
      <c r="Y31">
        <v>31.11</v>
      </c>
      <c r="Z31" s="15">
        <f t="shared" si="2"/>
        <v>31.353333333333335</v>
      </c>
      <c r="AA31" s="15">
        <f t="shared" si="2"/>
        <v>31.353333333333335</v>
      </c>
    </row>
    <row r="32" spans="2:28" x14ac:dyDescent="0.35">
      <c r="B32" s="5" t="s">
        <v>25</v>
      </c>
      <c r="C32" s="5">
        <v>1</v>
      </c>
      <c r="D32" s="15" t="s">
        <v>364</v>
      </c>
      <c r="E32" s="15">
        <v>1</v>
      </c>
      <c r="F32" s="15" t="s">
        <v>22</v>
      </c>
      <c r="G32" s="15">
        <v>45</v>
      </c>
      <c r="H32" s="15">
        <v>2.76</v>
      </c>
      <c r="I32" s="15"/>
      <c r="J32" s="15"/>
      <c r="V32" s="10" t="s">
        <v>387</v>
      </c>
      <c r="W32">
        <v>14.757999999999999</v>
      </c>
      <c r="X32">
        <v>14.771000000000001</v>
      </c>
      <c r="Y32">
        <v>14.782999999999999</v>
      </c>
      <c r="Z32" s="15">
        <f t="shared" si="2"/>
        <v>14.770666666666665</v>
      </c>
      <c r="AA32" s="15">
        <f t="shared" si="2"/>
        <v>14.770666666666665</v>
      </c>
    </row>
    <row r="33" spans="2:10" x14ac:dyDescent="0.35">
      <c r="B33" s="5" t="s">
        <v>25</v>
      </c>
      <c r="C33" s="5">
        <v>1</v>
      </c>
      <c r="D33" s="15" t="s">
        <v>364</v>
      </c>
      <c r="E33" s="15">
        <v>1</v>
      </c>
      <c r="F33" s="15" t="s">
        <v>22</v>
      </c>
      <c r="G33" s="15">
        <v>50</v>
      </c>
      <c r="H33" s="15">
        <v>1.72</v>
      </c>
      <c r="I33" s="15"/>
      <c r="J33" s="15"/>
    </row>
    <row r="34" spans="2:10" x14ac:dyDescent="0.35">
      <c r="B34" s="5" t="s">
        <v>25</v>
      </c>
      <c r="C34" s="5">
        <v>1</v>
      </c>
      <c r="D34" s="15" t="s">
        <v>364</v>
      </c>
      <c r="E34" s="15">
        <v>1</v>
      </c>
      <c r="F34" s="15" t="s">
        <v>22</v>
      </c>
      <c r="G34" s="15">
        <v>39</v>
      </c>
      <c r="H34" s="15">
        <v>1.76</v>
      </c>
      <c r="I34" s="15"/>
      <c r="J34" s="15"/>
    </row>
    <row r="35" spans="2:10" x14ac:dyDescent="0.35">
      <c r="B35" s="5" t="s">
        <v>25</v>
      </c>
      <c r="C35" s="5">
        <v>1</v>
      </c>
      <c r="D35" s="15" t="s">
        <v>364</v>
      </c>
      <c r="E35" s="15">
        <v>1</v>
      </c>
      <c r="F35" s="15" t="s">
        <v>22</v>
      </c>
      <c r="G35" s="15">
        <v>35</v>
      </c>
      <c r="H35" s="15">
        <v>2.14</v>
      </c>
      <c r="I35" s="15"/>
      <c r="J35" s="15"/>
    </row>
    <row r="36" spans="2:10" x14ac:dyDescent="0.35">
      <c r="B36" s="5" t="s">
        <v>25</v>
      </c>
      <c r="C36" s="5">
        <v>1</v>
      </c>
      <c r="D36" s="15" t="s">
        <v>364</v>
      </c>
      <c r="E36" s="15">
        <v>1</v>
      </c>
      <c r="F36" s="15" t="s">
        <v>77</v>
      </c>
      <c r="G36" s="15">
        <v>75</v>
      </c>
      <c r="H36" s="15">
        <v>4.92</v>
      </c>
      <c r="I36" s="15"/>
      <c r="J36" s="15"/>
    </row>
    <row r="37" spans="2:10" x14ac:dyDescent="0.35">
      <c r="B37" s="5" t="s">
        <v>25</v>
      </c>
      <c r="C37" s="5">
        <v>1</v>
      </c>
      <c r="D37" s="15" t="s">
        <v>364</v>
      </c>
      <c r="E37" s="15">
        <v>1</v>
      </c>
      <c r="F37" s="15" t="s">
        <v>71</v>
      </c>
      <c r="G37" s="15">
        <v>91</v>
      </c>
      <c r="H37" s="15">
        <v>8.6199999999999992</v>
      </c>
      <c r="I37" s="15"/>
      <c r="J37" s="15"/>
    </row>
    <row r="38" spans="2:10" x14ac:dyDescent="0.35">
      <c r="B38" s="5" t="s">
        <v>25</v>
      </c>
      <c r="C38" s="5">
        <v>1</v>
      </c>
      <c r="D38" s="15" t="s">
        <v>373</v>
      </c>
      <c r="E38" s="15">
        <v>1</v>
      </c>
      <c r="F38" s="15" t="s">
        <v>46</v>
      </c>
      <c r="G38" s="15">
        <v>741</v>
      </c>
      <c r="H38" s="15">
        <v>387.5</v>
      </c>
      <c r="I38" s="15"/>
      <c r="J38" s="15"/>
    </row>
    <row r="39" spans="2:10" x14ac:dyDescent="0.35">
      <c r="B39" s="5" t="s">
        <v>25</v>
      </c>
      <c r="C39" s="5">
        <v>1</v>
      </c>
      <c r="D39" s="15" t="s">
        <v>373</v>
      </c>
      <c r="E39" s="15">
        <v>1</v>
      </c>
      <c r="F39" s="15" t="s">
        <v>31</v>
      </c>
      <c r="G39" s="15">
        <v>110</v>
      </c>
      <c r="H39" s="15">
        <v>37.5</v>
      </c>
      <c r="I39" s="15"/>
      <c r="J39" s="15"/>
    </row>
    <row r="40" spans="2:10" x14ac:dyDescent="0.35">
      <c r="B40" s="5" t="s">
        <v>25</v>
      </c>
      <c r="C40" s="5">
        <v>1</v>
      </c>
      <c r="D40" s="15" t="s">
        <v>373</v>
      </c>
      <c r="E40" s="15">
        <v>1</v>
      </c>
      <c r="F40" s="15" t="s">
        <v>22</v>
      </c>
      <c r="G40" s="15">
        <v>55</v>
      </c>
      <c r="H40" s="15">
        <v>7.3</v>
      </c>
      <c r="I40" s="15"/>
      <c r="J40" s="15"/>
    </row>
    <row r="41" spans="2:10" x14ac:dyDescent="0.35">
      <c r="B41" s="5" t="s">
        <v>25</v>
      </c>
      <c r="C41" s="5">
        <v>1</v>
      </c>
      <c r="D41" s="15" t="s">
        <v>373</v>
      </c>
      <c r="E41" s="15">
        <v>1</v>
      </c>
      <c r="F41" s="15" t="s">
        <v>31</v>
      </c>
      <c r="G41" s="15">
        <v>65</v>
      </c>
      <c r="H41" s="15">
        <v>8.3000000000000007</v>
      </c>
      <c r="I41" s="15"/>
      <c r="J41" s="15"/>
    </row>
    <row r="42" spans="2:10" x14ac:dyDescent="0.35">
      <c r="B42" s="5" t="s">
        <v>25</v>
      </c>
      <c r="C42" s="5">
        <v>1</v>
      </c>
      <c r="D42" s="15" t="s">
        <v>373</v>
      </c>
      <c r="E42" s="15">
        <v>1</v>
      </c>
      <c r="F42" s="15" t="s">
        <v>22</v>
      </c>
      <c r="G42" s="15">
        <v>89</v>
      </c>
      <c r="H42" s="15">
        <v>26</v>
      </c>
      <c r="I42" s="15"/>
      <c r="J42" s="15"/>
    </row>
    <row r="43" spans="2:10" x14ac:dyDescent="0.35">
      <c r="B43" s="5" t="s">
        <v>25</v>
      </c>
      <c r="C43" s="5">
        <v>1</v>
      </c>
      <c r="D43" s="15" t="s">
        <v>373</v>
      </c>
      <c r="E43" s="15">
        <v>1</v>
      </c>
      <c r="F43" s="15" t="s">
        <v>22</v>
      </c>
      <c r="G43" s="15">
        <v>75</v>
      </c>
      <c r="H43" s="15">
        <v>17.399999999999999</v>
      </c>
      <c r="I43" s="15"/>
      <c r="J43" s="15"/>
    </row>
    <row r="44" spans="2:10" x14ac:dyDescent="0.35">
      <c r="B44" s="5" t="s">
        <v>25</v>
      </c>
      <c r="C44" s="5">
        <v>1</v>
      </c>
      <c r="D44" s="15" t="s">
        <v>373</v>
      </c>
      <c r="E44" s="15">
        <v>1</v>
      </c>
      <c r="F44" s="15" t="s">
        <v>22</v>
      </c>
      <c r="G44" s="15">
        <v>57</v>
      </c>
      <c r="H44" s="15">
        <v>7.2</v>
      </c>
      <c r="I44" s="15"/>
      <c r="J44" s="15"/>
    </row>
    <row r="45" spans="2:10" x14ac:dyDescent="0.35">
      <c r="B45" s="5" t="s">
        <v>25</v>
      </c>
      <c r="C45" s="5">
        <v>1</v>
      </c>
      <c r="D45" s="15" t="s">
        <v>373</v>
      </c>
      <c r="E45" s="15">
        <v>1</v>
      </c>
      <c r="F45" s="15" t="s">
        <v>23</v>
      </c>
      <c r="G45" s="15">
        <v>75</v>
      </c>
      <c r="H45" s="15">
        <v>7.4</v>
      </c>
      <c r="I45" s="15"/>
      <c r="J45" s="15"/>
    </row>
    <row r="46" spans="2:10" x14ac:dyDescent="0.35">
      <c r="B46" s="5" t="s">
        <v>25</v>
      </c>
      <c r="C46" s="5">
        <v>1</v>
      </c>
      <c r="D46" s="15" t="s">
        <v>373</v>
      </c>
      <c r="E46" s="15">
        <v>1</v>
      </c>
      <c r="F46" s="15" t="s">
        <v>23</v>
      </c>
      <c r="G46" s="15">
        <v>115</v>
      </c>
      <c r="H46" s="15">
        <v>31.2</v>
      </c>
      <c r="I46" s="15"/>
      <c r="J46" s="15"/>
    </row>
    <row r="47" spans="2:10" x14ac:dyDescent="0.35">
      <c r="B47" s="5" t="s">
        <v>25</v>
      </c>
      <c r="C47" s="5">
        <v>1</v>
      </c>
      <c r="D47" s="15" t="s">
        <v>373</v>
      </c>
      <c r="E47" s="15">
        <v>1</v>
      </c>
      <c r="F47" s="15" t="s">
        <v>23</v>
      </c>
      <c r="G47" s="15">
        <v>125</v>
      </c>
      <c r="H47" s="15">
        <v>42.2</v>
      </c>
      <c r="I47" s="15"/>
      <c r="J47" s="15"/>
    </row>
    <row r="48" spans="2:10" x14ac:dyDescent="0.35">
      <c r="B48" s="5" t="s">
        <v>25</v>
      </c>
      <c r="C48" s="5">
        <v>1</v>
      </c>
      <c r="D48" s="15" t="s">
        <v>373</v>
      </c>
      <c r="E48" s="15">
        <v>1</v>
      </c>
      <c r="F48" s="15" t="s">
        <v>23</v>
      </c>
      <c r="G48" s="15">
        <v>135</v>
      </c>
      <c r="H48" s="15">
        <v>43.2</v>
      </c>
      <c r="I48" s="15"/>
      <c r="J48" s="15"/>
    </row>
    <row r="49" spans="2:10" x14ac:dyDescent="0.35">
      <c r="B49" s="5" t="s">
        <v>25</v>
      </c>
      <c r="C49" s="5">
        <v>1</v>
      </c>
      <c r="D49" s="15" t="s">
        <v>373</v>
      </c>
      <c r="E49" s="15">
        <v>1</v>
      </c>
      <c r="F49" s="15" t="s">
        <v>20</v>
      </c>
      <c r="G49" s="15">
        <v>64</v>
      </c>
      <c r="H49" s="15">
        <v>7.3</v>
      </c>
      <c r="I49" s="15" t="s">
        <v>13</v>
      </c>
      <c r="J49" s="15" t="s">
        <v>995</v>
      </c>
    </row>
    <row r="50" spans="2:10" x14ac:dyDescent="0.35">
      <c r="B50" s="5" t="s">
        <v>25</v>
      </c>
      <c r="C50" s="5">
        <v>1</v>
      </c>
      <c r="D50" s="15" t="s">
        <v>373</v>
      </c>
      <c r="E50" s="15">
        <v>1</v>
      </c>
      <c r="F50" s="15" t="s">
        <v>20</v>
      </c>
      <c r="G50" s="15">
        <v>58</v>
      </c>
      <c r="H50" s="15">
        <v>3.9</v>
      </c>
      <c r="I50" s="15"/>
      <c r="J50" s="15" t="s">
        <v>995</v>
      </c>
    </row>
    <row r="51" spans="2:10" x14ac:dyDescent="0.35">
      <c r="B51" s="5" t="s">
        <v>25</v>
      </c>
      <c r="C51" s="5">
        <v>1</v>
      </c>
      <c r="D51" s="15" t="s">
        <v>373</v>
      </c>
      <c r="E51" s="15">
        <v>1</v>
      </c>
      <c r="F51" s="15" t="s">
        <v>20</v>
      </c>
      <c r="G51" s="15">
        <v>69</v>
      </c>
      <c r="H51" s="15">
        <v>5</v>
      </c>
      <c r="I51" s="15"/>
      <c r="J51" s="15" t="s">
        <v>995</v>
      </c>
    </row>
    <row r="52" spans="2:10" x14ac:dyDescent="0.35">
      <c r="B52" s="5" t="s">
        <v>25</v>
      </c>
      <c r="C52" s="5">
        <v>1</v>
      </c>
      <c r="D52" s="15" t="s">
        <v>373</v>
      </c>
      <c r="E52" s="15">
        <v>1</v>
      </c>
      <c r="F52" s="15" t="s">
        <v>20</v>
      </c>
      <c r="G52" s="15">
        <v>54</v>
      </c>
      <c r="H52" s="15">
        <v>4.0999999999999996</v>
      </c>
      <c r="I52" s="15"/>
      <c r="J52" s="15" t="s">
        <v>995</v>
      </c>
    </row>
    <row r="53" spans="2:10" x14ac:dyDescent="0.35">
      <c r="B53" s="5" t="s">
        <v>25</v>
      </c>
      <c r="C53" s="5">
        <v>1</v>
      </c>
      <c r="D53" s="15" t="s">
        <v>373</v>
      </c>
      <c r="E53" s="15">
        <v>2</v>
      </c>
      <c r="F53" s="15" t="s">
        <v>294</v>
      </c>
      <c r="G53" s="15">
        <v>205</v>
      </c>
      <c r="H53" s="15">
        <v>327.3</v>
      </c>
      <c r="I53" s="15"/>
      <c r="J53" s="15"/>
    </row>
    <row r="54" spans="2:10" x14ac:dyDescent="0.35">
      <c r="B54" s="5" t="s">
        <v>25</v>
      </c>
      <c r="C54" s="5">
        <v>1</v>
      </c>
      <c r="D54" s="15" t="s">
        <v>373</v>
      </c>
      <c r="E54" s="15">
        <v>2</v>
      </c>
      <c r="F54" s="15" t="s">
        <v>29</v>
      </c>
      <c r="G54" s="15">
        <v>245</v>
      </c>
      <c r="H54" s="15">
        <v>456.8</v>
      </c>
      <c r="I54" s="15"/>
      <c r="J54" s="15"/>
    </row>
    <row r="55" spans="2:10" x14ac:dyDescent="0.35">
      <c r="B55" s="5" t="s">
        <v>25</v>
      </c>
      <c r="C55" s="5">
        <v>1</v>
      </c>
      <c r="D55" s="15" t="s">
        <v>373</v>
      </c>
      <c r="E55" s="15">
        <v>2</v>
      </c>
      <c r="F55" s="15" t="s">
        <v>23</v>
      </c>
      <c r="G55" s="15">
        <v>165</v>
      </c>
      <c r="H55" s="15">
        <v>80.7</v>
      </c>
      <c r="I55" s="15"/>
      <c r="J55" s="15"/>
    </row>
    <row r="56" spans="2:10" x14ac:dyDescent="0.35">
      <c r="B56" s="5" t="s">
        <v>25</v>
      </c>
      <c r="C56" s="5">
        <v>1</v>
      </c>
      <c r="D56" s="15" t="s">
        <v>373</v>
      </c>
      <c r="E56" s="15">
        <v>2</v>
      </c>
      <c r="F56" s="15" t="s">
        <v>26</v>
      </c>
      <c r="G56" s="15">
        <v>103</v>
      </c>
      <c r="H56" s="15">
        <v>21.1</v>
      </c>
      <c r="I56" s="15"/>
      <c r="J56" s="15"/>
    </row>
    <row r="57" spans="2:10" x14ac:dyDescent="0.35">
      <c r="B57" s="5" t="s">
        <v>25</v>
      </c>
      <c r="C57" s="5">
        <v>1</v>
      </c>
      <c r="D57" s="15" t="s">
        <v>373</v>
      </c>
      <c r="E57" s="15">
        <v>2</v>
      </c>
      <c r="F57" s="15" t="s">
        <v>44</v>
      </c>
      <c r="G57" s="15">
        <v>140</v>
      </c>
      <c r="H57" s="15">
        <v>71.7</v>
      </c>
      <c r="I57" s="15" t="s">
        <v>13</v>
      </c>
      <c r="J57" s="15" t="s">
        <v>995</v>
      </c>
    </row>
    <row r="58" spans="2:10" x14ac:dyDescent="0.35">
      <c r="B58" s="5" t="s">
        <v>25</v>
      </c>
      <c r="C58" s="5">
        <v>1</v>
      </c>
      <c r="D58" s="15" t="s">
        <v>373</v>
      </c>
      <c r="E58" s="15">
        <v>3</v>
      </c>
      <c r="F58" s="15" t="s">
        <v>31</v>
      </c>
      <c r="G58" s="15">
        <v>101</v>
      </c>
      <c r="H58" s="15">
        <v>26.9</v>
      </c>
      <c r="I58" s="15"/>
      <c r="J58" s="15"/>
    </row>
    <row r="59" spans="2:10" x14ac:dyDescent="0.35">
      <c r="B59" s="5" t="s">
        <v>25</v>
      </c>
      <c r="C59" s="5">
        <v>1</v>
      </c>
      <c r="D59" s="15" t="s">
        <v>373</v>
      </c>
      <c r="E59" s="15">
        <v>3</v>
      </c>
      <c r="F59" s="15" t="s">
        <v>31</v>
      </c>
      <c r="G59" s="15">
        <v>39</v>
      </c>
      <c r="H59" s="15">
        <v>1.7</v>
      </c>
      <c r="I59" s="15"/>
      <c r="J59" s="15"/>
    </row>
    <row r="60" spans="2:10" x14ac:dyDescent="0.35">
      <c r="B60" s="5" t="s">
        <v>25</v>
      </c>
      <c r="C60" s="5">
        <v>1</v>
      </c>
      <c r="D60" s="15" t="s">
        <v>373</v>
      </c>
      <c r="E60" s="15">
        <v>3</v>
      </c>
      <c r="F60" s="15" t="s">
        <v>31</v>
      </c>
      <c r="G60" s="15">
        <v>45</v>
      </c>
      <c r="H60" s="15">
        <v>2.8</v>
      </c>
      <c r="I60" s="15"/>
      <c r="J60" s="15"/>
    </row>
    <row r="61" spans="2:10" x14ac:dyDescent="0.35">
      <c r="B61" s="5" t="s">
        <v>25</v>
      </c>
      <c r="C61" s="5">
        <v>1</v>
      </c>
      <c r="D61" s="15" t="s">
        <v>373</v>
      </c>
      <c r="E61" s="15">
        <v>3</v>
      </c>
      <c r="F61" s="15" t="s">
        <v>31</v>
      </c>
      <c r="G61" s="15">
        <v>41</v>
      </c>
      <c r="H61" s="15">
        <v>2.2999999999999998</v>
      </c>
      <c r="I61" s="15"/>
      <c r="J61" s="15"/>
    </row>
    <row r="62" spans="2:10" x14ac:dyDescent="0.35">
      <c r="B62" s="5" t="s">
        <v>25</v>
      </c>
      <c r="C62" s="5">
        <v>1</v>
      </c>
      <c r="D62" s="15" t="s">
        <v>373</v>
      </c>
      <c r="E62" s="15">
        <v>3</v>
      </c>
      <c r="F62" s="15" t="s">
        <v>31</v>
      </c>
      <c r="G62" s="15">
        <v>38</v>
      </c>
      <c r="H62" s="15">
        <v>1.9</v>
      </c>
      <c r="I62" s="15"/>
      <c r="J62" s="15"/>
    </row>
    <row r="63" spans="2:10" x14ac:dyDescent="0.35">
      <c r="B63" s="5" t="s">
        <v>25</v>
      </c>
      <c r="C63" s="5">
        <v>1</v>
      </c>
      <c r="D63" s="15" t="s">
        <v>373</v>
      </c>
      <c r="E63" s="15">
        <v>3</v>
      </c>
      <c r="F63" s="15" t="s">
        <v>31</v>
      </c>
      <c r="G63" s="15">
        <v>50</v>
      </c>
      <c r="H63" s="15">
        <v>3.7</v>
      </c>
      <c r="I63" s="15"/>
      <c r="J63" s="15"/>
    </row>
    <row r="64" spans="2:10" x14ac:dyDescent="0.35">
      <c r="B64" s="5" t="s">
        <v>25</v>
      </c>
      <c r="C64" s="5">
        <v>1</v>
      </c>
      <c r="D64" s="15" t="s">
        <v>373</v>
      </c>
      <c r="E64" s="15">
        <v>3</v>
      </c>
      <c r="F64" s="15" t="s">
        <v>23</v>
      </c>
      <c r="G64" s="15">
        <v>146</v>
      </c>
      <c r="H64" s="15">
        <v>57.7</v>
      </c>
      <c r="I64" s="15"/>
      <c r="J64" s="15"/>
    </row>
    <row r="65" spans="2:10" x14ac:dyDescent="0.35">
      <c r="B65" s="5" t="s">
        <v>25</v>
      </c>
      <c r="C65" s="5">
        <v>1</v>
      </c>
      <c r="D65" s="15" t="s">
        <v>373</v>
      </c>
      <c r="E65" s="15">
        <v>3</v>
      </c>
      <c r="F65" s="15" t="s">
        <v>23</v>
      </c>
      <c r="G65" s="15">
        <v>85</v>
      </c>
      <c r="H65" s="15">
        <v>12.5</v>
      </c>
      <c r="I65" s="15"/>
      <c r="J65" s="15"/>
    </row>
    <row r="66" spans="2:10" x14ac:dyDescent="0.35">
      <c r="F66" s="1"/>
      <c r="G66" s="1"/>
      <c r="H66" s="1"/>
      <c r="I66" s="1"/>
      <c r="J66" s="1"/>
    </row>
    <row r="67" spans="2:10" x14ac:dyDescent="0.35">
      <c r="F67" s="1"/>
      <c r="G67" s="1"/>
      <c r="H67" s="1"/>
      <c r="I67" s="1"/>
      <c r="J67" s="1"/>
    </row>
    <row r="68" spans="2:10" x14ac:dyDescent="0.35">
      <c r="F68" s="1"/>
      <c r="G68" s="1"/>
      <c r="H68" s="1"/>
      <c r="I68" s="1"/>
      <c r="J68" s="1"/>
    </row>
    <row r="69" spans="2:10" x14ac:dyDescent="0.35">
      <c r="F69" s="1"/>
      <c r="G69" s="1"/>
      <c r="H69" s="1"/>
      <c r="I69" s="1"/>
      <c r="J69" s="1"/>
    </row>
    <row r="70" spans="2:10" x14ac:dyDescent="0.35">
      <c r="F70" s="1"/>
      <c r="G70" s="1"/>
      <c r="H70" s="1"/>
      <c r="I70" s="1"/>
      <c r="J70" s="1"/>
    </row>
    <row r="71" spans="2:10" x14ac:dyDescent="0.35">
      <c r="F71" s="1"/>
      <c r="G71" s="1"/>
      <c r="H71" s="1"/>
      <c r="I71" s="1"/>
      <c r="J71" s="1"/>
    </row>
    <row r="72" spans="2:10" x14ac:dyDescent="0.35">
      <c r="F72" s="1"/>
      <c r="G72" s="1"/>
      <c r="H72" s="1"/>
      <c r="I72" s="1"/>
      <c r="J72" s="1"/>
    </row>
    <row r="73" spans="2:10" x14ac:dyDescent="0.35">
      <c r="F73" s="1"/>
      <c r="G73" s="1"/>
      <c r="H73" s="1"/>
      <c r="I73" s="1"/>
      <c r="J73" s="1"/>
    </row>
    <row r="74" spans="2:10" x14ac:dyDescent="0.35">
      <c r="F74" s="1"/>
      <c r="G74" s="1"/>
      <c r="H74" s="1"/>
      <c r="I74" s="1"/>
      <c r="J74" s="1"/>
    </row>
    <row r="75" spans="2:10" x14ac:dyDescent="0.35">
      <c r="F75" s="1"/>
      <c r="G75" s="1"/>
      <c r="H75" s="1"/>
      <c r="I75" s="1"/>
      <c r="J75" s="1"/>
    </row>
    <row r="76" spans="2:10" x14ac:dyDescent="0.35">
      <c r="F76" s="1"/>
      <c r="G76" s="1"/>
      <c r="H76" s="1"/>
      <c r="I76" s="1"/>
      <c r="J76" s="1"/>
    </row>
    <row r="77" spans="2:10" x14ac:dyDescent="0.35">
      <c r="F77" s="1"/>
      <c r="G77" s="1"/>
      <c r="H77" s="1"/>
      <c r="I77" s="1"/>
      <c r="J77" s="1"/>
    </row>
    <row r="78" spans="2:10" x14ac:dyDescent="0.35">
      <c r="F78" s="1"/>
      <c r="G78" s="1"/>
      <c r="H78" s="1"/>
      <c r="I78" s="1"/>
      <c r="J78" s="1"/>
    </row>
    <row r="79" spans="2:10" x14ac:dyDescent="0.35">
      <c r="F79" s="1"/>
      <c r="G79" s="1"/>
      <c r="H79" s="1"/>
      <c r="I79" s="1"/>
      <c r="J79" s="1"/>
    </row>
    <row r="80" spans="2: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37" priority="1">
      <formula>LEN(TRIM(W5))=0</formula>
    </cfRule>
  </conditionalFormatting>
  <conditionalFormatting sqref="W13:Y14 Z15:AA15 W17:Y18 W20:Y32">
    <cfRule type="containsBlanks" dxfId="136" priority="6">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08" id="{03E2533F-7F10-4418-BBBC-F050CB96C3FB}">
            <xm:f>COUNT(MATCH($F4,'Potential Species'!$C$4:$C$945, 0))=0</xm:f>
            <x14:dxf>
              <fill>
                <patternFill patternType="solid">
                  <bgColor theme="5" tint="0.79998168889431442"/>
                </patternFill>
              </fill>
            </x14:dxf>
          </x14:cfRule>
          <xm:sqref>F4:F65</xm:sqref>
        </x14:conditionalFormatting>
        <x14:conditionalFormatting xmlns:xm="http://schemas.microsoft.com/office/excel/2006/main">
          <x14:cfRule type="expression" priority="209" id="{DAA6A6EE-2D45-4AFD-804C-36C3A413F796}">
            <xm:f>COUNT(MATCH(P4,'Potential Species'!$C$4:$C$945, 0))=0</xm:f>
            <x14:dxf>
              <fill>
                <patternFill patternType="solid">
                  <bgColor theme="5" tint="0.79998168889431442"/>
                </patternFill>
              </fill>
            </x14:dxf>
          </x14:cfRule>
          <xm:sqref>P4</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5EE1-EEDD-4B75-B9A5-C501C1CB3E53}">
  <sheetPr codeName="Sheet37"/>
  <dimension ref="A1:I63"/>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8" bestFit="1" customWidth="1"/>
    <col min="10" max="10" width="24.54296875" bestFit="1" customWidth="1"/>
    <col min="11" max="11" width="23.1796875" bestFit="1" customWidth="1"/>
    <col min="12" max="12" width="12.7265625" bestFit="1" customWidth="1"/>
    <col min="13" max="13" width="19.81640625" bestFit="1" customWidth="1"/>
    <col min="14" max="14" width="11.7265625"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1</v>
      </c>
      <c r="C2" t="s">
        <v>364</v>
      </c>
      <c r="D2">
        <v>1</v>
      </c>
      <c r="E2" t="s">
        <v>31</v>
      </c>
      <c r="F2">
        <v>14</v>
      </c>
      <c r="G2">
        <v>5.1999999999999998E-2</v>
      </c>
    </row>
    <row r="3" spans="1:9" x14ac:dyDescent="0.35">
      <c r="A3" t="s">
        <v>30</v>
      </c>
      <c r="B3">
        <v>1</v>
      </c>
      <c r="C3" t="s">
        <v>364</v>
      </c>
      <c r="D3">
        <v>1</v>
      </c>
      <c r="E3" t="s">
        <v>31</v>
      </c>
      <c r="F3">
        <v>18</v>
      </c>
      <c r="G3">
        <v>0.127</v>
      </c>
    </row>
    <row r="4" spans="1:9" x14ac:dyDescent="0.35">
      <c r="A4" t="s">
        <v>30</v>
      </c>
      <c r="B4">
        <v>1</v>
      </c>
      <c r="C4" t="s">
        <v>364</v>
      </c>
      <c r="D4">
        <v>1</v>
      </c>
      <c r="E4" t="s">
        <v>31</v>
      </c>
      <c r="F4">
        <v>19</v>
      </c>
      <c r="G4">
        <v>0.13</v>
      </c>
    </row>
    <row r="5" spans="1:9" x14ac:dyDescent="0.35">
      <c r="A5" t="s">
        <v>30</v>
      </c>
      <c r="B5">
        <v>1</v>
      </c>
      <c r="C5" t="s">
        <v>364</v>
      </c>
      <c r="D5">
        <v>1</v>
      </c>
      <c r="E5" t="s">
        <v>31</v>
      </c>
      <c r="F5">
        <v>14</v>
      </c>
      <c r="G5">
        <v>0.04</v>
      </c>
    </row>
    <row r="6" spans="1:9" x14ac:dyDescent="0.35">
      <c r="A6" t="s">
        <v>30</v>
      </c>
      <c r="B6">
        <v>1</v>
      </c>
      <c r="C6" t="s">
        <v>364</v>
      </c>
      <c r="D6">
        <v>1</v>
      </c>
      <c r="E6" t="s">
        <v>31</v>
      </c>
      <c r="F6">
        <v>17</v>
      </c>
      <c r="G6">
        <v>0.06</v>
      </c>
    </row>
    <row r="7" spans="1:9" x14ac:dyDescent="0.35">
      <c r="A7" t="s">
        <v>30</v>
      </c>
      <c r="B7">
        <v>1</v>
      </c>
      <c r="C7" t="s">
        <v>364</v>
      </c>
      <c r="D7">
        <v>1</v>
      </c>
      <c r="E7" t="s">
        <v>31</v>
      </c>
      <c r="F7">
        <v>18</v>
      </c>
      <c r="G7">
        <v>0.105</v>
      </c>
    </row>
    <row r="8" spans="1:9" x14ac:dyDescent="0.35">
      <c r="A8" t="s">
        <v>30</v>
      </c>
      <c r="B8">
        <v>1</v>
      </c>
      <c r="C8" t="s">
        <v>364</v>
      </c>
      <c r="D8">
        <v>1</v>
      </c>
      <c r="E8" t="s">
        <v>31</v>
      </c>
      <c r="F8">
        <v>15</v>
      </c>
      <c r="G8">
        <v>5.2999999999999999E-2</v>
      </c>
    </row>
    <row r="9" spans="1:9" x14ac:dyDescent="0.35">
      <c r="A9" t="s">
        <v>30</v>
      </c>
      <c r="B9">
        <v>1</v>
      </c>
      <c r="C9" t="s">
        <v>364</v>
      </c>
      <c r="D9">
        <v>1</v>
      </c>
      <c r="E9" t="s">
        <v>31</v>
      </c>
      <c r="F9">
        <v>16</v>
      </c>
      <c r="G9">
        <v>6.8000000000000005E-2</v>
      </c>
    </row>
    <row r="10" spans="1:9" x14ac:dyDescent="0.35">
      <c r="A10" t="s">
        <v>30</v>
      </c>
      <c r="B10">
        <v>1</v>
      </c>
      <c r="C10" t="s">
        <v>364</v>
      </c>
      <c r="D10">
        <v>1</v>
      </c>
      <c r="E10" t="s">
        <v>31</v>
      </c>
      <c r="F10">
        <v>17</v>
      </c>
      <c r="G10">
        <v>6.7000000000000004E-2</v>
      </c>
    </row>
    <row r="11" spans="1:9" x14ac:dyDescent="0.35">
      <c r="A11" t="s">
        <v>30</v>
      </c>
      <c r="B11">
        <v>1</v>
      </c>
      <c r="C11" t="s">
        <v>364</v>
      </c>
      <c r="D11">
        <v>1</v>
      </c>
      <c r="E11" t="s">
        <v>31</v>
      </c>
      <c r="F11">
        <v>18</v>
      </c>
      <c r="G11">
        <v>7.9000000000000001E-2</v>
      </c>
    </row>
    <row r="12" spans="1:9" x14ac:dyDescent="0.35">
      <c r="A12" t="s">
        <v>30</v>
      </c>
      <c r="B12">
        <v>1</v>
      </c>
      <c r="C12" t="s">
        <v>364</v>
      </c>
      <c r="D12">
        <v>1</v>
      </c>
      <c r="E12" t="s">
        <v>31</v>
      </c>
      <c r="F12">
        <v>19</v>
      </c>
      <c r="G12">
        <v>0.14099999999999999</v>
      </c>
    </row>
    <row r="13" spans="1:9" x14ac:dyDescent="0.35">
      <c r="A13" t="s">
        <v>30</v>
      </c>
      <c r="B13">
        <v>1</v>
      </c>
      <c r="C13" t="s">
        <v>364</v>
      </c>
      <c r="D13">
        <v>1</v>
      </c>
      <c r="E13" t="s">
        <v>31</v>
      </c>
      <c r="F13">
        <v>20</v>
      </c>
      <c r="G13">
        <v>0.05</v>
      </c>
    </row>
    <row r="14" spans="1:9" x14ac:dyDescent="0.35">
      <c r="A14" t="s">
        <v>30</v>
      </c>
      <c r="B14">
        <v>1</v>
      </c>
      <c r="C14" t="s">
        <v>364</v>
      </c>
      <c r="D14">
        <v>1</v>
      </c>
      <c r="E14" t="s">
        <v>31</v>
      </c>
      <c r="F14">
        <v>21</v>
      </c>
      <c r="G14">
        <v>0.153</v>
      </c>
    </row>
    <row r="15" spans="1:9" x14ac:dyDescent="0.35">
      <c r="A15" t="s">
        <v>30</v>
      </c>
      <c r="B15">
        <v>1</v>
      </c>
      <c r="C15" t="s">
        <v>364</v>
      </c>
      <c r="D15">
        <v>1</v>
      </c>
      <c r="E15" t="s">
        <v>31</v>
      </c>
      <c r="F15">
        <v>15</v>
      </c>
      <c r="G15">
        <v>5.1999999999999998E-2</v>
      </c>
    </row>
    <row r="16" spans="1:9" x14ac:dyDescent="0.35">
      <c r="A16" t="s">
        <v>30</v>
      </c>
      <c r="B16">
        <v>1</v>
      </c>
      <c r="C16" t="s">
        <v>364</v>
      </c>
      <c r="D16">
        <v>1</v>
      </c>
      <c r="E16" t="s">
        <v>31</v>
      </c>
      <c r="F16">
        <v>22</v>
      </c>
      <c r="G16">
        <v>0.157</v>
      </c>
    </row>
    <row r="17" spans="1:7" x14ac:dyDescent="0.35">
      <c r="A17" t="s">
        <v>30</v>
      </c>
      <c r="B17">
        <v>1</v>
      </c>
      <c r="C17" t="s">
        <v>364</v>
      </c>
      <c r="D17">
        <v>1</v>
      </c>
      <c r="E17" t="s">
        <v>31</v>
      </c>
      <c r="F17">
        <v>23</v>
      </c>
      <c r="G17">
        <v>0.161</v>
      </c>
    </row>
    <row r="18" spans="1:7" x14ac:dyDescent="0.35">
      <c r="A18" t="s">
        <v>30</v>
      </c>
      <c r="B18">
        <v>1</v>
      </c>
      <c r="C18" t="s">
        <v>364</v>
      </c>
      <c r="D18">
        <v>1</v>
      </c>
      <c r="E18" t="s">
        <v>31</v>
      </c>
      <c r="F18">
        <v>17</v>
      </c>
      <c r="G18">
        <v>8.8999999999999996E-2</v>
      </c>
    </row>
    <row r="19" spans="1:7" x14ac:dyDescent="0.35">
      <c r="A19" t="s">
        <v>30</v>
      </c>
      <c r="B19">
        <v>1</v>
      </c>
      <c r="C19" t="s">
        <v>364</v>
      </c>
      <c r="D19">
        <v>1</v>
      </c>
      <c r="E19" t="s">
        <v>31</v>
      </c>
      <c r="F19">
        <v>21</v>
      </c>
      <c r="G19">
        <v>0.14799999999999999</v>
      </c>
    </row>
    <row r="20" spans="1:7" x14ac:dyDescent="0.35">
      <c r="A20" t="s">
        <v>30</v>
      </c>
      <c r="B20">
        <v>1</v>
      </c>
      <c r="C20" t="s">
        <v>364</v>
      </c>
      <c r="D20">
        <v>1</v>
      </c>
      <c r="E20" t="s">
        <v>31</v>
      </c>
      <c r="F20">
        <v>21</v>
      </c>
      <c r="G20">
        <v>0.14199999999999999</v>
      </c>
    </row>
    <row r="21" spans="1:7" x14ac:dyDescent="0.35">
      <c r="A21" t="s">
        <v>30</v>
      </c>
      <c r="B21">
        <v>1</v>
      </c>
      <c r="C21" t="s">
        <v>364</v>
      </c>
      <c r="D21">
        <v>1</v>
      </c>
      <c r="E21" t="s">
        <v>31</v>
      </c>
      <c r="F21">
        <v>24</v>
      </c>
      <c r="G21">
        <v>0.16</v>
      </c>
    </row>
    <row r="22" spans="1:7" x14ac:dyDescent="0.35">
      <c r="A22" t="s">
        <v>30</v>
      </c>
      <c r="B22">
        <v>1</v>
      </c>
      <c r="C22" t="s">
        <v>364</v>
      </c>
      <c r="D22">
        <v>1</v>
      </c>
      <c r="E22" t="s">
        <v>31</v>
      </c>
      <c r="F22">
        <v>23</v>
      </c>
      <c r="G22">
        <v>0.15</v>
      </c>
    </row>
    <row r="23" spans="1:7" x14ac:dyDescent="0.35">
      <c r="A23" t="s">
        <v>30</v>
      </c>
      <c r="B23">
        <v>1</v>
      </c>
      <c r="C23" t="s">
        <v>364</v>
      </c>
      <c r="D23">
        <v>1</v>
      </c>
      <c r="E23" t="s">
        <v>31</v>
      </c>
      <c r="F23">
        <v>20</v>
      </c>
      <c r="G23">
        <v>8.8999999999999996E-2</v>
      </c>
    </row>
    <row r="24" spans="1:7" x14ac:dyDescent="0.35">
      <c r="A24" t="s">
        <v>30</v>
      </c>
      <c r="B24">
        <v>1</v>
      </c>
      <c r="C24" t="s">
        <v>364</v>
      </c>
      <c r="D24">
        <v>1</v>
      </c>
      <c r="E24" t="s">
        <v>31</v>
      </c>
      <c r="F24">
        <v>17</v>
      </c>
      <c r="G24">
        <v>0.08</v>
      </c>
    </row>
    <row r="25" spans="1:7" x14ac:dyDescent="0.35">
      <c r="A25" t="s">
        <v>30</v>
      </c>
      <c r="B25">
        <v>1</v>
      </c>
      <c r="C25" t="s">
        <v>364</v>
      </c>
      <c r="D25">
        <v>1</v>
      </c>
      <c r="E25" t="s">
        <v>31</v>
      </c>
      <c r="F25">
        <v>18</v>
      </c>
      <c r="G25">
        <v>8.3000000000000004E-2</v>
      </c>
    </row>
    <row r="26" spans="1:7" x14ac:dyDescent="0.35">
      <c r="A26" t="s">
        <v>30</v>
      </c>
      <c r="B26">
        <v>1</v>
      </c>
      <c r="C26" t="s">
        <v>364</v>
      </c>
      <c r="D26">
        <v>1</v>
      </c>
      <c r="E26" t="s">
        <v>31</v>
      </c>
      <c r="F26">
        <v>16</v>
      </c>
      <c r="G26">
        <v>6.2E-2</v>
      </c>
    </row>
    <row r="27" spans="1:7" x14ac:dyDescent="0.35">
      <c r="A27" t="s">
        <v>30</v>
      </c>
      <c r="B27">
        <v>1</v>
      </c>
      <c r="C27" t="s">
        <v>364</v>
      </c>
      <c r="D27">
        <v>1</v>
      </c>
      <c r="E27" t="s">
        <v>31</v>
      </c>
      <c r="F27">
        <v>17</v>
      </c>
      <c r="G27">
        <v>8.5999999999999993E-2</v>
      </c>
    </row>
    <row r="28" spans="1:7" x14ac:dyDescent="0.35">
      <c r="A28" t="s">
        <v>30</v>
      </c>
      <c r="B28">
        <v>1</v>
      </c>
      <c r="C28" t="s">
        <v>364</v>
      </c>
      <c r="D28">
        <v>1</v>
      </c>
      <c r="E28" t="s">
        <v>31</v>
      </c>
      <c r="F28">
        <v>16</v>
      </c>
      <c r="G28">
        <v>7.9000000000000001E-2</v>
      </c>
    </row>
    <row r="29" spans="1:7" x14ac:dyDescent="0.35">
      <c r="A29" t="s">
        <v>30</v>
      </c>
      <c r="B29">
        <v>1</v>
      </c>
      <c r="C29" t="s">
        <v>364</v>
      </c>
      <c r="D29">
        <v>1</v>
      </c>
      <c r="E29" t="s">
        <v>31</v>
      </c>
      <c r="F29">
        <v>21</v>
      </c>
      <c r="G29">
        <v>0.15</v>
      </c>
    </row>
    <row r="30" spans="1:7" x14ac:dyDescent="0.35">
      <c r="A30" t="s">
        <v>30</v>
      </c>
      <c r="B30">
        <v>1</v>
      </c>
      <c r="C30" t="s">
        <v>364</v>
      </c>
      <c r="D30">
        <v>1</v>
      </c>
      <c r="E30" t="s">
        <v>31</v>
      </c>
      <c r="F30">
        <v>17</v>
      </c>
      <c r="G30">
        <v>8.5999999999999993E-2</v>
      </c>
    </row>
    <row r="31" spans="1:7" x14ac:dyDescent="0.35">
      <c r="A31" t="s">
        <v>30</v>
      </c>
      <c r="B31">
        <v>1</v>
      </c>
      <c r="C31" t="s">
        <v>364</v>
      </c>
      <c r="D31">
        <v>1</v>
      </c>
      <c r="E31" t="s">
        <v>31</v>
      </c>
      <c r="F31">
        <v>20</v>
      </c>
      <c r="G31">
        <v>3.5999999999999997E-2</v>
      </c>
    </row>
    <row r="32" spans="1:7" x14ac:dyDescent="0.35">
      <c r="A32" t="s">
        <v>30</v>
      </c>
      <c r="B32">
        <v>1</v>
      </c>
      <c r="C32" t="s">
        <v>364</v>
      </c>
      <c r="D32">
        <v>1</v>
      </c>
      <c r="E32" t="s">
        <v>31</v>
      </c>
      <c r="F32">
        <v>33</v>
      </c>
      <c r="G32">
        <v>0.76500000000000001</v>
      </c>
    </row>
    <row r="33" spans="1:9" x14ac:dyDescent="0.35">
      <c r="A33" t="s">
        <v>30</v>
      </c>
      <c r="B33">
        <v>1</v>
      </c>
      <c r="C33" t="s">
        <v>364</v>
      </c>
      <c r="D33">
        <v>1</v>
      </c>
      <c r="E33" t="s">
        <v>1150</v>
      </c>
      <c r="F33">
        <v>40</v>
      </c>
      <c r="G33">
        <v>1.601</v>
      </c>
      <c r="I33" t="s">
        <v>995</v>
      </c>
    </row>
    <row r="34" spans="1:9" x14ac:dyDescent="0.35">
      <c r="A34" t="s">
        <v>30</v>
      </c>
      <c r="B34">
        <v>1</v>
      </c>
      <c r="C34" t="s">
        <v>364</v>
      </c>
      <c r="D34">
        <v>1</v>
      </c>
      <c r="E34" t="s">
        <v>116</v>
      </c>
      <c r="F34">
        <v>25</v>
      </c>
      <c r="G34">
        <v>0.25</v>
      </c>
      <c r="H34" t="s">
        <v>13</v>
      </c>
    </row>
    <row r="35" spans="1:9" x14ac:dyDescent="0.35">
      <c r="A35" t="s">
        <v>30</v>
      </c>
      <c r="B35">
        <v>1</v>
      </c>
      <c r="C35" t="s">
        <v>365</v>
      </c>
      <c r="D35">
        <v>0</v>
      </c>
      <c r="E35" t="s">
        <v>131</v>
      </c>
      <c r="F35">
        <v>117</v>
      </c>
      <c r="G35">
        <v>42.28</v>
      </c>
    </row>
    <row r="36" spans="1:9" x14ac:dyDescent="0.35">
      <c r="A36" t="s">
        <v>30</v>
      </c>
      <c r="B36">
        <v>1</v>
      </c>
      <c r="C36" t="s">
        <v>365</v>
      </c>
      <c r="D36">
        <v>0</v>
      </c>
      <c r="E36" t="s">
        <v>131</v>
      </c>
      <c r="F36">
        <v>105</v>
      </c>
      <c r="G36">
        <v>29.4</v>
      </c>
    </row>
    <row r="37" spans="1:9" x14ac:dyDescent="0.35">
      <c r="A37" t="s">
        <v>30</v>
      </c>
      <c r="B37">
        <v>1</v>
      </c>
      <c r="C37" t="s">
        <v>365</v>
      </c>
      <c r="D37">
        <v>0</v>
      </c>
      <c r="E37" t="s">
        <v>131</v>
      </c>
      <c r="F37">
        <v>166</v>
      </c>
      <c r="G37">
        <v>164.1</v>
      </c>
    </row>
    <row r="38" spans="1:9" x14ac:dyDescent="0.35">
      <c r="A38" t="s">
        <v>30</v>
      </c>
      <c r="B38">
        <v>1</v>
      </c>
      <c r="C38" t="s">
        <v>365</v>
      </c>
      <c r="D38">
        <v>0</v>
      </c>
      <c r="E38" t="s">
        <v>103</v>
      </c>
      <c r="F38">
        <v>51</v>
      </c>
      <c r="G38">
        <v>2.84</v>
      </c>
    </row>
    <row r="39" spans="1:9" x14ac:dyDescent="0.35">
      <c r="A39" t="s">
        <v>30</v>
      </c>
      <c r="B39">
        <v>1</v>
      </c>
      <c r="C39" t="s">
        <v>365</v>
      </c>
      <c r="D39">
        <v>0</v>
      </c>
      <c r="E39" t="s">
        <v>71</v>
      </c>
      <c r="F39">
        <v>100</v>
      </c>
      <c r="G39">
        <v>7.32</v>
      </c>
    </row>
    <row r="40" spans="1:9" x14ac:dyDescent="0.35">
      <c r="A40" t="s">
        <v>30</v>
      </c>
      <c r="B40">
        <v>1</v>
      </c>
      <c r="C40" t="s">
        <v>365</v>
      </c>
      <c r="D40">
        <v>0</v>
      </c>
      <c r="E40" t="s">
        <v>71</v>
      </c>
      <c r="F40">
        <v>81</v>
      </c>
      <c r="G40">
        <v>5.75</v>
      </c>
    </row>
    <row r="41" spans="1:9" x14ac:dyDescent="0.35">
      <c r="A41" t="s">
        <v>30</v>
      </c>
      <c r="B41">
        <v>1</v>
      </c>
      <c r="C41" t="s">
        <v>373</v>
      </c>
      <c r="D41">
        <v>1</v>
      </c>
      <c r="E41" t="s">
        <v>23</v>
      </c>
      <c r="F41">
        <v>192</v>
      </c>
      <c r="G41">
        <v>133.4</v>
      </c>
    </row>
    <row r="42" spans="1:9" x14ac:dyDescent="0.35">
      <c r="A42" t="s">
        <v>30</v>
      </c>
      <c r="B42">
        <v>1</v>
      </c>
      <c r="C42" t="s">
        <v>373</v>
      </c>
      <c r="D42">
        <v>1</v>
      </c>
      <c r="E42" t="s">
        <v>23</v>
      </c>
      <c r="F42">
        <v>206</v>
      </c>
      <c r="G42">
        <v>168.6</v>
      </c>
    </row>
    <row r="43" spans="1:9" x14ac:dyDescent="0.35">
      <c r="A43" t="s">
        <v>30</v>
      </c>
      <c r="B43">
        <v>1</v>
      </c>
      <c r="C43" t="s">
        <v>373</v>
      </c>
      <c r="D43">
        <v>1</v>
      </c>
      <c r="E43" t="s">
        <v>23</v>
      </c>
      <c r="F43">
        <v>153</v>
      </c>
      <c r="G43">
        <v>72.5</v>
      </c>
    </row>
    <row r="44" spans="1:9" x14ac:dyDescent="0.35">
      <c r="A44" t="s">
        <v>30</v>
      </c>
      <c r="B44">
        <v>1</v>
      </c>
      <c r="C44" t="s">
        <v>373</v>
      </c>
      <c r="D44">
        <v>1</v>
      </c>
      <c r="E44" t="s">
        <v>23</v>
      </c>
      <c r="F44">
        <v>137</v>
      </c>
      <c r="G44">
        <v>64.099999999999994</v>
      </c>
    </row>
    <row r="45" spans="1:9" x14ac:dyDescent="0.35">
      <c r="A45" t="s">
        <v>30</v>
      </c>
      <c r="B45">
        <v>1</v>
      </c>
      <c r="C45" t="s">
        <v>373</v>
      </c>
      <c r="D45">
        <v>1</v>
      </c>
      <c r="E45" t="s">
        <v>23</v>
      </c>
      <c r="F45">
        <v>159</v>
      </c>
      <c r="G45">
        <v>78.5</v>
      </c>
    </row>
    <row r="46" spans="1:9" x14ac:dyDescent="0.35">
      <c r="A46" t="s">
        <v>30</v>
      </c>
      <c r="B46">
        <v>1</v>
      </c>
      <c r="C46" t="s">
        <v>373</v>
      </c>
      <c r="D46">
        <v>1</v>
      </c>
      <c r="E46" t="s">
        <v>23</v>
      </c>
      <c r="F46">
        <v>163</v>
      </c>
      <c r="G46">
        <v>102</v>
      </c>
    </row>
    <row r="47" spans="1:9" x14ac:dyDescent="0.35">
      <c r="A47" t="s">
        <v>30</v>
      </c>
      <c r="B47">
        <v>1</v>
      </c>
      <c r="C47" t="s">
        <v>373</v>
      </c>
      <c r="D47">
        <v>1</v>
      </c>
      <c r="E47" t="s">
        <v>103</v>
      </c>
      <c r="F47">
        <v>50</v>
      </c>
      <c r="G47">
        <v>3</v>
      </c>
      <c r="H47" t="s">
        <v>13</v>
      </c>
    </row>
    <row r="48" spans="1:9" x14ac:dyDescent="0.35">
      <c r="A48" t="s">
        <v>30</v>
      </c>
      <c r="B48">
        <v>1</v>
      </c>
      <c r="C48" t="s">
        <v>373</v>
      </c>
      <c r="D48">
        <v>1</v>
      </c>
      <c r="E48" t="s">
        <v>31</v>
      </c>
      <c r="F48">
        <v>15</v>
      </c>
      <c r="G48">
        <v>5.1999999999999998E-2</v>
      </c>
    </row>
    <row r="49" spans="1:7" x14ac:dyDescent="0.35">
      <c r="A49" t="s">
        <v>30</v>
      </c>
      <c r="B49">
        <v>1</v>
      </c>
      <c r="C49" t="s">
        <v>373</v>
      </c>
      <c r="D49">
        <v>1</v>
      </c>
      <c r="E49" t="s">
        <v>31</v>
      </c>
      <c r="F49">
        <v>26</v>
      </c>
      <c r="G49">
        <v>0.18</v>
      </c>
    </row>
    <row r="50" spans="1:7" x14ac:dyDescent="0.35">
      <c r="A50" t="s">
        <v>30</v>
      </c>
      <c r="B50">
        <v>1</v>
      </c>
      <c r="C50" t="s">
        <v>373</v>
      </c>
      <c r="D50">
        <v>2</v>
      </c>
      <c r="E50" t="s">
        <v>23</v>
      </c>
      <c r="F50">
        <v>185</v>
      </c>
      <c r="G50">
        <v>153.1</v>
      </c>
    </row>
    <row r="51" spans="1:7" x14ac:dyDescent="0.35">
      <c r="A51" t="s">
        <v>30</v>
      </c>
      <c r="B51">
        <v>1</v>
      </c>
      <c r="C51" t="s">
        <v>373</v>
      </c>
      <c r="D51">
        <v>2</v>
      </c>
      <c r="E51" t="s">
        <v>23</v>
      </c>
      <c r="F51">
        <v>140</v>
      </c>
      <c r="G51">
        <v>56.6</v>
      </c>
    </row>
    <row r="52" spans="1:7" x14ac:dyDescent="0.35">
      <c r="A52" t="s">
        <v>30</v>
      </c>
      <c r="B52">
        <v>1</v>
      </c>
      <c r="C52" t="s">
        <v>373</v>
      </c>
      <c r="D52">
        <v>2</v>
      </c>
      <c r="E52" t="s">
        <v>23</v>
      </c>
      <c r="F52">
        <v>141</v>
      </c>
      <c r="G52">
        <v>55.2</v>
      </c>
    </row>
    <row r="53" spans="1:7" x14ac:dyDescent="0.35">
      <c r="A53" t="s">
        <v>30</v>
      </c>
      <c r="B53">
        <v>1</v>
      </c>
      <c r="C53" t="s">
        <v>373</v>
      </c>
      <c r="D53">
        <v>2</v>
      </c>
      <c r="E53" t="s">
        <v>23</v>
      </c>
      <c r="F53">
        <v>151</v>
      </c>
      <c r="G53">
        <v>65.400000000000006</v>
      </c>
    </row>
    <row r="54" spans="1:7" x14ac:dyDescent="0.35">
      <c r="A54" t="s">
        <v>30</v>
      </c>
      <c r="B54">
        <v>1</v>
      </c>
      <c r="C54" t="s">
        <v>373</v>
      </c>
      <c r="D54">
        <v>2</v>
      </c>
      <c r="E54" t="s">
        <v>23</v>
      </c>
      <c r="F54">
        <v>153</v>
      </c>
      <c r="G54">
        <v>72.3</v>
      </c>
    </row>
    <row r="55" spans="1:7" x14ac:dyDescent="0.35">
      <c r="A55" t="s">
        <v>30</v>
      </c>
      <c r="B55">
        <v>1</v>
      </c>
      <c r="C55" t="s">
        <v>373</v>
      </c>
      <c r="D55">
        <v>2</v>
      </c>
      <c r="E55" t="s">
        <v>23</v>
      </c>
      <c r="F55">
        <v>136</v>
      </c>
      <c r="G55">
        <v>46.9</v>
      </c>
    </row>
    <row r="56" spans="1:7" x14ac:dyDescent="0.35">
      <c r="A56" t="s">
        <v>30</v>
      </c>
      <c r="B56">
        <v>1</v>
      </c>
      <c r="C56" t="s">
        <v>373</v>
      </c>
      <c r="D56">
        <v>3</v>
      </c>
      <c r="E56" t="s">
        <v>23</v>
      </c>
      <c r="F56">
        <v>161</v>
      </c>
      <c r="G56">
        <v>78</v>
      </c>
    </row>
    <row r="57" spans="1:7" x14ac:dyDescent="0.35">
      <c r="A57" t="s">
        <v>30</v>
      </c>
      <c r="B57">
        <v>1</v>
      </c>
      <c r="C57" t="s">
        <v>373</v>
      </c>
      <c r="D57">
        <v>3</v>
      </c>
      <c r="E57" t="s">
        <v>23</v>
      </c>
      <c r="F57">
        <v>160</v>
      </c>
      <c r="G57">
        <v>67.900000000000006</v>
      </c>
    </row>
    <row r="58" spans="1:7" x14ac:dyDescent="0.35">
      <c r="A58" t="s">
        <v>30</v>
      </c>
      <c r="B58">
        <v>1</v>
      </c>
      <c r="C58" t="s">
        <v>373</v>
      </c>
      <c r="D58">
        <v>3</v>
      </c>
      <c r="E58" t="s">
        <v>23</v>
      </c>
      <c r="F58">
        <v>155</v>
      </c>
      <c r="G58">
        <v>81.5</v>
      </c>
    </row>
    <row r="59" spans="1:7" x14ac:dyDescent="0.35">
      <c r="A59" t="s">
        <v>30</v>
      </c>
      <c r="B59">
        <v>1</v>
      </c>
      <c r="C59" t="s">
        <v>373</v>
      </c>
      <c r="D59">
        <v>3</v>
      </c>
      <c r="E59" t="s">
        <v>23</v>
      </c>
      <c r="F59">
        <v>162</v>
      </c>
      <c r="G59">
        <v>93.5</v>
      </c>
    </row>
    <row r="60" spans="1:7" x14ac:dyDescent="0.35">
      <c r="A60" t="s">
        <v>30</v>
      </c>
      <c r="B60">
        <v>1</v>
      </c>
      <c r="C60" t="s">
        <v>373</v>
      </c>
      <c r="D60">
        <v>3</v>
      </c>
      <c r="E60" t="s">
        <v>23</v>
      </c>
      <c r="F60">
        <v>139</v>
      </c>
      <c r="G60">
        <v>56.6</v>
      </c>
    </row>
    <row r="61" spans="1:7" x14ac:dyDescent="0.35">
      <c r="A61" t="s">
        <v>30</v>
      </c>
      <c r="B61">
        <v>1</v>
      </c>
      <c r="C61" t="s">
        <v>373</v>
      </c>
      <c r="D61">
        <v>3</v>
      </c>
      <c r="E61" t="s">
        <v>131</v>
      </c>
      <c r="F61">
        <v>136</v>
      </c>
      <c r="G61">
        <v>94.7</v>
      </c>
    </row>
    <row r="62" spans="1:7" x14ac:dyDescent="0.35">
      <c r="A62" t="s">
        <v>30</v>
      </c>
      <c r="B62">
        <v>1</v>
      </c>
      <c r="C62" t="s">
        <v>373</v>
      </c>
      <c r="D62">
        <v>3</v>
      </c>
      <c r="E62" t="s">
        <v>103</v>
      </c>
      <c r="F62">
        <v>45</v>
      </c>
      <c r="G62">
        <v>2.2000000000000002</v>
      </c>
    </row>
    <row r="63" spans="1:7" x14ac:dyDescent="0.35">
      <c r="A63" t="s">
        <v>30</v>
      </c>
      <c r="B63">
        <v>1</v>
      </c>
      <c r="C63" t="s">
        <v>373</v>
      </c>
      <c r="D63">
        <v>3</v>
      </c>
      <c r="E63" t="s">
        <v>103</v>
      </c>
      <c r="F63">
        <v>35</v>
      </c>
      <c r="G63">
        <v>1.3</v>
      </c>
    </row>
  </sheetData>
  <phoneticPr fontId="3" type="noConversion"/>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80A5E-1CD7-4729-AB85-801F7FACA93D}">
  <sheetPr codeName="Sheet38"/>
  <dimension ref="A1:I2"/>
  <sheetViews>
    <sheetView workbookViewId="0"/>
  </sheetViews>
  <sheetFormatPr defaultRowHeight="14.5" x14ac:dyDescent="0.35"/>
  <cols>
    <col min="1" max="1" width="8.90625" bestFit="1" customWidth="1"/>
    <col min="2" max="2" width="6.7265625" bestFit="1" customWidth="1"/>
    <col min="3" max="3" width="7.08984375" bestFit="1" customWidth="1"/>
    <col min="4" max="4" width="13.08984375" bestFit="1" customWidth="1"/>
    <col min="5" max="5" width="18.1796875"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30</v>
      </c>
      <c r="B2">
        <v>1</v>
      </c>
      <c r="C2" t="s">
        <v>364</v>
      </c>
      <c r="D2">
        <v>1</v>
      </c>
      <c r="E2" t="s">
        <v>31</v>
      </c>
      <c r="F2">
        <v>82</v>
      </c>
      <c r="G2">
        <v>9.8439999999999994</v>
      </c>
      <c r="I2">
        <v>0.12004878048780487</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F0C8-C786-4473-B942-DBEA35DB6B5B}">
  <sheetPr codeName="Sheet39"/>
  <dimension ref="B1:AB174"/>
  <sheetViews>
    <sheetView zoomScale="85" zoomScaleNormal="85" workbookViewId="0">
      <selection activeCell="B5" sqref="B5"/>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4" width="18.1796875" bestFit="1" customWidth="1"/>
    <col min="25" max="25" width="19.2695312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4"/>
      <c r="X3" s="44"/>
      <c r="Y3" s="44"/>
      <c r="Z3" s="44"/>
      <c r="AA3" s="44"/>
      <c r="AB3" s="4"/>
    </row>
    <row r="4" spans="2:28" x14ac:dyDescent="0.35">
      <c r="B4" s="5" t="s">
        <v>30</v>
      </c>
      <c r="C4" s="5">
        <v>1</v>
      </c>
      <c r="D4" s="5" t="s">
        <v>364</v>
      </c>
      <c r="E4" s="5">
        <v>1</v>
      </c>
      <c r="F4" s="5" t="s">
        <v>31</v>
      </c>
      <c r="G4" s="4">
        <v>14</v>
      </c>
      <c r="H4" s="5">
        <v>5.1999999999999998E-2</v>
      </c>
      <c r="I4" s="5"/>
      <c r="J4" s="5"/>
      <c r="L4" s="5" t="str">
        <f>$W$5</f>
        <v>Bebedero</v>
      </c>
      <c r="M4" s="5">
        <v>1</v>
      </c>
      <c r="N4" s="5" t="s">
        <v>364</v>
      </c>
      <c r="O4" s="5">
        <v>1</v>
      </c>
      <c r="P4" s="5" t="s">
        <v>31</v>
      </c>
      <c r="Q4" s="5">
        <v>82</v>
      </c>
      <c r="R4" s="5">
        <v>9.8439999999999994</v>
      </c>
      <c r="S4" s="8"/>
      <c r="T4" s="14">
        <f>Bebedero1_Batch[[#This Row],[TotalWeight_g]]/Bebedero1_Batch[[#This Row],[Number]]</f>
        <v>0.12004878048780487</v>
      </c>
      <c r="V4" s="15" t="s">
        <v>990</v>
      </c>
      <c r="W4" s="25" t="s">
        <v>363</v>
      </c>
      <c r="X4" s="26" t="s">
        <v>379</v>
      </c>
      <c r="Y4" s="26" t="s">
        <v>378</v>
      </c>
      <c r="Z4" s="26" t="s">
        <v>364</v>
      </c>
      <c r="AA4" s="26" t="s">
        <v>365</v>
      </c>
      <c r="AB4" s="5"/>
    </row>
    <row r="5" spans="2:28" x14ac:dyDescent="0.35">
      <c r="B5" s="5" t="s">
        <v>30</v>
      </c>
      <c r="C5" s="5">
        <v>1</v>
      </c>
      <c r="D5" s="5" t="s">
        <v>364</v>
      </c>
      <c r="E5" s="5">
        <v>1</v>
      </c>
      <c r="F5" s="5" t="s">
        <v>31</v>
      </c>
      <c r="G5" s="4">
        <v>18</v>
      </c>
      <c r="H5" s="5">
        <v>0.127</v>
      </c>
      <c r="I5" s="5"/>
      <c r="J5" s="5"/>
      <c r="V5" s="10" t="s">
        <v>295</v>
      </c>
      <c r="W5" s="15" t="s">
        <v>30</v>
      </c>
      <c r="X5" s="15" t="str">
        <f>Bebedero1_Info[[#This Row],[Centipede Net 1.1]]</f>
        <v>Bebedero</v>
      </c>
      <c r="Y5" s="15" t="str">
        <f>Bebedero1_Info[[#This Row],[Centipede Net 1.1]]</f>
        <v>Bebedero</v>
      </c>
      <c r="Z5" s="15" t="str">
        <f>Bebedero1_Info[[#This Row],[Centipede Net 1.1]]</f>
        <v>Bebedero</v>
      </c>
      <c r="AA5" s="15" t="str">
        <f>Bebedero1_Info[[#This Row],[Centipede Net 1.1]]</f>
        <v>Bebedero</v>
      </c>
      <c r="AB5" s="5"/>
    </row>
    <row r="6" spans="2:28" x14ac:dyDescent="0.35">
      <c r="B6" s="5" t="s">
        <v>30</v>
      </c>
      <c r="C6" s="5">
        <v>1</v>
      </c>
      <c r="D6" s="5" t="s">
        <v>364</v>
      </c>
      <c r="E6" s="5">
        <v>1</v>
      </c>
      <c r="F6" s="5" t="s">
        <v>31</v>
      </c>
      <c r="G6" s="4">
        <v>19</v>
      </c>
      <c r="H6" s="5">
        <v>0.13</v>
      </c>
      <c r="I6" s="5"/>
      <c r="J6" s="5"/>
      <c r="V6" s="10" t="s">
        <v>1053</v>
      </c>
      <c r="W6" s="15">
        <v>1</v>
      </c>
      <c r="X6" s="15">
        <f>Bebedero1_Info[[#This Row],[Centipede Net 1.1]]</f>
        <v>1</v>
      </c>
      <c r="Y6" s="15">
        <f>Bebedero1_Info[[#This Row],[Centipede Net 1.1]]</f>
        <v>1</v>
      </c>
      <c r="Z6" s="15">
        <f>Bebedero1_Info[[#This Row],[Centipede Net 1.1]]</f>
        <v>1</v>
      </c>
      <c r="AA6" s="15">
        <f>Bebedero1_Info[[#This Row],[Centipede Net 1.1]]</f>
        <v>1</v>
      </c>
      <c r="AB6" s="9"/>
    </row>
    <row r="7" spans="2:28" x14ac:dyDescent="0.35">
      <c r="B7" s="5" t="s">
        <v>30</v>
      </c>
      <c r="C7" s="5">
        <v>1</v>
      </c>
      <c r="D7" s="5" t="s">
        <v>364</v>
      </c>
      <c r="E7" s="5">
        <v>1</v>
      </c>
      <c r="F7" s="5" t="s">
        <v>31</v>
      </c>
      <c r="G7" s="4">
        <v>14</v>
      </c>
      <c r="H7" s="5">
        <v>0.04</v>
      </c>
      <c r="I7" s="5"/>
      <c r="J7" s="5"/>
      <c r="V7" s="10" t="s">
        <v>993</v>
      </c>
      <c r="W7" s="15" t="s">
        <v>994</v>
      </c>
      <c r="X7" s="15" t="str">
        <f>Bebedero1_Info[[#This Row],[Centipede Net 1.1]]</f>
        <v>Rainy</v>
      </c>
      <c r="Y7" s="15" t="str">
        <f>Bebedero1_Info[[#This Row],[Centipede Net 1.1]]</f>
        <v>Rainy</v>
      </c>
      <c r="Z7" s="15" t="str">
        <f>Bebedero1_Info[[#This Row],[Centipede Net 1.1]]</f>
        <v>Rainy</v>
      </c>
      <c r="AA7" s="15" t="str">
        <f>Bebedero1_Info[[#This Row],[Centipede Net 1.1]]</f>
        <v>Rainy</v>
      </c>
      <c r="AB7" s="11"/>
    </row>
    <row r="8" spans="2:28" x14ac:dyDescent="0.35">
      <c r="B8" s="5" t="s">
        <v>30</v>
      </c>
      <c r="C8" s="5">
        <v>1</v>
      </c>
      <c r="D8" s="5" t="s">
        <v>364</v>
      </c>
      <c r="E8" s="5">
        <v>1</v>
      </c>
      <c r="F8" s="5" t="s">
        <v>31</v>
      </c>
      <c r="G8" s="4">
        <v>17</v>
      </c>
      <c r="H8" s="5">
        <v>0.06</v>
      </c>
      <c r="I8" s="5"/>
      <c r="J8" s="5"/>
      <c r="V8" s="10" t="s">
        <v>384</v>
      </c>
      <c r="W8" s="16">
        <v>44879</v>
      </c>
      <c r="X8" s="16">
        <f>Bebedero1_Info[[#This Row],[Centipede Net 1.1]]</f>
        <v>44879</v>
      </c>
      <c r="Y8" s="16">
        <f>Bebedero1_Info[[#This Row],[Centipede Net 1.1]]</f>
        <v>44879</v>
      </c>
      <c r="Z8" s="16">
        <f>Bebedero1_Info[[#This Row],[Centipede Net 1.1]]</f>
        <v>44879</v>
      </c>
      <c r="AA8" s="16">
        <f>Bebedero1_Info[[#This Row],[Centipede Net 1.1]]</f>
        <v>44879</v>
      </c>
      <c r="AB8" s="5"/>
    </row>
    <row r="9" spans="2:28" x14ac:dyDescent="0.35">
      <c r="B9" s="5" t="s">
        <v>30</v>
      </c>
      <c r="C9" s="5">
        <v>1</v>
      </c>
      <c r="D9" s="5" t="s">
        <v>364</v>
      </c>
      <c r="E9" s="5">
        <v>1</v>
      </c>
      <c r="F9" s="5" t="s">
        <v>31</v>
      </c>
      <c r="G9" s="4">
        <v>18</v>
      </c>
      <c r="H9" s="5">
        <v>0.105</v>
      </c>
      <c r="I9" s="5"/>
      <c r="J9" s="5"/>
      <c r="V9" s="10" t="s">
        <v>392</v>
      </c>
      <c r="W9" s="17">
        <v>0.66666666666666663</v>
      </c>
      <c r="X9" s="17">
        <f>Bebedero1_Info[[#This Row],[Centipede Net 1.1]]</f>
        <v>0.66666666666666663</v>
      </c>
      <c r="Y9" s="17">
        <f>Bebedero1_Info[[#This Row],[Centipede Net 1.1]]</f>
        <v>0.66666666666666663</v>
      </c>
      <c r="Z9" s="17">
        <f>Bebedero1_Info[[#This Row],[Centipede Net 1.1]]</f>
        <v>0.66666666666666663</v>
      </c>
      <c r="AA9" s="17">
        <f>Bebedero1_Info[[#This Row],[Centipede Net 1.1]]</f>
        <v>0.66666666666666663</v>
      </c>
      <c r="AB9" s="10"/>
    </row>
    <row r="10" spans="2:28" x14ac:dyDescent="0.35">
      <c r="B10" s="5" t="s">
        <v>30</v>
      </c>
      <c r="C10" s="5">
        <v>1</v>
      </c>
      <c r="D10" s="5" t="s">
        <v>364</v>
      </c>
      <c r="E10" s="5">
        <v>1</v>
      </c>
      <c r="F10" s="5" t="s">
        <v>31</v>
      </c>
      <c r="G10" s="4">
        <v>15</v>
      </c>
      <c r="H10" s="5">
        <v>5.2999999999999999E-2</v>
      </c>
      <c r="I10" s="5"/>
      <c r="J10" s="5"/>
      <c r="V10" s="10" t="s">
        <v>366</v>
      </c>
      <c r="W10" s="15" t="s">
        <v>373</v>
      </c>
      <c r="X10" s="15" t="s">
        <v>373</v>
      </c>
      <c r="Y10" s="15" t="s">
        <v>373</v>
      </c>
      <c r="Z10" s="15" t="s">
        <v>364</v>
      </c>
      <c r="AA10" s="15" t="s">
        <v>365</v>
      </c>
      <c r="AB10" s="5"/>
    </row>
    <row r="11" spans="2:28" x14ac:dyDescent="0.35">
      <c r="B11" s="5" t="s">
        <v>30</v>
      </c>
      <c r="C11" s="5">
        <v>1</v>
      </c>
      <c r="D11" s="5" t="s">
        <v>364</v>
      </c>
      <c r="E11" s="5">
        <v>1</v>
      </c>
      <c r="F11" s="5" t="s">
        <v>31</v>
      </c>
      <c r="G11" s="4">
        <v>16</v>
      </c>
      <c r="H11" s="5">
        <v>6.8000000000000005E-2</v>
      </c>
      <c r="I11" s="5"/>
      <c r="J11" s="5"/>
      <c r="V11" s="10" t="s">
        <v>978</v>
      </c>
      <c r="W11" s="15">
        <v>1</v>
      </c>
      <c r="X11" s="15">
        <v>2</v>
      </c>
      <c r="Y11" s="15">
        <v>3</v>
      </c>
      <c r="Z11" s="15">
        <v>1</v>
      </c>
      <c r="AA11" s="15">
        <v>0</v>
      </c>
      <c r="AB11" s="5"/>
    </row>
    <row r="12" spans="2:28" x14ac:dyDescent="0.35">
      <c r="B12" s="5" t="s">
        <v>30</v>
      </c>
      <c r="C12" s="5">
        <v>1</v>
      </c>
      <c r="D12" s="5" t="s">
        <v>364</v>
      </c>
      <c r="E12" s="5">
        <v>1</v>
      </c>
      <c r="F12" s="5" t="s">
        <v>31</v>
      </c>
      <c r="G12" s="4">
        <v>17</v>
      </c>
      <c r="H12" s="5">
        <v>6.7000000000000004E-2</v>
      </c>
      <c r="I12" s="5"/>
      <c r="J12" s="5"/>
      <c r="V12" s="10" t="s">
        <v>367</v>
      </c>
      <c r="W12" s="15" t="str">
        <f>_xlfn.XLOOKUP(_xlfn.CONCAT(W5, " ", W6,  ".", W11), Sample_Coordinates[Sample Name], Sample_Coordinates[Coordinates], "Error")</f>
        <v>10.25263, -85.23857</v>
      </c>
      <c r="X12" s="15" t="str">
        <f>_xlfn.XLOOKUP(_xlfn.CONCAT(X5, " ", X6,  ".", X11), Sample_Coordinates[Sample Name], Sample_Coordinates[Coordinates], "Error")</f>
        <v>10.25217, -85.2392</v>
      </c>
      <c r="Y12" s="15" t="str">
        <f>_xlfn.XLOOKUP(_xlfn.CONCAT(Y5, " ", Y6,  ".", Y11), Sample_Coordinates[Sample Name], Sample_Coordinates[Coordinates], "Error")</f>
        <v>10.25202, -85.23927</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
        <v>30</v>
      </c>
      <c r="C13" s="5">
        <v>1</v>
      </c>
      <c r="D13" s="5" t="s">
        <v>364</v>
      </c>
      <c r="E13" s="5">
        <v>1</v>
      </c>
      <c r="F13" s="5" t="s">
        <v>31</v>
      </c>
      <c r="G13" s="4">
        <v>18</v>
      </c>
      <c r="H13" s="5">
        <v>7.9000000000000001E-2</v>
      </c>
      <c r="I13" s="5"/>
      <c r="J13" s="5"/>
      <c r="V13" s="10" t="s">
        <v>368</v>
      </c>
      <c r="W13" s="18">
        <v>0.71180555555555547</v>
      </c>
      <c r="X13" s="18">
        <v>0.71180555555555547</v>
      </c>
      <c r="Y13" s="18">
        <v>0.67013888888888884</v>
      </c>
      <c r="Z13" s="15"/>
      <c r="AA13" s="15"/>
    </row>
    <row r="14" spans="2:28" x14ac:dyDescent="0.35">
      <c r="B14" s="5" t="s">
        <v>30</v>
      </c>
      <c r="C14" s="5">
        <v>1</v>
      </c>
      <c r="D14" s="5" t="s">
        <v>364</v>
      </c>
      <c r="E14" s="5">
        <v>1</v>
      </c>
      <c r="F14" s="5" t="s">
        <v>31</v>
      </c>
      <c r="G14" s="4">
        <v>19</v>
      </c>
      <c r="H14" s="5">
        <v>0.14099999999999999</v>
      </c>
      <c r="I14" s="5"/>
      <c r="J14" s="5"/>
      <c r="V14" s="10" t="s">
        <v>369</v>
      </c>
      <c r="W14" s="18">
        <v>0.88888888888888884</v>
      </c>
      <c r="X14" s="18">
        <v>0.90625</v>
      </c>
      <c r="Y14" s="18">
        <v>0.9375</v>
      </c>
      <c r="Z14" s="15"/>
      <c r="AA14" s="15"/>
      <c r="AB14" s="6"/>
    </row>
    <row r="15" spans="2:28" x14ac:dyDescent="0.35">
      <c r="B15" s="5" t="s">
        <v>30</v>
      </c>
      <c r="C15" s="5">
        <v>1</v>
      </c>
      <c r="D15" s="5" t="s">
        <v>364</v>
      </c>
      <c r="E15" s="5">
        <v>1</v>
      </c>
      <c r="F15" s="5" t="s">
        <v>31</v>
      </c>
      <c r="G15" s="4">
        <v>20</v>
      </c>
      <c r="H15" s="5">
        <v>0.05</v>
      </c>
      <c r="I15" s="5"/>
      <c r="J15" s="5"/>
      <c r="V15" s="10" t="s">
        <v>370</v>
      </c>
      <c r="W15" s="19">
        <f>24*(W14-W13)</f>
        <v>4.2500000000000009</v>
      </c>
      <c r="X15" s="19">
        <f t="shared" ref="X15:Y15" si="0">24*(X14-X13)</f>
        <v>4.6666666666666687</v>
      </c>
      <c r="Y15" s="19">
        <f t="shared" si="0"/>
        <v>6.4166666666666679</v>
      </c>
      <c r="Z15" s="15">
        <v>1</v>
      </c>
      <c r="AA15" s="15">
        <v>20</v>
      </c>
      <c r="AB15" s="5"/>
    </row>
    <row r="16" spans="2:28" x14ac:dyDescent="0.35">
      <c r="B16" s="5" t="s">
        <v>30</v>
      </c>
      <c r="C16" s="5">
        <v>1</v>
      </c>
      <c r="D16" s="5" t="s">
        <v>364</v>
      </c>
      <c r="E16" s="5">
        <v>1</v>
      </c>
      <c r="F16" s="5" t="s">
        <v>31</v>
      </c>
      <c r="G16" s="4">
        <v>21</v>
      </c>
      <c r="H16" s="5">
        <v>0.153</v>
      </c>
      <c r="I16" s="5"/>
      <c r="J16" s="5"/>
      <c r="V16" s="10" t="s">
        <v>371</v>
      </c>
      <c r="W16" s="15" t="s">
        <v>376</v>
      </c>
      <c r="X16" s="15" t="s">
        <v>376</v>
      </c>
      <c r="Y16" s="15" t="s">
        <v>376</v>
      </c>
      <c r="Z16" s="15" t="s">
        <v>374</v>
      </c>
      <c r="AA16" s="15" t="s">
        <v>375</v>
      </c>
      <c r="AB16" s="5"/>
    </row>
    <row r="17" spans="2:28" x14ac:dyDescent="0.35">
      <c r="B17" s="5" t="s">
        <v>30</v>
      </c>
      <c r="C17" s="5">
        <v>1</v>
      </c>
      <c r="D17" s="5" t="s">
        <v>364</v>
      </c>
      <c r="E17" s="5">
        <v>1</v>
      </c>
      <c r="F17" s="5" t="s">
        <v>31</v>
      </c>
      <c r="G17" s="4">
        <v>15</v>
      </c>
      <c r="H17" s="5">
        <v>5.1999999999999998E-2</v>
      </c>
      <c r="I17" s="5"/>
      <c r="J17" s="5"/>
      <c r="V17" s="10" t="s">
        <v>388</v>
      </c>
      <c r="W17" s="20">
        <v>31.5</v>
      </c>
      <c r="X17" s="20">
        <v>32.799999999999997</v>
      </c>
      <c r="Y17" s="20">
        <v>31.5</v>
      </c>
      <c r="Z17" s="15"/>
      <c r="AA17" s="15"/>
      <c r="AB17" s="5"/>
    </row>
    <row r="18" spans="2:28" x14ac:dyDescent="0.35">
      <c r="B18" s="5" t="s">
        <v>30</v>
      </c>
      <c r="C18" s="5">
        <v>1</v>
      </c>
      <c r="D18" s="5" t="s">
        <v>364</v>
      </c>
      <c r="E18" s="5">
        <v>1</v>
      </c>
      <c r="F18" s="5" t="s">
        <v>31</v>
      </c>
      <c r="G18" s="4">
        <v>22</v>
      </c>
      <c r="H18" s="5">
        <v>0.157</v>
      </c>
      <c r="I18" s="5"/>
      <c r="J18" s="5"/>
      <c r="V18" s="10" t="s">
        <v>389</v>
      </c>
      <c r="W18" s="20">
        <v>32.6</v>
      </c>
      <c r="X18" s="20">
        <v>31.5</v>
      </c>
      <c r="Y18" s="20">
        <v>32</v>
      </c>
      <c r="Z18" s="15"/>
      <c r="AA18" s="15"/>
      <c r="AB18" s="5"/>
    </row>
    <row r="19" spans="2:28" x14ac:dyDescent="0.35">
      <c r="B19" s="5" t="s">
        <v>30</v>
      </c>
      <c r="C19" s="5">
        <v>1</v>
      </c>
      <c r="D19" s="5" t="s">
        <v>364</v>
      </c>
      <c r="E19" s="5">
        <v>1</v>
      </c>
      <c r="F19" s="5" t="s">
        <v>31</v>
      </c>
      <c r="G19" s="4">
        <v>23</v>
      </c>
      <c r="H19" s="5">
        <v>0.161</v>
      </c>
      <c r="I19" s="5"/>
      <c r="J19" s="5"/>
      <c r="V19" s="10" t="s">
        <v>372</v>
      </c>
      <c r="W19" s="15">
        <f>AVERAGE(W17:W18)</f>
        <v>32.049999999999997</v>
      </c>
      <c r="X19" s="15">
        <f t="shared" ref="X19:Y19" si="1">AVERAGE(X17:X18)</f>
        <v>32.15</v>
      </c>
      <c r="Y19" s="15">
        <f t="shared" si="1"/>
        <v>31.75</v>
      </c>
      <c r="Z19" s="15">
        <f>AVERAGE($W19:$Y19)</f>
        <v>31.983333333333331</v>
      </c>
      <c r="AA19" s="15">
        <f>AVERAGE($W19:$Y19)</f>
        <v>31.983333333333331</v>
      </c>
      <c r="AB19" s="5"/>
    </row>
    <row r="20" spans="2:28" x14ac:dyDescent="0.35">
      <c r="B20" s="5" t="s">
        <v>30</v>
      </c>
      <c r="C20" s="5">
        <v>1</v>
      </c>
      <c r="D20" s="5" t="s">
        <v>364</v>
      </c>
      <c r="E20" s="5">
        <v>1</v>
      </c>
      <c r="F20" s="5" t="s">
        <v>31</v>
      </c>
      <c r="G20" s="4">
        <v>17</v>
      </c>
      <c r="H20" s="5">
        <v>8.8999999999999996E-2</v>
      </c>
      <c r="I20" s="5"/>
      <c r="J20" s="5"/>
      <c r="V20" s="10" t="s">
        <v>1</v>
      </c>
      <c r="W20" s="15">
        <v>-18.399999999999999</v>
      </c>
      <c r="X20" s="21">
        <v>-12.3</v>
      </c>
      <c r="Y20" s="15">
        <v>-9.1</v>
      </c>
      <c r="Z20" s="15">
        <f t="shared" ref="Z20:AA32" si="2">AVERAGE($W20:$Y20)</f>
        <v>-13.266666666666666</v>
      </c>
      <c r="AA20" s="15">
        <f t="shared" si="2"/>
        <v>-13.266666666666666</v>
      </c>
      <c r="AB20" s="5"/>
    </row>
    <row r="21" spans="2:28" x14ac:dyDescent="0.35">
      <c r="B21" s="5" t="s">
        <v>30</v>
      </c>
      <c r="C21" s="5">
        <v>1</v>
      </c>
      <c r="D21" s="5" t="s">
        <v>364</v>
      </c>
      <c r="E21" s="5">
        <v>1</v>
      </c>
      <c r="F21" s="5" t="s">
        <v>31</v>
      </c>
      <c r="G21" s="4">
        <v>21</v>
      </c>
      <c r="H21" s="5">
        <v>0.14799999999999999</v>
      </c>
      <c r="I21" s="5"/>
      <c r="J21" s="5"/>
      <c r="V21" s="10" t="s">
        <v>2</v>
      </c>
      <c r="W21" s="15">
        <v>7.4</v>
      </c>
      <c r="X21" s="15">
        <v>7.29</v>
      </c>
      <c r="Y21" s="15">
        <v>7.24</v>
      </c>
      <c r="Z21" s="15">
        <f t="shared" si="2"/>
        <v>7.31</v>
      </c>
      <c r="AA21" s="15">
        <f t="shared" si="2"/>
        <v>7.31</v>
      </c>
      <c r="AB21" s="5"/>
    </row>
    <row r="22" spans="2:28" x14ac:dyDescent="0.35">
      <c r="B22" s="5" t="s">
        <v>30</v>
      </c>
      <c r="C22" s="5">
        <v>1</v>
      </c>
      <c r="D22" s="5" t="s">
        <v>364</v>
      </c>
      <c r="E22" s="5">
        <v>1</v>
      </c>
      <c r="F22" s="5" t="s">
        <v>31</v>
      </c>
      <c r="G22" s="4">
        <v>21</v>
      </c>
      <c r="H22" s="5">
        <v>0.14199999999999999</v>
      </c>
      <c r="I22" s="5"/>
      <c r="J22" s="5"/>
      <c r="V22" s="10" t="s">
        <v>3</v>
      </c>
      <c r="W22" s="15">
        <v>170.2</v>
      </c>
      <c r="X22" s="15">
        <v>200.3</v>
      </c>
      <c r="Y22" s="15">
        <v>209.3</v>
      </c>
      <c r="Z22" s="15">
        <f t="shared" si="2"/>
        <v>193.26666666666665</v>
      </c>
      <c r="AA22" s="15">
        <f t="shared" si="2"/>
        <v>193.26666666666665</v>
      </c>
      <c r="AB22" s="5"/>
    </row>
    <row r="23" spans="2:28" x14ac:dyDescent="0.35">
      <c r="B23" s="5" t="s">
        <v>30</v>
      </c>
      <c r="C23" s="5">
        <v>1</v>
      </c>
      <c r="D23" s="5" t="s">
        <v>364</v>
      </c>
      <c r="E23" s="5">
        <v>1</v>
      </c>
      <c r="F23" s="5" t="s">
        <v>31</v>
      </c>
      <c r="G23" s="4">
        <v>24</v>
      </c>
      <c r="H23" s="5">
        <v>0.16</v>
      </c>
      <c r="I23" s="5"/>
      <c r="J23" s="5"/>
      <c r="V23" s="10" t="s">
        <v>4</v>
      </c>
      <c r="W23" s="15">
        <v>43.5</v>
      </c>
      <c r="X23" s="15">
        <v>31.5</v>
      </c>
      <c r="Y23" s="15">
        <v>38.299999999999997</v>
      </c>
      <c r="Z23" s="15">
        <f t="shared" si="2"/>
        <v>37.766666666666666</v>
      </c>
      <c r="AA23" s="15">
        <f t="shared" si="2"/>
        <v>37.766666666666666</v>
      </c>
      <c r="AB23" s="5"/>
    </row>
    <row r="24" spans="2:28" x14ac:dyDescent="0.35">
      <c r="B24" s="5" t="s">
        <v>30</v>
      </c>
      <c r="C24" s="5">
        <v>1</v>
      </c>
      <c r="D24" s="5" t="s">
        <v>364</v>
      </c>
      <c r="E24" s="5">
        <v>1</v>
      </c>
      <c r="F24" s="5" t="s">
        <v>31</v>
      </c>
      <c r="G24" s="4">
        <v>23</v>
      </c>
      <c r="H24" s="5">
        <v>0.15</v>
      </c>
      <c r="I24" s="5"/>
      <c r="J24" s="5"/>
      <c r="V24" s="10" t="s">
        <v>354</v>
      </c>
      <c r="W24" s="15">
        <v>3.45</v>
      </c>
      <c r="X24" s="15">
        <v>2.5</v>
      </c>
      <c r="Y24" s="15">
        <v>3.02</v>
      </c>
      <c r="Z24" s="15">
        <f t="shared" si="2"/>
        <v>2.99</v>
      </c>
      <c r="AA24" s="15">
        <f t="shared" si="2"/>
        <v>2.99</v>
      </c>
      <c r="AB24" s="5"/>
    </row>
    <row r="25" spans="2:28" x14ac:dyDescent="0.35">
      <c r="B25" s="5" t="s">
        <v>30</v>
      </c>
      <c r="C25" s="5">
        <v>1</v>
      </c>
      <c r="D25" s="5" t="s">
        <v>364</v>
      </c>
      <c r="E25" s="5">
        <v>1</v>
      </c>
      <c r="F25" s="5" t="s">
        <v>31</v>
      </c>
      <c r="G25" s="4">
        <v>20</v>
      </c>
      <c r="H25" s="5">
        <v>8.8999999999999996E-2</v>
      </c>
      <c r="I25" s="5"/>
      <c r="J25" s="5"/>
      <c r="V25" s="10" t="s">
        <v>17</v>
      </c>
      <c r="W25" s="15">
        <v>0.24299999999999999</v>
      </c>
      <c r="X25" s="15">
        <v>0.247</v>
      </c>
      <c r="Y25" s="15">
        <v>0.245</v>
      </c>
      <c r="Z25" s="15">
        <f t="shared" si="2"/>
        <v>0.245</v>
      </c>
      <c r="AA25" s="15">
        <f t="shared" si="2"/>
        <v>0.245</v>
      </c>
      <c r="AB25" s="5"/>
    </row>
    <row r="26" spans="2:28" x14ac:dyDescent="0.35">
      <c r="B26" s="5" t="s">
        <v>30</v>
      </c>
      <c r="C26" s="5">
        <v>1</v>
      </c>
      <c r="D26" s="5" t="s">
        <v>364</v>
      </c>
      <c r="E26" s="5">
        <v>1</v>
      </c>
      <c r="F26" s="5" t="s">
        <v>31</v>
      </c>
      <c r="G26" s="4">
        <v>17</v>
      </c>
      <c r="H26" s="5">
        <v>0.08</v>
      </c>
      <c r="I26" s="5"/>
      <c r="J26" s="5"/>
      <c r="Q26" s="12"/>
      <c r="V26" s="10" t="s">
        <v>986</v>
      </c>
      <c r="W26" s="15">
        <v>0.255</v>
      </c>
      <c r="X26" s="15">
        <v>0.25900000000000001</v>
      </c>
      <c r="Y26" s="15">
        <v>0.25700000000000001</v>
      </c>
      <c r="Z26" s="15">
        <f t="shared" si="2"/>
        <v>0.25700000000000001</v>
      </c>
      <c r="AA26" s="15">
        <f t="shared" si="2"/>
        <v>0.25700000000000001</v>
      </c>
      <c r="AB26" s="5"/>
    </row>
    <row r="27" spans="2:28" x14ac:dyDescent="0.35">
      <c r="B27" s="5" t="s">
        <v>30</v>
      </c>
      <c r="C27" s="5">
        <v>1</v>
      </c>
      <c r="D27" s="5" t="s">
        <v>364</v>
      </c>
      <c r="E27" s="5">
        <v>1</v>
      </c>
      <c r="F27" s="5" t="s">
        <v>31</v>
      </c>
      <c r="G27" s="4">
        <v>18</v>
      </c>
      <c r="H27" s="5">
        <v>8.3000000000000004E-2</v>
      </c>
      <c r="I27" s="5"/>
      <c r="J27" s="5"/>
      <c r="V27" s="10" t="s">
        <v>385</v>
      </c>
      <c r="W27" s="15">
        <v>4.1000000000000003E-3</v>
      </c>
      <c r="X27" s="15">
        <v>4.0000000000000001E-3</v>
      </c>
      <c r="Y27" s="15">
        <v>4.1000000000000003E-3</v>
      </c>
      <c r="Z27" s="15">
        <f t="shared" si="2"/>
        <v>4.0666666666666663E-3</v>
      </c>
      <c r="AA27" s="15">
        <f t="shared" si="2"/>
        <v>4.0666666666666663E-3</v>
      </c>
      <c r="AB27" s="5"/>
    </row>
    <row r="28" spans="2:28" x14ac:dyDescent="0.35">
      <c r="B28" s="5" t="s">
        <v>30</v>
      </c>
      <c r="C28" s="5">
        <v>1</v>
      </c>
      <c r="D28" s="5" t="s">
        <v>364</v>
      </c>
      <c r="E28" s="5">
        <v>1</v>
      </c>
      <c r="F28" s="5" t="s">
        <v>31</v>
      </c>
      <c r="G28" s="4">
        <v>16</v>
      </c>
      <c r="H28" s="5">
        <v>6.2E-2</v>
      </c>
      <c r="I28" s="5"/>
      <c r="J28" s="5"/>
      <c r="V28" s="10" t="s">
        <v>992</v>
      </c>
      <c r="W28" s="15">
        <v>0.121</v>
      </c>
      <c r="X28" s="15">
        <v>0.124</v>
      </c>
      <c r="Y28" s="15">
        <v>0.123</v>
      </c>
      <c r="Z28" s="15">
        <f t="shared" si="2"/>
        <v>0.12266666666666666</v>
      </c>
      <c r="AA28" s="15">
        <f t="shared" si="2"/>
        <v>0.12266666666666666</v>
      </c>
      <c r="AB28" s="5"/>
    </row>
    <row r="29" spans="2:28" x14ac:dyDescent="0.35">
      <c r="B29" s="5" t="s">
        <v>30</v>
      </c>
      <c r="C29" s="5">
        <v>1</v>
      </c>
      <c r="D29" s="5" t="s">
        <v>364</v>
      </c>
      <c r="E29" s="5">
        <v>1</v>
      </c>
      <c r="F29" s="5" t="s">
        <v>31</v>
      </c>
      <c r="G29" s="4">
        <v>17</v>
      </c>
      <c r="H29" s="5">
        <v>8.5999999999999993E-2</v>
      </c>
      <c r="I29" s="5"/>
      <c r="J29" s="5"/>
      <c r="V29" s="10" t="s">
        <v>5</v>
      </c>
      <c r="W29" s="15">
        <v>0.11</v>
      </c>
      <c r="X29" s="15">
        <v>0.12</v>
      </c>
      <c r="Y29" s="15">
        <v>0.12</v>
      </c>
      <c r="Z29" s="15">
        <f t="shared" si="2"/>
        <v>0.11666666666666665</v>
      </c>
      <c r="AA29" s="15">
        <f t="shared" si="2"/>
        <v>0.11666666666666665</v>
      </c>
      <c r="AB29" s="5"/>
    </row>
    <row r="30" spans="2:28" ht="16.5" x14ac:dyDescent="0.35">
      <c r="B30" s="5" t="s">
        <v>30</v>
      </c>
      <c r="C30" s="5">
        <v>1</v>
      </c>
      <c r="D30" s="5" t="s">
        <v>364</v>
      </c>
      <c r="E30" s="5">
        <v>1</v>
      </c>
      <c r="F30" s="5" t="s">
        <v>31</v>
      </c>
      <c r="G30" s="4">
        <v>16</v>
      </c>
      <c r="H30" s="5">
        <v>7.9000000000000001E-2</v>
      </c>
      <c r="I30" s="5"/>
      <c r="J30" s="5"/>
      <c r="V30" s="10" t="s">
        <v>386</v>
      </c>
      <c r="W30" s="15">
        <v>0</v>
      </c>
      <c r="X30" s="15">
        <v>0</v>
      </c>
      <c r="Y30" s="15">
        <v>0</v>
      </c>
      <c r="Z30" s="15">
        <f t="shared" si="2"/>
        <v>0</v>
      </c>
      <c r="AA30" s="15">
        <f t="shared" si="2"/>
        <v>0</v>
      </c>
      <c r="AB30" s="5"/>
    </row>
    <row r="31" spans="2:28" x14ac:dyDescent="0.35">
      <c r="B31" s="5" t="s">
        <v>30</v>
      </c>
      <c r="C31" s="5">
        <v>1</v>
      </c>
      <c r="D31" s="5" t="s">
        <v>364</v>
      </c>
      <c r="E31" s="5">
        <v>1</v>
      </c>
      <c r="F31" s="5" t="s">
        <v>31</v>
      </c>
      <c r="G31" s="4">
        <v>21</v>
      </c>
      <c r="H31" s="5">
        <v>0.15</v>
      </c>
      <c r="I31" s="5"/>
      <c r="J31" s="5"/>
      <c r="V31" s="10" t="s">
        <v>377</v>
      </c>
      <c r="W31" s="15">
        <v>27.51</v>
      </c>
      <c r="X31" s="15">
        <v>27.45</v>
      </c>
      <c r="Y31" s="15">
        <v>27.51</v>
      </c>
      <c r="Z31" s="15">
        <f t="shared" si="2"/>
        <v>27.49</v>
      </c>
      <c r="AA31" s="15">
        <f t="shared" si="2"/>
        <v>27.49</v>
      </c>
    </row>
    <row r="32" spans="2:28" x14ac:dyDescent="0.35">
      <c r="B32" s="5" t="s">
        <v>30</v>
      </c>
      <c r="C32" s="5">
        <v>1</v>
      </c>
      <c r="D32" s="5" t="s">
        <v>364</v>
      </c>
      <c r="E32" s="5">
        <v>1</v>
      </c>
      <c r="F32" s="5" t="s">
        <v>31</v>
      </c>
      <c r="G32" s="4">
        <v>17</v>
      </c>
      <c r="H32" s="5">
        <v>8.5999999999999993E-2</v>
      </c>
      <c r="I32" s="5"/>
      <c r="J32" s="5"/>
      <c r="V32" s="10" t="s">
        <v>387</v>
      </c>
      <c r="W32" s="15">
        <v>14.739000000000001</v>
      </c>
      <c r="X32" s="15">
        <v>14.738</v>
      </c>
      <c r="Y32" s="15">
        <v>14.738</v>
      </c>
      <c r="Z32" s="15">
        <f t="shared" si="2"/>
        <v>14.738333333333335</v>
      </c>
      <c r="AA32" s="15">
        <f t="shared" si="2"/>
        <v>14.738333333333335</v>
      </c>
    </row>
    <row r="33" spans="2:10" x14ac:dyDescent="0.35">
      <c r="B33" s="5" t="s">
        <v>30</v>
      </c>
      <c r="C33" s="5">
        <v>1</v>
      </c>
      <c r="D33" s="5" t="s">
        <v>364</v>
      </c>
      <c r="E33" s="5">
        <v>1</v>
      </c>
      <c r="F33" s="5" t="s">
        <v>31</v>
      </c>
      <c r="G33" s="4">
        <v>20</v>
      </c>
      <c r="H33" s="5">
        <v>3.5999999999999997E-2</v>
      </c>
      <c r="I33" s="5"/>
      <c r="J33" s="5"/>
    </row>
    <row r="34" spans="2:10" x14ac:dyDescent="0.35">
      <c r="B34" s="5" t="s">
        <v>30</v>
      </c>
      <c r="C34" s="5">
        <v>1</v>
      </c>
      <c r="D34" s="5" t="s">
        <v>364</v>
      </c>
      <c r="E34" s="5">
        <v>1</v>
      </c>
      <c r="F34" s="5" t="s">
        <v>31</v>
      </c>
      <c r="G34" s="4">
        <v>33</v>
      </c>
      <c r="H34" s="5">
        <v>0.76500000000000001</v>
      </c>
      <c r="I34" s="5"/>
      <c r="J34" s="5"/>
    </row>
    <row r="35" spans="2:10" x14ac:dyDescent="0.35">
      <c r="B35" s="5" t="s">
        <v>30</v>
      </c>
      <c r="C35" s="5">
        <v>1</v>
      </c>
      <c r="D35" s="5" t="s">
        <v>364</v>
      </c>
      <c r="E35" s="5">
        <v>1</v>
      </c>
      <c r="F35" s="5" t="s">
        <v>1150</v>
      </c>
      <c r="G35" s="4">
        <v>40</v>
      </c>
      <c r="H35" s="5">
        <v>1.601</v>
      </c>
      <c r="I35" s="5"/>
      <c r="J35" s="5" t="s">
        <v>995</v>
      </c>
    </row>
    <row r="36" spans="2:10" x14ac:dyDescent="0.35">
      <c r="B36" s="5" t="s">
        <v>30</v>
      </c>
      <c r="C36" s="5">
        <v>1</v>
      </c>
      <c r="D36" s="5" t="s">
        <v>364</v>
      </c>
      <c r="E36" s="5">
        <v>1</v>
      </c>
      <c r="F36" s="5" t="s">
        <v>116</v>
      </c>
      <c r="G36" s="4">
        <v>25</v>
      </c>
      <c r="H36" s="5">
        <v>0.25</v>
      </c>
      <c r="I36" s="5" t="s">
        <v>13</v>
      </c>
      <c r="J36" s="5"/>
    </row>
    <row r="37" spans="2:10" x14ac:dyDescent="0.35">
      <c r="B37" s="5" t="s">
        <v>30</v>
      </c>
      <c r="C37" s="5">
        <v>1</v>
      </c>
      <c r="D37" s="5" t="s">
        <v>365</v>
      </c>
      <c r="E37" s="5">
        <v>0</v>
      </c>
      <c r="F37" s="5" t="s">
        <v>131</v>
      </c>
      <c r="G37" s="4">
        <v>117</v>
      </c>
      <c r="H37" s="5">
        <v>42.28</v>
      </c>
      <c r="I37" s="5"/>
      <c r="J37" s="5"/>
    </row>
    <row r="38" spans="2:10" x14ac:dyDescent="0.35">
      <c r="B38" s="5" t="s">
        <v>30</v>
      </c>
      <c r="C38" s="5">
        <v>1</v>
      </c>
      <c r="D38" s="5" t="s">
        <v>365</v>
      </c>
      <c r="E38" s="5">
        <v>0</v>
      </c>
      <c r="F38" s="5" t="s">
        <v>131</v>
      </c>
      <c r="G38" s="4">
        <v>105</v>
      </c>
      <c r="H38" s="5">
        <v>29.4</v>
      </c>
      <c r="I38" s="5"/>
      <c r="J38" s="5"/>
    </row>
    <row r="39" spans="2:10" x14ac:dyDescent="0.35">
      <c r="B39" s="5" t="s">
        <v>30</v>
      </c>
      <c r="C39" s="5">
        <v>1</v>
      </c>
      <c r="D39" s="5" t="s">
        <v>365</v>
      </c>
      <c r="E39" s="5">
        <v>0</v>
      </c>
      <c r="F39" s="5" t="s">
        <v>131</v>
      </c>
      <c r="G39" s="4">
        <v>166</v>
      </c>
      <c r="H39" s="5">
        <v>164.1</v>
      </c>
      <c r="I39" s="5"/>
      <c r="J39" s="5"/>
    </row>
    <row r="40" spans="2:10" x14ac:dyDescent="0.35">
      <c r="B40" s="5" t="s">
        <v>30</v>
      </c>
      <c r="C40" s="5">
        <v>1</v>
      </c>
      <c r="D40" s="5" t="s">
        <v>365</v>
      </c>
      <c r="E40" s="5">
        <v>0</v>
      </c>
      <c r="F40" s="5" t="s">
        <v>103</v>
      </c>
      <c r="G40" s="4">
        <v>51</v>
      </c>
      <c r="H40" s="5">
        <v>2.84</v>
      </c>
      <c r="I40" s="5"/>
      <c r="J40" s="5"/>
    </row>
    <row r="41" spans="2:10" x14ac:dyDescent="0.35">
      <c r="B41" s="5" t="s">
        <v>30</v>
      </c>
      <c r="C41" s="5">
        <v>1</v>
      </c>
      <c r="D41" s="5" t="s">
        <v>365</v>
      </c>
      <c r="E41" s="5">
        <v>0</v>
      </c>
      <c r="F41" s="5" t="s">
        <v>71</v>
      </c>
      <c r="G41" s="4">
        <v>100</v>
      </c>
      <c r="H41" s="5">
        <v>7.32</v>
      </c>
      <c r="I41" s="5"/>
      <c r="J41" s="5"/>
    </row>
    <row r="42" spans="2:10" x14ac:dyDescent="0.35">
      <c r="B42" s="5" t="s">
        <v>30</v>
      </c>
      <c r="C42" s="5">
        <v>1</v>
      </c>
      <c r="D42" s="5" t="s">
        <v>365</v>
      </c>
      <c r="E42" s="5">
        <v>0</v>
      </c>
      <c r="F42" s="5" t="s">
        <v>71</v>
      </c>
      <c r="G42" s="4">
        <v>81</v>
      </c>
      <c r="H42" s="5">
        <v>5.75</v>
      </c>
      <c r="I42" s="5"/>
      <c r="J42" s="5"/>
    </row>
    <row r="43" spans="2:10" x14ac:dyDescent="0.35">
      <c r="B43" s="5" t="s">
        <v>30</v>
      </c>
      <c r="C43" s="5">
        <v>1</v>
      </c>
      <c r="D43" s="5" t="s">
        <v>373</v>
      </c>
      <c r="E43" s="5">
        <v>1</v>
      </c>
      <c r="F43" s="5" t="s">
        <v>23</v>
      </c>
      <c r="G43" s="4">
        <v>192</v>
      </c>
      <c r="H43" s="5">
        <v>133.4</v>
      </c>
      <c r="I43" s="5"/>
      <c r="J43" s="5"/>
    </row>
    <row r="44" spans="2:10" x14ac:dyDescent="0.35">
      <c r="B44" s="5" t="s">
        <v>30</v>
      </c>
      <c r="C44" s="5">
        <v>1</v>
      </c>
      <c r="D44" s="5" t="s">
        <v>373</v>
      </c>
      <c r="E44" s="5">
        <v>1</v>
      </c>
      <c r="F44" s="5" t="s">
        <v>23</v>
      </c>
      <c r="G44" s="4">
        <v>206</v>
      </c>
      <c r="H44" s="5">
        <v>168.6</v>
      </c>
      <c r="I44" s="5"/>
      <c r="J44" s="5"/>
    </row>
    <row r="45" spans="2:10" x14ac:dyDescent="0.35">
      <c r="B45" s="5" t="s">
        <v>30</v>
      </c>
      <c r="C45" s="5">
        <v>1</v>
      </c>
      <c r="D45" s="5" t="s">
        <v>373</v>
      </c>
      <c r="E45" s="5">
        <v>1</v>
      </c>
      <c r="F45" s="5" t="s">
        <v>23</v>
      </c>
      <c r="G45" s="4">
        <v>153</v>
      </c>
      <c r="H45" s="5">
        <v>72.5</v>
      </c>
      <c r="I45" s="5"/>
      <c r="J45" s="5"/>
    </row>
    <row r="46" spans="2:10" x14ac:dyDescent="0.35">
      <c r="B46" s="5" t="s">
        <v>30</v>
      </c>
      <c r="C46" s="5">
        <v>1</v>
      </c>
      <c r="D46" s="5" t="s">
        <v>373</v>
      </c>
      <c r="E46" s="5">
        <v>1</v>
      </c>
      <c r="F46" s="5" t="s">
        <v>23</v>
      </c>
      <c r="G46" s="4">
        <v>137</v>
      </c>
      <c r="H46" s="5">
        <v>64.099999999999994</v>
      </c>
      <c r="I46" s="5"/>
      <c r="J46" s="5"/>
    </row>
    <row r="47" spans="2:10" x14ac:dyDescent="0.35">
      <c r="B47" s="5" t="s">
        <v>30</v>
      </c>
      <c r="C47" s="5">
        <v>1</v>
      </c>
      <c r="D47" s="5" t="s">
        <v>373</v>
      </c>
      <c r="E47" s="5">
        <v>1</v>
      </c>
      <c r="F47" s="5" t="s">
        <v>23</v>
      </c>
      <c r="G47" s="4">
        <v>159</v>
      </c>
      <c r="H47" s="5">
        <v>78.5</v>
      </c>
      <c r="I47" s="5"/>
      <c r="J47" s="5"/>
    </row>
    <row r="48" spans="2:10" x14ac:dyDescent="0.35">
      <c r="B48" s="5" t="s">
        <v>30</v>
      </c>
      <c r="C48" s="5">
        <v>1</v>
      </c>
      <c r="D48" s="5" t="s">
        <v>373</v>
      </c>
      <c r="E48" s="5">
        <v>1</v>
      </c>
      <c r="F48" s="5" t="s">
        <v>23</v>
      </c>
      <c r="G48" s="4">
        <v>163</v>
      </c>
      <c r="H48" s="5">
        <v>102</v>
      </c>
      <c r="I48" s="5"/>
      <c r="J48" s="5"/>
    </row>
    <row r="49" spans="2:10" x14ac:dyDescent="0.35">
      <c r="B49" s="5" t="s">
        <v>30</v>
      </c>
      <c r="C49" s="5">
        <v>1</v>
      </c>
      <c r="D49" s="5" t="s">
        <v>373</v>
      </c>
      <c r="E49" s="5">
        <v>1</v>
      </c>
      <c r="F49" s="5" t="s">
        <v>103</v>
      </c>
      <c r="G49" s="4">
        <v>50</v>
      </c>
      <c r="H49" s="5">
        <v>3</v>
      </c>
      <c r="I49" s="5" t="s">
        <v>13</v>
      </c>
      <c r="J49" s="5"/>
    </row>
    <row r="50" spans="2:10" x14ac:dyDescent="0.35">
      <c r="B50" s="5" t="s">
        <v>30</v>
      </c>
      <c r="C50" s="5">
        <v>1</v>
      </c>
      <c r="D50" s="5" t="s">
        <v>373</v>
      </c>
      <c r="E50" s="5">
        <v>1</v>
      </c>
      <c r="F50" s="5" t="s">
        <v>31</v>
      </c>
      <c r="G50" s="4">
        <v>15</v>
      </c>
      <c r="H50" s="5">
        <v>5.1999999999999998E-2</v>
      </c>
      <c r="I50" s="5"/>
      <c r="J50" s="5"/>
    </row>
    <row r="51" spans="2:10" x14ac:dyDescent="0.35">
      <c r="B51" s="5" t="s">
        <v>30</v>
      </c>
      <c r="C51" s="5">
        <v>1</v>
      </c>
      <c r="D51" s="5" t="s">
        <v>373</v>
      </c>
      <c r="E51" s="5">
        <v>1</v>
      </c>
      <c r="F51" s="5" t="s">
        <v>31</v>
      </c>
      <c r="G51" s="4">
        <v>26</v>
      </c>
      <c r="H51" s="5">
        <v>0.18</v>
      </c>
      <c r="I51" s="5"/>
      <c r="J51" s="5"/>
    </row>
    <row r="52" spans="2:10" x14ac:dyDescent="0.35">
      <c r="B52" s="5" t="s">
        <v>30</v>
      </c>
      <c r="C52" s="5">
        <v>1</v>
      </c>
      <c r="D52" s="5" t="s">
        <v>373</v>
      </c>
      <c r="E52" s="5">
        <v>2</v>
      </c>
      <c r="F52" s="5" t="s">
        <v>23</v>
      </c>
      <c r="G52" s="4">
        <v>185</v>
      </c>
      <c r="H52" s="5">
        <v>153.1</v>
      </c>
      <c r="I52" s="5"/>
      <c r="J52" s="5"/>
    </row>
    <row r="53" spans="2:10" x14ac:dyDescent="0.35">
      <c r="B53" s="5" t="s">
        <v>30</v>
      </c>
      <c r="C53" s="5">
        <v>1</v>
      </c>
      <c r="D53" s="5" t="s">
        <v>373</v>
      </c>
      <c r="E53" s="5">
        <v>2</v>
      </c>
      <c r="F53" s="5" t="s">
        <v>23</v>
      </c>
      <c r="G53" s="4">
        <v>140</v>
      </c>
      <c r="H53" s="5">
        <v>56.6</v>
      </c>
      <c r="I53" s="5"/>
      <c r="J53" s="5"/>
    </row>
    <row r="54" spans="2:10" x14ac:dyDescent="0.35">
      <c r="B54" s="5" t="s">
        <v>30</v>
      </c>
      <c r="C54" s="5">
        <v>1</v>
      </c>
      <c r="D54" s="5" t="s">
        <v>373</v>
      </c>
      <c r="E54" s="5">
        <v>2</v>
      </c>
      <c r="F54" s="5" t="s">
        <v>23</v>
      </c>
      <c r="G54" s="4">
        <v>141</v>
      </c>
      <c r="H54" s="5">
        <v>55.2</v>
      </c>
      <c r="I54" s="5"/>
      <c r="J54" s="5"/>
    </row>
    <row r="55" spans="2:10" x14ac:dyDescent="0.35">
      <c r="B55" s="5" t="s">
        <v>30</v>
      </c>
      <c r="C55" s="5">
        <v>1</v>
      </c>
      <c r="D55" s="5" t="s">
        <v>373</v>
      </c>
      <c r="E55" s="5">
        <v>2</v>
      </c>
      <c r="F55" s="5" t="s">
        <v>23</v>
      </c>
      <c r="G55" s="4">
        <v>151</v>
      </c>
      <c r="H55" s="5">
        <v>65.400000000000006</v>
      </c>
      <c r="I55" s="5"/>
      <c r="J55" s="5"/>
    </row>
    <row r="56" spans="2:10" x14ac:dyDescent="0.35">
      <c r="B56" s="5" t="s">
        <v>30</v>
      </c>
      <c r="C56" s="5">
        <v>1</v>
      </c>
      <c r="D56" s="5" t="s">
        <v>373</v>
      </c>
      <c r="E56" s="5">
        <v>2</v>
      </c>
      <c r="F56" s="5" t="s">
        <v>23</v>
      </c>
      <c r="G56" s="4">
        <v>153</v>
      </c>
      <c r="H56" s="5">
        <v>72.3</v>
      </c>
      <c r="I56" s="5"/>
      <c r="J56" s="5"/>
    </row>
    <row r="57" spans="2:10" x14ac:dyDescent="0.35">
      <c r="B57" s="5" t="s">
        <v>30</v>
      </c>
      <c r="C57" s="5">
        <v>1</v>
      </c>
      <c r="D57" s="5" t="s">
        <v>373</v>
      </c>
      <c r="E57" s="5">
        <v>2</v>
      </c>
      <c r="F57" s="5" t="s">
        <v>23</v>
      </c>
      <c r="G57" s="4">
        <v>136</v>
      </c>
      <c r="H57" s="5">
        <v>46.9</v>
      </c>
      <c r="I57" s="5"/>
      <c r="J57" s="5"/>
    </row>
    <row r="58" spans="2:10" x14ac:dyDescent="0.35">
      <c r="B58" s="5" t="s">
        <v>30</v>
      </c>
      <c r="C58" s="5">
        <v>1</v>
      </c>
      <c r="D58" s="5" t="s">
        <v>373</v>
      </c>
      <c r="E58" s="5">
        <v>3</v>
      </c>
      <c r="F58" s="5" t="s">
        <v>23</v>
      </c>
      <c r="G58" s="4">
        <v>161</v>
      </c>
      <c r="H58" s="5">
        <v>78</v>
      </c>
      <c r="I58" s="5"/>
      <c r="J58" s="5"/>
    </row>
    <row r="59" spans="2:10" x14ac:dyDescent="0.35">
      <c r="B59" s="5" t="s">
        <v>30</v>
      </c>
      <c r="C59" s="5">
        <v>1</v>
      </c>
      <c r="D59" s="5" t="s">
        <v>373</v>
      </c>
      <c r="E59" s="5">
        <v>3</v>
      </c>
      <c r="F59" s="5" t="s">
        <v>23</v>
      </c>
      <c r="G59" s="4">
        <v>160</v>
      </c>
      <c r="H59" s="5">
        <v>67.900000000000006</v>
      </c>
      <c r="I59" s="5"/>
      <c r="J59" s="5"/>
    </row>
    <row r="60" spans="2:10" x14ac:dyDescent="0.35">
      <c r="B60" s="5" t="s">
        <v>30</v>
      </c>
      <c r="C60" s="5">
        <v>1</v>
      </c>
      <c r="D60" s="5" t="s">
        <v>373</v>
      </c>
      <c r="E60" s="5">
        <v>3</v>
      </c>
      <c r="F60" s="5" t="s">
        <v>23</v>
      </c>
      <c r="G60" s="4">
        <v>155</v>
      </c>
      <c r="H60" s="5">
        <v>81.5</v>
      </c>
      <c r="I60" s="5"/>
      <c r="J60" s="5"/>
    </row>
    <row r="61" spans="2:10" x14ac:dyDescent="0.35">
      <c r="B61" s="5" t="s">
        <v>30</v>
      </c>
      <c r="C61" s="5">
        <v>1</v>
      </c>
      <c r="D61" s="5" t="s">
        <v>373</v>
      </c>
      <c r="E61" s="5">
        <v>3</v>
      </c>
      <c r="F61" s="5" t="s">
        <v>23</v>
      </c>
      <c r="G61" s="4">
        <v>162</v>
      </c>
      <c r="H61" s="5">
        <v>93.5</v>
      </c>
      <c r="I61" s="5"/>
      <c r="J61" s="5"/>
    </row>
    <row r="62" spans="2:10" x14ac:dyDescent="0.35">
      <c r="B62" s="5" t="s">
        <v>30</v>
      </c>
      <c r="C62" s="5">
        <v>1</v>
      </c>
      <c r="D62" s="5" t="s">
        <v>373</v>
      </c>
      <c r="E62" s="5">
        <v>3</v>
      </c>
      <c r="F62" s="5" t="s">
        <v>23</v>
      </c>
      <c r="G62" s="4">
        <v>139</v>
      </c>
      <c r="H62" s="5">
        <v>56.6</v>
      </c>
      <c r="I62" s="5"/>
      <c r="J62" s="5"/>
    </row>
    <row r="63" spans="2:10" x14ac:dyDescent="0.35">
      <c r="B63" s="5" t="s">
        <v>30</v>
      </c>
      <c r="C63" s="5">
        <v>1</v>
      </c>
      <c r="D63" s="5" t="s">
        <v>373</v>
      </c>
      <c r="E63" s="5">
        <v>3</v>
      </c>
      <c r="F63" s="5" t="s">
        <v>131</v>
      </c>
      <c r="G63" s="4">
        <v>136</v>
      </c>
      <c r="H63" s="5">
        <v>94.7</v>
      </c>
      <c r="I63" s="5"/>
      <c r="J63" s="5"/>
    </row>
    <row r="64" spans="2:10" x14ac:dyDescent="0.35">
      <c r="B64" s="5" t="s">
        <v>30</v>
      </c>
      <c r="C64" s="5">
        <v>1</v>
      </c>
      <c r="D64" s="5" t="s">
        <v>373</v>
      </c>
      <c r="E64" s="5">
        <v>3</v>
      </c>
      <c r="F64" s="5" t="s">
        <v>103</v>
      </c>
      <c r="G64" s="4">
        <v>45</v>
      </c>
      <c r="H64" s="5">
        <v>2.2000000000000002</v>
      </c>
      <c r="I64" s="5"/>
      <c r="J64" s="5"/>
    </row>
    <row r="65" spans="2:10" x14ac:dyDescent="0.35">
      <c r="B65" s="5" t="s">
        <v>30</v>
      </c>
      <c r="C65" s="5">
        <v>1</v>
      </c>
      <c r="D65" s="5" t="s">
        <v>373</v>
      </c>
      <c r="E65" s="5">
        <v>3</v>
      </c>
      <c r="F65" s="5" t="s">
        <v>103</v>
      </c>
      <c r="G65" s="4">
        <v>35</v>
      </c>
      <c r="H65" s="5">
        <v>1.3</v>
      </c>
      <c r="I65" s="5"/>
      <c r="J65" s="5"/>
    </row>
    <row r="66" spans="2:10" x14ac:dyDescent="0.35">
      <c r="F66" s="1"/>
      <c r="G66" s="1"/>
      <c r="H66" s="1"/>
      <c r="I66" s="1"/>
      <c r="J66" s="1"/>
    </row>
    <row r="67" spans="2:10" x14ac:dyDescent="0.35">
      <c r="F67" s="1"/>
      <c r="G67" s="1"/>
      <c r="H67" s="1"/>
      <c r="I67" s="1"/>
      <c r="J67" s="1"/>
    </row>
    <row r="68" spans="2:10" x14ac:dyDescent="0.35">
      <c r="F68" s="1"/>
      <c r="G68" s="1"/>
      <c r="H68" s="1"/>
      <c r="I68" s="1"/>
      <c r="J68" s="1"/>
    </row>
    <row r="69" spans="2:10" x14ac:dyDescent="0.35">
      <c r="F69" s="1"/>
      <c r="G69" s="1"/>
      <c r="H69" s="1"/>
      <c r="I69" s="1"/>
      <c r="J69" s="1"/>
    </row>
    <row r="70" spans="2:10" x14ac:dyDescent="0.35">
      <c r="F70" s="1"/>
      <c r="G70" s="1"/>
      <c r="H70" s="1"/>
      <c r="I70" s="1"/>
      <c r="J70" s="1"/>
    </row>
    <row r="71" spans="2:10" x14ac:dyDescent="0.35">
      <c r="F71" s="1"/>
      <c r="G71" s="1"/>
      <c r="H71" s="1"/>
      <c r="I71" s="1"/>
      <c r="J71" s="1"/>
    </row>
    <row r="72" spans="2:10" x14ac:dyDescent="0.35">
      <c r="F72" s="1"/>
      <c r="G72" s="1"/>
      <c r="H72" s="1"/>
      <c r="I72" s="1"/>
      <c r="J72" s="1"/>
    </row>
    <row r="73" spans="2:10" x14ac:dyDescent="0.35">
      <c r="F73" s="1"/>
      <c r="G73" s="1"/>
      <c r="H73" s="1"/>
      <c r="I73" s="1"/>
      <c r="J73" s="1"/>
    </row>
    <row r="74" spans="2:10" x14ac:dyDescent="0.35">
      <c r="F74" s="1"/>
      <c r="G74" s="1"/>
      <c r="H74" s="1"/>
      <c r="I74" s="1"/>
      <c r="J74" s="1"/>
    </row>
    <row r="75" spans="2:10" x14ac:dyDescent="0.35">
      <c r="F75" s="1"/>
      <c r="G75" s="1"/>
      <c r="H75" s="1"/>
      <c r="I75" s="1"/>
      <c r="J75" s="1"/>
    </row>
    <row r="76" spans="2:10" x14ac:dyDescent="0.35">
      <c r="F76" s="1"/>
      <c r="G76" s="1"/>
      <c r="H76" s="1"/>
      <c r="I76" s="1"/>
      <c r="J76" s="1"/>
    </row>
    <row r="77" spans="2:10" x14ac:dyDescent="0.35">
      <c r="F77" s="1"/>
      <c r="G77" s="1"/>
      <c r="H77" s="1"/>
      <c r="I77" s="1"/>
      <c r="J77" s="1"/>
    </row>
    <row r="78" spans="2:10" x14ac:dyDescent="0.35">
      <c r="F78" s="1"/>
      <c r="G78" s="1"/>
      <c r="H78" s="1"/>
      <c r="I78" s="1"/>
      <c r="J78" s="1"/>
    </row>
    <row r="79" spans="2:10" x14ac:dyDescent="0.35">
      <c r="F79" s="1"/>
      <c r="G79" s="1"/>
      <c r="H79" s="1"/>
      <c r="I79" s="1"/>
      <c r="J79" s="1"/>
    </row>
    <row r="80" spans="2: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X6:AA6">
    <cfRule type="containsBlanks" dxfId="133" priority="1">
      <formula>LEN(TRIM(W5))=0</formula>
    </cfRule>
  </conditionalFormatting>
  <conditionalFormatting sqref="W13:Y14 Z15:AA15 W17:Y18 W20:Y32">
    <cfRule type="containsBlanks" dxfId="132"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10" id="{875DC233-814F-4040-B8A8-4676966C0F12}">
            <xm:f>COUNT(MATCH($F4,'Potential Species'!$C$4:$C$945, 0))=0</xm:f>
            <x14:dxf>
              <fill>
                <patternFill patternType="solid">
                  <bgColor theme="5" tint="0.79998168889431442"/>
                </patternFill>
              </fill>
            </x14:dxf>
          </x14:cfRule>
          <xm:sqref>F4:F65</xm:sqref>
        </x14:conditionalFormatting>
        <x14:conditionalFormatting xmlns:xm="http://schemas.microsoft.com/office/excel/2006/main">
          <x14:cfRule type="expression" priority="211" id="{1B4B525B-711E-4F6F-8C0B-7DE698C44904}">
            <xm:f>COUNT(MATCH(P4,'Potential Species'!$C$4:$C$945, 0))=0</xm:f>
            <x14:dxf>
              <fill>
                <patternFill patternType="solid">
                  <bgColor theme="5" tint="0.79998168889431442"/>
                </patternFill>
              </fill>
            </x14:dxf>
          </x14:cfRule>
          <xm:sqref>P4</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4892-7A8C-4433-AD5C-2A515D18315A}">
  <sheetPr codeName="Sheet40"/>
  <dimension ref="A1:I82"/>
  <sheetViews>
    <sheetView workbookViewId="0"/>
  </sheetViews>
  <sheetFormatPr defaultRowHeight="14.5" x14ac:dyDescent="0.35"/>
  <cols>
    <col min="1" max="1" width="6.36328125" bestFit="1" customWidth="1"/>
    <col min="2" max="2" width="6.7265625" bestFit="1" customWidth="1"/>
    <col min="3" max="3" width="7.7265625" bestFit="1" customWidth="1"/>
    <col min="4" max="4" width="13.08984375" bestFit="1" customWidth="1"/>
    <col min="5" max="5" width="19" bestFit="1" customWidth="1"/>
    <col min="6" max="6" width="20.81640625" bestFit="1" customWidth="1"/>
    <col min="7" max="7" width="11" bestFit="1" customWidth="1"/>
    <col min="8" max="8" width="10.81640625" bestFit="1" customWidth="1"/>
    <col min="9" max="9" width="17.7265625" bestFit="1" customWidth="1"/>
    <col min="10" max="10" width="20.179687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2</v>
      </c>
      <c r="C2" t="s">
        <v>364</v>
      </c>
      <c r="D2">
        <v>1</v>
      </c>
      <c r="E2" t="s">
        <v>77</v>
      </c>
      <c r="F2">
        <v>108</v>
      </c>
      <c r="G2">
        <v>11.99</v>
      </c>
    </row>
    <row r="3" spans="1:9" x14ac:dyDescent="0.35">
      <c r="A3" t="s">
        <v>0</v>
      </c>
      <c r="B3">
        <v>2</v>
      </c>
      <c r="C3" t="s">
        <v>364</v>
      </c>
      <c r="D3">
        <v>1</v>
      </c>
      <c r="E3" t="s">
        <v>77</v>
      </c>
      <c r="F3">
        <v>105</v>
      </c>
      <c r="G3">
        <v>10.89</v>
      </c>
    </row>
    <row r="4" spans="1:9" x14ac:dyDescent="0.35">
      <c r="A4" t="s">
        <v>0</v>
      </c>
      <c r="B4">
        <v>2</v>
      </c>
      <c r="C4" t="s">
        <v>364</v>
      </c>
      <c r="D4">
        <v>1</v>
      </c>
      <c r="E4" t="s">
        <v>77</v>
      </c>
      <c r="F4">
        <v>112</v>
      </c>
      <c r="G4">
        <v>11.33</v>
      </c>
    </row>
    <row r="5" spans="1:9" x14ac:dyDescent="0.35">
      <c r="A5" t="s">
        <v>0</v>
      </c>
      <c r="B5">
        <v>2</v>
      </c>
      <c r="C5" t="s">
        <v>364</v>
      </c>
      <c r="D5">
        <v>1</v>
      </c>
      <c r="E5" t="s">
        <v>77</v>
      </c>
      <c r="F5">
        <v>95</v>
      </c>
      <c r="G5">
        <v>9.8699999999999992</v>
      </c>
    </row>
    <row r="6" spans="1:9" x14ac:dyDescent="0.35">
      <c r="A6" t="s">
        <v>0</v>
      </c>
      <c r="B6">
        <v>2</v>
      </c>
      <c r="C6" t="s">
        <v>364</v>
      </c>
      <c r="D6">
        <v>1</v>
      </c>
      <c r="E6" t="s">
        <v>77</v>
      </c>
      <c r="F6">
        <v>104</v>
      </c>
      <c r="G6">
        <v>10.42</v>
      </c>
    </row>
    <row r="7" spans="1:9" x14ac:dyDescent="0.35">
      <c r="A7" t="s">
        <v>0</v>
      </c>
      <c r="B7">
        <v>2</v>
      </c>
      <c r="C7" t="s">
        <v>364</v>
      </c>
      <c r="D7">
        <v>1</v>
      </c>
      <c r="E7" t="s">
        <v>77</v>
      </c>
      <c r="F7">
        <v>86</v>
      </c>
      <c r="G7">
        <v>6.92</v>
      </c>
    </row>
    <row r="8" spans="1:9" x14ac:dyDescent="0.35">
      <c r="A8" t="s">
        <v>0</v>
      </c>
      <c r="B8">
        <v>2</v>
      </c>
      <c r="C8" t="s">
        <v>364</v>
      </c>
      <c r="D8">
        <v>1</v>
      </c>
      <c r="E8" t="s">
        <v>77</v>
      </c>
      <c r="F8">
        <v>112</v>
      </c>
      <c r="G8">
        <v>13.22</v>
      </c>
    </row>
    <row r="9" spans="1:9" x14ac:dyDescent="0.35">
      <c r="A9" t="s">
        <v>0</v>
      </c>
      <c r="B9">
        <v>2</v>
      </c>
      <c r="C9" t="s">
        <v>364</v>
      </c>
      <c r="D9">
        <v>1</v>
      </c>
      <c r="E9" t="s">
        <v>77</v>
      </c>
      <c r="F9">
        <v>108</v>
      </c>
      <c r="G9">
        <v>11.6</v>
      </c>
    </row>
    <row r="10" spans="1:9" x14ac:dyDescent="0.35">
      <c r="A10" t="s">
        <v>0</v>
      </c>
      <c r="B10">
        <v>2</v>
      </c>
      <c r="C10" t="s">
        <v>364</v>
      </c>
      <c r="D10">
        <v>1</v>
      </c>
      <c r="E10" t="s">
        <v>77</v>
      </c>
      <c r="F10">
        <v>84</v>
      </c>
      <c r="G10">
        <v>4.5</v>
      </c>
    </row>
    <row r="11" spans="1:9" x14ac:dyDescent="0.35">
      <c r="A11" t="s">
        <v>0</v>
      </c>
      <c r="B11">
        <v>2</v>
      </c>
      <c r="C11" t="s">
        <v>364</v>
      </c>
      <c r="D11">
        <v>1</v>
      </c>
      <c r="E11" t="s">
        <v>77</v>
      </c>
      <c r="F11">
        <v>103</v>
      </c>
      <c r="G11">
        <v>10.39</v>
      </c>
    </row>
    <row r="12" spans="1:9" x14ac:dyDescent="0.35">
      <c r="A12" t="s">
        <v>0</v>
      </c>
      <c r="B12">
        <v>2</v>
      </c>
      <c r="C12" t="s">
        <v>364</v>
      </c>
      <c r="D12">
        <v>1</v>
      </c>
      <c r="E12" t="s">
        <v>77</v>
      </c>
      <c r="F12">
        <v>87</v>
      </c>
      <c r="G12">
        <v>4.83</v>
      </c>
    </row>
    <row r="13" spans="1:9" x14ac:dyDescent="0.35">
      <c r="A13" t="s">
        <v>0</v>
      </c>
      <c r="B13">
        <v>2</v>
      </c>
      <c r="C13" t="s">
        <v>364</v>
      </c>
      <c r="D13">
        <v>1</v>
      </c>
      <c r="E13" t="s">
        <v>77</v>
      </c>
      <c r="F13">
        <v>106</v>
      </c>
      <c r="G13">
        <v>10.79</v>
      </c>
    </row>
    <row r="14" spans="1:9" x14ac:dyDescent="0.35">
      <c r="A14" t="s">
        <v>0</v>
      </c>
      <c r="B14">
        <v>2</v>
      </c>
      <c r="C14" t="s">
        <v>364</v>
      </c>
      <c r="D14">
        <v>1</v>
      </c>
      <c r="E14" t="s">
        <v>77</v>
      </c>
      <c r="F14">
        <v>92</v>
      </c>
      <c r="G14">
        <v>8.35</v>
      </c>
    </row>
    <row r="15" spans="1:9" x14ac:dyDescent="0.35">
      <c r="A15" t="s">
        <v>0</v>
      </c>
      <c r="B15">
        <v>2</v>
      </c>
      <c r="C15" t="s">
        <v>364</v>
      </c>
      <c r="D15">
        <v>1</v>
      </c>
      <c r="E15" t="s">
        <v>77</v>
      </c>
      <c r="F15">
        <v>84</v>
      </c>
      <c r="G15">
        <v>6.18</v>
      </c>
    </row>
    <row r="16" spans="1:9" x14ac:dyDescent="0.35">
      <c r="A16" t="s">
        <v>0</v>
      </c>
      <c r="B16">
        <v>2</v>
      </c>
      <c r="C16" t="s">
        <v>364</v>
      </c>
      <c r="D16">
        <v>1</v>
      </c>
      <c r="E16" t="s">
        <v>77</v>
      </c>
      <c r="F16">
        <v>95</v>
      </c>
      <c r="G16">
        <v>8.39</v>
      </c>
    </row>
    <row r="17" spans="1:9" x14ac:dyDescent="0.35">
      <c r="A17" t="s">
        <v>0</v>
      </c>
      <c r="B17">
        <v>2</v>
      </c>
      <c r="C17" t="s">
        <v>364</v>
      </c>
      <c r="D17">
        <v>1</v>
      </c>
      <c r="E17" t="s">
        <v>77</v>
      </c>
      <c r="F17">
        <v>86</v>
      </c>
      <c r="G17">
        <v>6.57</v>
      </c>
    </row>
    <row r="18" spans="1:9" x14ac:dyDescent="0.35">
      <c r="A18" t="s">
        <v>0</v>
      </c>
      <c r="B18">
        <v>2</v>
      </c>
      <c r="C18" t="s">
        <v>364</v>
      </c>
      <c r="D18">
        <v>1</v>
      </c>
      <c r="E18" t="s">
        <v>77</v>
      </c>
      <c r="F18">
        <v>94</v>
      </c>
      <c r="G18">
        <v>7.69</v>
      </c>
    </row>
    <row r="19" spans="1:9" x14ac:dyDescent="0.35">
      <c r="A19" t="s">
        <v>0</v>
      </c>
      <c r="B19">
        <v>2</v>
      </c>
      <c r="C19" t="s">
        <v>364</v>
      </c>
      <c r="D19">
        <v>1</v>
      </c>
      <c r="E19" t="s">
        <v>77</v>
      </c>
      <c r="F19">
        <v>92</v>
      </c>
      <c r="G19">
        <v>7.26</v>
      </c>
    </row>
    <row r="20" spans="1:9" x14ac:dyDescent="0.35">
      <c r="A20" t="s">
        <v>0</v>
      </c>
      <c r="B20">
        <v>2</v>
      </c>
      <c r="C20" t="s">
        <v>364</v>
      </c>
      <c r="D20">
        <v>1</v>
      </c>
      <c r="E20" t="s">
        <v>77</v>
      </c>
      <c r="F20">
        <v>98</v>
      </c>
      <c r="G20">
        <v>10.02</v>
      </c>
    </row>
    <row r="21" spans="1:9" x14ac:dyDescent="0.35">
      <c r="A21" t="s">
        <v>0</v>
      </c>
      <c r="B21">
        <v>2</v>
      </c>
      <c r="C21" t="s">
        <v>364</v>
      </c>
      <c r="D21">
        <v>1</v>
      </c>
      <c r="E21" t="s">
        <v>77</v>
      </c>
      <c r="F21">
        <v>112</v>
      </c>
      <c r="G21">
        <v>12.33</v>
      </c>
    </row>
    <row r="22" spans="1:9" x14ac:dyDescent="0.35">
      <c r="A22" t="s">
        <v>0</v>
      </c>
      <c r="B22">
        <v>2</v>
      </c>
      <c r="C22" t="s">
        <v>364</v>
      </c>
      <c r="D22">
        <v>1</v>
      </c>
      <c r="E22" t="s">
        <v>77</v>
      </c>
      <c r="F22">
        <v>101</v>
      </c>
      <c r="G22">
        <v>10.25</v>
      </c>
    </row>
    <row r="23" spans="1:9" x14ac:dyDescent="0.35">
      <c r="A23" t="s">
        <v>0</v>
      </c>
      <c r="B23">
        <v>2</v>
      </c>
      <c r="C23" t="s">
        <v>364</v>
      </c>
      <c r="D23">
        <v>1</v>
      </c>
      <c r="E23" t="s">
        <v>77</v>
      </c>
      <c r="F23">
        <v>93</v>
      </c>
      <c r="G23">
        <v>8.06</v>
      </c>
    </row>
    <row r="24" spans="1:9" x14ac:dyDescent="0.35">
      <c r="A24" t="s">
        <v>0</v>
      </c>
      <c r="B24">
        <v>2</v>
      </c>
      <c r="C24" t="s">
        <v>364</v>
      </c>
      <c r="D24">
        <v>1</v>
      </c>
      <c r="E24" t="s">
        <v>31</v>
      </c>
      <c r="F24">
        <v>46</v>
      </c>
      <c r="G24">
        <v>2.06</v>
      </c>
    </row>
    <row r="25" spans="1:9" x14ac:dyDescent="0.35">
      <c r="A25" t="s">
        <v>0</v>
      </c>
      <c r="B25">
        <v>2</v>
      </c>
      <c r="C25" t="s">
        <v>364</v>
      </c>
      <c r="D25">
        <v>1</v>
      </c>
      <c r="E25" t="s">
        <v>31</v>
      </c>
      <c r="F25">
        <v>54</v>
      </c>
      <c r="G25">
        <v>3.3</v>
      </c>
    </row>
    <row r="26" spans="1:9" x14ac:dyDescent="0.35">
      <c r="A26" t="s">
        <v>0</v>
      </c>
      <c r="B26">
        <v>2</v>
      </c>
      <c r="C26" t="s">
        <v>364</v>
      </c>
      <c r="D26">
        <v>1</v>
      </c>
      <c r="E26" t="s">
        <v>31</v>
      </c>
      <c r="F26">
        <v>50</v>
      </c>
      <c r="G26">
        <v>2.35</v>
      </c>
    </row>
    <row r="27" spans="1:9" x14ac:dyDescent="0.35">
      <c r="A27" t="s">
        <v>0</v>
      </c>
      <c r="B27">
        <v>2</v>
      </c>
      <c r="C27" t="s">
        <v>364</v>
      </c>
      <c r="D27">
        <v>1</v>
      </c>
      <c r="E27" t="s">
        <v>31</v>
      </c>
      <c r="F27">
        <v>47</v>
      </c>
      <c r="G27">
        <v>2.13</v>
      </c>
    </row>
    <row r="28" spans="1:9" x14ac:dyDescent="0.35">
      <c r="A28" t="s">
        <v>0</v>
      </c>
      <c r="B28">
        <v>2</v>
      </c>
      <c r="C28" t="s">
        <v>364</v>
      </c>
      <c r="D28">
        <v>1</v>
      </c>
      <c r="E28" t="s">
        <v>31</v>
      </c>
      <c r="F28">
        <v>55</v>
      </c>
      <c r="G28">
        <v>3.13</v>
      </c>
    </row>
    <row r="29" spans="1:9" x14ac:dyDescent="0.35">
      <c r="A29" t="s">
        <v>0</v>
      </c>
      <c r="B29">
        <v>2</v>
      </c>
      <c r="C29" t="s">
        <v>364</v>
      </c>
      <c r="D29">
        <v>1</v>
      </c>
      <c r="E29" t="s">
        <v>23</v>
      </c>
      <c r="F29">
        <v>134</v>
      </c>
      <c r="G29">
        <v>38.71</v>
      </c>
    </row>
    <row r="30" spans="1:9" x14ac:dyDescent="0.35">
      <c r="A30" t="s">
        <v>0</v>
      </c>
      <c r="B30">
        <v>2</v>
      </c>
      <c r="C30" t="s">
        <v>364</v>
      </c>
      <c r="D30">
        <v>1</v>
      </c>
      <c r="E30" t="s">
        <v>23</v>
      </c>
      <c r="F30">
        <v>136</v>
      </c>
      <c r="G30">
        <v>41.31</v>
      </c>
    </row>
    <row r="31" spans="1:9" x14ac:dyDescent="0.35">
      <c r="A31" t="s">
        <v>0</v>
      </c>
      <c r="B31">
        <v>2</v>
      </c>
      <c r="C31" t="s">
        <v>364</v>
      </c>
      <c r="D31">
        <v>1</v>
      </c>
      <c r="E31" t="s">
        <v>34</v>
      </c>
      <c r="F31">
        <v>44</v>
      </c>
      <c r="G31">
        <v>2.9</v>
      </c>
      <c r="H31" t="s">
        <v>13</v>
      </c>
    </row>
    <row r="32" spans="1:9" x14ac:dyDescent="0.35">
      <c r="A32" t="s">
        <v>0</v>
      </c>
      <c r="B32">
        <v>2</v>
      </c>
      <c r="C32" t="s">
        <v>364</v>
      </c>
      <c r="D32">
        <v>1</v>
      </c>
      <c r="E32" t="s">
        <v>35</v>
      </c>
      <c r="F32">
        <v>15</v>
      </c>
      <c r="G32">
        <v>0.08</v>
      </c>
      <c r="I32" t="s">
        <v>1224</v>
      </c>
    </row>
    <row r="33" spans="1:7" x14ac:dyDescent="0.35">
      <c r="A33" t="s">
        <v>0</v>
      </c>
      <c r="B33">
        <v>2</v>
      </c>
      <c r="C33" t="s">
        <v>364</v>
      </c>
      <c r="D33">
        <v>1</v>
      </c>
      <c r="E33" t="s">
        <v>230</v>
      </c>
      <c r="F33">
        <v>50</v>
      </c>
      <c r="G33">
        <v>1.72</v>
      </c>
    </row>
    <row r="34" spans="1:7" x14ac:dyDescent="0.35">
      <c r="A34" t="s">
        <v>0</v>
      </c>
      <c r="B34">
        <v>2</v>
      </c>
      <c r="C34" t="s">
        <v>364</v>
      </c>
      <c r="D34">
        <v>1</v>
      </c>
      <c r="E34" t="s">
        <v>481</v>
      </c>
      <c r="F34">
        <v>136</v>
      </c>
      <c r="G34">
        <v>44.42</v>
      </c>
    </row>
    <row r="35" spans="1:7" x14ac:dyDescent="0.35">
      <c r="A35" t="s">
        <v>0</v>
      </c>
      <c r="B35">
        <v>2</v>
      </c>
      <c r="C35" t="s">
        <v>364</v>
      </c>
      <c r="D35">
        <v>1</v>
      </c>
      <c r="E35" t="s">
        <v>15</v>
      </c>
      <c r="F35">
        <v>94</v>
      </c>
      <c r="G35">
        <v>14.38</v>
      </c>
    </row>
    <row r="36" spans="1:7" x14ac:dyDescent="0.35">
      <c r="A36" t="s">
        <v>0</v>
      </c>
      <c r="B36">
        <v>2</v>
      </c>
      <c r="C36" t="s">
        <v>364</v>
      </c>
      <c r="D36">
        <v>1</v>
      </c>
      <c r="E36" t="s">
        <v>15</v>
      </c>
      <c r="F36">
        <v>97</v>
      </c>
      <c r="G36">
        <v>15.92</v>
      </c>
    </row>
    <row r="37" spans="1:7" x14ac:dyDescent="0.35">
      <c r="A37" t="s">
        <v>0</v>
      </c>
      <c r="B37">
        <v>2</v>
      </c>
      <c r="C37" t="s">
        <v>364</v>
      </c>
      <c r="D37">
        <v>1</v>
      </c>
      <c r="E37" t="s">
        <v>15</v>
      </c>
      <c r="F37">
        <v>82</v>
      </c>
      <c r="G37">
        <v>9.5299999999999994</v>
      </c>
    </row>
    <row r="38" spans="1:7" x14ac:dyDescent="0.35">
      <c r="A38" t="s">
        <v>0</v>
      </c>
      <c r="B38">
        <v>2</v>
      </c>
      <c r="C38" t="s">
        <v>364</v>
      </c>
      <c r="D38">
        <v>1</v>
      </c>
      <c r="E38" t="s">
        <v>15</v>
      </c>
      <c r="F38">
        <v>90</v>
      </c>
      <c r="G38">
        <v>12.81</v>
      </c>
    </row>
    <row r="39" spans="1:7" x14ac:dyDescent="0.35">
      <c r="A39" t="s">
        <v>0</v>
      </c>
      <c r="B39">
        <v>2</v>
      </c>
      <c r="C39" t="s">
        <v>364</v>
      </c>
      <c r="D39">
        <v>1</v>
      </c>
      <c r="E39" t="s">
        <v>15</v>
      </c>
      <c r="F39">
        <v>88</v>
      </c>
      <c r="G39">
        <v>12.37</v>
      </c>
    </row>
    <row r="40" spans="1:7" x14ac:dyDescent="0.35">
      <c r="A40" t="s">
        <v>0</v>
      </c>
      <c r="B40">
        <v>2</v>
      </c>
      <c r="C40" t="s">
        <v>364</v>
      </c>
      <c r="D40">
        <v>1</v>
      </c>
      <c r="E40" t="s">
        <v>15</v>
      </c>
      <c r="F40">
        <v>93</v>
      </c>
      <c r="G40">
        <v>13.91</v>
      </c>
    </row>
    <row r="41" spans="1:7" x14ac:dyDescent="0.35">
      <c r="A41" t="s">
        <v>0</v>
      </c>
      <c r="B41">
        <v>2</v>
      </c>
      <c r="C41" t="s">
        <v>364</v>
      </c>
      <c r="D41">
        <v>1</v>
      </c>
      <c r="E41" t="s">
        <v>15</v>
      </c>
      <c r="F41">
        <v>73</v>
      </c>
      <c r="G41">
        <v>7.18</v>
      </c>
    </row>
    <row r="42" spans="1:7" x14ac:dyDescent="0.35">
      <c r="A42" t="s">
        <v>0</v>
      </c>
      <c r="B42">
        <v>2</v>
      </c>
      <c r="C42" t="s">
        <v>364</v>
      </c>
      <c r="D42">
        <v>1</v>
      </c>
      <c r="E42" t="s">
        <v>15</v>
      </c>
      <c r="F42">
        <v>82</v>
      </c>
      <c r="G42">
        <v>10.32</v>
      </c>
    </row>
    <row r="43" spans="1:7" x14ac:dyDescent="0.35">
      <c r="A43" t="s">
        <v>0</v>
      </c>
      <c r="B43">
        <v>2</v>
      </c>
      <c r="C43" t="s">
        <v>364</v>
      </c>
      <c r="D43">
        <v>1</v>
      </c>
      <c r="E43" t="s">
        <v>15</v>
      </c>
      <c r="F43">
        <v>33</v>
      </c>
      <c r="G43">
        <v>0.44</v>
      </c>
    </row>
    <row r="44" spans="1:7" x14ac:dyDescent="0.35">
      <c r="A44" t="s">
        <v>0</v>
      </c>
      <c r="B44">
        <v>2</v>
      </c>
      <c r="C44" t="s">
        <v>364</v>
      </c>
      <c r="D44">
        <v>1</v>
      </c>
      <c r="E44" t="s">
        <v>15</v>
      </c>
      <c r="F44">
        <v>32</v>
      </c>
      <c r="G44">
        <v>0.51</v>
      </c>
    </row>
    <row r="45" spans="1:7" x14ac:dyDescent="0.35">
      <c r="A45" t="s">
        <v>0</v>
      </c>
      <c r="B45">
        <v>2</v>
      </c>
      <c r="C45" t="s">
        <v>364</v>
      </c>
      <c r="D45">
        <v>1</v>
      </c>
      <c r="E45" t="s">
        <v>15</v>
      </c>
      <c r="F45">
        <v>76</v>
      </c>
      <c r="G45">
        <v>8.19</v>
      </c>
    </row>
    <row r="46" spans="1:7" x14ac:dyDescent="0.35">
      <c r="A46" t="s">
        <v>0</v>
      </c>
      <c r="B46">
        <v>2</v>
      </c>
      <c r="C46" t="s">
        <v>364</v>
      </c>
      <c r="D46">
        <v>1</v>
      </c>
      <c r="E46" t="s">
        <v>15</v>
      </c>
      <c r="F46">
        <v>32</v>
      </c>
      <c r="G46">
        <v>0.54</v>
      </c>
    </row>
    <row r="47" spans="1:7" x14ac:dyDescent="0.35">
      <c r="A47" t="s">
        <v>0</v>
      </c>
      <c r="B47">
        <v>2</v>
      </c>
      <c r="C47" t="s">
        <v>364</v>
      </c>
      <c r="D47">
        <v>1</v>
      </c>
      <c r="E47" t="s">
        <v>71</v>
      </c>
      <c r="F47">
        <v>46</v>
      </c>
      <c r="G47">
        <v>1.07</v>
      </c>
    </row>
    <row r="48" spans="1:7" x14ac:dyDescent="0.35">
      <c r="A48" t="s">
        <v>0</v>
      </c>
      <c r="B48">
        <v>2</v>
      </c>
      <c r="C48" t="s">
        <v>364</v>
      </c>
      <c r="D48">
        <v>1</v>
      </c>
      <c r="E48" t="s">
        <v>71</v>
      </c>
      <c r="F48">
        <v>36</v>
      </c>
      <c r="G48">
        <v>0.62</v>
      </c>
    </row>
    <row r="49" spans="1:7" x14ac:dyDescent="0.35">
      <c r="A49" t="s">
        <v>0</v>
      </c>
      <c r="B49">
        <v>2</v>
      </c>
      <c r="C49" t="s">
        <v>364</v>
      </c>
      <c r="D49">
        <v>1</v>
      </c>
      <c r="E49" t="s">
        <v>71</v>
      </c>
      <c r="F49">
        <v>46</v>
      </c>
      <c r="G49">
        <v>0.99</v>
      </c>
    </row>
    <row r="50" spans="1:7" x14ac:dyDescent="0.35">
      <c r="A50" t="s">
        <v>0</v>
      </c>
      <c r="B50">
        <v>2</v>
      </c>
      <c r="C50" t="s">
        <v>364</v>
      </c>
      <c r="D50">
        <v>1</v>
      </c>
      <c r="E50" t="s">
        <v>71</v>
      </c>
      <c r="F50">
        <v>45</v>
      </c>
      <c r="G50">
        <v>1.02</v>
      </c>
    </row>
    <row r="51" spans="1:7" x14ac:dyDescent="0.35">
      <c r="A51" t="s">
        <v>0</v>
      </c>
      <c r="B51">
        <v>2</v>
      </c>
      <c r="C51" t="s">
        <v>364</v>
      </c>
      <c r="D51">
        <v>1</v>
      </c>
      <c r="E51" t="s">
        <v>71</v>
      </c>
      <c r="F51">
        <v>33</v>
      </c>
      <c r="G51">
        <v>0.3</v>
      </c>
    </row>
    <row r="52" spans="1:7" x14ac:dyDescent="0.35">
      <c r="A52" t="s">
        <v>0</v>
      </c>
      <c r="B52">
        <v>2</v>
      </c>
      <c r="C52" t="s">
        <v>364</v>
      </c>
      <c r="D52">
        <v>1</v>
      </c>
      <c r="E52" t="s">
        <v>71</v>
      </c>
      <c r="F52">
        <v>38</v>
      </c>
      <c r="G52">
        <v>0.49</v>
      </c>
    </row>
    <row r="53" spans="1:7" x14ac:dyDescent="0.35">
      <c r="A53" t="s">
        <v>0</v>
      </c>
      <c r="B53">
        <v>2</v>
      </c>
      <c r="C53" t="s">
        <v>364</v>
      </c>
      <c r="D53">
        <v>1</v>
      </c>
      <c r="E53" t="s">
        <v>71</v>
      </c>
      <c r="F53">
        <v>38</v>
      </c>
      <c r="G53">
        <v>0.59</v>
      </c>
    </row>
    <row r="54" spans="1:7" x14ac:dyDescent="0.35">
      <c r="A54" t="s">
        <v>0</v>
      </c>
      <c r="B54">
        <v>2</v>
      </c>
      <c r="C54" t="s">
        <v>364</v>
      </c>
      <c r="D54">
        <v>1</v>
      </c>
      <c r="E54" t="s">
        <v>71</v>
      </c>
      <c r="F54">
        <v>39</v>
      </c>
      <c r="G54">
        <v>0.67</v>
      </c>
    </row>
    <row r="55" spans="1:7" x14ac:dyDescent="0.35">
      <c r="A55" t="s">
        <v>0</v>
      </c>
      <c r="B55">
        <v>2</v>
      </c>
      <c r="C55" t="s">
        <v>364</v>
      </c>
      <c r="D55">
        <v>1</v>
      </c>
      <c r="E55" t="s">
        <v>71</v>
      </c>
      <c r="F55">
        <v>39</v>
      </c>
      <c r="G55">
        <v>0.64</v>
      </c>
    </row>
    <row r="56" spans="1:7" x14ac:dyDescent="0.35">
      <c r="A56" t="s">
        <v>0</v>
      </c>
      <c r="B56">
        <v>2</v>
      </c>
      <c r="C56" t="s">
        <v>364</v>
      </c>
      <c r="D56">
        <v>1</v>
      </c>
      <c r="E56" t="s">
        <v>71</v>
      </c>
      <c r="F56">
        <v>41</v>
      </c>
      <c r="G56">
        <v>0.73</v>
      </c>
    </row>
    <row r="57" spans="1:7" x14ac:dyDescent="0.35">
      <c r="A57" t="s">
        <v>0</v>
      </c>
      <c r="B57">
        <v>2</v>
      </c>
      <c r="C57" t="s">
        <v>364</v>
      </c>
      <c r="D57">
        <v>1</v>
      </c>
      <c r="E57" t="s">
        <v>71</v>
      </c>
      <c r="F57">
        <v>45</v>
      </c>
      <c r="G57">
        <v>1.03</v>
      </c>
    </row>
    <row r="58" spans="1:7" x14ac:dyDescent="0.35">
      <c r="A58" t="s">
        <v>0</v>
      </c>
      <c r="B58">
        <v>2</v>
      </c>
      <c r="C58" t="s">
        <v>364</v>
      </c>
      <c r="D58">
        <v>1</v>
      </c>
      <c r="E58" t="s">
        <v>71</v>
      </c>
      <c r="F58">
        <v>37</v>
      </c>
      <c r="G58">
        <v>0.68</v>
      </c>
    </row>
    <row r="59" spans="1:7" x14ac:dyDescent="0.35">
      <c r="A59" t="s">
        <v>0</v>
      </c>
      <c r="B59">
        <v>2</v>
      </c>
      <c r="C59" t="s">
        <v>364</v>
      </c>
      <c r="D59">
        <v>1</v>
      </c>
      <c r="E59" t="s">
        <v>71</v>
      </c>
      <c r="F59">
        <v>38</v>
      </c>
      <c r="G59">
        <v>0.56999999999999995</v>
      </c>
    </row>
    <row r="60" spans="1:7" x14ac:dyDescent="0.35">
      <c r="A60" t="s">
        <v>0</v>
      </c>
      <c r="B60">
        <v>2</v>
      </c>
      <c r="C60" t="s">
        <v>364</v>
      </c>
      <c r="D60">
        <v>1</v>
      </c>
      <c r="E60" t="s">
        <v>71</v>
      </c>
      <c r="F60">
        <v>39</v>
      </c>
      <c r="G60">
        <v>0.64</v>
      </c>
    </row>
    <row r="61" spans="1:7" x14ac:dyDescent="0.35">
      <c r="A61" t="s">
        <v>0</v>
      </c>
      <c r="B61">
        <v>2</v>
      </c>
      <c r="C61" t="s">
        <v>364</v>
      </c>
      <c r="D61">
        <v>1</v>
      </c>
      <c r="E61" t="s">
        <v>71</v>
      </c>
      <c r="F61">
        <v>46</v>
      </c>
      <c r="G61">
        <v>1.03</v>
      </c>
    </row>
    <row r="62" spans="1:7" x14ac:dyDescent="0.35">
      <c r="A62" t="s">
        <v>0</v>
      </c>
      <c r="B62">
        <v>2</v>
      </c>
      <c r="C62" t="s">
        <v>364</v>
      </c>
      <c r="D62">
        <v>1</v>
      </c>
      <c r="E62" t="s">
        <v>71</v>
      </c>
      <c r="F62">
        <v>42</v>
      </c>
      <c r="G62">
        <v>0.86</v>
      </c>
    </row>
    <row r="63" spans="1:7" x14ac:dyDescent="0.35">
      <c r="A63" t="s">
        <v>0</v>
      </c>
      <c r="B63">
        <v>2</v>
      </c>
      <c r="C63" t="s">
        <v>364</v>
      </c>
      <c r="D63">
        <v>1</v>
      </c>
      <c r="E63" t="s">
        <v>71</v>
      </c>
      <c r="F63">
        <v>32</v>
      </c>
      <c r="G63">
        <v>0.34</v>
      </c>
    </row>
    <row r="64" spans="1:7" x14ac:dyDescent="0.35">
      <c r="A64" t="s">
        <v>0</v>
      </c>
      <c r="B64">
        <v>2</v>
      </c>
      <c r="C64" t="s">
        <v>364</v>
      </c>
      <c r="D64">
        <v>1</v>
      </c>
      <c r="E64" t="s">
        <v>71</v>
      </c>
      <c r="F64">
        <v>52</v>
      </c>
      <c r="G64">
        <v>1.53</v>
      </c>
    </row>
    <row r="65" spans="1:7" x14ac:dyDescent="0.35">
      <c r="A65" t="s">
        <v>0</v>
      </c>
      <c r="B65">
        <v>2</v>
      </c>
      <c r="C65" t="s">
        <v>364</v>
      </c>
      <c r="D65">
        <v>1</v>
      </c>
      <c r="E65" t="s">
        <v>71</v>
      </c>
      <c r="F65">
        <v>37</v>
      </c>
      <c r="G65">
        <v>0.53</v>
      </c>
    </row>
    <row r="66" spans="1:7" x14ac:dyDescent="0.35">
      <c r="A66" t="s">
        <v>0</v>
      </c>
      <c r="B66">
        <v>2</v>
      </c>
      <c r="C66" t="s">
        <v>364</v>
      </c>
      <c r="D66">
        <v>1</v>
      </c>
      <c r="E66" t="s">
        <v>71</v>
      </c>
      <c r="F66">
        <v>35</v>
      </c>
      <c r="G66">
        <v>0.47</v>
      </c>
    </row>
    <row r="67" spans="1:7" x14ac:dyDescent="0.35">
      <c r="A67" t="s">
        <v>0</v>
      </c>
      <c r="B67">
        <v>2</v>
      </c>
      <c r="C67" t="s">
        <v>364</v>
      </c>
      <c r="D67">
        <v>1</v>
      </c>
      <c r="E67" t="s">
        <v>71</v>
      </c>
      <c r="F67">
        <v>42</v>
      </c>
      <c r="G67">
        <v>0.8</v>
      </c>
    </row>
    <row r="68" spans="1:7" x14ac:dyDescent="0.35">
      <c r="A68" t="s">
        <v>0</v>
      </c>
      <c r="B68">
        <v>2</v>
      </c>
      <c r="C68" t="s">
        <v>364</v>
      </c>
      <c r="D68">
        <v>1</v>
      </c>
      <c r="E68" t="s">
        <v>71</v>
      </c>
      <c r="F68">
        <v>38</v>
      </c>
      <c r="G68">
        <v>0.56999999999999995</v>
      </c>
    </row>
    <row r="69" spans="1:7" x14ac:dyDescent="0.35">
      <c r="A69" t="s">
        <v>0</v>
      </c>
      <c r="B69">
        <v>2</v>
      </c>
      <c r="C69" t="s">
        <v>364</v>
      </c>
      <c r="D69">
        <v>1</v>
      </c>
      <c r="E69" t="s">
        <v>71</v>
      </c>
      <c r="F69">
        <v>44</v>
      </c>
      <c r="G69">
        <v>0.94</v>
      </c>
    </row>
    <row r="70" spans="1:7" x14ac:dyDescent="0.35">
      <c r="A70" t="s">
        <v>0</v>
      </c>
      <c r="B70">
        <v>2</v>
      </c>
      <c r="C70" t="s">
        <v>364</v>
      </c>
      <c r="D70">
        <v>1</v>
      </c>
      <c r="E70" t="s">
        <v>71</v>
      </c>
      <c r="F70">
        <v>36</v>
      </c>
      <c r="G70">
        <v>0.48</v>
      </c>
    </row>
    <row r="71" spans="1:7" x14ac:dyDescent="0.35">
      <c r="A71" t="s">
        <v>0</v>
      </c>
      <c r="B71">
        <v>2</v>
      </c>
      <c r="C71" t="s">
        <v>364</v>
      </c>
      <c r="D71">
        <v>1</v>
      </c>
      <c r="E71" t="s">
        <v>71</v>
      </c>
      <c r="F71">
        <v>42</v>
      </c>
      <c r="G71">
        <v>0.97</v>
      </c>
    </row>
    <row r="72" spans="1:7" x14ac:dyDescent="0.35">
      <c r="A72" t="s">
        <v>0</v>
      </c>
      <c r="B72">
        <v>2</v>
      </c>
      <c r="C72" t="s">
        <v>364</v>
      </c>
      <c r="D72">
        <v>1</v>
      </c>
      <c r="E72" t="s">
        <v>71</v>
      </c>
      <c r="F72">
        <v>41</v>
      </c>
      <c r="G72">
        <v>0.83</v>
      </c>
    </row>
    <row r="73" spans="1:7" x14ac:dyDescent="0.35">
      <c r="A73" t="s">
        <v>0</v>
      </c>
      <c r="B73">
        <v>2</v>
      </c>
      <c r="C73" t="s">
        <v>364</v>
      </c>
      <c r="D73">
        <v>1</v>
      </c>
      <c r="E73" t="s">
        <v>71</v>
      </c>
      <c r="F73">
        <v>48</v>
      </c>
      <c r="G73">
        <v>1.17</v>
      </c>
    </row>
    <row r="74" spans="1:7" x14ac:dyDescent="0.35">
      <c r="A74" t="s">
        <v>0</v>
      </c>
      <c r="B74">
        <v>2</v>
      </c>
      <c r="C74" t="s">
        <v>364</v>
      </c>
      <c r="D74">
        <v>1</v>
      </c>
      <c r="E74" t="s">
        <v>71</v>
      </c>
      <c r="F74">
        <v>23</v>
      </c>
      <c r="G74">
        <v>0.14000000000000001</v>
      </c>
    </row>
    <row r="75" spans="1:7" x14ac:dyDescent="0.35">
      <c r="A75" t="s">
        <v>0</v>
      </c>
      <c r="B75">
        <v>2</v>
      </c>
      <c r="C75" t="s">
        <v>364</v>
      </c>
      <c r="D75">
        <v>1</v>
      </c>
      <c r="E75" t="s">
        <v>71</v>
      </c>
      <c r="F75">
        <v>25</v>
      </c>
      <c r="G75">
        <v>0.19</v>
      </c>
    </row>
    <row r="76" spans="1:7" x14ac:dyDescent="0.35">
      <c r="A76" t="s">
        <v>0</v>
      </c>
      <c r="B76">
        <v>2</v>
      </c>
      <c r="C76" t="s">
        <v>364</v>
      </c>
      <c r="D76">
        <v>1</v>
      </c>
      <c r="E76" t="s">
        <v>71</v>
      </c>
      <c r="F76">
        <v>27</v>
      </c>
      <c r="G76">
        <v>0.22</v>
      </c>
    </row>
    <row r="77" spans="1:7" x14ac:dyDescent="0.35">
      <c r="A77" t="s">
        <v>0</v>
      </c>
      <c r="B77">
        <v>2</v>
      </c>
      <c r="C77" t="s">
        <v>364</v>
      </c>
      <c r="D77">
        <v>1</v>
      </c>
      <c r="E77" t="s">
        <v>71</v>
      </c>
      <c r="F77">
        <v>47</v>
      </c>
      <c r="G77">
        <v>0.91</v>
      </c>
    </row>
    <row r="78" spans="1:7" x14ac:dyDescent="0.35">
      <c r="A78" t="s">
        <v>0</v>
      </c>
      <c r="B78">
        <v>2</v>
      </c>
      <c r="C78" t="s">
        <v>365</v>
      </c>
      <c r="D78">
        <v>0</v>
      </c>
      <c r="E78" t="s">
        <v>15</v>
      </c>
      <c r="F78">
        <v>315</v>
      </c>
      <c r="G78">
        <v>536.5</v>
      </c>
    </row>
    <row r="79" spans="1:7" x14ac:dyDescent="0.35">
      <c r="A79" t="s">
        <v>0</v>
      </c>
      <c r="B79">
        <v>2</v>
      </c>
      <c r="C79" t="s">
        <v>365</v>
      </c>
      <c r="D79">
        <v>0</v>
      </c>
      <c r="E79" t="s">
        <v>15</v>
      </c>
      <c r="F79">
        <v>241</v>
      </c>
      <c r="G79">
        <v>182.4</v>
      </c>
    </row>
    <row r="80" spans="1:7" x14ac:dyDescent="0.35">
      <c r="A80" t="s">
        <v>0</v>
      </c>
      <c r="B80">
        <v>2</v>
      </c>
      <c r="C80" t="s">
        <v>365</v>
      </c>
      <c r="D80">
        <v>0</v>
      </c>
      <c r="E80" t="s">
        <v>15</v>
      </c>
      <c r="F80">
        <v>244</v>
      </c>
      <c r="G80">
        <v>191.6</v>
      </c>
    </row>
    <row r="81" spans="1:7" x14ac:dyDescent="0.35">
      <c r="A81" t="s">
        <v>0</v>
      </c>
      <c r="B81">
        <v>2</v>
      </c>
      <c r="C81" t="s">
        <v>365</v>
      </c>
      <c r="D81">
        <v>0</v>
      </c>
      <c r="E81" t="s">
        <v>36</v>
      </c>
      <c r="F81">
        <v>185</v>
      </c>
      <c r="G81">
        <v>62.45</v>
      </c>
    </row>
    <row r="82" spans="1:7" x14ac:dyDescent="0.35">
      <c r="A82" t="s">
        <v>0</v>
      </c>
      <c r="B82">
        <v>2</v>
      </c>
      <c r="C82" t="s">
        <v>365</v>
      </c>
      <c r="D82">
        <v>0</v>
      </c>
      <c r="E82" t="s">
        <v>230</v>
      </c>
      <c r="F82">
        <v>93</v>
      </c>
      <c r="G82">
        <v>11.61</v>
      </c>
    </row>
  </sheetData>
  <phoneticPr fontId="3" type="noConversion"/>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2373-9FBF-4CC0-B1DD-FBF03F8101AA}">
  <sheetPr codeName="Sheet41"/>
  <dimension ref="A1:I2"/>
  <sheetViews>
    <sheetView workbookViewId="0"/>
  </sheetViews>
  <sheetFormatPr defaultRowHeight="14.5" x14ac:dyDescent="0.35"/>
  <cols>
    <col min="1" max="1" width="6.36328125" bestFit="1" customWidth="1"/>
    <col min="2" max="2" width="6.7265625" bestFit="1" customWidth="1"/>
    <col min="3" max="3" width="7.08984375" bestFit="1" customWidth="1"/>
    <col min="4" max="4" width="13.08984375" bestFit="1" customWidth="1"/>
    <col min="5" max="5" width="13"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0</v>
      </c>
      <c r="B2">
        <v>2</v>
      </c>
      <c r="C2" t="s">
        <v>364</v>
      </c>
      <c r="D2">
        <v>1</v>
      </c>
      <c r="E2" t="s">
        <v>71</v>
      </c>
      <c r="F2">
        <v>20</v>
      </c>
      <c r="G2">
        <v>8.82</v>
      </c>
      <c r="I2">
        <v>0.441</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6FD0-9D93-4153-8274-E28F93472450}">
  <sheetPr codeName="Sheet42"/>
  <dimension ref="B1:AB174"/>
  <sheetViews>
    <sheetView tabSelected="1" zoomScale="85" zoomScaleNormal="85" workbookViewId="0">
      <selection activeCell="J21" sqref="J21"/>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6.5429687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t="s">
        <v>991</v>
      </c>
      <c r="X3" s="43"/>
      <c r="Y3" s="43"/>
      <c r="Z3" s="43"/>
      <c r="AA3" s="43"/>
      <c r="AB3" s="4"/>
    </row>
    <row r="4" spans="2:28" x14ac:dyDescent="0.35">
      <c r="B4" s="5" t="s">
        <v>0</v>
      </c>
      <c r="C4" s="5">
        <v>2</v>
      </c>
      <c r="D4" s="5" t="s">
        <v>364</v>
      </c>
      <c r="E4" s="5">
        <v>1</v>
      </c>
      <c r="F4" s="5" t="s">
        <v>77</v>
      </c>
      <c r="G4" s="4">
        <v>108</v>
      </c>
      <c r="H4" s="5">
        <v>11.99</v>
      </c>
      <c r="I4" s="5"/>
      <c r="J4" s="5"/>
      <c r="L4" s="5" t="str">
        <f>$W$5</f>
        <v>Tivives</v>
      </c>
      <c r="M4" s="5">
        <f>$W$6</f>
        <v>2</v>
      </c>
      <c r="N4" s="5" t="s">
        <v>364</v>
      </c>
      <c r="O4" s="5">
        <v>1</v>
      </c>
      <c r="P4" s="5" t="s">
        <v>71</v>
      </c>
      <c r="Q4" s="5">
        <v>20</v>
      </c>
      <c r="R4" s="5">
        <v>8.82</v>
      </c>
      <c r="S4" s="8"/>
      <c r="T4" s="14">
        <f>Tivives2_Batch[[#This Row],[TotalWeight_g]]/Tivives2_Batch[[#This Row],[Number]]</f>
        <v>0.441</v>
      </c>
      <c r="V4" s="15" t="s">
        <v>990</v>
      </c>
      <c r="W4" s="25" t="s">
        <v>363</v>
      </c>
      <c r="X4" s="26" t="s">
        <v>379</v>
      </c>
      <c r="Y4" s="26" t="s">
        <v>378</v>
      </c>
      <c r="Z4" s="26" t="s">
        <v>364</v>
      </c>
      <c r="AA4" s="26" t="s">
        <v>365</v>
      </c>
      <c r="AB4" s="5"/>
    </row>
    <row r="5" spans="2:28" x14ac:dyDescent="0.35">
      <c r="B5" s="5" t="s">
        <v>0</v>
      </c>
      <c r="C5" s="5">
        <v>2</v>
      </c>
      <c r="D5" s="5" t="s">
        <v>364</v>
      </c>
      <c r="E5" s="5">
        <v>1</v>
      </c>
      <c r="F5" s="5" t="s">
        <v>77</v>
      </c>
      <c r="G5" s="4">
        <v>105</v>
      </c>
      <c r="H5" s="5">
        <v>10.89</v>
      </c>
      <c r="I5" s="5"/>
      <c r="J5" s="5"/>
      <c r="V5" s="10" t="s">
        <v>295</v>
      </c>
      <c r="W5" s="15" t="s">
        <v>0</v>
      </c>
      <c r="X5" s="15" t="str">
        <f>Tivives2_Info[[#This Row],[Centipede Net 1.1]]</f>
        <v>Tivives</v>
      </c>
      <c r="Y5" s="15" t="str">
        <f>Tivives2_Info[[#This Row],[Centipede Net 1.1]]</f>
        <v>Tivives</v>
      </c>
      <c r="Z5" s="15" t="str">
        <f>Tivives2_Info[[#This Row],[Centipede Net 1.1]]</f>
        <v>Tivives</v>
      </c>
      <c r="AA5" s="15" t="str">
        <f>Tivives2_Info[[#This Row],[Centipede Net 1.1]]</f>
        <v>Tivives</v>
      </c>
      <c r="AB5" s="5"/>
    </row>
    <row r="6" spans="2:28" x14ac:dyDescent="0.35">
      <c r="B6" s="5" t="s">
        <v>0</v>
      </c>
      <c r="C6" s="5">
        <v>2</v>
      </c>
      <c r="D6" s="5" t="s">
        <v>364</v>
      </c>
      <c r="E6" s="5">
        <v>1</v>
      </c>
      <c r="F6" s="5" t="s">
        <v>77</v>
      </c>
      <c r="G6" s="4">
        <v>112</v>
      </c>
      <c r="H6" s="5">
        <v>11.33</v>
      </c>
      <c r="I6" s="5"/>
      <c r="J6" s="5"/>
      <c r="V6" s="10" t="s">
        <v>1053</v>
      </c>
      <c r="W6" s="15">
        <v>2</v>
      </c>
      <c r="X6" s="15">
        <f>Tivives2_Info[[#This Row],[Centipede Net 1.1]]</f>
        <v>2</v>
      </c>
      <c r="Y6" s="15">
        <f>Tivives2_Info[[#This Row],[Centipede Net 1.1]]</f>
        <v>2</v>
      </c>
      <c r="Z6" s="15">
        <f>Tivives2_Info[[#This Row],[Centipede Net 1.1]]</f>
        <v>2</v>
      </c>
      <c r="AA6" s="15">
        <f>Tivives2_Info[[#This Row],[Centipede Net 1.1]]</f>
        <v>2</v>
      </c>
      <c r="AB6" s="9"/>
    </row>
    <row r="7" spans="2:28" x14ac:dyDescent="0.35">
      <c r="B7" s="5" t="s">
        <v>0</v>
      </c>
      <c r="C7" s="5">
        <v>2</v>
      </c>
      <c r="D7" s="5" t="s">
        <v>364</v>
      </c>
      <c r="E7" s="5">
        <v>1</v>
      </c>
      <c r="F7" s="5" t="s">
        <v>77</v>
      </c>
      <c r="G7" s="4">
        <v>95</v>
      </c>
      <c r="H7" s="5">
        <v>9.8699999999999992</v>
      </c>
      <c r="I7" s="5"/>
      <c r="J7" s="5"/>
      <c r="V7" s="10" t="s">
        <v>993</v>
      </c>
      <c r="W7" s="15" t="s">
        <v>994</v>
      </c>
      <c r="X7" s="15" t="str">
        <f>Tivives2_Info[[#This Row],[Centipede Net 1.1]]</f>
        <v>Rainy</v>
      </c>
      <c r="Y7" s="15" t="str">
        <f>Tivives2_Info[[#This Row],[Centipede Net 1.1]]</f>
        <v>Rainy</v>
      </c>
      <c r="Z7" s="15" t="str">
        <f>Tivives2_Info[[#This Row],[Centipede Net 1.1]]</f>
        <v>Rainy</v>
      </c>
      <c r="AA7" s="15" t="str">
        <f>Tivives2_Info[[#This Row],[Centipede Net 1.1]]</f>
        <v>Rainy</v>
      </c>
      <c r="AB7" s="11"/>
    </row>
    <row r="8" spans="2:28" x14ac:dyDescent="0.35">
      <c r="B8" s="5" t="s">
        <v>0</v>
      </c>
      <c r="C8" s="5">
        <v>2</v>
      </c>
      <c r="D8" s="5" t="s">
        <v>364</v>
      </c>
      <c r="E8" s="5">
        <v>1</v>
      </c>
      <c r="F8" s="5" t="s">
        <v>77</v>
      </c>
      <c r="G8" s="4">
        <v>104</v>
      </c>
      <c r="H8" s="5">
        <v>10.42</v>
      </c>
      <c r="I8" s="5"/>
      <c r="J8" s="5"/>
      <c r="V8" s="10" t="s">
        <v>384</v>
      </c>
      <c r="W8" s="16">
        <v>44880</v>
      </c>
      <c r="X8" s="16">
        <f>Tivives2_Info[[#This Row],[Centipede Net 1.1]]</f>
        <v>44880</v>
      </c>
      <c r="Y8" s="16">
        <f>Tivives2_Info[[#This Row],[Centipede Net 1.1]]</f>
        <v>44880</v>
      </c>
      <c r="Z8" s="16">
        <f>Tivives2_Info[[#This Row],[Centipede Net 1.1]]</f>
        <v>44880</v>
      </c>
      <c r="AA8" s="16">
        <f>Tivives2_Info[[#This Row],[Centipede Net 1.1]]</f>
        <v>44880</v>
      </c>
      <c r="AB8" s="5"/>
    </row>
    <row r="9" spans="2:28" x14ac:dyDescent="0.35">
      <c r="B9" s="5" t="s">
        <v>0</v>
      </c>
      <c r="C9" s="5">
        <v>2</v>
      </c>
      <c r="D9" s="5" t="s">
        <v>364</v>
      </c>
      <c r="E9" s="5">
        <v>1</v>
      </c>
      <c r="F9" s="5" t="s">
        <v>77</v>
      </c>
      <c r="G9" s="4">
        <v>86</v>
      </c>
      <c r="H9" s="5">
        <v>6.92</v>
      </c>
      <c r="I9" s="5"/>
      <c r="J9" s="5"/>
      <c r="V9" s="10" t="s">
        <v>392</v>
      </c>
      <c r="W9" s="17">
        <v>0.22916666666666666</v>
      </c>
      <c r="X9" s="17">
        <f>Tivives2_Info[[#This Row],[Centipede Net 1.1]]</f>
        <v>0.22916666666666666</v>
      </c>
      <c r="Y9" s="17">
        <f>Tivives2_Info[[#This Row],[Centipede Net 1.1]]</f>
        <v>0.22916666666666666</v>
      </c>
      <c r="Z9" s="17">
        <f>Tivives2_Info[[#This Row],[Centipede Net 1.1]]</f>
        <v>0.22916666666666666</v>
      </c>
      <c r="AA9" s="17">
        <f>Tivives2_Info[[#This Row],[Centipede Net 1.1]]</f>
        <v>0.22916666666666666</v>
      </c>
      <c r="AB9" s="10"/>
    </row>
    <row r="10" spans="2:28" x14ac:dyDescent="0.35">
      <c r="B10" s="5" t="s">
        <v>0</v>
      </c>
      <c r="C10" s="5">
        <v>2</v>
      </c>
      <c r="D10" s="5" t="s">
        <v>364</v>
      </c>
      <c r="E10" s="5">
        <v>1</v>
      </c>
      <c r="F10" s="5" t="s">
        <v>77</v>
      </c>
      <c r="G10" s="4">
        <v>112</v>
      </c>
      <c r="H10" s="5">
        <v>13.22</v>
      </c>
      <c r="I10" s="5"/>
      <c r="J10" s="5"/>
      <c r="V10" s="10" t="s">
        <v>366</v>
      </c>
      <c r="W10" s="15" t="s">
        <v>373</v>
      </c>
      <c r="X10" s="15" t="s">
        <v>373</v>
      </c>
      <c r="Y10" s="15" t="s">
        <v>373</v>
      </c>
      <c r="Z10" s="15" t="s">
        <v>364</v>
      </c>
      <c r="AA10" s="15" t="s">
        <v>365</v>
      </c>
      <c r="AB10" s="5"/>
    </row>
    <row r="11" spans="2:28" x14ac:dyDescent="0.35">
      <c r="B11" s="5" t="s">
        <v>0</v>
      </c>
      <c r="C11" s="5">
        <v>2</v>
      </c>
      <c r="D11" s="5" t="s">
        <v>364</v>
      </c>
      <c r="E11" s="5">
        <v>1</v>
      </c>
      <c r="F11" s="5" t="s">
        <v>77</v>
      </c>
      <c r="G11" s="4">
        <v>108</v>
      </c>
      <c r="H11" s="5">
        <v>11.6</v>
      </c>
      <c r="I11" s="5"/>
      <c r="J11" s="5"/>
      <c r="V11" s="10" t="s">
        <v>978</v>
      </c>
      <c r="W11" s="15">
        <v>1</v>
      </c>
      <c r="X11" s="15">
        <v>2</v>
      </c>
      <c r="Y11" s="15">
        <v>3</v>
      </c>
      <c r="Z11" s="15">
        <v>1</v>
      </c>
      <c r="AA11" s="15">
        <v>0</v>
      </c>
      <c r="AB11" s="5"/>
    </row>
    <row r="12" spans="2:28" x14ac:dyDescent="0.35">
      <c r="B12" s="5" t="s">
        <v>0</v>
      </c>
      <c r="C12" s="5">
        <v>2</v>
      </c>
      <c r="D12" s="5" t="s">
        <v>364</v>
      </c>
      <c r="E12" s="5">
        <v>1</v>
      </c>
      <c r="F12" s="5" t="s">
        <v>77</v>
      </c>
      <c r="G12" s="4">
        <v>84</v>
      </c>
      <c r="H12" s="5">
        <v>4.5</v>
      </c>
      <c r="I12" s="5"/>
      <c r="J12" s="5"/>
      <c r="V12" s="10" t="s">
        <v>367</v>
      </c>
      <c r="W12" s="15" t="str">
        <f>_xlfn.XLOOKUP(_xlfn.CONCAT(W5, " ", W6,  ".", W11), Sample_Coordinates[Sample Name], Sample_Coordinates[Coordinates], "Error")</f>
        <v>9.86712, -84.6967</v>
      </c>
      <c r="X12" s="15" t="str">
        <f>_xlfn.XLOOKUP(_xlfn.CONCAT(X5, " ", X6,  ".", X11), Sample_Coordinates[Sample Name], Sample_Coordinates[Coordinates], "Error")</f>
        <v>9.86737, -84.69653</v>
      </c>
      <c r="Y12" s="15" t="str">
        <f>_xlfn.XLOOKUP(_xlfn.CONCAT(Y5, " ", Y6,  ".", Y11), Sample_Coordinates[Sample Name], Sample_Coordinates[Coordinates], "Error")</f>
        <v>9.86757, -84.6964</v>
      </c>
      <c r="Z12" s="15" t="str">
        <f>_xlfn.XLOOKUP(_xlfn.CONCAT(Y5, " ", 2,  ".", Y11), Sample_Coordinates[Sample Name], Sample_Coordinates[Coordinates], "Error")</f>
        <v>9.86757, -84.6964</v>
      </c>
      <c r="AA12" s="15" t="str">
        <f>_xlfn.XLOOKUP(_xlfn.CONCAT(Y5, " ", 2,  ".", Y11), Sample_Coordinates[Sample Name], Sample_Coordinates[Coordinates], "Error")</f>
        <v>9.86757, -84.6964</v>
      </c>
      <c r="AB12" s="5"/>
    </row>
    <row r="13" spans="2:28" x14ac:dyDescent="0.35">
      <c r="B13" s="5" t="s">
        <v>0</v>
      </c>
      <c r="C13" s="5">
        <v>2</v>
      </c>
      <c r="D13" s="5" t="s">
        <v>364</v>
      </c>
      <c r="E13" s="5">
        <v>1</v>
      </c>
      <c r="F13" s="5" t="s">
        <v>77</v>
      </c>
      <c r="G13" s="4">
        <v>103</v>
      </c>
      <c r="H13" s="5">
        <v>10.39</v>
      </c>
      <c r="I13" s="5"/>
      <c r="J13" s="5"/>
      <c r="V13" s="10" t="s">
        <v>368</v>
      </c>
      <c r="W13" s="18">
        <v>0.2638888888888889</v>
      </c>
      <c r="X13" s="18">
        <v>0.28472222222222221</v>
      </c>
      <c r="Y13" s="18">
        <v>0.28472222222222221</v>
      </c>
      <c r="Z13" s="15"/>
      <c r="AA13" s="15"/>
    </row>
    <row r="14" spans="2:28" x14ac:dyDescent="0.35">
      <c r="B14" s="5" t="s">
        <v>0</v>
      </c>
      <c r="C14" s="5">
        <v>2</v>
      </c>
      <c r="D14" s="5" t="s">
        <v>364</v>
      </c>
      <c r="E14" s="5">
        <v>1</v>
      </c>
      <c r="F14" s="5" t="s">
        <v>77</v>
      </c>
      <c r="G14" s="4">
        <v>87</v>
      </c>
      <c r="H14" s="5">
        <v>4.83</v>
      </c>
      <c r="I14" s="5"/>
      <c r="J14" s="5"/>
      <c r="V14" s="10" t="s">
        <v>369</v>
      </c>
      <c r="W14" s="18">
        <v>0.31597222222222221</v>
      </c>
      <c r="X14" s="18">
        <v>0.31597222222222221</v>
      </c>
      <c r="Y14" s="18">
        <v>0.30902777777777779</v>
      </c>
      <c r="Z14" s="15"/>
      <c r="AA14" s="15"/>
      <c r="AB14" s="6"/>
    </row>
    <row r="15" spans="2:28" x14ac:dyDescent="0.35">
      <c r="B15" s="5" t="s">
        <v>0</v>
      </c>
      <c r="C15" s="5">
        <v>2</v>
      </c>
      <c r="D15" s="5" t="s">
        <v>364</v>
      </c>
      <c r="E15" s="5">
        <v>1</v>
      </c>
      <c r="F15" s="5" t="s">
        <v>77</v>
      </c>
      <c r="G15" s="4">
        <v>106</v>
      </c>
      <c r="H15" s="5">
        <v>10.79</v>
      </c>
      <c r="I15" s="5"/>
      <c r="J15" s="5"/>
      <c r="V15" s="10" t="s">
        <v>370</v>
      </c>
      <c r="W15" s="19">
        <f>24*(W14-W13)</f>
        <v>1.2499999999999996</v>
      </c>
      <c r="X15" s="19">
        <f t="shared" ref="X15:Y15" si="0">24*(X14-X13)</f>
        <v>0.75</v>
      </c>
      <c r="Y15" s="19">
        <f t="shared" si="0"/>
        <v>0.58333333333333393</v>
      </c>
      <c r="Z15" s="15">
        <v>1</v>
      </c>
      <c r="AA15" s="15">
        <v>20</v>
      </c>
      <c r="AB15" s="5"/>
    </row>
    <row r="16" spans="2:28" x14ac:dyDescent="0.35">
      <c r="B16" s="5" t="s">
        <v>0</v>
      </c>
      <c r="C16" s="5">
        <v>2</v>
      </c>
      <c r="D16" s="5" t="s">
        <v>364</v>
      </c>
      <c r="E16" s="5">
        <v>1</v>
      </c>
      <c r="F16" s="5" t="s">
        <v>77</v>
      </c>
      <c r="G16" s="4">
        <v>92</v>
      </c>
      <c r="H16" s="5">
        <v>8.35</v>
      </c>
      <c r="I16" s="5"/>
      <c r="J16" s="5"/>
      <c r="V16" s="10" t="s">
        <v>371</v>
      </c>
      <c r="W16" s="15" t="s">
        <v>376</v>
      </c>
      <c r="X16" s="15" t="s">
        <v>376</v>
      </c>
      <c r="Y16" s="15" t="s">
        <v>376</v>
      </c>
      <c r="Z16" s="15" t="s">
        <v>374</v>
      </c>
      <c r="AA16" s="15" t="s">
        <v>375</v>
      </c>
      <c r="AB16" s="5"/>
    </row>
    <row r="17" spans="2:28" x14ac:dyDescent="0.35">
      <c r="B17" s="5" t="s">
        <v>0</v>
      </c>
      <c r="C17" s="5">
        <v>2</v>
      </c>
      <c r="D17" s="5" t="s">
        <v>364</v>
      </c>
      <c r="E17" s="5">
        <v>1</v>
      </c>
      <c r="F17" s="5" t="s">
        <v>77</v>
      </c>
      <c r="G17" s="4">
        <v>84</v>
      </c>
      <c r="H17" s="5">
        <v>6.18</v>
      </c>
      <c r="I17" s="5"/>
      <c r="J17" s="5"/>
      <c r="V17" s="10" t="s">
        <v>388</v>
      </c>
      <c r="W17" s="20">
        <v>24.5</v>
      </c>
      <c r="X17" s="20">
        <v>36.1</v>
      </c>
      <c r="Y17" s="20">
        <v>37.200000000000003</v>
      </c>
      <c r="Z17" s="15"/>
      <c r="AA17" s="15"/>
      <c r="AB17" s="5"/>
    </row>
    <row r="18" spans="2:28" x14ac:dyDescent="0.35">
      <c r="B18" s="5" t="s">
        <v>0</v>
      </c>
      <c r="C18" s="5">
        <v>2</v>
      </c>
      <c r="D18" s="5" t="s">
        <v>364</v>
      </c>
      <c r="E18" s="5">
        <v>1</v>
      </c>
      <c r="F18" s="5" t="s">
        <v>77</v>
      </c>
      <c r="G18" s="4">
        <v>95</v>
      </c>
      <c r="H18" s="5">
        <v>8.39</v>
      </c>
      <c r="I18" s="5"/>
      <c r="J18" s="5"/>
      <c r="V18" s="10" t="s">
        <v>389</v>
      </c>
      <c r="W18" s="20">
        <v>23.2</v>
      </c>
      <c r="X18" s="20">
        <v>35.200000000000003</v>
      </c>
      <c r="Y18" s="20">
        <v>37.9</v>
      </c>
      <c r="Z18" s="15"/>
      <c r="AA18" s="15"/>
      <c r="AB18" s="5"/>
    </row>
    <row r="19" spans="2:28" x14ac:dyDescent="0.35">
      <c r="B19" s="5" t="s">
        <v>0</v>
      </c>
      <c r="C19" s="5">
        <v>2</v>
      </c>
      <c r="D19" s="5" t="s">
        <v>364</v>
      </c>
      <c r="E19" s="5">
        <v>1</v>
      </c>
      <c r="F19" s="5" t="s">
        <v>77</v>
      </c>
      <c r="G19" s="4">
        <v>86</v>
      </c>
      <c r="H19" s="5">
        <v>6.57</v>
      </c>
      <c r="I19" s="5"/>
      <c r="J19" s="5"/>
      <c r="V19" s="10" t="s">
        <v>372</v>
      </c>
      <c r="W19" s="15">
        <f>AVERAGE(W17:W18)</f>
        <v>23.85</v>
      </c>
      <c r="X19" s="15">
        <f t="shared" ref="X19:Y19" si="1">AVERAGE(X17:X18)</f>
        <v>35.650000000000006</v>
      </c>
      <c r="Y19" s="15">
        <f t="shared" si="1"/>
        <v>37.549999999999997</v>
      </c>
      <c r="Z19" s="15">
        <f>AVERAGE($W19:$Y19)</f>
        <v>32.35</v>
      </c>
      <c r="AA19" s="15">
        <f>AVERAGE($W19:$Y19)</f>
        <v>32.35</v>
      </c>
      <c r="AB19" s="5"/>
    </row>
    <row r="20" spans="2:28" x14ac:dyDescent="0.35">
      <c r="B20" s="5" t="s">
        <v>0</v>
      </c>
      <c r="C20" s="5">
        <v>2</v>
      </c>
      <c r="D20" s="5" t="s">
        <v>364</v>
      </c>
      <c r="E20" s="5">
        <v>1</v>
      </c>
      <c r="F20" s="5" t="s">
        <v>77</v>
      </c>
      <c r="G20" s="4">
        <v>94</v>
      </c>
      <c r="H20" s="5">
        <v>7.69</v>
      </c>
      <c r="I20" s="5"/>
      <c r="J20" s="5"/>
      <c r="V20" s="10" t="s">
        <v>1</v>
      </c>
      <c r="W20" s="15">
        <v>-13.3</v>
      </c>
      <c r="X20" s="21">
        <v>-17.100000000000001</v>
      </c>
      <c r="Y20" s="15">
        <v>-18.7</v>
      </c>
      <c r="Z20" s="15">
        <f t="shared" ref="Z20:AA32" si="2">AVERAGE($W20:$Y20)</f>
        <v>-16.366666666666667</v>
      </c>
      <c r="AA20" s="15">
        <f t="shared" si="2"/>
        <v>-16.366666666666667</v>
      </c>
      <c r="AB20" s="5"/>
    </row>
    <row r="21" spans="2:28" x14ac:dyDescent="0.35">
      <c r="B21" s="5" t="s">
        <v>0</v>
      </c>
      <c r="C21" s="5">
        <v>2</v>
      </c>
      <c r="D21" s="5" t="s">
        <v>364</v>
      </c>
      <c r="E21" s="5">
        <v>1</v>
      </c>
      <c r="F21" s="5" t="s">
        <v>77</v>
      </c>
      <c r="G21" s="4">
        <v>92</v>
      </c>
      <c r="H21" s="5">
        <v>7.26</v>
      </c>
      <c r="I21" s="5"/>
      <c r="J21" s="5"/>
      <c r="V21" s="10" t="s">
        <v>2</v>
      </c>
      <c r="W21" s="15">
        <v>7.31</v>
      </c>
      <c r="X21" s="15">
        <v>7.38</v>
      </c>
      <c r="Y21" s="15">
        <v>7.41</v>
      </c>
      <c r="Z21" s="15">
        <f t="shared" si="2"/>
        <v>7.3666666666666671</v>
      </c>
      <c r="AA21" s="15">
        <f t="shared" si="2"/>
        <v>7.3666666666666671</v>
      </c>
      <c r="AB21" s="5"/>
    </row>
    <row r="22" spans="2:28" x14ac:dyDescent="0.35">
      <c r="B22" s="5" t="s">
        <v>0</v>
      </c>
      <c r="C22" s="5">
        <v>2</v>
      </c>
      <c r="D22" s="5" t="s">
        <v>364</v>
      </c>
      <c r="E22" s="5">
        <v>1</v>
      </c>
      <c r="F22" s="5" t="s">
        <v>77</v>
      </c>
      <c r="G22" s="4">
        <v>98</v>
      </c>
      <c r="H22" s="5">
        <v>10.02</v>
      </c>
      <c r="I22" s="5"/>
      <c r="J22" s="5"/>
      <c r="V22" s="10" t="s">
        <v>3</v>
      </c>
      <c r="W22" s="15">
        <v>253.4</v>
      </c>
      <c r="X22" s="15">
        <v>204.3</v>
      </c>
      <c r="Y22" s="15">
        <v>201.3</v>
      </c>
      <c r="Z22" s="15">
        <f t="shared" si="2"/>
        <v>219.66666666666666</v>
      </c>
      <c r="AA22" s="15">
        <f t="shared" si="2"/>
        <v>219.66666666666666</v>
      </c>
      <c r="AB22" s="5"/>
    </row>
    <row r="23" spans="2:28" x14ac:dyDescent="0.35">
      <c r="B23" s="5" t="s">
        <v>0</v>
      </c>
      <c r="C23" s="5">
        <v>2</v>
      </c>
      <c r="D23" s="5" t="s">
        <v>364</v>
      </c>
      <c r="E23" s="5">
        <v>1</v>
      </c>
      <c r="F23" s="5" t="s">
        <v>77</v>
      </c>
      <c r="G23" s="4">
        <v>112</v>
      </c>
      <c r="H23" s="5">
        <v>12.33</v>
      </c>
      <c r="I23" s="5"/>
      <c r="J23" s="5"/>
      <c r="V23" s="10" t="s">
        <v>4</v>
      </c>
      <c r="W23" s="15">
        <v>77</v>
      </c>
      <c r="X23" s="15">
        <v>77.3</v>
      </c>
      <c r="Y23" s="15">
        <v>77.5</v>
      </c>
      <c r="Z23" s="15">
        <f t="shared" si="2"/>
        <v>77.266666666666666</v>
      </c>
      <c r="AA23" s="15">
        <f t="shared" si="2"/>
        <v>77.266666666666666</v>
      </c>
      <c r="AB23" s="5"/>
    </row>
    <row r="24" spans="2:28" x14ac:dyDescent="0.35">
      <c r="B24" s="5" t="s">
        <v>0</v>
      </c>
      <c r="C24" s="5">
        <v>2</v>
      </c>
      <c r="D24" s="5" t="s">
        <v>364</v>
      </c>
      <c r="E24" s="5">
        <v>1</v>
      </c>
      <c r="F24" s="5" t="s">
        <v>77</v>
      </c>
      <c r="G24" s="4">
        <v>101</v>
      </c>
      <c r="H24" s="5">
        <v>10.25</v>
      </c>
      <c r="I24" s="5"/>
      <c r="J24" s="5"/>
      <c r="V24" s="10" t="s">
        <v>354</v>
      </c>
      <c r="W24" s="15">
        <v>6.24</v>
      </c>
      <c r="X24" s="15">
        <v>6.26</v>
      </c>
      <c r="Y24" s="15">
        <v>6.27</v>
      </c>
      <c r="Z24" s="15">
        <f t="shared" si="2"/>
        <v>6.2566666666666668</v>
      </c>
      <c r="AA24" s="15">
        <f t="shared" si="2"/>
        <v>6.2566666666666668</v>
      </c>
      <c r="AB24" s="5"/>
    </row>
    <row r="25" spans="2:28" x14ac:dyDescent="0.35">
      <c r="B25" s="5" t="s">
        <v>0</v>
      </c>
      <c r="C25" s="5">
        <v>2</v>
      </c>
      <c r="D25" s="5" t="s">
        <v>364</v>
      </c>
      <c r="E25" s="5">
        <v>1</v>
      </c>
      <c r="F25" s="5" t="s">
        <v>77</v>
      </c>
      <c r="G25" s="4">
        <v>93</v>
      </c>
      <c r="H25" s="5">
        <v>8.06</v>
      </c>
      <c r="I25" s="5"/>
      <c r="J25" s="5"/>
      <c r="V25" s="10" t="s">
        <v>17</v>
      </c>
      <c r="W25" s="15">
        <v>6.1859999999999999</v>
      </c>
      <c r="X25" s="15">
        <v>6.2569999999999997</v>
      </c>
      <c r="Y25" s="15">
        <v>6.35</v>
      </c>
      <c r="Z25" s="15">
        <f t="shared" si="2"/>
        <v>6.2643333333333331</v>
      </c>
      <c r="AA25" s="15">
        <f t="shared" si="2"/>
        <v>6.2643333333333331</v>
      </c>
      <c r="AB25" s="5"/>
    </row>
    <row r="26" spans="2:28" x14ac:dyDescent="0.35">
      <c r="B26" s="5" t="s">
        <v>0</v>
      </c>
      <c r="C26" s="5">
        <v>2</v>
      </c>
      <c r="D26" s="5" t="s">
        <v>364</v>
      </c>
      <c r="E26" s="5">
        <v>1</v>
      </c>
      <c r="F26" s="5" t="s">
        <v>31</v>
      </c>
      <c r="G26" s="4">
        <v>46</v>
      </c>
      <c r="H26" s="5">
        <v>2.06</v>
      </c>
      <c r="I26" s="5"/>
      <c r="J26" s="5"/>
      <c r="Q26" s="12"/>
      <c r="V26" s="10" t="s">
        <v>986</v>
      </c>
      <c r="W26" s="15">
        <v>6.2430000000000003</v>
      </c>
      <c r="X26" s="15">
        <v>6.3129999999999997</v>
      </c>
      <c r="Y26" s="15">
        <v>6.4249999999999998</v>
      </c>
      <c r="Z26" s="15">
        <f t="shared" si="2"/>
        <v>6.3270000000000008</v>
      </c>
      <c r="AA26" s="15">
        <f t="shared" si="2"/>
        <v>6.3270000000000008</v>
      </c>
      <c r="AB26" s="5"/>
    </row>
    <row r="27" spans="2:28" x14ac:dyDescent="0.35">
      <c r="B27" s="5" t="s">
        <v>0</v>
      </c>
      <c r="C27" s="5">
        <v>2</v>
      </c>
      <c r="D27" s="5" t="s">
        <v>364</v>
      </c>
      <c r="E27" s="5">
        <v>1</v>
      </c>
      <c r="F27" s="5" t="s">
        <v>31</v>
      </c>
      <c r="G27" s="4">
        <v>54</v>
      </c>
      <c r="H27" s="5">
        <v>3.3</v>
      </c>
      <c r="I27" s="5"/>
      <c r="J27" s="5"/>
      <c r="V27" s="10" t="s">
        <v>385</v>
      </c>
      <c r="W27" s="15">
        <v>2.0000000000000001E-4</v>
      </c>
      <c r="X27" s="15">
        <v>2.0000000000000001E-4</v>
      </c>
      <c r="Y27" s="15">
        <v>2.0000000000000001E-4</v>
      </c>
      <c r="Z27" s="15">
        <f t="shared" si="2"/>
        <v>2.0000000000000001E-4</v>
      </c>
      <c r="AA27" s="15">
        <f t="shared" si="2"/>
        <v>2.0000000000000001E-4</v>
      </c>
      <c r="AB27" s="5"/>
    </row>
    <row r="28" spans="2:28" x14ac:dyDescent="0.35">
      <c r="B28" s="5" t="s">
        <v>0</v>
      </c>
      <c r="C28" s="5">
        <v>2</v>
      </c>
      <c r="D28" s="5" t="s">
        <v>364</v>
      </c>
      <c r="E28" s="5">
        <v>1</v>
      </c>
      <c r="F28" s="5" t="s">
        <v>31</v>
      </c>
      <c r="G28" s="4">
        <v>50</v>
      </c>
      <c r="H28" s="5">
        <v>2.35</v>
      </c>
      <c r="I28" s="5"/>
      <c r="J28" s="5"/>
      <c r="V28" s="10" t="s">
        <v>992</v>
      </c>
      <c r="W28" s="15">
        <v>3.093</v>
      </c>
      <c r="X28" s="15">
        <v>3.129</v>
      </c>
      <c r="Y28" s="15">
        <v>3.1669999999999998</v>
      </c>
      <c r="Z28" s="15">
        <f t="shared" si="2"/>
        <v>3.1296666666666666</v>
      </c>
      <c r="AA28" s="15">
        <f t="shared" si="2"/>
        <v>3.1296666666666666</v>
      </c>
      <c r="AB28" s="5"/>
    </row>
    <row r="29" spans="2:28" x14ac:dyDescent="0.35">
      <c r="B29" s="5" t="s">
        <v>0</v>
      </c>
      <c r="C29" s="5">
        <v>2</v>
      </c>
      <c r="D29" s="5" t="s">
        <v>364</v>
      </c>
      <c r="E29" s="5">
        <v>1</v>
      </c>
      <c r="F29" s="5" t="s">
        <v>31</v>
      </c>
      <c r="G29" s="4">
        <v>47</v>
      </c>
      <c r="H29" s="5">
        <v>2.13</v>
      </c>
      <c r="I29" s="5"/>
      <c r="J29" s="5"/>
      <c r="V29" s="10" t="s">
        <v>5</v>
      </c>
      <c r="W29" s="15">
        <v>3.36</v>
      </c>
      <c r="X29" s="15">
        <v>3.4</v>
      </c>
      <c r="Y29" s="15">
        <v>3.45</v>
      </c>
      <c r="Z29" s="15">
        <f t="shared" si="2"/>
        <v>3.4033333333333338</v>
      </c>
      <c r="AA29" s="15">
        <f t="shared" si="2"/>
        <v>3.4033333333333338</v>
      </c>
      <c r="AB29" s="5"/>
    </row>
    <row r="30" spans="2:28" ht="16.5" x14ac:dyDescent="0.35">
      <c r="B30" s="5" t="s">
        <v>0</v>
      </c>
      <c r="C30" s="5">
        <v>2</v>
      </c>
      <c r="D30" s="5" t="s">
        <v>364</v>
      </c>
      <c r="E30" s="5">
        <v>1</v>
      </c>
      <c r="F30" s="5" t="s">
        <v>31</v>
      </c>
      <c r="G30" s="4">
        <v>55</v>
      </c>
      <c r="H30" s="5">
        <v>3.13</v>
      </c>
      <c r="I30" s="5"/>
      <c r="J30" s="5"/>
      <c r="V30" s="10" t="s">
        <v>386</v>
      </c>
      <c r="W30" s="15">
        <v>0</v>
      </c>
      <c r="X30" s="15">
        <v>0</v>
      </c>
      <c r="Y30" s="15">
        <v>0</v>
      </c>
      <c r="Z30" s="15">
        <f t="shared" si="2"/>
        <v>0</v>
      </c>
      <c r="AA30" s="15">
        <f t="shared" si="2"/>
        <v>0</v>
      </c>
      <c r="AB30" s="5"/>
    </row>
    <row r="31" spans="2:28" x14ac:dyDescent="0.35">
      <c r="B31" s="5" t="s">
        <v>0</v>
      </c>
      <c r="C31" s="5">
        <v>2</v>
      </c>
      <c r="D31" s="5" t="s">
        <v>364</v>
      </c>
      <c r="E31" s="5">
        <v>1</v>
      </c>
      <c r="F31" s="5" t="s">
        <v>23</v>
      </c>
      <c r="G31" s="4">
        <v>134</v>
      </c>
      <c r="H31" s="5">
        <v>38.71</v>
      </c>
      <c r="I31" s="5"/>
      <c r="J31" s="5"/>
      <c r="V31" s="10" t="s">
        <v>377</v>
      </c>
      <c r="W31" s="15">
        <v>25.49</v>
      </c>
      <c r="X31" s="15">
        <v>25.47</v>
      </c>
      <c r="Y31" s="15">
        <v>25.63</v>
      </c>
      <c r="Z31" s="15">
        <f t="shared" si="2"/>
        <v>25.529999999999998</v>
      </c>
      <c r="AA31" s="15">
        <f t="shared" si="2"/>
        <v>25.529999999999998</v>
      </c>
    </row>
    <row r="32" spans="2:28" x14ac:dyDescent="0.35">
      <c r="B32" s="5" t="s">
        <v>0</v>
      </c>
      <c r="C32" s="5">
        <v>2</v>
      </c>
      <c r="D32" s="5" t="s">
        <v>364</v>
      </c>
      <c r="E32" s="5">
        <v>1</v>
      </c>
      <c r="F32" s="5" t="s">
        <v>23</v>
      </c>
      <c r="G32" s="4">
        <v>136</v>
      </c>
      <c r="H32" s="5">
        <v>41.31</v>
      </c>
      <c r="I32" s="5"/>
      <c r="J32" s="5"/>
      <c r="V32" s="10" t="s">
        <v>387</v>
      </c>
      <c r="W32" s="15">
        <v>14.817</v>
      </c>
      <c r="X32" s="15">
        <v>14.831</v>
      </c>
      <c r="Y32" s="15">
        <v>14.837</v>
      </c>
      <c r="Z32" s="15">
        <f t="shared" si="2"/>
        <v>14.828333333333333</v>
      </c>
      <c r="AA32" s="15">
        <f t="shared" si="2"/>
        <v>14.828333333333333</v>
      </c>
    </row>
    <row r="33" spans="2:10" x14ac:dyDescent="0.35">
      <c r="B33" s="5" t="s">
        <v>0</v>
      </c>
      <c r="C33" s="5">
        <v>2</v>
      </c>
      <c r="D33" s="5" t="s">
        <v>364</v>
      </c>
      <c r="E33" s="5">
        <v>1</v>
      </c>
      <c r="F33" s="5" t="s">
        <v>1227</v>
      </c>
      <c r="G33" s="4">
        <v>44</v>
      </c>
      <c r="H33" s="5">
        <v>2.9</v>
      </c>
      <c r="I33" s="5" t="s">
        <v>13</v>
      </c>
      <c r="J33" s="5"/>
    </row>
    <row r="34" spans="2:10" x14ac:dyDescent="0.35">
      <c r="B34" s="5" t="s">
        <v>0</v>
      </c>
      <c r="C34" s="5">
        <v>2</v>
      </c>
      <c r="D34" s="5" t="s">
        <v>364</v>
      </c>
      <c r="E34" s="5">
        <v>1</v>
      </c>
      <c r="F34" s="5" t="s">
        <v>35</v>
      </c>
      <c r="G34" s="4">
        <v>15</v>
      </c>
      <c r="H34" s="5">
        <v>0.08</v>
      </c>
      <c r="I34" s="5"/>
      <c r="J34" s="5" t="s">
        <v>1224</v>
      </c>
    </row>
    <row r="35" spans="2:10" x14ac:dyDescent="0.35">
      <c r="B35" s="5" t="s">
        <v>0</v>
      </c>
      <c r="C35" s="5">
        <v>2</v>
      </c>
      <c r="D35" s="5" t="s">
        <v>364</v>
      </c>
      <c r="E35" s="5">
        <v>1</v>
      </c>
      <c r="F35" s="5" t="s">
        <v>230</v>
      </c>
      <c r="G35" s="4">
        <v>50</v>
      </c>
      <c r="H35" s="5">
        <v>1.72</v>
      </c>
      <c r="I35" s="5"/>
      <c r="J35" s="5"/>
    </row>
    <row r="36" spans="2:10" x14ac:dyDescent="0.35">
      <c r="B36" s="5" t="s">
        <v>0</v>
      </c>
      <c r="C36" s="5">
        <v>2</v>
      </c>
      <c r="D36" s="5" t="s">
        <v>364</v>
      </c>
      <c r="E36" s="5">
        <v>1</v>
      </c>
      <c r="F36" s="5" t="s">
        <v>481</v>
      </c>
      <c r="G36" s="4">
        <v>136</v>
      </c>
      <c r="H36" s="5">
        <v>44.42</v>
      </c>
      <c r="I36" s="5"/>
      <c r="J36" s="5"/>
    </row>
    <row r="37" spans="2:10" x14ac:dyDescent="0.35">
      <c r="B37" s="5" t="s">
        <v>0</v>
      </c>
      <c r="C37" s="5">
        <v>2</v>
      </c>
      <c r="D37" s="5" t="s">
        <v>364</v>
      </c>
      <c r="E37" s="5">
        <v>1</v>
      </c>
      <c r="F37" s="5" t="s">
        <v>15</v>
      </c>
      <c r="G37" s="4">
        <v>94</v>
      </c>
      <c r="H37" s="5">
        <v>14.38</v>
      </c>
      <c r="I37" s="5"/>
      <c r="J37" s="5"/>
    </row>
    <row r="38" spans="2:10" x14ac:dyDescent="0.35">
      <c r="B38" s="5" t="s">
        <v>0</v>
      </c>
      <c r="C38" s="5">
        <v>2</v>
      </c>
      <c r="D38" s="5" t="s">
        <v>364</v>
      </c>
      <c r="E38" s="5">
        <v>1</v>
      </c>
      <c r="F38" s="5" t="s">
        <v>15</v>
      </c>
      <c r="G38" s="4">
        <v>97</v>
      </c>
      <c r="H38" s="5">
        <v>15.92</v>
      </c>
      <c r="I38" s="5"/>
      <c r="J38" s="5"/>
    </row>
    <row r="39" spans="2:10" x14ac:dyDescent="0.35">
      <c r="B39" s="5" t="s">
        <v>0</v>
      </c>
      <c r="C39" s="5">
        <v>2</v>
      </c>
      <c r="D39" s="5" t="s">
        <v>364</v>
      </c>
      <c r="E39" s="5">
        <v>1</v>
      </c>
      <c r="F39" s="5" t="s">
        <v>15</v>
      </c>
      <c r="G39" s="4">
        <v>82</v>
      </c>
      <c r="H39" s="5">
        <v>9.5299999999999994</v>
      </c>
      <c r="I39" s="5"/>
      <c r="J39" s="5"/>
    </row>
    <row r="40" spans="2:10" x14ac:dyDescent="0.35">
      <c r="B40" s="5" t="s">
        <v>0</v>
      </c>
      <c r="C40" s="5">
        <v>2</v>
      </c>
      <c r="D40" s="5" t="s">
        <v>364</v>
      </c>
      <c r="E40" s="5">
        <v>1</v>
      </c>
      <c r="F40" s="5" t="s">
        <v>15</v>
      </c>
      <c r="G40" s="4">
        <v>90</v>
      </c>
      <c r="H40" s="5">
        <v>12.81</v>
      </c>
      <c r="I40" s="5"/>
      <c r="J40" s="5"/>
    </row>
    <row r="41" spans="2:10" x14ac:dyDescent="0.35">
      <c r="B41" s="5" t="s">
        <v>0</v>
      </c>
      <c r="C41" s="5">
        <v>2</v>
      </c>
      <c r="D41" s="5" t="s">
        <v>364</v>
      </c>
      <c r="E41" s="5">
        <v>1</v>
      </c>
      <c r="F41" s="5" t="s">
        <v>15</v>
      </c>
      <c r="G41" s="4">
        <v>88</v>
      </c>
      <c r="H41" s="5">
        <v>12.37</v>
      </c>
      <c r="I41" s="5"/>
      <c r="J41" s="5"/>
    </row>
    <row r="42" spans="2:10" x14ac:dyDescent="0.35">
      <c r="B42" s="5" t="s">
        <v>0</v>
      </c>
      <c r="C42" s="5">
        <v>2</v>
      </c>
      <c r="D42" s="5" t="s">
        <v>364</v>
      </c>
      <c r="E42" s="5">
        <v>1</v>
      </c>
      <c r="F42" s="5" t="s">
        <v>15</v>
      </c>
      <c r="G42" s="4">
        <v>93</v>
      </c>
      <c r="H42" s="5">
        <v>13.91</v>
      </c>
      <c r="I42" s="5"/>
      <c r="J42" s="5"/>
    </row>
    <row r="43" spans="2:10" x14ac:dyDescent="0.35">
      <c r="B43" s="5" t="s">
        <v>0</v>
      </c>
      <c r="C43" s="5">
        <v>2</v>
      </c>
      <c r="D43" s="5" t="s">
        <v>364</v>
      </c>
      <c r="E43" s="5">
        <v>1</v>
      </c>
      <c r="F43" s="5" t="s">
        <v>15</v>
      </c>
      <c r="G43" s="4">
        <v>73</v>
      </c>
      <c r="H43" s="5">
        <v>7.18</v>
      </c>
      <c r="I43" s="5"/>
      <c r="J43" s="5"/>
    </row>
    <row r="44" spans="2:10" x14ac:dyDescent="0.35">
      <c r="B44" s="5" t="s">
        <v>0</v>
      </c>
      <c r="C44" s="5">
        <v>2</v>
      </c>
      <c r="D44" s="5" t="s">
        <v>364</v>
      </c>
      <c r="E44" s="5">
        <v>1</v>
      </c>
      <c r="F44" s="5" t="s">
        <v>15</v>
      </c>
      <c r="G44" s="4">
        <v>82</v>
      </c>
      <c r="H44" s="5">
        <v>10.32</v>
      </c>
      <c r="I44" s="5"/>
      <c r="J44" s="5"/>
    </row>
    <row r="45" spans="2:10" x14ac:dyDescent="0.35">
      <c r="B45" s="5" t="s">
        <v>0</v>
      </c>
      <c r="C45" s="5">
        <v>2</v>
      </c>
      <c r="D45" s="5" t="s">
        <v>364</v>
      </c>
      <c r="E45" s="5">
        <v>1</v>
      </c>
      <c r="F45" s="5" t="s">
        <v>15</v>
      </c>
      <c r="G45" s="4">
        <v>33</v>
      </c>
      <c r="H45" s="5">
        <v>0.44</v>
      </c>
      <c r="I45" s="5"/>
      <c r="J45" s="5"/>
    </row>
    <row r="46" spans="2:10" x14ac:dyDescent="0.35">
      <c r="B46" s="5" t="s">
        <v>0</v>
      </c>
      <c r="C46" s="5">
        <v>2</v>
      </c>
      <c r="D46" s="5" t="s">
        <v>364</v>
      </c>
      <c r="E46" s="5">
        <v>1</v>
      </c>
      <c r="F46" s="5" t="s">
        <v>15</v>
      </c>
      <c r="G46" s="4">
        <v>32</v>
      </c>
      <c r="H46" s="5">
        <v>0.51</v>
      </c>
      <c r="I46" s="5"/>
      <c r="J46" s="5"/>
    </row>
    <row r="47" spans="2:10" x14ac:dyDescent="0.35">
      <c r="B47" s="5" t="s">
        <v>0</v>
      </c>
      <c r="C47" s="5">
        <v>2</v>
      </c>
      <c r="D47" s="5" t="s">
        <v>364</v>
      </c>
      <c r="E47" s="5">
        <v>1</v>
      </c>
      <c r="F47" s="5" t="s">
        <v>15</v>
      </c>
      <c r="G47" s="4">
        <v>76</v>
      </c>
      <c r="H47" s="5">
        <v>8.19</v>
      </c>
      <c r="I47" s="5"/>
      <c r="J47" s="5"/>
    </row>
    <row r="48" spans="2:10" x14ac:dyDescent="0.35">
      <c r="B48" s="5" t="s">
        <v>0</v>
      </c>
      <c r="C48" s="5">
        <v>2</v>
      </c>
      <c r="D48" s="5" t="s">
        <v>364</v>
      </c>
      <c r="E48" s="5">
        <v>1</v>
      </c>
      <c r="F48" s="5" t="s">
        <v>15</v>
      </c>
      <c r="G48" s="4">
        <v>32</v>
      </c>
      <c r="H48" s="5">
        <v>0.54</v>
      </c>
      <c r="I48" s="5"/>
      <c r="J48" s="5"/>
    </row>
    <row r="49" spans="2:10" x14ac:dyDescent="0.35">
      <c r="B49" s="5" t="s">
        <v>0</v>
      </c>
      <c r="C49" s="5">
        <v>2</v>
      </c>
      <c r="D49" s="5" t="s">
        <v>364</v>
      </c>
      <c r="E49" s="5">
        <v>1</v>
      </c>
      <c r="F49" s="5" t="s">
        <v>71</v>
      </c>
      <c r="G49" s="4">
        <v>46</v>
      </c>
      <c r="H49" s="5">
        <v>1.07</v>
      </c>
      <c r="I49" s="5"/>
      <c r="J49" s="5"/>
    </row>
    <row r="50" spans="2:10" x14ac:dyDescent="0.35">
      <c r="B50" s="5" t="s">
        <v>0</v>
      </c>
      <c r="C50" s="5">
        <v>2</v>
      </c>
      <c r="D50" s="5" t="s">
        <v>364</v>
      </c>
      <c r="E50" s="5">
        <v>1</v>
      </c>
      <c r="F50" s="5" t="s">
        <v>71</v>
      </c>
      <c r="G50" s="4">
        <v>36</v>
      </c>
      <c r="H50" s="5">
        <v>0.62</v>
      </c>
      <c r="I50" s="5"/>
      <c r="J50" s="5"/>
    </row>
    <row r="51" spans="2:10" x14ac:dyDescent="0.35">
      <c r="B51" s="5" t="s">
        <v>0</v>
      </c>
      <c r="C51" s="5">
        <v>2</v>
      </c>
      <c r="D51" s="5" t="s">
        <v>364</v>
      </c>
      <c r="E51" s="5">
        <v>1</v>
      </c>
      <c r="F51" s="5" t="s">
        <v>71</v>
      </c>
      <c r="G51" s="4">
        <v>46</v>
      </c>
      <c r="H51" s="5">
        <v>0.99</v>
      </c>
      <c r="I51" s="5"/>
      <c r="J51" s="5"/>
    </row>
    <row r="52" spans="2:10" x14ac:dyDescent="0.35">
      <c r="B52" s="5" t="s">
        <v>0</v>
      </c>
      <c r="C52" s="5">
        <v>2</v>
      </c>
      <c r="D52" s="5" t="s">
        <v>364</v>
      </c>
      <c r="E52" s="5">
        <v>1</v>
      </c>
      <c r="F52" s="5" t="s">
        <v>71</v>
      </c>
      <c r="G52" s="4">
        <v>45</v>
      </c>
      <c r="H52" s="5">
        <v>1.02</v>
      </c>
      <c r="I52" s="5"/>
      <c r="J52" s="5"/>
    </row>
    <row r="53" spans="2:10" x14ac:dyDescent="0.35">
      <c r="B53" s="5" t="s">
        <v>0</v>
      </c>
      <c r="C53" s="5">
        <v>2</v>
      </c>
      <c r="D53" s="5" t="s">
        <v>364</v>
      </c>
      <c r="E53" s="5">
        <v>1</v>
      </c>
      <c r="F53" s="5" t="s">
        <v>71</v>
      </c>
      <c r="G53" s="4">
        <v>33</v>
      </c>
      <c r="H53" s="5">
        <v>0.3</v>
      </c>
      <c r="I53" s="5"/>
      <c r="J53" s="5"/>
    </row>
    <row r="54" spans="2:10" x14ac:dyDescent="0.35">
      <c r="B54" s="5" t="s">
        <v>0</v>
      </c>
      <c r="C54" s="5">
        <v>2</v>
      </c>
      <c r="D54" s="5" t="s">
        <v>364</v>
      </c>
      <c r="E54" s="5">
        <v>1</v>
      </c>
      <c r="F54" s="5" t="s">
        <v>71</v>
      </c>
      <c r="G54" s="4">
        <v>38</v>
      </c>
      <c r="H54" s="5">
        <v>0.49</v>
      </c>
      <c r="I54" s="5"/>
      <c r="J54" s="5"/>
    </row>
    <row r="55" spans="2:10" x14ac:dyDescent="0.35">
      <c r="B55" s="5" t="s">
        <v>0</v>
      </c>
      <c r="C55" s="5">
        <v>2</v>
      </c>
      <c r="D55" s="5" t="s">
        <v>364</v>
      </c>
      <c r="E55" s="5">
        <v>1</v>
      </c>
      <c r="F55" s="5" t="s">
        <v>71</v>
      </c>
      <c r="G55" s="4">
        <v>38</v>
      </c>
      <c r="H55" s="5">
        <v>0.59</v>
      </c>
      <c r="I55" s="5"/>
      <c r="J55" s="5"/>
    </row>
    <row r="56" spans="2:10" x14ac:dyDescent="0.35">
      <c r="B56" s="5" t="s">
        <v>0</v>
      </c>
      <c r="C56" s="5">
        <v>2</v>
      </c>
      <c r="D56" s="5" t="s">
        <v>364</v>
      </c>
      <c r="E56" s="5">
        <v>1</v>
      </c>
      <c r="F56" s="5" t="s">
        <v>71</v>
      </c>
      <c r="G56" s="4">
        <v>39</v>
      </c>
      <c r="H56" s="5">
        <v>0.67</v>
      </c>
      <c r="I56" s="5"/>
      <c r="J56" s="5"/>
    </row>
    <row r="57" spans="2:10" x14ac:dyDescent="0.35">
      <c r="B57" s="5" t="s">
        <v>0</v>
      </c>
      <c r="C57" s="5">
        <v>2</v>
      </c>
      <c r="D57" s="5" t="s">
        <v>364</v>
      </c>
      <c r="E57" s="5">
        <v>1</v>
      </c>
      <c r="F57" s="5" t="s">
        <v>71</v>
      </c>
      <c r="G57" s="4">
        <v>39</v>
      </c>
      <c r="H57" s="5">
        <v>0.64</v>
      </c>
      <c r="I57" s="5"/>
      <c r="J57" s="5"/>
    </row>
    <row r="58" spans="2:10" x14ac:dyDescent="0.35">
      <c r="B58" s="5" t="s">
        <v>0</v>
      </c>
      <c r="C58" s="5">
        <v>2</v>
      </c>
      <c r="D58" s="5" t="s">
        <v>364</v>
      </c>
      <c r="E58" s="5">
        <v>1</v>
      </c>
      <c r="F58" s="5" t="s">
        <v>71</v>
      </c>
      <c r="G58" s="4">
        <v>41</v>
      </c>
      <c r="H58" s="5">
        <v>0.73</v>
      </c>
      <c r="I58" s="5"/>
      <c r="J58" s="5"/>
    </row>
    <row r="59" spans="2:10" x14ac:dyDescent="0.35">
      <c r="B59" s="5" t="s">
        <v>0</v>
      </c>
      <c r="C59" s="5">
        <v>2</v>
      </c>
      <c r="D59" s="5" t="s">
        <v>364</v>
      </c>
      <c r="E59" s="5">
        <v>1</v>
      </c>
      <c r="F59" s="5" t="s">
        <v>71</v>
      </c>
      <c r="G59" s="4">
        <v>45</v>
      </c>
      <c r="H59" s="5">
        <v>1.03</v>
      </c>
      <c r="I59" s="5"/>
      <c r="J59" s="5"/>
    </row>
    <row r="60" spans="2:10" x14ac:dyDescent="0.35">
      <c r="B60" s="5" t="s">
        <v>0</v>
      </c>
      <c r="C60" s="5">
        <v>2</v>
      </c>
      <c r="D60" s="5" t="s">
        <v>364</v>
      </c>
      <c r="E60" s="5">
        <v>1</v>
      </c>
      <c r="F60" s="5" t="s">
        <v>71</v>
      </c>
      <c r="G60" s="4">
        <v>37</v>
      </c>
      <c r="H60" s="5">
        <v>0.68</v>
      </c>
      <c r="I60" s="5"/>
      <c r="J60" s="5"/>
    </row>
    <row r="61" spans="2:10" x14ac:dyDescent="0.35">
      <c r="B61" s="5" t="s">
        <v>0</v>
      </c>
      <c r="C61" s="5">
        <v>2</v>
      </c>
      <c r="D61" s="5" t="s">
        <v>364</v>
      </c>
      <c r="E61" s="5">
        <v>1</v>
      </c>
      <c r="F61" s="5" t="s">
        <v>71</v>
      </c>
      <c r="G61" s="4">
        <v>38</v>
      </c>
      <c r="H61" s="5">
        <v>0.56999999999999995</v>
      </c>
      <c r="I61" s="5"/>
      <c r="J61" s="5"/>
    </row>
    <row r="62" spans="2:10" x14ac:dyDescent="0.35">
      <c r="B62" s="5" t="s">
        <v>0</v>
      </c>
      <c r="C62" s="5">
        <v>2</v>
      </c>
      <c r="D62" s="5" t="s">
        <v>364</v>
      </c>
      <c r="E62" s="5">
        <v>1</v>
      </c>
      <c r="F62" s="5" t="s">
        <v>71</v>
      </c>
      <c r="G62" s="4">
        <v>39</v>
      </c>
      <c r="H62" s="5">
        <v>0.64</v>
      </c>
      <c r="I62" s="5"/>
      <c r="J62" s="5"/>
    </row>
    <row r="63" spans="2:10" x14ac:dyDescent="0.35">
      <c r="B63" s="5" t="s">
        <v>0</v>
      </c>
      <c r="C63" s="5">
        <v>2</v>
      </c>
      <c r="D63" s="5" t="s">
        <v>364</v>
      </c>
      <c r="E63" s="5">
        <v>1</v>
      </c>
      <c r="F63" s="5" t="s">
        <v>71</v>
      </c>
      <c r="G63" s="4">
        <v>46</v>
      </c>
      <c r="H63" s="5">
        <v>1.03</v>
      </c>
      <c r="I63" s="5"/>
      <c r="J63" s="5"/>
    </row>
    <row r="64" spans="2:10" x14ac:dyDescent="0.35">
      <c r="B64" s="5" t="s">
        <v>0</v>
      </c>
      <c r="C64" s="5">
        <v>2</v>
      </c>
      <c r="D64" s="5" t="s">
        <v>364</v>
      </c>
      <c r="E64" s="5">
        <v>1</v>
      </c>
      <c r="F64" s="5" t="s">
        <v>71</v>
      </c>
      <c r="G64" s="4">
        <v>42</v>
      </c>
      <c r="H64" s="5">
        <v>0.86</v>
      </c>
      <c r="I64" s="5"/>
      <c r="J64" s="5"/>
    </row>
    <row r="65" spans="2:10" x14ac:dyDescent="0.35">
      <c r="B65" s="5" t="s">
        <v>0</v>
      </c>
      <c r="C65" s="5">
        <v>2</v>
      </c>
      <c r="D65" s="5" t="s">
        <v>364</v>
      </c>
      <c r="E65" s="5">
        <v>1</v>
      </c>
      <c r="F65" s="5" t="s">
        <v>71</v>
      </c>
      <c r="G65" s="4">
        <v>32</v>
      </c>
      <c r="H65" s="5">
        <v>0.34</v>
      </c>
      <c r="I65" s="5"/>
      <c r="J65" s="5"/>
    </row>
    <row r="66" spans="2:10" x14ac:dyDescent="0.35">
      <c r="B66" s="5" t="s">
        <v>0</v>
      </c>
      <c r="C66" s="5">
        <v>2</v>
      </c>
      <c r="D66" s="5" t="s">
        <v>364</v>
      </c>
      <c r="E66" s="5">
        <v>1</v>
      </c>
      <c r="F66" s="5" t="s">
        <v>71</v>
      </c>
      <c r="G66" s="4">
        <v>52</v>
      </c>
      <c r="H66" s="5">
        <v>1.53</v>
      </c>
      <c r="I66" s="5"/>
      <c r="J66" s="5"/>
    </row>
    <row r="67" spans="2:10" x14ac:dyDescent="0.35">
      <c r="B67" s="5" t="s">
        <v>0</v>
      </c>
      <c r="C67" s="5">
        <v>2</v>
      </c>
      <c r="D67" s="5" t="s">
        <v>364</v>
      </c>
      <c r="E67" s="5">
        <v>1</v>
      </c>
      <c r="F67" s="5" t="s">
        <v>71</v>
      </c>
      <c r="G67" s="4">
        <v>37</v>
      </c>
      <c r="H67" s="5">
        <v>0.53</v>
      </c>
      <c r="I67" s="5"/>
      <c r="J67" s="5"/>
    </row>
    <row r="68" spans="2:10" x14ac:dyDescent="0.35">
      <c r="B68" s="5" t="s">
        <v>0</v>
      </c>
      <c r="C68" s="5">
        <v>2</v>
      </c>
      <c r="D68" s="5" t="s">
        <v>364</v>
      </c>
      <c r="E68" s="5">
        <v>1</v>
      </c>
      <c r="F68" s="5" t="s">
        <v>71</v>
      </c>
      <c r="G68" s="4">
        <v>35</v>
      </c>
      <c r="H68" s="5">
        <v>0.47</v>
      </c>
      <c r="I68" s="5"/>
      <c r="J68" s="5"/>
    </row>
    <row r="69" spans="2:10" x14ac:dyDescent="0.35">
      <c r="B69" s="5" t="s">
        <v>0</v>
      </c>
      <c r="C69" s="5">
        <v>2</v>
      </c>
      <c r="D69" s="5" t="s">
        <v>364</v>
      </c>
      <c r="E69" s="5">
        <v>1</v>
      </c>
      <c r="F69" s="5" t="s">
        <v>71</v>
      </c>
      <c r="G69" s="4">
        <v>42</v>
      </c>
      <c r="H69" s="5">
        <v>0.8</v>
      </c>
      <c r="I69" s="5"/>
      <c r="J69" s="5"/>
    </row>
    <row r="70" spans="2:10" x14ac:dyDescent="0.35">
      <c r="B70" s="5" t="s">
        <v>0</v>
      </c>
      <c r="C70" s="5">
        <v>2</v>
      </c>
      <c r="D70" s="5" t="s">
        <v>364</v>
      </c>
      <c r="E70" s="5">
        <v>1</v>
      </c>
      <c r="F70" s="5" t="s">
        <v>71</v>
      </c>
      <c r="G70" s="4">
        <v>38</v>
      </c>
      <c r="H70" s="5">
        <v>0.56999999999999995</v>
      </c>
      <c r="I70" s="5"/>
      <c r="J70" s="5"/>
    </row>
    <row r="71" spans="2:10" x14ac:dyDescent="0.35">
      <c r="B71" s="5" t="s">
        <v>0</v>
      </c>
      <c r="C71" s="5">
        <v>2</v>
      </c>
      <c r="D71" s="5" t="s">
        <v>364</v>
      </c>
      <c r="E71" s="5">
        <v>1</v>
      </c>
      <c r="F71" s="5" t="s">
        <v>71</v>
      </c>
      <c r="G71" s="4">
        <v>44</v>
      </c>
      <c r="H71" s="5">
        <v>0.94</v>
      </c>
      <c r="I71" s="5"/>
      <c r="J71" s="5"/>
    </row>
    <row r="72" spans="2:10" x14ac:dyDescent="0.35">
      <c r="B72" s="5" t="s">
        <v>0</v>
      </c>
      <c r="C72" s="5">
        <v>2</v>
      </c>
      <c r="D72" s="5" t="s">
        <v>364</v>
      </c>
      <c r="E72" s="5">
        <v>1</v>
      </c>
      <c r="F72" s="5" t="s">
        <v>71</v>
      </c>
      <c r="G72" s="4">
        <v>36</v>
      </c>
      <c r="H72" s="5">
        <v>0.48</v>
      </c>
      <c r="I72" s="5"/>
      <c r="J72" s="5"/>
    </row>
    <row r="73" spans="2:10" x14ac:dyDescent="0.35">
      <c r="B73" s="5" t="s">
        <v>0</v>
      </c>
      <c r="C73" s="5">
        <v>2</v>
      </c>
      <c r="D73" s="5" t="s">
        <v>364</v>
      </c>
      <c r="E73" s="5">
        <v>1</v>
      </c>
      <c r="F73" s="5" t="s">
        <v>71</v>
      </c>
      <c r="G73" s="4">
        <v>42</v>
      </c>
      <c r="H73" s="5">
        <v>0.97</v>
      </c>
      <c r="I73" s="5"/>
      <c r="J73" s="5"/>
    </row>
    <row r="74" spans="2:10" x14ac:dyDescent="0.35">
      <c r="B74" s="5" t="s">
        <v>0</v>
      </c>
      <c r="C74" s="5">
        <v>2</v>
      </c>
      <c r="D74" s="5" t="s">
        <v>364</v>
      </c>
      <c r="E74" s="5">
        <v>1</v>
      </c>
      <c r="F74" s="5" t="s">
        <v>71</v>
      </c>
      <c r="G74" s="4">
        <v>41</v>
      </c>
      <c r="H74" s="5">
        <v>0.83</v>
      </c>
      <c r="I74" s="5"/>
      <c r="J74" s="5"/>
    </row>
    <row r="75" spans="2:10" x14ac:dyDescent="0.35">
      <c r="B75" s="5" t="s">
        <v>0</v>
      </c>
      <c r="C75" s="5">
        <v>2</v>
      </c>
      <c r="D75" s="5" t="s">
        <v>364</v>
      </c>
      <c r="E75" s="5">
        <v>1</v>
      </c>
      <c r="F75" s="5" t="s">
        <v>71</v>
      </c>
      <c r="G75" s="4">
        <v>48</v>
      </c>
      <c r="H75" s="5">
        <v>1.17</v>
      </c>
      <c r="I75" s="5"/>
      <c r="J75" s="5"/>
    </row>
    <row r="76" spans="2:10" x14ac:dyDescent="0.35">
      <c r="B76" s="5" t="s">
        <v>0</v>
      </c>
      <c r="C76" s="5">
        <v>2</v>
      </c>
      <c r="D76" s="5" t="s">
        <v>364</v>
      </c>
      <c r="E76" s="5">
        <v>1</v>
      </c>
      <c r="F76" s="5" t="s">
        <v>71</v>
      </c>
      <c r="G76" s="4">
        <v>23</v>
      </c>
      <c r="H76" s="5">
        <v>0.14000000000000001</v>
      </c>
      <c r="I76" s="5"/>
      <c r="J76" s="5"/>
    </row>
    <row r="77" spans="2:10" x14ac:dyDescent="0.35">
      <c r="B77" s="5" t="s">
        <v>0</v>
      </c>
      <c r="C77" s="5">
        <v>2</v>
      </c>
      <c r="D77" s="5" t="s">
        <v>364</v>
      </c>
      <c r="E77" s="5">
        <v>1</v>
      </c>
      <c r="F77" s="5" t="s">
        <v>71</v>
      </c>
      <c r="G77" s="4">
        <v>25</v>
      </c>
      <c r="H77" s="5">
        <v>0.19</v>
      </c>
      <c r="I77" s="5"/>
      <c r="J77" s="5"/>
    </row>
    <row r="78" spans="2:10" x14ac:dyDescent="0.35">
      <c r="B78" s="5" t="s">
        <v>0</v>
      </c>
      <c r="C78" s="5">
        <v>2</v>
      </c>
      <c r="D78" s="5" t="s">
        <v>364</v>
      </c>
      <c r="E78" s="5">
        <v>1</v>
      </c>
      <c r="F78" s="5" t="s">
        <v>71</v>
      </c>
      <c r="G78" s="4">
        <v>27</v>
      </c>
      <c r="H78" s="5">
        <v>0.22</v>
      </c>
      <c r="I78" s="5"/>
      <c r="J78" s="5"/>
    </row>
    <row r="79" spans="2:10" x14ac:dyDescent="0.35">
      <c r="B79" s="5" t="s">
        <v>0</v>
      </c>
      <c r="C79" s="5">
        <v>2</v>
      </c>
      <c r="D79" s="5" t="s">
        <v>364</v>
      </c>
      <c r="E79" s="5">
        <v>1</v>
      </c>
      <c r="F79" s="5" t="s">
        <v>71</v>
      </c>
      <c r="G79" s="4">
        <v>47</v>
      </c>
      <c r="H79" s="5">
        <v>0.91</v>
      </c>
      <c r="I79" s="5"/>
      <c r="J79" s="5"/>
    </row>
    <row r="80" spans="2:10" x14ac:dyDescent="0.35">
      <c r="B80" s="5" t="s">
        <v>0</v>
      </c>
      <c r="C80" s="5">
        <v>2</v>
      </c>
      <c r="D80" s="5" t="s">
        <v>365</v>
      </c>
      <c r="E80" s="5">
        <v>0</v>
      </c>
      <c r="F80" s="5" t="s">
        <v>15</v>
      </c>
      <c r="G80" s="4">
        <v>315</v>
      </c>
      <c r="H80" s="5">
        <v>536.5</v>
      </c>
      <c r="I80" s="5"/>
      <c r="J80" s="5"/>
    </row>
    <row r="81" spans="2:10" x14ac:dyDescent="0.35">
      <c r="B81" s="5" t="s">
        <v>0</v>
      </c>
      <c r="C81" s="5">
        <v>2</v>
      </c>
      <c r="D81" s="5" t="s">
        <v>365</v>
      </c>
      <c r="E81" s="5">
        <v>0</v>
      </c>
      <c r="F81" s="5" t="s">
        <v>15</v>
      </c>
      <c r="G81" s="4">
        <v>241</v>
      </c>
      <c r="H81" s="5">
        <v>182.4</v>
      </c>
      <c r="I81" s="5"/>
      <c r="J81" s="5"/>
    </row>
    <row r="82" spans="2:10" x14ac:dyDescent="0.35">
      <c r="B82" s="5" t="s">
        <v>0</v>
      </c>
      <c r="C82" s="5">
        <v>2</v>
      </c>
      <c r="D82" s="5" t="s">
        <v>365</v>
      </c>
      <c r="E82" s="5">
        <v>0</v>
      </c>
      <c r="F82" s="5" t="s">
        <v>15</v>
      </c>
      <c r="G82" s="4">
        <v>244</v>
      </c>
      <c r="H82" s="5">
        <v>191.6</v>
      </c>
      <c r="I82" s="5"/>
      <c r="J82" s="5"/>
    </row>
    <row r="83" spans="2:10" x14ac:dyDescent="0.35">
      <c r="B83" s="5" t="s">
        <v>0</v>
      </c>
      <c r="C83" s="5">
        <v>2</v>
      </c>
      <c r="D83" s="5" t="s">
        <v>365</v>
      </c>
      <c r="E83" s="5">
        <v>0</v>
      </c>
      <c r="F83" s="5" t="s">
        <v>36</v>
      </c>
      <c r="G83" s="4">
        <v>185</v>
      </c>
      <c r="H83" s="5">
        <v>62.45</v>
      </c>
      <c r="I83" s="5"/>
      <c r="J83" s="5"/>
    </row>
    <row r="84" spans="2:10" x14ac:dyDescent="0.35">
      <c r="B84" s="5" t="s">
        <v>0</v>
      </c>
      <c r="C84" s="5">
        <v>2</v>
      </c>
      <c r="D84" s="5" t="s">
        <v>365</v>
      </c>
      <c r="E84" s="5">
        <v>0</v>
      </c>
      <c r="F84" s="5" t="s">
        <v>230</v>
      </c>
      <c r="G84" s="4">
        <v>93</v>
      </c>
      <c r="H84" s="5">
        <v>11.61</v>
      </c>
      <c r="I84" s="5"/>
      <c r="J84" s="5"/>
    </row>
    <row r="85" spans="2:10" x14ac:dyDescent="0.35">
      <c r="F85" s="1"/>
      <c r="G85" s="1"/>
      <c r="H85" s="1"/>
      <c r="I85" s="1"/>
      <c r="J85" s="1"/>
    </row>
    <row r="86" spans="2:10" x14ac:dyDescent="0.35">
      <c r="F86" s="1"/>
      <c r="G86" s="1"/>
      <c r="H86" s="1"/>
      <c r="I86" s="1"/>
      <c r="J86" s="1"/>
    </row>
    <row r="87" spans="2:10" x14ac:dyDescent="0.35">
      <c r="F87" s="1"/>
      <c r="G87" s="1"/>
      <c r="H87" s="1"/>
      <c r="I87" s="1"/>
      <c r="J87" s="1"/>
    </row>
    <row r="88" spans="2:10" x14ac:dyDescent="0.35">
      <c r="F88" s="1"/>
      <c r="G88" s="1"/>
      <c r="H88" s="1"/>
      <c r="I88" s="1"/>
      <c r="J88" s="1"/>
    </row>
    <row r="89" spans="2:10" x14ac:dyDescent="0.35">
      <c r="F89" s="1"/>
      <c r="G89" s="1"/>
      <c r="H89" s="1"/>
      <c r="I89" s="1"/>
      <c r="J89" s="1"/>
    </row>
    <row r="90" spans="2:10" x14ac:dyDescent="0.35">
      <c r="F90" s="1"/>
      <c r="G90" s="1"/>
      <c r="H90" s="1"/>
      <c r="I90" s="1"/>
      <c r="J90" s="1"/>
    </row>
    <row r="91" spans="2:10" x14ac:dyDescent="0.35">
      <c r="F91" s="1"/>
      <c r="G91" s="1"/>
      <c r="H91" s="1"/>
      <c r="I91" s="1"/>
      <c r="J91" s="1"/>
    </row>
    <row r="92" spans="2:10" x14ac:dyDescent="0.35">
      <c r="F92" s="1"/>
      <c r="G92" s="1"/>
      <c r="H92" s="1"/>
      <c r="I92" s="1"/>
      <c r="J92" s="1"/>
    </row>
    <row r="93" spans="2:10" x14ac:dyDescent="0.35">
      <c r="F93" s="1"/>
      <c r="G93" s="1"/>
      <c r="H93" s="1"/>
      <c r="I93" s="1"/>
      <c r="J93" s="1"/>
    </row>
    <row r="94" spans="2:10" x14ac:dyDescent="0.35">
      <c r="F94" s="1"/>
      <c r="G94" s="1"/>
      <c r="H94" s="1"/>
      <c r="I94" s="1"/>
      <c r="J94" s="1"/>
    </row>
    <row r="95" spans="2:10" x14ac:dyDescent="0.35">
      <c r="F95" s="1"/>
      <c r="G95" s="1"/>
      <c r="H95" s="1"/>
      <c r="I95" s="1"/>
      <c r="J95" s="1"/>
    </row>
    <row r="96" spans="2: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phoneticPr fontId="3" type="noConversion"/>
  <conditionalFormatting sqref="W5:W9">
    <cfRule type="containsBlanks" dxfId="129" priority="1">
      <formula>LEN(TRIM(W5))=0</formula>
    </cfRule>
  </conditionalFormatting>
  <conditionalFormatting sqref="W13:Y14 Z15:AA15 W17:Y18 W20:Y32">
    <cfRule type="containsBlanks" dxfId="128"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12" id="{E6DA4F88-83B2-4998-B854-21D5E3B1C1CB}">
            <xm:f>COUNT(MATCH($F4,'Potential Species'!$C$4:$C$945, 0))=0</xm:f>
            <x14:dxf>
              <fill>
                <patternFill patternType="solid">
                  <bgColor theme="5" tint="0.79998168889431442"/>
                </patternFill>
              </fill>
            </x14:dxf>
          </x14:cfRule>
          <xm:sqref>F4:F84</xm:sqref>
        </x14:conditionalFormatting>
        <x14:conditionalFormatting xmlns:xm="http://schemas.microsoft.com/office/excel/2006/main">
          <x14:cfRule type="expression" priority="213" id="{F0ED07D6-CEE5-410D-876D-059935BC42B6}">
            <xm:f>COUNT(MATCH(P4,'Potential Species'!$C$4:$C$945, 0))=0</xm:f>
            <x14:dxf>
              <fill>
                <patternFill patternType="solid">
                  <bgColor theme="5" tint="0.79998168889431442"/>
                </patternFill>
              </fill>
            </x14:dxf>
          </x14:cfRule>
          <xm:sqref>P4</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6C97-E537-4712-BE54-FBA27C830682}">
  <sheetPr codeName="Sheet43"/>
  <dimension ref="A1:I76"/>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8" bestFit="1" customWidth="1"/>
    <col min="10" max="10" width="21.72656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2</v>
      </c>
      <c r="C2" t="s">
        <v>364</v>
      </c>
      <c r="D2">
        <v>1</v>
      </c>
      <c r="E2" t="s">
        <v>71</v>
      </c>
      <c r="F2">
        <v>74</v>
      </c>
      <c r="G2">
        <v>3.81</v>
      </c>
    </row>
    <row r="3" spans="1:9" x14ac:dyDescent="0.35">
      <c r="A3" t="s">
        <v>16</v>
      </c>
      <c r="B3">
        <v>2</v>
      </c>
      <c r="C3" t="s">
        <v>364</v>
      </c>
      <c r="D3">
        <v>1</v>
      </c>
      <c r="E3" t="s">
        <v>71</v>
      </c>
      <c r="F3">
        <v>79</v>
      </c>
      <c r="G3">
        <v>4.74</v>
      </c>
    </row>
    <row r="4" spans="1:9" x14ac:dyDescent="0.35">
      <c r="A4" t="s">
        <v>16</v>
      </c>
      <c r="B4">
        <v>2</v>
      </c>
      <c r="C4" t="s">
        <v>364</v>
      </c>
      <c r="D4">
        <v>1</v>
      </c>
      <c r="E4" t="s">
        <v>71</v>
      </c>
      <c r="F4">
        <v>81</v>
      </c>
      <c r="G4">
        <v>5.33</v>
      </c>
    </row>
    <row r="5" spans="1:9" x14ac:dyDescent="0.35">
      <c r="A5" t="s">
        <v>16</v>
      </c>
      <c r="B5">
        <v>2</v>
      </c>
      <c r="C5" t="s">
        <v>364</v>
      </c>
      <c r="D5">
        <v>1</v>
      </c>
      <c r="E5" t="s">
        <v>71</v>
      </c>
      <c r="F5">
        <v>45</v>
      </c>
      <c r="G5">
        <v>1.91</v>
      </c>
    </row>
    <row r="6" spans="1:9" x14ac:dyDescent="0.35">
      <c r="A6" t="s">
        <v>16</v>
      </c>
      <c r="B6">
        <v>2</v>
      </c>
      <c r="C6" t="s">
        <v>364</v>
      </c>
      <c r="D6">
        <v>1</v>
      </c>
      <c r="E6" t="s">
        <v>71</v>
      </c>
      <c r="F6">
        <v>25</v>
      </c>
      <c r="G6">
        <v>0.1</v>
      </c>
    </row>
    <row r="7" spans="1:9" x14ac:dyDescent="0.35">
      <c r="A7" t="s">
        <v>16</v>
      </c>
      <c r="B7">
        <v>2</v>
      </c>
      <c r="C7" t="s">
        <v>364</v>
      </c>
      <c r="D7">
        <v>1</v>
      </c>
      <c r="E7" t="s">
        <v>71</v>
      </c>
      <c r="F7">
        <v>25</v>
      </c>
      <c r="G7">
        <v>0.12</v>
      </c>
    </row>
    <row r="8" spans="1:9" x14ac:dyDescent="0.35">
      <c r="A8" t="s">
        <v>16</v>
      </c>
      <c r="B8">
        <v>2</v>
      </c>
      <c r="C8" t="s">
        <v>364</v>
      </c>
      <c r="D8">
        <v>1</v>
      </c>
      <c r="E8" t="s">
        <v>71</v>
      </c>
      <c r="F8">
        <v>35</v>
      </c>
      <c r="G8">
        <v>0.31</v>
      </c>
    </row>
    <row r="9" spans="1:9" x14ac:dyDescent="0.35">
      <c r="A9" t="s">
        <v>16</v>
      </c>
      <c r="B9">
        <v>2</v>
      </c>
      <c r="C9" t="s">
        <v>364</v>
      </c>
      <c r="D9">
        <v>1</v>
      </c>
      <c r="E9" t="s">
        <v>71</v>
      </c>
      <c r="F9">
        <v>23</v>
      </c>
      <c r="G9">
        <v>0.09</v>
      </c>
    </row>
    <row r="10" spans="1:9" x14ac:dyDescent="0.35">
      <c r="A10" t="s">
        <v>16</v>
      </c>
      <c r="B10">
        <v>2</v>
      </c>
      <c r="C10" t="s">
        <v>364</v>
      </c>
      <c r="D10">
        <v>1</v>
      </c>
      <c r="E10" t="s">
        <v>23</v>
      </c>
      <c r="F10">
        <v>135</v>
      </c>
      <c r="G10">
        <v>42.3</v>
      </c>
    </row>
    <row r="11" spans="1:9" x14ac:dyDescent="0.35">
      <c r="A11" t="s">
        <v>16</v>
      </c>
      <c r="B11">
        <v>2</v>
      </c>
      <c r="C11" t="s">
        <v>364</v>
      </c>
      <c r="D11">
        <v>1</v>
      </c>
      <c r="E11" t="s">
        <v>23</v>
      </c>
      <c r="F11">
        <v>123</v>
      </c>
      <c r="G11">
        <v>29.22</v>
      </c>
    </row>
    <row r="12" spans="1:9" x14ac:dyDescent="0.35">
      <c r="A12" t="s">
        <v>16</v>
      </c>
      <c r="B12">
        <v>2</v>
      </c>
      <c r="C12" t="s">
        <v>364</v>
      </c>
      <c r="D12">
        <v>1</v>
      </c>
      <c r="E12" t="s">
        <v>23</v>
      </c>
      <c r="F12">
        <v>132</v>
      </c>
      <c r="G12">
        <v>31.03</v>
      </c>
    </row>
    <row r="13" spans="1:9" x14ac:dyDescent="0.35">
      <c r="A13" t="s">
        <v>16</v>
      </c>
      <c r="B13">
        <v>2</v>
      </c>
      <c r="C13" t="s">
        <v>364</v>
      </c>
      <c r="D13">
        <v>1</v>
      </c>
      <c r="E13" t="s">
        <v>23</v>
      </c>
      <c r="F13">
        <v>161</v>
      </c>
      <c r="G13">
        <v>58.32</v>
      </c>
    </row>
    <row r="14" spans="1:9" x14ac:dyDescent="0.35">
      <c r="A14" t="s">
        <v>16</v>
      </c>
      <c r="B14">
        <v>2</v>
      </c>
      <c r="C14" t="s">
        <v>364</v>
      </c>
      <c r="D14">
        <v>1</v>
      </c>
      <c r="E14" t="s">
        <v>23</v>
      </c>
      <c r="F14">
        <v>151</v>
      </c>
      <c r="G14">
        <v>40.39</v>
      </c>
    </row>
    <row r="15" spans="1:9" x14ac:dyDescent="0.35">
      <c r="A15" t="s">
        <v>16</v>
      </c>
      <c r="B15">
        <v>2</v>
      </c>
      <c r="C15" t="s">
        <v>364</v>
      </c>
      <c r="D15">
        <v>1</v>
      </c>
      <c r="E15" t="s">
        <v>23</v>
      </c>
      <c r="F15">
        <v>125</v>
      </c>
      <c r="G15">
        <v>32.07</v>
      </c>
    </row>
    <row r="16" spans="1:9" x14ac:dyDescent="0.35">
      <c r="A16" t="s">
        <v>16</v>
      </c>
      <c r="B16">
        <v>2</v>
      </c>
      <c r="C16" t="s">
        <v>364</v>
      </c>
      <c r="D16">
        <v>1</v>
      </c>
      <c r="E16" t="s">
        <v>23</v>
      </c>
      <c r="F16">
        <v>107</v>
      </c>
      <c r="G16">
        <v>16.850000000000001</v>
      </c>
    </row>
    <row r="17" spans="1:7" x14ac:dyDescent="0.35">
      <c r="A17" t="s">
        <v>16</v>
      </c>
      <c r="B17">
        <v>2</v>
      </c>
      <c r="C17" t="s">
        <v>364</v>
      </c>
      <c r="D17">
        <v>1</v>
      </c>
      <c r="E17" t="s">
        <v>15</v>
      </c>
      <c r="F17">
        <v>112</v>
      </c>
      <c r="G17">
        <v>27.21</v>
      </c>
    </row>
    <row r="18" spans="1:7" x14ac:dyDescent="0.35">
      <c r="A18" t="s">
        <v>16</v>
      </c>
      <c r="B18">
        <v>2</v>
      </c>
      <c r="C18" t="s">
        <v>364</v>
      </c>
      <c r="D18">
        <v>1</v>
      </c>
      <c r="E18" t="s">
        <v>15</v>
      </c>
      <c r="F18">
        <v>113</v>
      </c>
      <c r="G18">
        <v>27.18</v>
      </c>
    </row>
    <row r="19" spans="1:7" x14ac:dyDescent="0.35">
      <c r="A19" t="s">
        <v>16</v>
      </c>
      <c r="B19">
        <v>2</v>
      </c>
      <c r="C19" t="s">
        <v>364</v>
      </c>
      <c r="D19">
        <v>1</v>
      </c>
      <c r="E19" t="s">
        <v>15</v>
      </c>
      <c r="F19">
        <v>86</v>
      </c>
      <c r="G19">
        <v>12.24</v>
      </c>
    </row>
    <row r="20" spans="1:7" x14ac:dyDescent="0.35">
      <c r="A20" t="s">
        <v>16</v>
      </c>
      <c r="B20">
        <v>2</v>
      </c>
      <c r="C20" t="s">
        <v>364</v>
      </c>
      <c r="D20">
        <v>1</v>
      </c>
      <c r="E20" t="s">
        <v>15</v>
      </c>
      <c r="F20">
        <v>75</v>
      </c>
      <c r="G20">
        <v>8.49</v>
      </c>
    </row>
    <row r="21" spans="1:7" x14ac:dyDescent="0.35">
      <c r="A21" t="s">
        <v>16</v>
      </c>
      <c r="B21">
        <v>2</v>
      </c>
      <c r="C21" t="s">
        <v>364</v>
      </c>
      <c r="D21">
        <v>1</v>
      </c>
      <c r="E21" t="s">
        <v>15</v>
      </c>
      <c r="F21">
        <v>68</v>
      </c>
      <c r="G21">
        <v>5.52</v>
      </c>
    </row>
    <row r="22" spans="1:7" x14ac:dyDescent="0.35">
      <c r="A22" t="s">
        <v>16</v>
      </c>
      <c r="B22">
        <v>2</v>
      </c>
      <c r="C22" t="s">
        <v>364</v>
      </c>
      <c r="D22">
        <v>1</v>
      </c>
      <c r="E22" t="s">
        <v>15</v>
      </c>
      <c r="F22">
        <v>118</v>
      </c>
      <c r="G22">
        <v>22.5</v>
      </c>
    </row>
    <row r="23" spans="1:7" x14ac:dyDescent="0.35">
      <c r="A23" t="s">
        <v>16</v>
      </c>
      <c r="B23">
        <v>2</v>
      </c>
      <c r="C23" t="s">
        <v>364</v>
      </c>
      <c r="D23">
        <v>1</v>
      </c>
      <c r="E23" t="s">
        <v>15</v>
      </c>
      <c r="F23">
        <v>66</v>
      </c>
      <c r="G23">
        <v>5.96</v>
      </c>
    </row>
    <row r="24" spans="1:7" x14ac:dyDescent="0.35">
      <c r="A24" t="s">
        <v>16</v>
      </c>
      <c r="B24">
        <v>2</v>
      </c>
      <c r="C24" t="s">
        <v>364</v>
      </c>
      <c r="D24">
        <v>1</v>
      </c>
      <c r="E24" t="s">
        <v>15</v>
      </c>
      <c r="F24">
        <v>83</v>
      </c>
      <c r="G24">
        <v>10.54</v>
      </c>
    </row>
    <row r="25" spans="1:7" x14ac:dyDescent="0.35">
      <c r="A25" t="s">
        <v>16</v>
      </c>
      <c r="B25">
        <v>2</v>
      </c>
      <c r="C25" t="s">
        <v>364</v>
      </c>
      <c r="D25">
        <v>1</v>
      </c>
      <c r="E25" t="s">
        <v>15</v>
      </c>
      <c r="F25">
        <v>67</v>
      </c>
      <c r="G25">
        <v>5.9</v>
      </c>
    </row>
    <row r="26" spans="1:7" x14ac:dyDescent="0.35">
      <c r="A26" t="s">
        <v>16</v>
      </c>
      <c r="B26">
        <v>2</v>
      </c>
      <c r="C26" t="s">
        <v>364</v>
      </c>
      <c r="D26">
        <v>1</v>
      </c>
      <c r="E26" t="s">
        <v>15</v>
      </c>
      <c r="F26">
        <v>66</v>
      </c>
      <c r="G26">
        <v>5.71</v>
      </c>
    </row>
    <row r="27" spans="1:7" x14ac:dyDescent="0.35">
      <c r="A27" t="s">
        <v>16</v>
      </c>
      <c r="B27">
        <v>2</v>
      </c>
      <c r="C27" t="s">
        <v>364</v>
      </c>
      <c r="D27">
        <v>1</v>
      </c>
      <c r="E27" t="s">
        <v>15</v>
      </c>
      <c r="F27">
        <v>63</v>
      </c>
      <c r="G27">
        <v>4.9000000000000004</v>
      </c>
    </row>
    <row r="28" spans="1:7" x14ac:dyDescent="0.35">
      <c r="A28" t="s">
        <v>16</v>
      </c>
      <c r="B28">
        <v>2</v>
      </c>
      <c r="C28" t="s">
        <v>364</v>
      </c>
      <c r="D28">
        <v>1</v>
      </c>
      <c r="E28" t="s">
        <v>15</v>
      </c>
      <c r="F28">
        <v>67</v>
      </c>
      <c r="G28">
        <v>6.04</v>
      </c>
    </row>
    <row r="29" spans="1:7" x14ac:dyDescent="0.35">
      <c r="A29" t="s">
        <v>16</v>
      </c>
      <c r="B29">
        <v>2</v>
      </c>
      <c r="C29" t="s">
        <v>364</v>
      </c>
      <c r="D29">
        <v>1</v>
      </c>
      <c r="E29" t="s">
        <v>15</v>
      </c>
      <c r="F29">
        <v>101</v>
      </c>
      <c r="G29">
        <v>18.3</v>
      </c>
    </row>
    <row r="30" spans="1:7" x14ac:dyDescent="0.35">
      <c r="A30" t="s">
        <v>16</v>
      </c>
      <c r="B30">
        <v>2</v>
      </c>
      <c r="C30" t="s">
        <v>364</v>
      </c>
      <c r="D30">
        <v>1</v>
      </c>
      <c r="E30" t="s">
        <v>15</v>
      </c>
      <c r="F30">
        <v>52</v>
      </c>
      <c r="G30">
        <v>3.08</v>
      </c>
    </row>
    <row r="31" spans="1:7" x14ac:dyDescent="0.35">
      <c r="A31" t="s">
        <v>16</v>
      </c>
      <c r="B31">
        <v>2</v>
      </c>
      <c r="C31" t="s">
        <v>364</v>
      </c>
      <c r="D31">
        <v>1</v>
      </c>
      <c r="E31" t="s">
        <v>15</v>
      </c>
      <c r="F31">
        <v>69</v>
      </c>
      <c r="G31">
        <v>6.2</v>
      </c>
    </row>
    <row r="32" spans="1:7" x14ac:dyDescent="0.35">
      <c r="A32" t="s">
        <v>16</v>
      </c>
      <c r="B32">
        <v>2</v>
      </c>
      <c r="C32" t="s">
        <v>364</v>
      </c>
      <c r="D32">
        <v>1</v>
      </c>
      <c r="E32" t="s">
        <v>15</v>
      </c>
      <c r="F32">
        <v>91</v>
      </c>
      <c r="G32">
        <v>14.52</v>
      </c>
    </row>
    <row r="33" spans="1:7" x14ac:dyDescent="0.35">
      <c r="A33" t="s">
        <v>16</v>
      </c>
      <c r="B33">
        <v>2</v>
      </c>
      <c r="C33" t="s">
        <v>364</v>
      </c>
      <c r="D33">
        <v>1</v>
      </c>
      <c r="E33" t="s">
        <v>15</v>
      </c>
      <c r="F33">
        <v>55</v>
      </c>
      <c r="G33">
        <v>4.8899999999999997</v>
      </c>
    </row>
    <row r="34" spans="1:7" x14ac:dyDescent="0.35">
      <c r="A34" t="s">
        <v>16</v>
      </c>
      <c r="B34">
        <v>2</v>
      </c>
      <c r="C34" t="s">
        <v>364</v>
      </c>
      <c r="D34">
        <v>1</v>
      </c>
      <c r="E34" t="s">
        <v>15</v>
      </c>
      <c r="F34">
        <v>92</v>
      </c>
      <c r="G34">
        <v>14.01</v>
      </c>
    </row>
    <row r="35" spans="1:7" x14ac:dyDescent="0.35">
      <c r="A35" t="s">
        <v>16</v>
      </c>
      <c r="B35">
        <v>2</v>
      </c>
      <c r="C35" t="s">
        <v>364</v>
      </c>
      <c r="D35">
        <v>1</v>
      </c>
      <c r="E35" t="s">
        <v>15</v>
      </c>
      <c r="F35">
        <v>109</v>
      </c>
      <c r="G35">
        <v>16.579999999999998</v>
      </c>
    </row>
    <row r="36" spans="1:7" x14ac:dyDescent="0.35">
      <c r="A36" t="s">
        <v>16</v>
      </c>
      <c r="B36">
        <v>2</v>
      </c>
      <c r="C36" t="s">
        <v>364</v>
      </c>
      <c r="D36">
        <v>1</v>
      </c>
      <c r="E36" t="s">
        <v>15</v>
      </c>
      <c r="F36">
        <v>67</v>
      </c>
      <c r="G36">
        <v>6.28</v>
      </c>
    </row>
    <row r="37" spans="1:7" x14ac:dyDescent="0.35">
      <c r="A37" t="s">
        <v>16</v>
      </c>
      <c r="B37">
        <v>2</v>
      </c>
      <c r="C37" t="s">
        <v>364</v>
      </c>
      <c r="D37">
        <v>1</v>
      </c>
      <c r="E37" t="s">
        <v>15</v>
      </c>
      <c r="F37">
        <v>33</v>
      </c>
      <c r="G37">
        <v>0.64</v>
      </c>
    </row>
    <row r="38" spans="1:7" x14ac:dyDescent="0.35">
      <c r="A38" t="s">
        <v>16</v>
      </c>
      <c r="B38">
        <v>2</v>
      </c>
      <c r="C38" t="s">
        <v>364</v>
      </c>
      <c r="D38">
        <v>1</v>
      </c>
      <c r="E38" t="s">
        <v>15</v>
      </c>
      <c r="F38">
        <v>59</v>
      </c>
      <c r="G38">
        <v>4.1100000000000003</v>
      </c>
    </row>
    <row r="39" spans="1:7" x14ac:dyDescent="0.35">
      <c r="A39" t="s">
        <v>16</v>
      </c>
      <c r="B39">
        <v>2</v>
      </c>
      <c r="C39" t="s">
        <v>364</v>
      </c>
      <c r="D39">
        <v>1</v>
      </c>
      <c r="E39" t="s">
        <v>15</v>
      </c>
      <c r="F39">
        <v>35</v>
      </c>
      <c r="G39">
        <v>0.56999999999999995</v>
      </c>
    </row>
    <row r="40" spans="1:7" x14ac:dyDescent="0.35">
      <c r="A40" t="s">
        <v>16</v>
      </c>
      <c r="B40">
        <v>2</v>
      </c>
      <c r="C40" t="s">
        <v>364</v>
      </c>
      <c r="D40">
        <v>1</v>
      </c>
      <c r="E40" t="s">
        <v>15</v>
      </c>
      <c r="F40">
        <v>62</v>
      </c>
      <c r="G40">
        <v>4.7</v>
      </c>
    </row>
    <row r="41" spans="1:7" x14ac:dyDescent="0.35">
      <c r="A41" t="s">
        <v>16</v>
      </c>
      <c r="B41">
        <v>2</v>
      </c>
      <c r="C41" t="s">
        <v>364</v>
      </c>
      <c r="D41">
        <v>1</v>
      </c>
      <c r="E41" t="s">
        <v>15</v>
      </c>
      <c r="F41">
        <v>34</v>
      </c>
      <c r="G41">
        <v>0.8</v>
      </c>
    </row>
    <row r="42" spans="1:7" x14ac:dyDescent="0.35">
      <c r="A42" t="s">
        <v>16</v>
      </c>
      <c r="B42">
        <v>2</v>
      </c>
      <c r="C42" t="s">
        <v>364</v>
      </c>
      <c r="D42">
        <v>1</v>
      </c>
      <c r="E42" t="s">
        <v>15</v>
      </c>
      <c r="F42">
        <v>80</v>
      </c>
      <c r="G42">
        <v>6.72</v>
      </c>
    </row>
    <row r="43" spans="1:7" x14ac:dyDescent="0.35">
      <c r="A43" t="s">
        <v>16</v>
      </c>
      <c r="B43">
        <v>2</v>
      </c>
      <c r="C43" t="s">
        <v>364</v>
      </c>
      <c r="D43">
        <v>1</v>
      </c>
      <c r="E43" t="s">
        <v>15</v>
      </c>
      <c r="F43">
        <v>54</v>
      </c>
      <c r="G43">
        <v>3.16</v>
      </c>
    </row>
    <row r="44" spans="1:7" x14ac:dyDescent="0.35">
      <c r="A44" t="s">
        <v>16</v>
      </c>
      <c r="B44">
        <v>2</v>
      </c>
      <c r="C44" t="s">
        <v>364</v>
      </c>
      <c r="D44">
        <v>1</v>
      </c>
      <c r="E44" t="s">
        <v>15</v>
      </c>
      <c r="F44">
        <v>61</v>
      </c>
      <c r="G44">
        <v>4.41</v>
      </c>
    </row>
    <row r="45" spans="1:7" x14ac:dyDescent="0.35">
      <c r="A45" t="s">
        <v>16</v>
      </c>
      <c r="B45">
        <v>2</v>
      </c>
      <c r="C45" t="s">
        <v>364</v>
      </c>
      <c r="D45">
        <v>1</v>
      </c>
      <c r="E45" t="s">
        <v>15</v>
      </c>
      <c r="F45">
        <v>58</v>
      </c>
      <c r="G45">
        <v>3.7</v>
      </c>
    </row>
    <row r="46" spans="1:7" x14ac:dyDescent="0.35">
      <c r="A46" t="s">
        <v>16</v>
      </c>
      <c r="B46">
        <v>2</v>
      </c>
      <c r="C46" t="s">
        <v>364</v>
      </c>
      <c r="D46">
        <v>1</v>
      </c>
      <c r="E46" t="s">
        <v>15</v>
      </c>
      <c r="F46">
        <v>58</v>
      </c>
      <c r="G46">
        <v>3.34</v>
      </c>
    </row>
    <row r="47" spans="1:7" x14ac:dyDescent="0.35">
      <c r="A47" t="s">
        <v>16</v>
      </c>
      <c r="B47">
        <v>2</v>
      </c>
      <c r="C47" t="s">
        <v>364</v>
      </c>
      <c r="D47">
        <v>1</v>
      </c>
      <c r="E47" t="s">
        <v>15</v>
      </c>
      <c r="F47">
        <v>55</v>
      </c>
      <c r="G47">
        <v>3.29</v>
      </c>
    </row>
    <row r="48" spans="1:7" x14ac:dyDescent="0.35">
      <c r="A48" t="s">
        <v>16</v>
      </c>
      <c r="B48">
        <v>2</v>
      </c>
      <c r="C48" t="s">
        <v>364</v>
      </c>
      <c r="D48">
        <v>1</v>
      </c>
      <c r="E48" t="s">
        <v>15</v>
      </c>
      <c r="F48">
        <v>55</v>
      </c>
      <c r="G48">
        <v>3.57</v>
      </c>
    </row>
    <row r="49" spans="1:7" x14ac:dyDescent="0.35">
      <c r="A49" t="s">
        <v>16</v>
      </c>
      <c r="B49">
        <v>2</v>
      </c>
      <c r="C49" t="s">
        <v>364</v>
      </c>
      <c r="D49">
        <v>1</v>
      </c>
      <c r="E49" t="s">
        <v>15</v>
      </c>
      <c r="F49">
        <v>51</v>
      </c>
      <c r="G49">
        <v>2.7</v>
      </c>
    </row>
    <row r="50" spans="1:7" x14ac:dyDescent="0.35">
      <c r="A50" t="s">
        <v>16</v>
      </c>
      <c r="B50">
        <v>2</v>
      </c>
      <c r="C50" t="s">
        <v>364</v>
      </c>
      <c r="D50">
        <v>1</v>
      </c>
      <c r="E50" t="s">
        <v>15</v>
      </c>
      <c r="F50">
        <v>55</v>
      </c>
      <c r="G50">
        <v>3.35</v>
      </c>
    </row>
    <row r="51" spans="1:7" x14ac:dyDescent="0.35">
      <c r="A51" t="s">
        <v>16</v>
      </c>
      <c r="B51">
        <v>2</v>
      </c>
      <c r="C51" t="s">
        <v>365</v>
      </c>
      <c r="D51">
        <v>0</v>
      </c>
      <c r="E51" t="s">
        <v>71</v>
      </c>
      <c r="F51">
        <v>115</v>
      </c>
      <c r="G51">
        <v>16.899999999999999</v>
      </c>
    </row>
    <row r="52" spans="1:7" x14ac:dyDescent="0.35">
      <c r="A52" t="s">
        <v>16</v>
      </c>
      <c r="B52">
        <v>2</v>
      </c>
      <c r="C52" t="s">
        <v>365</v>
      </c>
      <c r="D52">
        <v>0</v>
      </c>
      <c r="E52" t="s">
        <v>71</v>
      </c>
      <c r="F52">
        <v>109</v>
      </c>
      <c r="G52">
        <v>14.46</v>
      </c>
    </row>
    <row r="53" spans="1:7" x14ac:dyDescent="0.35">
      <c r="A53" t="s">
        <v>16</v>
      </c>
      <c r="B53">
        <v>2</v>
      </c>
      <c r="C53" t="s">
        <v>365</v>
      </c>
      <c r="D53">
        <v>0</v>
      </c>
      <c r="E53" t="s">
        <v>71</v>
      </c>
      <c r="F53">
        <v>113</v>
      </c>
      <c r="G53">
        <v>16.11</v>
      </c>
    </row>
    <row r="54" spans="1:7" x14ac:dyDescent="0.35">
      <c r="A54" t="s">
        <v>16</v>
      </c>
      <c r="B54">
        <v>2</v>
      </c>
      <c r="C54" t="s">
        <v>365</v>
      </c>
      <c r="D54">
        <v>0</v>
      </c>
      <c r="E54" t="s">
        <v>35</v>
      </c>
      <c r="F54">
        <v>43</v>
      </c>
      <c r="G54">
        <v>1.8</v>
      </c>
    </row>
    <row r="55" spans="1:7" x14ac:dyDescent="0.35">
      <c r="A55" t="s">
        <v>16</v>
      </c>
      <c r="B55">
        <v>2</v>
      </c>
      <c r="C55" t="s">
        <v>365</v>
      </c>
      <c r="D55">
        <v>0</v>
      </c>
      <c r="E55" t="s">
        <v>35</v>
      </c>
      <c r="F55">
        <v>22</v>
      </c>
      <c r="G55">
        <v>0.22</v>
      </c>
    </row>
    <row r="56" spans="1:7" x14ac:dyDescent="0.35">
      <c r="A56" t="s">
        <v>16</v>
      </c>
      <c r="B56">
        <v>2</v>
      </c>
      <c r="C56" t="s">
        <v>365</v>
      </c>
      <c r="D56">
        <v>0</v>
      </c>
      <c r="E56" t="s">
        <v>35</v>
      </c>
      <c r="F56">
        <v>17</v>
      </c>
      <c r="G56">
        <v>0.1</v>
      </c>
    </row>
    <row r="57" spans="1:7" x14ac:dyDescent="0.35">
      <c r="A57" t="s">
        <v>16</v>
      </c>
      <c r="B57">
        <v>2</v>
      </c>
      <c r="C57" t="s">
        <v>365</v>
      </c>
      <c r="D57">
        <v>0</v>
      </c>
      <c r="E57" t="s">
        <v>15</v>
      </c>
      <c r="F57">
        <v>72</v>
      </c>
      <c r="G57">
        <v>6.58</v>
      </c>
    </row>
    <row r="58" spans="1:7" x14ac:dyDescent="0.35">
      <c r="A58" t="s">
        <v>16</v>
      </c>
      <c r="B58">
        <v>2</v>
      </c>
      <c r="C58" t="s">
        <v>373</v>
      </c>
      <c r="D58">
        <v>1</v>
      </c>
      <c r="E58" t="s">
        <v>31</v>
      </c>
      <c r="F58">
        <v>41</v>
      </c>
      <c r="G58">
        <v>3.41</v>
      </c>
    </row>
    <row r="59" spans="1:7" x14ac:dyDescent="0.35">
      <c r="A59" t="s">
        <v>16</v>
      </c>
      <c r="B59">
        <v>2</v>
      </c>
      <c r="C59" t="s">
        <v>373</v>
      </c>
      <c r="D59">
        <v>1</v>
      </c>
      <c r="E59" t="s">
        <v>31</v>
      </c>
      <c r="F59">
        <v>42</v>
      </c>
      <c r="G59">
        <v>3.52</v>
      </c>
    </row>
    <row r="60" spans="1:7" x14ac:dyDescent="0.35">
      <c r="A60" t="s">
        <v>16</v>
      </c>
      <c r="B60">
        <v>2</v>
      </c>
      <c r="C60" t="s">
        <v>373</v>
      </c>
      <c r="D60">
        <v>1</v>
      </c>
      <c r="E60" t="s">
        <v>31</v>
      </c>
      <c r="F60">
        <v>55</v>
      </c>
      <c r="G60">
        <v>3.79</v>
      </c>
    </row>
    <row r="61" spans="1:7" x14ac:dyDescent="0.35">
      <c r="A61" t="s">
        <v>16</v>
      </c>
      <c r="B61">
        <v>2</v>
      </c>
      <c r="C61" t="s">
        <v>373</v>
      </c>
      <c r="D61">
        <v>1</v>
      </c>
      <c r="E61" t="s">
        <v>31</v>
      </c>
      <c r="F61">
        <v>44</v>
      </c>
      <c r="G61">
        <v>2</v>
      </c>
    </row>
    <row r="62" spans="1:7" x14ac:dyDescent="0.35">
      <c r="A62" t="s">
        <v>16</v>
      </c>
      <c r="B62">
        <v>2</v>
      </c>
      <c r="C62" t="s">
        <v>373</v>
      </c>
      <c r="D62">
        <v>1</v>
      </c>
      <c r="E62" t="s">
        <v>31</v>
      </c>
      <c r="F62">
        <v>48</v>
      </c>
      <c r="G62">
        <v>2.41</v>
      </c>
    </row>
    <row r="63" spans="1:7" x14ac:dyDescent="0.35">
      <c r="A63" t="s">
        <v>16</v>
      </c>
      <c r="B63">
        <v>2</v>
      </c>
      <c r="C63" t="s">
        <v>373</v>
      </c>
      <c r="D63">
        <v>1</v>
      </c>
      <c r="E63" t="s">
        <v>31</v>
      </c>
      <c r="F63">
        <v>46</v>
      </c>
      <c r="G63">
        <v>3.21</v>
      </c>
    </row>
    <row r="64" spans="1:7" x14ac:dyDescent="0.35">
      <c r="A64" t="s">
        <v>16</v>
      </c>
      <c r="B64">
        <v>2</v>
      </c>
      <c r="C64" t="s">
        <v>373</v>
      </c>
      <c r="D64">
        <v>1</v>
      </c>
      <c r="E64" t="s">
        <v>31</v>
      </c>
      <c r="F64">
        <v>43</v>
      </c>
      <c r="G64">
        <v>2.0499999999999998</v>
      </c>
    </row>
    <row r="65" spans="1:7" x14ac:dyDescent="0.35">
      <c r="A65" t="s">
        <v>16</v>
      </c>
      <c r="B65">
        <v>2</v>
      </c>
      <c r="C65" t="s">
        <v>373</v>
      </c>
      <c r="D65">
        <v>1</v>
      </c>
      <c r="E65" t="s">
        <v>22</v>
      </c>
      <c r="F65">
        <v>29</v>
      </c>
      <c r="G65">
        <v>0.64</v>
      </c>
    </row>
    <row r="66" spans="1:7" x14ac:dyDescent="0.35">
      <c r="A66" t="s">
        <v>16</v>
      </c>
      <c r="B66">
        <v>2</v>
      </c>
      <c r="C66" t="s">
        <v>373</v>
      </c>
      <c r="D66">
        <v>1</v>
      </c>
      <c r="E66" t="s">
        <v>22</v>
      </c>
      <c r="F66">
        <v>38</v>
      </c>
      <c r="G66">
        <v>1.25</v>
      </c>
    </row>
    <row r="67" spans="1:7" x14ac:dyDescent="0.35">
      <c r="A67" t="s">
        <v>16</v>
      </c>
      <c r="B67">
        <v>2</v>
      </c>
      <c r="C67" t="s">
        <v>373</v>
      </c>
      <c r="D67">
        <v>1</v>
      </c>
      <c r="E67" t="s">
        <v>22</v>
      </c>
      <c r="F67">
        <v>33</v>
      </c>
      <c r="G67">
        <v>1</v>
      </c>
    </row>
    <row r="68" spans="1:7" x14ac:dyDescent="0.35">
      <c r="A68" t="s">
        <v>16</v>
      </c>
      <c r="B68">
        <v>2</v>
      </c>
      <c r="C68" t="s">
        <v>373</v>
      </c>
      <c r="D68">
        <v>1</v>
      </c>
      <c r="E68" t="s">
        <v>22</v>
      </c>
      <c r="F68">
        <v>20</v>
      </c>
      <c r="G68">
        <v>0.19</v>
      </c>
    </row>
    <row r="69" spans="1:7" x14ac:dyDescent="0.35">
      <c r="A69" t="s">
        <v>16</v>
      </c>
      <c r="B69">
        <v>2</v>
      </c>
      <c r="C69" t="s">
        <v>373</v>
      </c>
      <c r="D69">
        <v>3</v>
      </c>
      <c r="E69" t="s">
        <v>1148</v>
      </c>
      <c r="F69">
        <v>121</v>
      </c>
      <c r="G69">
        <v>54.03</v>
      </c>
    </row>
    <row r="70" spans="1:7" x14ac:dyDescent="0.35">
      <c r="A70" t="s">
        <v>16</v>
      </c>
      <c r="B70">
        <v>2</v>
      </c>
      <c r="C70" t="s">
        <v>373</v>
      </c>
      <c r="D70">
        <v>3</v>
      </c>
      <c r="E70" t="s">
        <v>77</v>
      </c>
      <c r="F70">
        <v>54</v>
      </c>
      <c r="G70">
        <v>1.35</v>
      </c>
    </row>
    <row r="71" spans="1:7" x14ac:dyDescent="0.35">
      <c r="A71" t="s">
        <v>16</v>
      </c>
      <c r="B71">
        <v>2</v>
      </c>
      <c r="C71" t="s">
        <v>373</v>
      </c>
      <c r="D71">
        <v>3</v>
      </c>
      <c r="E71" t="s">
        <v>15</v>
      </c>
      <c r="F71">
        <v>77</v>
      </c>
      <c r="G71">
        <v>8.58</v>
      </c>
    </row>
    <row r="72" spans="1:7" x14ac:dyDescent="0.35">
      <c r="A72" t="s">
        <v>16</v>
      </c>
      <c r="B72">
        <v>2</v>
      </c>
      <c r="C72" t="s">
        <v>373</v>
      </c>
      <c r="D72">
        <v>3</v>
      </c>
      <c r="E72" t="s">
        <v>35</v>
      </c>
      <c r="F72">
        <v>80</v>
      </c>
      <c r="G72">
        <v>8.59</v>
      </c>
    </row>
    <row r="73" spans="1:7" x14ac:dyDescent="0.35">
      <c r="A73" t="s">
        <v>16</v>
      </c>
      <c r="B73">
        <v>2</v>
      </c>
      <c r="C73" t="s">
        <v>373</v>
      </c>
      <c r="D73">
        <v>3</v>
      </c>
      <c r="E73" t="s">
        <v>23</v>
      </c>
      <c r="F73">
        <v>126</v>
      </c>
      <c r="G73">
        <v>31.14</v>
      </c>
    </row>
    <row r="74" spans="1:7" x14ac:dyDescent="0.35">
      <c r="A74" t="s">
        <v>16</v>
      </c>
      <c r="B74">
        <v>2</v>
      </c>
      <c r="C74" t="s">
        <v>373</v>
      </c>
      <c r="D74">
        <v>3</v>
      </c>
      <c r="E74" t="s">
        <v>23</v>
      </c>
      <c r="F74">
        <v>152</v>
      </c>
      <c r="G74">
        <v>53.14</v>
      </c>
    </row>
    <row r="75" spans="1:7" x14ac:dyDescent="0.35">
      <c r="A75" t="s">
        <v>16</v>
      </c>
      <c r="B75">
        <v>2</v>
      </c>
      <c r="C75" t="s">
        <v>373</v>
      </c>
      <c r="D75">
        <v>3</v>
      </c>
      <c r="E75" t="s">
        <v>23</v>
      </c>
      <c r="F75">
        <v>213</v>
      </c>
      <c r="G75">
        <v>212.2</v>
      </c>
    </row>
    <row r="76" spans="1:7" x14ac:dyDescent="0.35">
      <c r="A76" t="s">
        <v>16</v>
      </c>
      <c r="B76">
        <v>2</v>
      </c>
      <c r="C76" t="s">
        <v>373</v>
      </c>
      <c r="D76">
        <v>3</v>
      </c>
      <c r="E76" t="s">
        <v>294</v>
      </c>
      <c r="F76">
        <v>86</v>
      </c>
      <c r="G76">
        <v>23.49</v>
      </c>
    </row>
  </sheetData>
  <phoneticPr fontId="3"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BF56-8525-4A79-BAA4-C8C6563A657B}">
  <sheetPr codeName="Sheet44"/>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99E3-B854-407F-817E-B678CC726457}">
  <sheetPr codeName="Sheet45"/>
  <dimension ref="B1:AB174"/>
  <sheetViews>
    <sheetView zoomScale="85" zoomScaleNormal="85" workbookViewId="0">
      <selection activeCell="D60" sqref="D60:D78"/>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16</v>
      </c>
      <c r="C4" s="5">
        <v>2</v>
      </c>
      <c r="D4" s="5" t="s">
        <v>364</v>
      </c>
      <c r="E4" s="5">
        <v>1</v>
      </c>
      <c r="F4" s="5" t="s">
        <v>71</v>
      </c>
      <c r="G4" s="4">
        <v>74</v>
      </c>
      <c r="H4" s="5">
        <v>3.81</v>
      </c>
      <c r="I4" s="5"/>
      <c r="J4" s="5"/>
      <c r="N4" s="5"/>
      <c r="O4" s="5"/>
      <c r="P4" s="5"/>
      <c r="Q4" s="5"/>
      <c r="R4" s="5"/>
      <c r="S4" s="8"/>
      <c r="T4" s="14"/>
      <c r="V4" s="15" t="s">
        <v>990</v>
      </c>
      <c r="W4" s="25" t="s">
        <v>363</v>
      </c>
      <c r="X4" s="26" t="s">
        <v>379</v>
      </c>
      <c r="Y4" s="26" t="s">
        <v>378</v>
      </c>
      <c r="Z4" s="26" t="s">
        <v>364</v>
      </c>
      <c r="AA4" s="26" t="s">
        <v>365</v>
      </c>
      <c r="AB4" s="5"/>
    </row>
    <row r="5" spans="2:28" x14ac:dyDescent="0.35">
      <c r="B5" s="5" t="s">
        <v>16</v>
      </c>
      <c r="C5" s="5">
        <v>2</v>
      </c>
      <c r="D5" s="5" t="s">
        <v>364</v>
      </c>
      <c r="E5" s="5">
        <v>1</v>
      </c>
      <c r="F5" s="5" t="s">
        <v>71</v>
      </c>
      <c r="G5" s="4">
        <v>79</v>
      </c>
      <c r="H5" s="5">
        <v>4.74</v>
      </c>
      <c r="I5" s="5"/>
      <c r="J5" s="5"/>
      <c r="V5" s="10" t="s">
        <v>295</v>
      </c>
      <c r="W5" s="15" t="s">
        <v>16</v>
      </c>
      <c r="X5" s="15" t="str">
        <f>PuntaMorales2_Info[[#This Row],[Centipede Net 1.1]]</f>
        <v>Punta Morales</v>
      </c>
      <c r="Y5" s="15" t="str">
        <f>PuntaMorales2_Info[[#This Row],[Centipede Net 1.1]]</f>
        <v>Punta Morales</v>
      </c>
      <c r="Z5" s="15" t="str">
        <f>PuntaMorales2_Info[[#This Row],[Centipede Net 1.1]]</f>
        <v>Punta Morales</v>
      </c>
      <c r="AA5" s="15" t="str">
        <f>PuntaMorales2_Info[[#This Row],[Centipede Net 1.1]]</f>
        <v>Punta Morales</v>
      </c>
      <c r="AB5" s="5"/>
    </row>
    <row r="6" spans="2:28" x14ac:dyDescent="0.35">
      <c r="B6" s="5" t="s">
        <v>16</v>
      </c>
      <c r="C6" s="5">
        <v>2</v>
      </c>
      <c r="D6" s="5" t="s">
        <v>364</v>
      </c>
      <c r="E6" s="5">
        <v>1</v>
      </c>
      <c r="F6" s="5" t="s">
        <v>71</v>
      </c>
      <c r="G6" s="4">
        <v>81</v>
      </c>
      <c r="H6" s="5">
        <v>5.33</v>
      </c>
      <c r="I6" s="5"/>
      <c r="J6" s="5"/>
      <c r="V6" s="10" t="s">
        <v>1053</v>
      </c>
      <c r="W6" s="15">
        <v>2</v>
      </c>
      <c r="X6" s="15">
        <f>PuntaMorales2_Info[[#This Row],[Centipede Net 1.1]]</f>
        <v>2</v>
      </c>
      <c r="Y6" s="15">
        <f>PuntaMorales2_Info[[#This Row],[Centipede Net 1.1]]</f>
        <v>2</v>
      </c>
      <c r="Z6" s="15">
        <f>PuntaMorales2_Info[[#This Row],[Centipede Net 1.1]]</f>
        <v>2</v>
      </c>
      <c r="AA6" s="15">
        <f>PuntaMorales2_Info[[#This Row],[Centipede Net 1.1]]</f>
        <v>2</v>
      </c>
      <c r="AB6" s="9"/>
    </row>
    <row r="7" spans="2:28" x14ac:dyDescent="0.35">
      <c r="B7" s="5" t="s">
        <v>16</v>
      </c>
      <c r="C7" s="5">
        <v>2</v>
      </c>
      <c r="D7" s="5" t="s">
        <v>364</v>
      </c>
      <c r="E7" s="5">
        <v>1</v>
      </c>
      <c r="F7" s="5" t="s">
        <v>71</v>
      </c>
      <c r="G7" s="4">
        <v>45</v>
      </c>
      <c r="H7" s="5">
        <v>1.91</v>
      </c>
      <c r="I7" s="5"/>
      <c r="J7" s="5"/>
      <c r="V7" s="10" t="s">
        <v>993</v>
      </c>
      <c r="W7" s="15" t="s">
        <v>994</v>
      </c>
      <c r="X7" s="15" t="str">
        <f>PuntaMorales2_Info[[#This Row],[Centipede Net 1.1]]</f>
        <v>Rainy</v>
      </c>
      <c r="Y7" s="15" t="str">
        <f>PuntaMorales2_Info[[#This Row],[Centipede Net 1.1]]</f>
        <v>Rainy</v>
      </c>
      <c r="Z7" s="15" t="str">
        <f>PuntaMorales2_Info[[#This Row],[Centipede Net 1.1]]</f>
        <v>Rainy</v>
      </c>
      <c r="AA7" s="15" t="str">
        <f>PuntaMorales2_Info[[#This Row],[Centipede Net 1.1]]</f>
        <v>Rainy</v>
      </c>
      <c r="AB7" s="11"/>
    </row>
    <row r="8" spans="2:28" x14ac:dyDescent="0.35">
      <c r="B8" s="5" t="s">
        <v>16</v>
      </c>
      <c r="C8" s="5">
        <v>2</v>
      </c>
      <c r="D8" s="5" t="s">
        <v>364</v>
      </c>
      <c r="E8" s="5">
        <v>1</v>
      </c>
      <c r="F8" s="5" t="s">
        <v>71</v>
      </c>
      <c r="G8" s="4">
        <v>25</v>
      </c>
      <c r="H8" s="5">
        <v>0.1</v>
      </c>
      <c r="I8" s="5"/>
      <c r="J8" s="5"/>
      <c r="V8" s="10" t="s">
        <v>384</v>
      </c>
      <c r="W8" s="16">
        <v>44880</v>
      </c>
      <c r="X8" s="16">
        <f>PuntaMorales2_Info[[#This Row],[Centipede Net 1.1]]</f>
        <v>44880</v>
      </c>
      <c r="Y8" s="16">
        <f>PuntaMorales2_Info[[#This Row],[Centipede Net 1.1]]</f>
        <v>44880</v>
      </c>
      <c r="Z8" s="16">
        <f>PuntaMorales2_Info[[#This Row],[Centipede Net 1.1]]</f>
        <v>44880</v>
      </c>
      <c r="AA8" s="16">
        <f>PuntaMorales2_Info[[#This Row],[Centipede Net 1.1]]</f>
        <v>44880</v>
      </c>
      <c r="AB8" s="5"/>
    </row>
    <row r="9" spans="2:28" x14ac:dyDescent="0.35">
      <c r="B9" s="5" t="s">
        <v>16</v>
      </c>
      <c r="C9" s="5">
        <v>2</v>
      </c>
      <c r="D9" s="5" t="s">
        <v>364</v>
      </c>
      <c r="E9" s="5">
        <v>1</v>
      </c>
      <c r="F9" s="5" t="s">
        <v>71</v>
      </c>
      <c r="G9" s="4">
        <v>25</v>
      </c>
      <c r="H9" s="5">
        <v>0.12</v>
      </c>
      <c r="I9" s="5"/>
      <c r="J9" s="5"/>
      <c r="V9" s="10" t="s">
        <v>392</v>
      </c>
      <c r="W9" s="17">
        <v>0.70833333333333337</v>
      </c>
      <c r="X9" s="17">
        <f>PuntaMorales2_Info[[#This Row],[Centipede Net 1.1]]</f>
        <v>0.70833333333333337</v>
      </c>
      <c r="Y9" s="17">
        <f>PuntaMorales2_Info[[#This Row],[Centipede Net 1.1]]</f>
        <v>0.70833333333333337</v>
      </c>
      <c r="Z9" s="17">
        <f>PuntaMorales2_Info[[#This Row],[Centipede Net 1.1]]</f>
        <v>0.70833333333333337</v>
      </c>
      <c r="AA9" s="17">
        <f>PuntaMorales2_Info[[#This Row],[Centipede Net 1.1]]</f>
        <v>0.70833333333333337</v>
      </c>
      <c r="AB9" s="10"/>
    </row>
    <row r="10" spans="2:28" x14ac:dyDescent="0.35">
      <c r="B10" s="5" t="s">
        <v>16</v>
      </c>
      <c r="C10" s="5">
        <v>2</v>
      </c>
      <c r="D10" s="5" t="s">
        <v>364</v>
      </c>
      <c r="E10" s="5">
        <v>1</v>
      </c>
      <c r="F10" s="5" t="s">
        <v>71</v>
      </c>
      <c r="G10" s="4">
        <v>35</v>
      </c>
      <c r="H10" s="5">
        <v>0.31</v>
      </c>
      <c r="I10" s="5"/>
      <c r="J10" s="5"/>
      <c r="V10" s="10" t="s">
        <v>366</v>
      </c>
      <c r="W10" s="15" t="s">
        <v>373</v>
      </c>
      <c r="X10" s="15" t="s">
        <v>373</v>
      </c>
      <c r="Y10" s="15" t="s">
        <v>373</v>
      </c>
      <c r="Z10" s="15" t="s">
        <v>364</v>
      </c>
      <c r="AA10" s="15" t="s">
        <v>365</v>
      </c>
      <c r="AB10" s="5"/>
    </row>
    <row r="11" spans="2:28" x14ac:dyDescent="0.35">
      <c r="B11" s="5" t="s">
        <v>16</v>
      </c>
      <c r="C11" s="5">
        <v>2</v>
      </c>
      <c r="D11" s="5" t="s">
        <v>364</v>
      </c>
      <c r="E11" s="5">
        <v>1</v>
      </c>
      <c r="F11" s="5" t="s">
        <v>71</v>
      </c>
      <c r="G11" s="4">
        <v>23</v>
      </c>
      <c r="H11" s="5">
        <v>0.09</v>
      </c>
      <c r="I11" s="5"/>
      <c r="J11" s="5"/>
      <c r="V11" s="10" t="s">
        <v>978</v>
      </c>
      <c r="W11" s="15">
        <v>1</v>
      </c>
      <c r="X11" s="15">
        <v>2</v>
      </c>
      <c r="Y11" s="15">
        <v>3</v>
      </c>
      <c r="Z11" s="15">
        <v>1</v>
      </c>
      <c r="AA11" s="15">
        <v>0</v>
      </c>
      <c r="AB11" s="5"/>
    </row>
    <row r="12" spans="2:28" x14ac:dyDescent="0.35">
      <c r="B12" s="5" t="s">
        <v>16</v>
      </c>
      <c r="C12" s="5">
        <v>2</v>
      </c>
      <c r="D12" s="5" t="s">
        <v>364</v>
      </c>
      <c r="E12" s="5">
        <v>1</v>
      </c>
      <c r="F12" s="5" t="s">
        <v>23</v>
      </c>
      <c r="G12" s="4">
        <v>135</v>
      </c>
      <c r="H12" s="5">
        <v>42.3</v>
      </c>
      <c r="I12" s="5"/>
      <c r="J12" s="5"/>
      <c r="V12" s="10" t="s">
        <v>367</v>
      </c>
      <c r="W12" s="15" t="str">
        <f>_xlfn.XLOOKUP(_xlfn.CONCAT(W5, " ", W6,  ".", W11), Sample_Coordinates[Sample Name], Sample_Coordinates[Coordinates], "Error")</f>
        <v>10.06757, -84.95743</v>
      </c>
      <c r="X12" s="15" t="str">
        <f>_xlfn.XLOOKUP(_xlfn.CONCAT(X5, " ", X6,  ".", X11), Sample_Coordinates[Sample Name], Sample_Coordinates[Coordinates], "Error")</f>
        <v>10.06737, -84.95808</v>
      </c>
      <c r="Y12" s="15" t="str">
        <f>_xlfn.XLOOKUP(_xlfn.CONCAT(Y5, " ", Y6,  ".", Y11), Sample_Coordinates[Sample Name], Sample_Coordinates[Coordinates], "Error")</f>
        <v>10.0673, -84.95822</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
        <v>16</v>
      </c>
      <c r="C13" s="5">
        <v>2</v>
      </c>
      <c r="D13" s="5" t="s">
        <v>364</v>
      </c>
      <c r="E13" s="5">
        <v>1</v>
      </c>
      <c r="F13" s="5" t="s">
        <v>23</v>
      </c>
      <c r="G13" s="4">
        <v>123</v>
      </c>
      <c r="H13" s="5">
        <v>29.22</v>
      </c>
      <c r="I13" s="5"/>
      <c r="J13" s="5"/>
      <c r="V13" s="10" t="s">
        <v>368</v>
      </c>
      <c r="W13" s="18">
        <v>0.70833333333333337</v>
      </c>
      <c r="X13" s="18">
        <v>0.70833333333333337</v>
      </c>
      <c r="Y13" s="18">
        <v>0.72222222222222221</v>
      </c>
      <c r="Z13" s="15"/>
      <c r="AA13" s="15"/>
    </row>
    <row r="14" spans="2:28" x14ac:dyDescent="0.35">
      <c r="B14" s="5" t="s">
        <v>16</v>
      </c>
      <c r="C14" s="5">
        <v>2</v>
      </c>
      <c r="D14" s="5" t="s">
        <v>364</v>
      </c>
      <c r="E14" s="5">
        <v>1</v>
      </c>
      <c r="F14" s="5" t="s">
        <v>23</v>
      </c>
      <c r="G14" s="4">
        <v>132</v>
      </c>
      <c r="H14" s="5">
        <v>31.03</v>
      </c>
      <c r="I14" s="5"/>
      <c r="J14" s="5"/>
      <c r="V14" s="10" t="s">
        <v>369</v>
      </c>
      <c r="W14" s="18">
        <v>0.93055555555555547</v>
      </c>
      <c r="X14" s="18">
        <v>0.92708333333333337</v>
      </c>
      <c r="Y14" s="18">
        <v>0.92361111111111116</v>
      </c>
      <c r="Z14" s="15"/>
      <c r="AA14" s="15"/>
      <c r="AB14" s="6"/>
    </row>
    <row r="15" spans="2:28" x14ac:dyDescent="0.35">
      <c r="B15" s="5" t="s">
        <v>16</v>
      </c>
      <c r="C15" s="5">
        <v>2</v>
      </c>
      <c r="D15" s="5" t="s">
        <v>364</v>
      </c>
      <c r="E15" s="5">
        <v>1</v>
      </c>
      <c r="F15" s="5" t="s">
        <v>23</v>
      </c>
      <c r="G15" s="4">
        <v>161</v>
      </c>
      <c r="H15" s="5">
        <v>58.32</v>
      </c>
      <c r="I15" s="5"/>
      <c r="J15" s="5"/>
      <c r="V15" s="10" t="s">
        <v>370</v>
      </c>
      <c r="W15" s="19">
        <f>24*(W14-W13)</f>
        <v>5.3333333333333304</v>
      </c>
      <c r="X15" s="19">
        <f t="shared" ref="X15:Y15" si="0">24*(X14-X13)</f>
        <v>5.25</v>
      </c>
      <c r="Y15" s="19">
        <f t="shared" si="0"/>
        <v>4.8333333333333348</v>
      </c>
      <c r="Z15" s="15">
        <v>1</v>
      </c>
      <c r="AA15" s="15">
        <v>18</v>
      </c>
      <c r="AB15" s="5"/>
    </row>
    <row r="16" spans="2:28" x14ac:dyDescent="0.35">
      <c r="B16" s="5" t="s">
        <v>16</v>
      </c>
      <c r="C16" s="5">
        <v>2</v>
      </c>
      <c r="D16" s="5" t="s">
        <v>364</v>
      </c>
      <c r="E16" s="5">
        <v>1</v>
      </c>
      <c r="F16" s="5" t="s">
        <v>23</v>
      </c>
      <c r="G16" s="4">
        <v>151</v>
      </c>
      <c r="H16" s="5">
        <v>40.39</v>
      </c>
      <c r="I16" s="5"/>
      <c r="J16" s="5"/>
      <c r="V16" s="10" t="s">
        <v>371</v>
      </c>
      <c r="W16" s="15" t="s">
        <v>376</v>
      </c>
      <c r="X16" s="15" t="s">
        <v>376</v>
      </c>
      <c r="Y16" s="15" t="s">
        <v>376</v>
      </c>
      <c r="Z16" s="15" t="s">
        <v>374</v>
      </c>
      <c r="AA16" s="15" t="s">
        <v>375</v>
      </c>
      <c r="AB16" s="5"/>
    </row>
    <row r="17" spans="2:28" x14ac:dyDescent="0.35">
      <c r="B17" s="5" t="s">
        <v>16</v>
      </c>
      <c r="C17" s="5">
        <v>2</v>
      </c>
      <c r="D17" s="5" t="s">
        <v>364</v>
      </c>
      <c r="E17" s="5">
        <v>1</v>
      </c>
      <c r="F17" s="5" t="s">
        <v>23</v>
      </c>
      <c r="G17" s="4">
        <v>125</v>
      </c>
      <c r="H17" s="5">
        <v>32.07</v>
      </c>
      <c r="I17" s="5"/>
      <c r="J17" s="5"/>
      <c r="V17" s="10" t="s">
        <v>388</v>
      </c>
      <c r="W17" s="20">
        <v>24.5</v>
      </c>
      <c r="X17" s="20">
        <v>24.5</v>
      </c>
      <c r="Y17" s="20">
        <v>26.3</v>
      </c>
      <c r="Z17" s="15"/>
      <c r="AA17" s="15"/>
      <c r="AB17" s="5"/>
    </row>
    <row r="18" spans="2:28" x14ac:dyDescent="0.35">
      <c r="B18" s="5" t="s">
        <v>16</v>
      </c>
      <c r="C18" s="5">
        <v>2</v>
      </c>
      <c r="D18" s="5" t="s">
        <v>364</v>
      </c>
      <c r="E18" s="5">
        <v>1</v>
      </c>
      <c r="F18" s="5" t="s">
        <v>23</v>
      </c>
      <c r="G18" s="4">
        <v>107</v>
      </c>
      <c r="H18" s="5">
        <v>16.850000000000001</v>
      </c>
      <c r="I18" s="5"/>
      <c r="J18" s="5"/>
      <c r="V18" s="10" t="s">
        <v>389</v>
      </c>
      <c r="W18" s="20">
        <v>26.5</v>
      </c>
      <c r="X18" s="20">
        <v>26.2</v>
      </c>
      <c r="Y18" s="20">
        <v>24.9</v>
      </c>
      <c r="Z18" s="15"/>
      <c r="AA18" s="15"/>
      <c r="AB18" s="5"/>
    </row>
    <row r="19" spans="2:28" x14ac:dyDescent="0.35">
      <c r="B19" s="5" t="s">
        <v>16</v>
      </c>
      <c r="C19" s="5">
        <v>2</v>
      </c>
      <c r="D19" s="5" t="s">
        <v>364</v>
      </c>
      <c r="E19" s="5">
        <v>1</v>
      </c>
      <c r="F19" s="5" t="s">
        <v>15</v>
      </c>
      <c r="G19" s="4">
        <v>112</v>
      </c>
      <c r="H19" s="5">
        <v>27.21</v>
      </c>
      <c r="I19" s="5"/>
      <c r="J19" s="5"/>
      <c r="V19" s="10" t="s">
        <v>372</v>
      </c>
      <c r="W19" s="15">
        <f>AVERAGE(W17:W18)</f>
        <v>25.5</v>
      </c>
      <c r="X19" s="15">
        <f t="shared" ref="X19:Y19" si="1">AVERAGE(X17:X18)</f>
        <v>25.35</v>
      </c>
      <c r="Y19" s="15">
        <f t="shared" si="1"/>
        <v>25.6</v>
      </c>
      <c r="Z19" s="15">
        <f>AVERAGE($W19:$Y19)</f>
        <v>25.483333333333334</v>
      </c>
      <c r="AA19" s="15">
        <f>AVERAGE($W19:$Y19)</f>
        <v>25.483333333333334</v>
      </c>
      <c r="AB19" s="5"/>
    </row>
    <row r="20" spans="2:28" x14ac:dyDescent="0.35">
      <c r="B20" s="5" t="s">
        <v>16</v>
      </c>
      <c r="C20" s="5">
        <v>2</v>
      </c>
      <c r="D20" s="5" t="s">
        <v>364</v>
      </c>
      <c r="E20" s="5">
        <v>1</v>
      </c>
      <c r="F20" s="5" t="s">
        <v>15</v>
      </c>
      <c r="G20" s="4">
        <v>113</v>
      </c>
      <c r="H20" s="5">
        <v>27.18</v>
      </c>
      <c r="I20" s="5"/>
      <c r="J20" s="5"/>
      <c r="V20" s="10" t="s">
        <v>1</v>
      </c>
      <c r="W20" s="15">
        <v>-37.200000000000003</v>
      </c>
      <c r="X20" s="21">
        <v>-36.799999999999997</v>
      </c>
      <c r="Y20" s="15">
        <v>-32.299999999999997</v>
      </c>
      <c r="Z20" s="15">
        <f t="shared" ref="Z20:AA32" si="2">AVERAGE($W20:$Y20)</f>
        <v>-35.43333333333333</v>
      </c>
      <c r="AA20" s="15">
        <f t="shared" si="2"/>
        <v>-35.43333333333333</v>
      </c>
      <c r="AB20" s="5"/>
    </row>
    <row r="21" spans="2:28" x14ac:dyDescent="0.35">
      <c r="B21" s="5" t="s">
        <v>16</v>
      </c>
      <c r="C21" s="5">
        <v>2</v>
      </c>
      <c r="D21" s="5" t="s">
        <v>364</v>
      </c>
      <c r="E21" s="5">
        <v>1</v>
      </c>
      <c r="F21" s="5" t="s">
        <v>15</v>
      </c>
      <c r="G21" s="4">
        <v>86</v>
      </c>
      <c r="H21" s="5">
        <v>12.24</v>
      </c>
      <c r="I21" s="5"/>
      <c r="J21" s="5"/>
      <c r="V21" s="10" t="s">
        <v>2</v>
      </c>
      <c r="W21" s="15">
        <v>7.73</v>
      </c>
      <c r="X21" s="15">
        <v>7.72</v>
      </c>
      <c r="Y21" s="15">
        <v>7.64</v>
      </c>
      <c r="Z21" s="15">
        <f t="shared" si="2"/>
        <v>7.6966666666666663</v>
      </c>
      <c r="AA21" s="15">
        <f t="shared" si="2"/>
        <v>7.6966666666666663</v>
      </c>
      <c r="AB21" s="5"/>
    </row>
    <row r="22" spans="2:28" x14ac:dyDescent="0.35">
      <c r="B22" s="5" t="s">
        <v>16</v>
      </c>
      <c r="C22" s="5">
        <v>2</v>
      </c>
      <c r="D22" s="5" t="s">
        <v>364</v>
      </c>
      <c r="E22" s="5">
        <v>1</v>
      </c>
      <c r="F22" s="5" t="s">
        <v>15</v>
      </c>
      <c r="G22" s="4">
        <v>75</v>
      </c>
      <c r="H22" s="5">
        <v>8.49</v>
      </c>
      <c r="I22" s="5"/>
      <c r="J22" s="5"/>
      <c r="V22" s="10" t="s">
        <v>3</v>
      </c>
      <c r="W22" s="15">
        <v>134.4</v>
      </c>
      <c r="X22" s="15">
        <v>129.19999999999999</v>
      </c>
      <c r="Y22" s="15">
        <v>113.3</v>
      </c>
      <c r="Z22" s="15">
        <f t="shared" si="2"/>
        <v>125.63333333333334</v>
      </c>
      <c r="AA22" s="15">
        <f t="shared" si="2"/>
        <v>125.63333333333334</v>
      </c>
      <c r="AB22" s="5"/>
    </row>
    <row r="23" spans="2:28" x14ac:dyDescent="0.35">
      <c r="B23" s="5" t="s">
        <v>16</v>
      </c>
      <c r="C23" s="5">
        <v>2</v>
      </c>
      <c r="D23" s="5" t="s">
        <v>364</v>
      </c>
      <c r="E23" s="5">
        <v>1</v>
      </c>
      <c r="F23" s="5" t="s">
        <v>15</v>
      </c>
      <c r="G23" s="4">
        <v>68</v>
      </c>
      <c r="H23" s="5">
        <v>5.52</v>
      </c>
      <c r="I23" s="5"/>
      <c r="J23" s="5"/>
      <c r="V23" s="10" t="s">
        <v>4</v>
      </c>
      <c r="W23" s="15">
        <v>58.2</v>
      </c>
      <c r="X23" s="15">
        <v>45</v>
      </c>
      <c r="Y23" s="15">
        <v>25.2</v>
      </c>
      <c r="Z23" s="15">
        <f t="shared" si="2"/>
        <v>42.800000000000004</v>
      </c>
      <c r="AA23" s="15">
        <f t="shared" si="2"/>
        <v>42.800000000000004</v>
      </c>
      <c r="AB23" s="5"/>
    </row>
    <row r="24" spans="2:28" x14ac:dyDescent="0.35">
      <c r="B24" s="5" t="s">
        <v>16</v>
      </c>
      <c r="C24" s="5">
        <v>2</v>
      </c>
      <c r="D24" s="5" t="s">
        <v>364</v>
      </c>
      <c r="E24" s="5">
        <v>1</v>
      </c>
      <c r="F24" s="5" t="s">
        <v>15</v>
      </c>
      <c r="G24" s="4">
        <v>118</v>
      </c>
      <c r="H24" s="5">
        <v>22.5</v>
      </c>
      <c r="I24" s="5"/>
      <c r="J24" s="5"/>
      <c r="V24" s="10" t="s">
        <v>354</v>
      </c>
      <c r="W24" s="15">
        <v>3.81</v>
      </c>
      <c r="X24" s="15">
        <v>3.1</v>
      </c>
      <c r="Y24" s="15">
        <v>1.7</v>
      </c>
      <c r="Z24" s="15">
        <f t="shared" si="2"/>
        <v>2.8699999999999997</v>
      </c>
      <c r="AA24" s="15">
        <f t="shared" si="2"/>
        <v>2.8699999999999997</v>
      </c>
      <c r="AB24" s="5"/>
    </row>
    <row r="25" spans="2:28" x14ac:dyDescent="0.35">
      <c r="B25" s="5" t="s">
        <v>16</v>
      </c>
      <c r="C25" s="5">
        <v>2</v>
      </c>
      <c r="D25" s="5" t="s">
        <v>364</v>
      </c>
      <c r="E25" s="5">
        <v>1</v>
      </c>
      <c r="F25" s="5" t="s">
        <v>15</v>
      </c>
      <c r="G25" s="4">
        <v>66</v>
      </c>
      <c r="H25" s="5">
        <v>5.96</v>
      </c>
      <c r="I25" s="5"/>
      <c r="J25" s="5"/>
      <c r="V25" s="10" t="s">
        <v>17</v>
      </c>
      <c r="W25" s="15">
        <v>37.549999999999997</v>
      </c>
      <c r="X25" s="15">
        <v>38.31</v>
      </c>
      <c r="Y25" s="15">
        <v>39.32</v>
      </c>
      <c r="Z25" s="15">
        <f t="shared" si="2"/>
        <v>38.393333333333338</v>
      </c>
      <c r="AA25" s="15">
        <f t="shared" si="2"/>
        <v>38.393333333333338</v>
      </c>
      <c r="AB25" s="5"/>
    </row>
    <row r="26" spans="2:28" x14ac:dyDescent="0.35">
      <c r="B26" s="5" t="s">
        <v>16</v>
      </c>
      <c r="C26" s="5">
        <v>2</v>
      </c>
      <c r="D26" s="5" t="s">
        <v>364</v>
      </c>
      <c r="E26" s="5">
        <v>1</v>
      </c>
      <c r="F26" s="5" t="s">
        <v>15</v>
      </c>
      <c r="G26" s="4">
        <v>83</v>
      </c>
      <c r="H26" s="5">
        <v>10.54</v>
      </c>
      <c r="I26" s="5"/>
      <c r="J26" s="5"/>
      <c r="Q26" s="12"/>
      <c r="V26" s="10" t="s">
        <v>986</v>
      </c>
      <c r="W26" s="15">
        <v>39.64</v>
      </c>
      <c r="X26" s="15">
        <v>40.479999999999997</v>
      </c>
      <c r="Y26" s="15">
        <v>41.54</v>
      </c>
      <c r="Z26" s="15">
        <f t="shared" si="2"/>
        <v>40.553333333333335</v>
      </c>
      <c r="AA26" s="15">
        <f t="shared" si="2"/>
        <v>40.553333333333335</v>
      </c>
      <c r="AB26" s="5"/>
    </row>
    <row r="27" spans="2:28" x14ac:dyDescent="0.35">
      <c r="B27" s="5" t="s">
        <v>16</v>
      </c>
      <c r="C27" s="5">
        <v>2</v>
      </c>
      <c r="D27" s="5" t="s">
        <v>364</v>
      </c>
      <c r="E27" s="5">
        <v>1</v>
      </c>
      <c r="F27" s="5" t="s">
        <v>15</v>
      </c>
      <c r="G27" s="4">
        <v>67</v>
      </c>
      <c r="H27" s="5">
        <v>5.9</v>
      </c>
      <c r="I27" s="5"/>
      <c r="J27" s="5"/>
      <c r="V27" s="10" t="s">
        <v>385</v>
      </c>
      <c r="W27" s="15">
        <v>0</v>
      </c>
      <c r="X27" s="15">
        <v>0</v>
      </c>
      <c r="Y27" s="15">
        <v>0</v>
      </c>
      <c r="Z27" s="15">
        <f t="shared" si="2"/>
        <v>0</v>
      </c>
      <c r="AA27" s="15">
        <f t="shared" si="2"/>
        <v>0</v>
      </c>
      <c r="AB27" s="5"/>
    </row>
    <row r="28" spans="2:28" x14ac:dyDescent="0.35">
      <c r="B28" s="5" t="s">
        <v>16</v>
      </c>
      <c r="C28" s="5">
        <v>2</v>
      </c>
      <c r="D28" s="5" t="s">
        <v>364</v>
      </c>
      <c r="E28" s="5">
        <v>1</v>
      </c>
      <c r="F28" s="5" t="s">
        <v>15</v>
      </c>
      <c r="G28" s="4">
        <v>66</v>
      </c>
      <c r="H28" s="5">
        <v>5.71</v>
      </c>
      <c r="I28" s="5"/>
      <c r="J28" s="5"/>
      <c r="V28" s="10" t="s">
        <v>992</v>
      </c>
      <c r="W28" s="15">
        <v>18.59</v>
      </c>
      <c r="X28" s="15">
        <v>19.2</v>
      </c>
      <c r="Y28" s="15">
        <v>19.670000000000002</v>
      </c>
      <c r="Z28" s="15">
        <f t="shared" si="2"/>
        <v>19.153333333333332</v>
      </c>
      <c r="AA28" s="15">
        <f t="shared" si="2"/>
        <v>19.153333333333332</v>
      </c>
      <c r="AB28" s="5"/>
    </row>
    <row r="29" spans="2:28" x14ac:dyDescent="0.35">
      <c r="B29" s="5" t="s">
        <v>16</v>
      </c>
      <c r="C29" s="5">
        <v>2</v>
      </c>
      <c r="D29" s="5" t="s">
        <v>364</v>
      </c>
      <c r="E29" s="5">
        <v>1</v>
      </c>
      <c r="F29" s="5" t="s">
        <v>15</v>
      </c>
      <c r="G29" s="4">
        <v>63</v>
      </c>
      <c r="H29" s="5">
        <v>4.9000000000000004</v>
      </c>
      <c r="I29" s="5"/>
      <c r="J29" s="5"/>
      <c r="V29" s="10" t="s">
        <v>5</v>
      </c>
      <c r="W29" s="15">
        <v>23.46</v>
      </c>
      <c r="X29" s="15">
        <v>24.31</v>
      </c>
      <c r="Y29" s="15">
        <v>24.97</v>
      </c>
      <c r="Z29" s="15">
        <f t="shared" si="2"/>
        <v>24.246666666666666</v>
      </c>
      <c r="AA29" s="15">
        <f t="shared" si="2"/>
        <v>24.246666666666666</v>
      </c>
      <c r="AB29" s="5"/>
    </row>
    <row r="30" spans="2:28" ht="16.5" x14ac:dyDescent="0.35">
      <c r="B30" s="5" t="s">
        <v>16</v>
      </c>
      <c r="C30" s="5">
        <v>2</v>
      </c>
      <c r="D30" s="5" t="s">
        <v>364</v>
      </c>
      <c r="E30" s="5">
        <v>1</v>
      </c>
      <c r="F30" s="5" t="s">
        <v>15</v>
      </c>
      <c r="G30" s="4">
        <v>67</v>
      </c>
      <c r="H30" s="5">
        <v>6.04</v>
      </c>
      <c r="I30" s="5"/>
      <c r="J30" s="5"/>
      <c r="V30" s="10" t="s">
        <v>386</v>
      </c>
      <c r="W30" s="15">
        <v>13.7</v>
      </c>
      <c r="X30" s="15">
        <v>14.4</v>
      </c>
      <c r="Y30" s="15">
        <v>14.9</v>
      </c>
      <c r="Z30" s="15">
        <f t="shared" si="2"/>
        <v>14.333333333333334</v>
      </c>
      <c r="AA30" s="15">
        <f t="shared" si="2"/>
        <v>14.333333333333334</v>
      </c>
      <c r="AB30" s="5"/>
    </row>
    <row r="31" spans="2:28" x14ac:dyDescent="0.35">
      <c r="B31" s="5" t="s">
        <v>16</v>
      </c>
      <c r="C31" s="5">
        <v>2</v>
      </c>
      <c r="D31" s="5" t="s">
        <v>364</v>
      </c>
      <c r="E31" s="5">
        <v>1</v>
      </c>
      <c r="F31" s="5" t="s">
        <v>15</v>
      </c>
      <c r="G31" s="4">
        <v>101</v>
      </c>
      <c r="H31" s="5">
        <v>18.3</v>
      </c>
      <c r="I31" s="5"/>
      <c r="J31" s="5"/>
      <c r="V31" s="10" t="s">
        <v>377</v>
      </c>
      <c r="W31" s="15">
        <v>28.08</v>
      </c>
      <c r="X31" s="15">
        <v>27.96</v>
      </c>
      <c r="Y31" s="15">
        <v>27.98</v>
      </c>
      <c r="Z31" s="15">
        <f t="shared" si="2"/>
        <v>28.006666666666664</v>
      </c>
      <c r="AA31" s="15">
        <f t="shared" si="2"/>
        <v>28.006666666666664</v>
      </c>
    </row>
    <row r="32" spans="2:28" x14ac:dyDescent="0.35">
      <c r="B32" s="5" t="s">
        <v>16</v>
      </c>
      <c r="C32" s="5">
        <v>2</v>
      </c>
      <c r="D32" s="5" t="s">
        <v>364</v>
      </c>
      <c r="E32" s="5">
        <v>1</v>
      </c>
      <c r="F32" s="5" t="s">
        <v>15</v>
      </c>
      <c r="G32" s="4">
        <v>52</v>
      </c>
      <c r="H32" s="5">
        <v>3.08</v>
      </c>
      <c r="I32" s="5"/>
      <c r="J32" s="5"/>
      <c r="V32" s="10" t="s">
        <v>387</v>
      </c>
      <c r="W32" s="15">
        <v>14.804</v>
      </c>
      <c r="X32" s="15">
        <v>14.789</v>
      </c>
      <c r="Y32" s="15">
        <v>14.786</v>
      </c>
      <c r="Z32" s="15">
        <f t="shared" si="2"/>
        <v>14.792999999999999</v>
      </c>
      <c r="AA32" s="15">
        <f t="shared" si="2"/>
        <v>14.792999999999999</v>
      </c>
    </row>
    <row r="33" spans="2:10" x14ac:dyDescent="0.35">
      <c r="B33" s="5" t="s">
        <v>16</v>
      </c>
      <c r="C33" s="5">
        <v>2</v>
      </c>
      <c r="D33" s="5" t="s">
        <v>364</v>
      </c>
      <c r="E33" s="5">
        <v>1</v>
      </c>
      <c r="F33" s="5" t="s">
        <v>15</v>
      </c>
      <c r="G33" s="4">
        <v>69</v>
      </c>
      <c r="H33" s="5">
        <v>6.2</v>
      </c>
      <c r="I33" s="5"/>
      <c r="J33" s="5"/>
    </row>
    <row r="34" spans="2:10" x14ac:dyDescent="0.35">
      <c r="B34" s="5" t="s">
        <v>16</v>
      </c>
      <c r="C34" s="5">
        <v>2</v>
      </c>
      <c r="D34" s="5" t="s">
        <v>364</v>
      </c>
      <c r="E34" s="5">
        <v>1</v>
      </c>
      <c r="F34" s="5" t="s">
        <v>15</v>
      </c>
      <c r="G34" s="4">
        <v>91</v>
      </c>
      <c r="H34" s="5">
        <v>14.52</v>
      </c>
      <c r="I34" s="5"/>
      <c r="J34" s="5"/>
    </row>
    <row r="35" spans="2:10" x14ac:dyDescent="0.35">
      <c r="B35" s="5" t="s">
        <v>16</v>
      </c>
      <c r="C35" s="5">
        <v>2</v>
      </c>
      <c r="D35" s="5" t="s">
        <v>364</v>
      </c>
      <c r="E35" s="5">
        <v>1</v>
      </c>
      <c r="F35" s="5" t="s">
        <v>15</v>
      </c>
      <c r="G35" s="4">
        <v>55</v>
      </c>
      <c r="H35" s="5">
        <v>4.8899999999999997</v>
      </c>
      <c r="I35" s="5"/>
      <c r="J35" s="5"/>
    </row>
    <row r="36" spans="2:10" x14ac:dyDescent="0.35">
      <c r="B36" s="5" t="s">
        <v>16</v>
      </c>
      <c r="C36" s="5">
        <v>2</v>
      </c>
      <c r="D36" s="5" t="s">
        <v>364</v>
      </c>
      <c r="E36" s="5">
        <v>1</v>
      </c>
      <c r="F36" s="5" t="s">
        <v>15</v>
      </c>
      <c r="G36" s="4">
        <v>92</v>
      </c>
      <c r="H36" s="5">
        <v>14.01</v>
      </c>
      <c r="I36" s="5"/>
      <c r="J36" s="5"/>
    </row>
    <row r="37" spans="2:10" x14ac:dyDescent="0.35">
      <c r="B37" s="5" t="s">
        <v>16</v>
      </c>
      <c r="C37" s="5">
        <v>2</v>
      </c>
      <c r="D37" s="5" t="s">
        <v>364</v>
      </c>
      <c r="E37" s="5">
        <v>1</v>
      </c>
      <c r="F37" s="5" t="s">
        <v>15</v>
      </c>
      <c r="G37" s="4">
        <v>109</v>
      </c>
      <c r="H37" s="5">
        <v>16.579999999999998</v>
      </c>
      <c r="I37" s="5"/>
      <c r="J37" s="5"/>
    </row>
    <row r="38" spans="2:10" x14ac:dyDescent="0.35">
      <c r="B38" s="5" t="s">
        <v>16</v>
      </c>
      <c r="C38" s="5">
        <v>2</v>
      </c>
      <c r="D38" s="5" t="s">
        <v>364</v>
      </c>
      <c r="E38" s="5">
        <v>1</v>
      </c>
      <c r="F38" s="5" t="s">
        <v>15</v>
      </c>
      <c r="G38" s="4">
        <v>67</v>
      </c>
      <c r="H38" s="5">
        <v>6.28</v>
      </c>
      <c r="I38" s="5"/>
      <c r="J38" s="5"/>
    </row>
    <row r="39" spans="2:10" x14ac:dyDescent="0.35">
      <c r="B39" s="5" t="s">
        <v>16</v>
      </c>
      <c r="C39" s="5">
        <v>2</v>
      </c>
      <c r="D39" s="5" t="s">
        <v>364</v>
      </c>
      <c r="E39" s="5">
        <v>1</v>
      </c>
      <c r="F39" s="5" t="s">
        <v>15</v>
      </c>
      <c r="G39" s="4">
        <v>33</v>
      </c>
      <c r="H39" s="5">
        <v>0.64</v>
      </c>
      <c r="I39" s="5"/>
      <c r="J39" s="5"/>
    </row>
    <row r="40" spans="2:10" x14ac:dyDescent="0.35">
      <c r="B40" s="5" t="s">
        <v>16</v>
      </c>
      <c r="C40" s="5">
        <v>2</v>
      </c>
      <c r="D40" s="5" t="s">
        <v>364</v>
      </c>
      <c r="E40" s="5">
        <v>1</v>
      </c>
      <c r="F40" s="5" t="s">
        <v>15</v>
      </c>
      <c r="G40" s="4">
        <v>59</v>
      </c>
      <c r="H40" s="5">
        <v>4.1100000000000003</v>
      </c>
      <c r="I40" s="5"/>
      <c r="J40" s="5"/>
    </row>
    <row r="41" spans="2:10" x14ac:dyDescent="0.35">
      <c r="B41" s="5" t="s">
        <v>16</v>
      </c>
      <c r="C41" s="5">
        <v>2</v>
      </c>
      <c r="D41" s="5" t="s">
        <v>364</v>
      </c>
      <c r="E41" s="5">
        <v>1</v>
      </c>
      <c r="F41" s="5" t="s">
        <v>15</v>
      </c>
      <c r="G41" s="4">
        <v>35</v>
      </c>
      <c r="H41" s="5">
        <v>0.56999999999999995</v>
      </c>
      <c r="I41" s="5"/>
      <c r="J41" s="5"/>
    </row>
    <row r="42" spans="2:10" x14ac:dyDescent="0.35">
      <c r="B42" s="5" t="s">
        <v>16</v>
      </c>
      <c r="C42" s="5">
        <v>2</v>
      </c>
      <c r="D42" s="5" t="s">
        <v>364</v>
      </c>
      <c r="E42" s="5">
        <v>1</v>
      </c>
      <c r="F42" s="5" t="s">
        <v>15</v>
      </c>
      <c r="G42" s="4">
        <v>62</v>
      </c>
      <c r="H42" s="5">
        <v>4.7</v>
      </c>
      <c r="I42" s="5"/>
      <c r="J42" s="5"/>
    </row>
    <row r="43" spans="2:10" x14ac:dyDescent="0.35">
      <c r="B43" s="5" t="s">
        <v>16</v>
      </c>
      <c r="C43" s="5">
        <v>2</v>
      </c>
      <c r="D43" s="5" t="s">
        <v>364</v>
      </c>
      <c r="E43" s="5">
        <v>1</v>
      </c>
      <c r="F43" s="5" t="s">
        <v>15</v>
      </c>
      <c r="G43" s="4">
        <v>34</v>
      </c>
      <c r="H43" s="5">
        <v>0.8</v>
      </c>
      <c r="I43" s="5"/>
      <c r="J43" s="5"/>
    </row>
    <row r="44" spans="2:10" x14ac:dyDescent="0.35">
      <c r="B44" s="5" t="s">
        <v>16</v>
      </c>
      <c r="C44" s="5">
        <v>2</v>
      </c>
      <c r="D44" s="5" t="s">
        <v>364</v>
      </c>
      <c r="E44" s="5">
        <v>1</v>
      </c>
      <c r="F44" s="5" t="s">
        <v>15</v>
      </c>
      <c r="G44" s="4">
        <v>80</v>
      </c>
      <c r="H44" s="5">
        <v>6.72</v>
      </c>
      <c r="I44" s="5"/>
      <c r="J44" s="5"/>
    </row>
    <row r="45" spans="2:10" x14ac:dyDescent="0.35">
      <c r="B45" s="5" t="s">
        <v>16</v>
      </c>
      <c r="C45" s="5">
        <v>2</v>
      </c>
      <c r="D45" s="5" t="s">
        <v>364</v>
      </c>
      <c r="E45" s="5">
        <v>1</v>
      </c>
      <c r="F45" s="5" t="s">
        <v>15</v>
      </c>
      <c r="G45" s="4">
        <v>54</v>
      </c>
      <c r="H45" s="5">
        <v>3.16</v>
      </c>
      <c r="I45" s="5"/>
      <c r="J45" s="5"/>
    </row>
    <row r="46" spans="2:10" x14ac:dyDescent="0.35">
      <c r="B46" s="5" t="s">
        <v>16</v>
      </c>
      <c r="C46" s="5">
        <v>2</v>
      </c>
      <c r="D46" s="5" t="s">
        <v>364</v>
      </c>
      <c r="E46" s="5">
        <v>1</v>
      </c>
      <c r="F46" s="5" t="s">
        <v>15</v>
      </c>
      <c r="G46" s="4">
        <v>61</v>
      </c>
      <c r="H46" s="5">
        <v>4.41</v>
      </c>
      <c r="I46" s="5"/>
      <c r="J46" s="5"/>
    </row>
    <row r="47" spans="2:10" x14ac:dyDescent="0.35">
      <c r="B47" s="5" t="s">
        <v>16</v>
      </c>
      <c r="C47" s="5">
        <v>2</v>
      </c>
      <c r="D47" s="5" t="s">
        <v>364</v>
      </c>
      <c r="E47" s="5">
        <v>1</v>
      </c>
      <c r="F47" s="5" t="s">
        <v>15</v>
      </c>
      <c r="G47" s="4">
        <v>58</v>
      </c>
      <c r="H47" s="5">
        <v>3.7</v>
      </c>
      <c r="I47" s="5"/>
      <c r="J47" s="5"/>
    </row>
    <row r="48" spans="2:10" x14ac:dyDescent="0.35">
      <c r="B48" s="5" t="s">
        <v>16</v>
      </c>
      <c r="C48" s="5">
        <v>2</v>
      </c>
      <c r="D48" s="5" t="s">
        <v>364</v>
      </c>
      <c r="E48" s="5">
        <v>1</v>
      </c>
      <c r="F48" s="5" t="s">
        <v>15</v>
      </c>
      <c r="G48" s="4">
        <v>58</v>
      </c>
      <c r="H48" s="5">
        <v>3.34</v>
      </c>
      <c r="I48" s="5"/>
      <c r="J48" s="5"/>
    </row>
    <row r="49" spans="2:10" x14ac:dyDescent="0.35">
      <c r="B49" s="5" t="s">
        <v>16</v>
      </c>
      <c r="C49" s="5">
        <v>2</v>
      </c>
      <c r="D49" s="5" t="s">
        <v>364</v>
      </c>
      <c r="E49" s="5">
        <v>1</v>
      </c>
      <c r="F49" s="5" t="s">
        <v>15</v>
      </c>
      <c r="G49" s="4">
        <v>55</v>
      </c>
      <c r="H49" s="5">
        <v>3.29</v>
      </c>
      <c r="I49" s="5"/>
      <c r="J49" s="5"/>
    </row>
    <row r="50" spans="2:10" x14ac:dyDescent="0.35">
      <c r="B50" s="5" t="s">
        <v>16</v>
      </c>
      <c r="C50" s="5">
        <v>2</v>
      </c>
      <c r="D50" s="5" t="s">
        <v>364</v>
      </c>
      <c r="E50" s="5">
        <v>1</v>
      </c>
      <c r="F50" s="5" t="s">
        <v>15</v>
      </c>
      <c r="G50" s="4">
        <v>55</v>
      </c>
      <c r="H50" s="5">
        <v>3.57</v>
      </c>
      <c r="I50" s="5"/>
      <c r="J50" s="5"/>
    </row>
    <row r="51" spans="2:10" x14ac:dyDescent="0.35">
      <c r="B51" s="5" t="s">
        <v>16</v>
      </c>
      <c r="C51" s="5">
        <v>2</v>
      </c>
      <c r="D51" s="5" t="s">
        <v>364</v>
      </c>
      <c r="E51" s="5">
        <v>1</v>
      </c>
      <c r="F51" s="5" t="s">
        <v>15</v>
      </c>
      <c r="G51" s="4">
        <v>51</v>
      </c>
      <c r="H51" s="5">
        <v>2.7</v>
      </c>
      <c r="I51" s="5"/>
      <c r="J51" s="5"/>
    </row>
    <row r="52" spans="2:10" x14ac:dyDescent="0.35">
      <c r="B52" s="5" t="s">
        <v>16</v>
      </c>
      <c r="C52" s="5">
        <v>2</v>
      </c>
      <c r="D52" s="5" t="s">
        <v>364</v>
      </c>
      <c r="E52" s="5">
        <v>1</v>
      </c>
      <c r="F52" s="5" t="s">
        <v>15</v>
      </c>
      <c r="G52" s="4">
        <v>55</v>
      </c>
      <c r="H52" s="5">
        <v>3.35</v>
      </c>
      <c r="I52" s="5"/>
      <c r="J52" s="5"/>
    </row>
    <row r="53" spans="2:10" x14ac:dyDescent="0.35">
      <c r="B53" s="5" t="s">
        <v>16</v>
      </c>
      <c r="C53" s="5">
        <v>2</v>
      </c>
      <c r="D53" s="5" t="s">
        <v>365</v>
      </c>
      <c r="E53" s="5">
        <v>0</v>
      </c>
      <c r="F53" s="5" t="s">
        <v>71</v>
      </c>
      <c r="G53" s="4">
        <v>115</v>
      </c>
      <c r="H53" s="5">
        <v>16.899999999999999</v>
      </c>
      <c r="I53" s="5"/>
      <c r="J53" s="5"/>
    </row>
    <row r="54" spans="2:10" x14ac:dyDescent="0.35">
      <c r="B54" s="5" t="s">
        <v>16</v>
      </c>
      <c r="C54" s="5">
        <v>2</v>
      </c>
      <c r="D54" s="5" t="s">
        <v>365</v>
      </c>
      <c r="E54" s="5">
        <v>0</v>
      </c>
      <c r="F54" s="5" t="s">
        <v>71</v>
      </c>
      <c r="G54" s="4">
        <v>109</v>
      </c>
      <c r="H54" s="5">
        <v>14.46</v>
      </c>
      <c r="I54" s="5"/>
      <c r="J54" s="5"/>
    </row>
    <row r="55" spans="2:10" x14ac:dyDescent="0.35">
      <c r="B55" s="5" t="s">
        <v>16</v>
      </c>
      <c r="C55" s="5">
        <v>2</v>
      </c>
      <c r="D55" s="5" t="s">
        <v>365</v>
      </c>
      <c r="E55" s="5">
        <v>0</v>
      </c>
      <c r="F55" s="5" t="s">
        <v>71</v>
      </c>
      <c r="G55" s="4">
        <v>113</v>
      </c>
      <c r="H55" s="5">
        <v>16.11</v>
      </c>
      <c r="I55" s="5"/>
      <c r="J55" s="5"/>
    </row>
    <row r="56" spans="2:10" x14ac:dyDescent="0.35">
      <c r="B56" s="5" t="s">
        <v>16</v>
      </c>
      <c r="C56" s="5">
        <v>2</v>
      </c>
      <c r="D56" s="5" t="s">
        <v>365</v>
      </c>
      <c r="E56" s="5">
        <v>0</v>
      </c>
      <c r="F56" s="5" t="s">
        <v>35</v>
      </c>
      <c r="G56" s="4">
        <v>43</v>
      </c>
      <c r="H56" s="5">
        <v>1.8</v>
      </c>
      <c r="I56" s="5"/>
      <c r="J56" s="5"/>
    </row>
    <row r="57" spans="2:10" x14ac:dyDescent="0.35">
      <c r="B57" s="5" t="s">
        <v>16</v>
      </c>
      <c r="C57" s="5">
        <v>2</v>
      </c>
      <c r="D57" s="5" t="s">
        <v>365</v>
      </c>
      <c r="E57" s="5">
        <v>0</v>
      </c>
      <c r="F57" s="5" t="s">
        <v>35</v>
      </c>
      <c r="G57" s="4">
        <v>22</v>
      </c>
      <c r="H57" s="5">
        <v>0.22</v>
      </c>
      <c r="I57" s="5"/>
      <c r="J57" s="5"/>
    </row>
    <row r="58" spans="2:10" x14ac:dyDescent="0.35">
      <c r="B58" s="5" t="s">
        <v>16</v>
      </c>
      <c r="C58" s="5">
        <v>2</v>
      </c>
      <c r="D58" s="5" t="s">
        <v>365</v>
      </c>
      <c r="E58" s="5">
        <v>0</v>
      </c>
      <c r="F58" s="5" t="s">
        <v>35</v>
      </c>
      <c r="G58" s="4">
        <v>17</v>
      </c>
      <c r="H58" s="5">
        <v>0.1</v>
      </c>
      <c r="I58" s="5"/>
      <c r="J58" s="5"/>
    </row>
    <row r="59" spans="2:10" x14ac:dyDescent="0.35">
      <c r="B59" s="5" t="s">
        <v>16</v>
      </c>
      <c r="C59" s="5">
        <v>2</v>
      </c>
      <c r="D59" s="5" t="s">
        <v>365</v>
      </c>
      <c r="E59" s="5">
        <v>0</v>
      </c>
      <c r="F59" s="5" t="s">
        <v>15</v>
      </c>
      <c r="G59" s="4">
        <v>72</v>
      </c>
      <c r="H59" s="5">
        <v>6.58</v>
      </c>
      <c r="I59" s="5"/>
      <c r="J59" s="5"/>
    </row>
    <row r="60" spans="2:10" x14ac:dyDescent="0.35">
      <c r="B60" s="5" t="s">
        <v>16</v>
      </c>
      <c r="C60" s="5">
        <v>2</v>
      </c>
      <c r="D60" s="5" t="s">
        <v>373</v>
      </c>
      <c r="E60" s="5">
        <v>1</v>
      </c>
      <c r="F60" s="5" t="s">
        <v>31</v>
      </c>
      <c r="G60" s="4">
        <v>41</v>
      </c>
      <c r="H60" s="5">
        <v>3.41</v>
      </c>
      <c r="I60" s="5"/>
      <c r="J60" s="5"/>
    </row>
    <row r="61" spans="2:10" x14ac:dyDescent="0.35">
      <c r="B61" s="5" t="s">
        <v>16</v>
      </c>
      <c r="C61" s="5">
        <v>2</v>
      </c>
      <c r="D61" s="5" t="s">
        <v>373</v>
      </c>
      <c r="E61" s="5">
        <v>1</v>
      </c>
      <c r="F61" s="5" t="s">
        <v>31</v>
      </c>
      <c r="G61" s="4">
        <v>42</v>
      </c>
      <c r="H61" s="5">
        <v>3.52</v>
      </c>
      <c r="I61" s="5"/>
      <c r="J61" s="5"/>
    </row>
    <row r="62" spans="2:10" x14ac:dyDescent="0.35">
      <c r="B62" s="5" t="s">
        <v>16</v>
      </c>
      <c r="C62" s="5">
        <v>2</v>
      </c>
      <c r="D62" s="5" t="s">
        <v>373</v>
      </c>
      <c r="E62" s="5">
        <v>1</v>
      </c>
      <c r="F62" s="5" t="s">
        <v>31</v>
      </c>
      <c r="G62" s="4">
        <v>55</v>
      </c>
      <c r="H62" s="5">
        <v>3.79</v>
      </c>
      <c r="I62" s="5"/>
      <c r="J62" s="5"/>
    </row>
    <row r="63" spans="2:10" x14ac:dyDescent="0.35">
      <c r="B63" s="5" t="s">
        <v>16</v>
      </c>
      <c r="C63" s="5">
        <v>2</v>
      </c>
      <c r="D63" s="5" t="s">
        <v>373</v>
      </c>
      <c r="E63" s="5">
        <v>1</v>
      </c>
      <c r="F63" s="5" t="s">
        <v>31</v>
      </c>
      <c r="G63" s="4">
        <v>44</v>
      </c>
      <c r="H63" s="5">
        <v>2</v>
      </c>
      <c r="I63" s="5"/>
      <c r="J63" s="5"/>
    </row>
    <row r="64" spans="2:10" x14ac:dyDescent="0.35">
      <c r="B64" s="5" t="s">
        <v>16</v>
      </c>
      <c r="C64" s="5">
        <v>2</v>
      </c>
      <c r="D64" s="5" t="s">
        <v>373</v>
      </c>
      <c r="E64" s="5">
        <v>1</v>
      </c>
      <c r="F64" s="5" t="s">
        <v>31</v>
      </c>
      <c r="G64" s="4">
        <v>48</v>
      </c>
      <c r="H64" s="5">
        <v>2.41</v>
      </c>
      <c r="I64" s="5"/>
      <c r="J64" s="5"/>
    </row>
    <row r="65" spans="2:10" x14ac:dyDescent="0.35">
      <c r="B65" s="5" t="s">
        <v>16</v>
      </c>
      <c r="C65" s="5">
        <v>2</v>
      </c>
      <c r="D65" s="5" t="s">
        <v>373</v>
      </c>
      <c r="E65" s="5">
        <v>1</v>
      </c>
      <c r="F65" s="5" t="s">
        <v>31</v>
      </c>
      <c r="G65" s="4">
        <v>46</v>
      </c>
      <c r="H65" s="5">
        <v>3.21</v>
      </c>
      <c r="I65" s="5"/>
      <c r="J65" s="5"/>
    </row>
    <row r="66" spans="2:10" x14ac:dyDescent="0.35">
      <c r="B66" s="5" t="s">
        <v>16</v>
      </c>
      <c r="C66" s="5">
        <v>2</v>
      </c>
      <c r="D66" s="5" t="s">
        <v>373</v>
      </c>
      <c r="E66" s="5">
        <v>1</v>
      </c>
      <c r="F66" s="5" t="s">
        <v>31</v>
      </c>
      <c r="G66" s="4">
        <v>43</v>
      </c>
      <c r="H66" s="5">
        <v>2.0499999999999998</v>
      </c>
      <c r="I66" s="5"/>
      <c r="J66" s="5"/>
    </row>
    <row r="67" spans="2:10" x14ac:dyDescent="0.35">
      <c r="B67" s="5" t="s">
        <v>16</v>
      </c>
      <c r="C67" s="5">
        <v>2</v>
      </c>
      <c r="D67" s="5" t="s">
        <v>373</v>
      </c>
      <c r="E67" s="5">
        <v>1</v>
      </c>
      <c r="F67" s="5" t="s">
        <v>22</v>
      </c>
      <c r="G67" s="4">
        <v>29</v>
      </c>
      <c r="H67" s="5">
        <v>0.64</v>
      </c>
      <c r="I67" s="5"/>
      <c r="J67" s="5"/>
    </row>
    <row r="68" spans="2:10" x14ac:dyDescent="0.35">
      <c r="B68" s="5" t="s">
        <v>16</v>
      </c>
      <c r="C68" s="5">
        <v>2</v>
      </c>
      <c r="D68" s="5" t="s">
        <v>373</v>
      </c>
      <c r="E68" s="5">
        <v>1</v>
      </c>
      <c r="F68" s="5" t="s">
        <v>22</v>
      </c>
      <c r="G68" s="4">
        <v>38</v>
      </c>
      <c r="H68" s="5">
        <v>1.25</v>
      </c>
      <c r="I68" s="5"/>
      <c r="J68" s="5"/>
    </row>
    <row r="69" spans="2:10" x14ac:dyDescent="0.35">
      <c r="B69" s="5" t="s">
        <v>16</v>
      </c>
      <c r="C69" s="5">
        <v>2</v>
      </c>
      <c r="D69" s="5" t="s">
        <v>373</v>
      </c>
      <c r="E69" s="5">
        <v>1</v>
      </c>
      <c r="F69" s="5" t="s">
        <v>22</v>
      </c>
      <c r="G69" s="4">
        <v>33</v>
      </c>
      <c r="H69" s="5">
        <v>1</v>
      </c>
      <c r="I69" s="5"/>
      <c r="J69" s="5"/>
    </row>
    <row r="70" spans="2:10" x14ac:dyDescent="0.35">
      <c r="B70" s="5" t="s">
        <v>16</v>
      </c>
      <c r="C70" s="5">
        <v>2</v>
      </c>
      <c r="D70" s="5" t="s">
        <v>373</v>
      </c>
      <c r="E70" s="5">
        <v>1</v>
      </c>
      <c r="F70" s="5" t="s">
        <v>22</v>
      </c>
      <c r="G70" s="4">
        <v>20</v>
      </c>
      <c r="H70" s="5">
        <v>0.19</v>
      </c>
      <c r="I70" s="5"/>
      <c r="J70" s="5"/>
    </row>
    <row r="71" spans="2:10" x14ac:dyDescent="0.35">
      <c r="B71" s="5" t="s">
        <v>16</v>
      </c>
      <c r="C71" s="5">
        <v>2</v>
      </c>
      <c r="D71" s="5" t="s">
        <v>373</v>
      </c>
      <c r="E71" s="5">
        <v>3</v>
      </c>
      <c r="F71" s="5" t="s">
        <v>1148</v>
      </c>
      <c r="G71" s="4">
        <v>121</v>
      </c>
      <c r="H71" s="5">
        <v>54.03</v>
      </c>
      <c r="I71" s="5"/>
      <c r="J71" s="5"/>
    </row>
    <row r="72" spans="2:10" x14ac:dyDescent="0.35">
      <c r="B72" s="5" t="s">
        <v>16</v>
      </c>
      <c r="C72" s="5">
        <v>2</v>
      </c>
      <c r="D72" s="5" t="s">
        <v>373</v>
      </c>
      <c r="E72" s="5">
        <v>3</v>
      </c>
      <c r="F72" s="5" t="s">
        <v>77</v>
      </c>
      <c r="G72" s="4">
        <v>54</v>
      </c>
      <c r="H72" s="5">
        <v>1.35</v>
      </c>
      <c r="I72" s="5"/>
      <c r="J72" s="5"/>
    </row>
    <row r="73" spans="2:10" x14ac:dyDescent="0.35">
      <c r="B73" s="5" t="s">
        <v>16</v>
      </c>
      <c r="C73" s="5">
        <v>2</v>
      </c>
      <c r="D73" s="5" t="s">
        <v>373</v>
      </c>
      <c r="E73" s="5">
        <v>3</v>
      </c>
      <c r="F73" s="5" t="s">
        <v>15</v>
      </c>
      <c r="G73" s="4">
        <v>77</v>
      </c>
      <c r="H73" s="5">
        <v>8.58</v>
      </c>
      <c r="I73" s="5"/>
      <c r="J73" s="5"/>
    </row>
    <row r="74" spans="2:10" x14ac:dyDescent="0.35">
      <c r="B74" s="5" t="s">
        <v>16</v>
      </c>
      <c r="C74" s="5">
        <v>2</v>
      </c>
      <c r="D74" s="5" t="s">
        <v>373</v>
      </c>
      <c r="E74" s="5">
        <v>3</v>
      </c>
      <c r="F74" s="5" t="s">
        <v>35</v>
      </c>
      <c r="G74" s="4">
        <v>80</v>
      </c>
      <c r="H74" s="5">
        <v>8.59</v>
      </c>
      <c r="I74" s="5"/>
      <c r="J74" s="5"/>
    </row>
    <row r="75" spans="2:10" x14ac:dyDescent="0.35">
      <c r="B75" s="5" t="s">
        <v>16</v>
      </c>
      <c r="C75" s="5">
        <v>2</v>
      </c>
      <c r="D75" s="5" t="s">
        <v>373</v>
      </c>
      <c r="E75" s="5">
        <v>3</v>
      </c>
      <c r="F75" s="5" t="s">
        <v>23</v>
      </c>
      <c r="G75" s="4">
        <v>126</v>
      </c>
      <c r="H75" s="5">
        <v>31.14</v>
      </c>
      <c r="I75" s="5"/>
      <c r="J75" s="5"/>
    </row>
    <row r="76" spans="2:10" x14ac:dyDescent="0.35">
      <c r="B76" s="5" t="s">
        <v>16</v>
      </c>
      <c r="C76" s="5">
        <v>2</v>
      </c>
      <c r="D76" s="5" t="s">
        <v>373</v>
      </c>
      <c r="E76" s="5">
        <v>3</v>
      </c>
      <c r="F76" s="5" t="s">
        <v>23</v>
      </c>
      <c r="G76" s="4">
        <v>152</v>
      </c>
      <c r="H76" s="5">
        <v>53.14</v>
      </c>
      <c r="I76" s="5"/>
      <c r="J76" s="5"/>
    </row>
    <row r="77" spans="2:10" x14ac:dyDescent="0.35">
      <c r="B77" s="5" t="s">
        <v>16</v>
      </c>
      <c r="C77" s="5">
        <v>2</v>
      </c>
      <c r="D77" s="5" t="s">
        <v>373</v>
      </c>
      <c r="E77" s="5">
        <v>3</v>
      </c>
      <c r="F77" s="5" t="s">
        <v>23</v>
      </c>
      <c r="G77" s="4">
        <v>213</v>
      </c>
      <c r="H77" s="5">
        <v>212.2</v>
      </c>
      <c r="I77" s="5"/>
      <c r="J77" s="5"/>
    </row>
    <row r="78" spans="2:10" x14ac:dyDescent="0.35">
      <c r="B78" s="5" t="s">
        <v>16</v>
      </c>
      <c r="C78" s="5">
        <v>2</v>
      </c>
      <c r="D78" s="5" t="s">
        <v>373</v>
      </c>
      <c r="E78" s="5">
        <v>3</v>
      </c>
      <c r="F78" s="5" t="s">
        <v>294</v>
      </c>
      <c r="G78" s="4">
        <v>86</v>
      </c>
      <c r="H78" s="5">
        <v>23.49</v>
      </c>
      <c r="I78" s="5"/>
      <c r="J78" s="5"/>
    </row>
    <row r="79" spans="2:10" x14ac:dyDescent="0.35">
      <c r="F79" s="1"/>
      <c r="G79" s="1"/>
      <c r="H79" s="1"/>
      <c r="I79" s="1"/>
      <c r="J79" s="1"/>
    </row>
    <row r="80" spans="2: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25" priority="2">
      <formula>LEN(TRIM(W5))=0</formula>
    </cfRule>
  </conditionalFormatting>
  <conditionalFormatting sqref="W13:Y14 W17:Y18 W20:Y32">
    <cfRule type="containsBlanks" dxfId="124" priority="5">
      <formula>LEN(TRIM(W13))=0</formula>
    </cfRule>
  </conditionalFormatting>
  <conditionalFormatting sqref="Z15:AA15">
    <cfRule type="containsBlanks" dxfId="123" priority="1">
      <formula>LEN(TRIM(Z15))=0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15" id="{C397F919-8178-4FC2-8CB2-1FDBE69B9AFB}">
            <xm:f>COUNT(MATCH($F4,'Potential Species'!$C$4:$C$945, 0))=0</xm:f>
            <x14:dxf>
              <fill>
                <patternFill patternType="solid">
                  <bgColor theme="5" tint="0.79998168889431442"/>
                </patternFill>
              </fill>
            </x14:dxf>
          </x14:cfRule>
          <xm:sqref>F4:F78</xm:sqref>
        </x14:conditionalFormatting>
        <x14:conditionalFormatting xmlns:xm="http://schemas.microsoft.com/office/excel/2006/main">
          <x14:cfRule type="expression" priority="216" id="{F1209861-33D4-45AE-8A96-54AF2B65835D}">
            <xm:f>COUNT(MATCH(P4,'Potential Species'!$C$4:$C$945, 0))=0</xm:f>
            <x14:dxf>
              <fill>
                <patternFill patternType="solid">
                  <bgColor theme="5" tint="0.79998168889431442"/>
                </patternFill>
              </fill>
            </x14:dxf>
          </x14:cfRule>
          <xm:sqref>P4</xm:sqref>
        </x14:conditionalFormatting>
      </x14:conditionalFormatting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46219-04F9-4379-9D55-4F77FC7CB504}">
  <sheetPr codeName="Sheet46"/>
  <dimension ref="A1:I22"/>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27.6328125" bestFit="1" customWidth="1"/>
    <col min="10" max="10" width="23.54296875" bestFit="1" customWidth="1"/>
    <col min="11" max="11" width="23.1796875" bestFit="1" customWidth="1"/>
    <col min="12" max="12" width="12.7265625" bestFit="1" customWidth="1"/>
    <col min="13" max="13" width="19.81640625" bestFit="1" customWidth="1"/>
    <col min="14" max="14" width="18.269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2</v>
      </c>
      <c r="C2" t="s">
        <v>365</v>
      </c>
      <c r="D2">
        <v>1</v>
      </c>
      <c r="E2" t="s">
        <v>1145</v>
      </c>
      <c r="F2">
        <v>225</v>
      </c>
      <c r="G2">
        <v>286.8</v>
      </c>
      <c r="I2" t="s">
        <v>1127</v>
      </c>
    </row>
    <row r="3" spans="1:9" x14ac:dyDescent="0.35">
      <c r="A3" t="s">
        <v>30</v>
      </c>
      <c r="B3">
        <v>2</v>
      </c>
      <c r="C3" t="s">
        <v>365</v>
      </c>
      <c r="D3">
        <v>2</v>
      </c>
      <c r="E3" t="s">
        <v>103</v>
      </c>
      <c r="F3">
        <v>165</v>
      </c>
      <c r="G3">
        <v>115.9</v>
      </c>
    </row>
    <row r="4" spans="1:9" x14ac:dyDescent="0.35">
      <c r="A4" t="s">
        <v>30</v>
      </c>
      <c r="B4">
        <v>2</v>
      </c>
      <c r="C4" t="s">
        <v>364</v>
      </c>
      <c r="D4">
        <v>1</v>
      </c>
      <c r="E4" t="s">
        <v>131</v>
      </c>
      <c r="F4">
        <v>134</v>
      </c>
      <c r="G4">
        <v>65</v>
      </c>
    </row>
    <row r="5" spans="1:9" x14ac:dyDescent="0.35">
      <c r="A5" t="s">
        <v>30</v>
      </c>
      <c r="B5">
        <v>2</v>
      </c>
      <c r="C5" t="s">
        <v>364</v>
      </c>
      <c r="D5">
        <v>1</v>
      </c>
      <c r="E5" t="s">
        <v>454</v>
      </c>
      <c r="F5">
        <v>29</v>
      </c>
      <c r="G5">
        <v>0.13</v>
      </c>
    </row>
    <row r="6" spans="1:9" x14ac:dyDescent="0.35">
      <c r="A6" t="s">
        <v>30</v>
      </c>
      <c r="B6">
        <v>2</v>
      </c>
      <c r="C6" t="s">
        <v>364</v>
      </c>
      <c r="D6">
        <v>1</v>
      </c>
      <c r="E6" t="s">
        <v>31</v>
      </c>
      <c r="F6">
        <v>21</v>
      </c>
      <c r="G6">
        <v>0.11</v>
      </c>
    </row>
    <row r="7" spans="1:9" x14ac:dyDescent="0.35">
      <c r="A7" t="s">
        <v>30</v>
      </c>
      <c r="B7">
        <v>2</v>
      </c>
      <c r="C7" t="s">
        <v>364</v>
      </c>
      <c r="D7">
        <v>1</v>
      </c>
      <c r="E7" t="s">
        <v>31</v>
      </c>
      <c r="F7">
        <v>28</v>
      </c>
      <c r="G7">
        <v>0.39</v>
      </c>
    </row>
    <row r="8" spans="1:9" x14ac:dyDescent="0.35">
      <c r="A8" t="s">
        <v>30</v>
      </c>
      <c r="B8">
        <v>2</v>
      </c>
      <c r="C8" t="s">
        <v>364</v>
      </c>
      <c r="D8">
        <v>1</v>
      </c>
      <c r="E8" t="s">
        <v>31</v>
      </c>
      <c r="F8">
        <v>28</v>
      </c>
      <c r="G8">
        <v>0.24</v>
      </c>
    </row>
    <row r="9" spans="1:9" x14ac:dyDescent="0.35">
      <c r="A9" t="s">
        <v>30</v>
      </c>
      <c r="B9">
        <v>2</v>
      </c>
      <c r="C9" t="s">
        <v>364</v>
      </c>
      <c r="D9">
        <v>1</v>
      </c>
      <c r="E9" t="s">
        <v>31</v>
      </c>
      <c r="F9">
        <v>22</v>
      </c>
      <c r="G9">
        <v>0.13</v>
      </c>
    </row>
    <row r="10" spans="1:9" x14ac:dyDescent="0.35">
      <c r="A10" t="s">
        <v>30</v>
      </c>
      <c r="B10">
        <v>2</v>
      </c>
      <c r="C10" t="s">
        <v>364</v>
      </c>
      <c r="D10">
        <v>1</v>
      </c>
      <c r="E10" t="s">
        <v>31</v>
      </c>
      <c r="F10">
        <v>32</v>
      </c>
      <c r="G10">
        <v>0.69</v>
      </c>
    </row>
    <row r="11" spans="1:9" x14ac:dyDescent="0.35">
      <c r="A11" t="s">
        <v>30</v>
      </c>
      <c r="B11">
        <v>2</v>
      </c>
      <c r="C11" t="s">
        <v>373</v>
      </c>
      <c r="D11">
        <v>1</v>
      </c>
      <c r="E11" t="s">
        <v>31</v>
      </c>
      <c r="F11">
        <v>28</v>
      </c>
      <c r="G11">
        <v>0.26</v>
      </c>
    </row>
    <row r="12" spans="1:9" x14ac:dyDescent="0.35">
      <c r="A12" t="s">
        <v>30</v>
      </c>
      <c r="B12">
        <v>2</v>
      </c>
      <c r="C12" t="s">
        <v>373</v>
      </c>
      <c r="D12">
        <v>1</v>
      </c>
      <c r="E12" t="s">
        <v>31</v>
      </c>
      <c r="F12">
        <v>29</v>
      </c>
      <c r="G12">
        <v>0.33</v>
      </c>
    </row>
    <row r="13" spans="1:9" x14ac:dyDescent="0.35">
      <c r="A13" t="s">
        <v>30</v>
      </c>
      <c r="B13">
        <v>2</v>
      </c>
      <c r="C13" t="s">
        <v>373</v>
      </c>
      <c r="D13">
        <v>1</v>
      </c>
      <c r="E13" t="s">
        <v>23</v>
      </c>
      <c r="F13">
        <v>176</v>
      </c>
      <c r="G13">
        <v>104.45</v>
      </c>
    </row>
    <row r="14" spans="1:9" x14ac:dyDescent="0.35">
      <c r="A14" t="s">
        <v>30</v>
      </c>
      <c r="B14">
        <v>2</v>
      </c>
      <c r="C14" t="s">
        <v>373</v>
      </c>
      <c r="D14">
        <v>1</v>
      </c>
      <c r="E14" t="s">
        <v>23</v>
      </c>
      <c r="F14">
        <v>140</v>
      </c>
      <c r="G14">
        <v>45.2</v>
      </c>
    </row>
    <row r="15" spans="1:9" x14ac:dyDescent="0.35">
      <c r="A15" t="s">
        <v>30</v>
      </c>
      <c r="B15">
        <v>2</v>
      </c>
      <c r="C15" t="s">
        <v>373</v>
      </c>
      <c r="D15">
        <v>2</v>
      </c>
      <c r="E15" t="s">
        <v>131</v>
      </c>
      <c r="F15">
        <v>132</v>
      </c>
      <c r="G15">
        <v>63.6</v>
      </c>
    </row>
    <row r="16" spans="1:9" x14ac:dyDescent="0.35">
      <c r="A16" t="s">
        <v>30</v>
      </c>
      <c r="B16">
        <v>2</v>
      </c>
      <c r="C16" t="s">
        <v>373</v>
      </c>
      <c r="D16">
        <v>2</v>
      </c>
      <c r="E16" t="s">
        <v>31</v>
      </c>
      <c r="F16">
        <v>32</v>
      </c>
      <c r="G16">
        <v>0.75</v>
      </c>
    </row>
    <row r="17" spans="1:9" x14ac:dyDescent="0.35">
      <c r="A17" t="s">
        <v>30</v>
      </c>
      <c r="B17">
        <v>2</v>
      </c>
      <c r="C17" t="s">
        <v>373</v>
      </c>
      <c r="D17">
        <v>2</v>
      </c>
      <c r="E17" t="s">
        <v>31</v>
      </c>
      <c r="I17" t="s">
        <v>985</v>
      </c>
    </row>
    <row r="18" spans="1:9" x14ac:dyDescent="0.35">
      <c r="A18" t="s">
        <v>30</v>
      </c>
      <c r="B18">
        <v>2</v>
      </c>
      <c r="C18" t="s">
        <v>373</v>
      </c>
      <c r="D18">
        <v>2</v>
      </c>
      <c r="E18" t="s">
        <v>31</v>
      </c>
      <c r="I18" t="s">
        <v>985</v>
      </c>
    </row>
    <row r="19" spans="1:9" x14ac:dyDescent="0.35">
      <c r="A19" t="s">
        <v>30</v>
      </c>
      <c r="B19">
        <v>2</v>
      </c>
      <c r="C19" t="s">
        <v>373</v>
      </c>
      <c r="D19">
        <v>3</v>
      </c>
      <c r="E19" t="s">
        <v>23</v>
      </c>
      <c r="F19">
        <v>226</v>
      </c>
      <c r="G19">
        <v>207.4</v>
      </c>
    </row>
    <row r="20" spans="1:9" x14ac:dyDescent="0.35">
      <c r="A20" t="s">
        <v>30</v>
      </c>
      <c r="B20">
        <v>2</v>
      </c>
      <c r="C20" t="s">
        <v>373</v>
      </c>
      <c r="D20">
        <v>3</v>
      </c>
      <c r="E20" t="s">
        <v>23</v>
      </c>
      <c r="F20">
        <v>121</v>
      </c>
      <c r="G20">
        <v>28.52</v>
      </c>
    </row>
    <row r="21" spans="1:9" x14ac:dyDescent="0.35">
      <c r="A21" t="s">
        <v>30</v>
      </c>
      <c r="B21">
        <v>2</v>
      </c>
      <c r="C21" t="s">
        <v>373</v>
      </c>
      <c r="D21">
        <v>3</v>
      </c>
      <c r="E21" t="s">
        <v>103</v>
      </c>
      <c r="F21">
        <v>34</v>
      </c>
      <c r="G21">
        <v>1.17</v>
      </c>
    </row>
    <row r="22" spans="1:9" x14ac:dyDescent="0.35">
      <c r="A22" t="s">
        <v>30</v>
      </c>
      <c r="B22">
        <v>2</v>
      </c>
      <c r="C22" t="s">
        <v>373</v>
      </c>
      <c r="D22">
        <v>3</v>
      </c>
      <c r="E22" t="s">
        <v>31</v>
      </c>
      <c r="F22">
        <v>55</v>
      </c>
      <c r="G22">
        <v>3.25</v>
      </c>
    </row>
  </sheetData>
  <phoneticPr fontId="3" type="noConversion"/>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766A-15FA-4CC7-8019-6ADF710371AE}">
  <sheetPr codeName="Sheet47"/>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3176-E756-4021-A9A9-4B0FDD8F1417}">
  <sheetPr codeName="Sheet48"/>
  <dimension ref="B1:AB174"/>
  <sheetViews>
    <sheetView zoomScale="85" zoomScaleNormal="85" workbookViewId="0">
      <selection activeCell="Q35" sqref="Q35"/>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30</v>
      </c>
      <c r="C4" s="5">
        <v>2</v>
      </c>
      <c r="D4" s="5" t="s">
        <v>365</v>
      </c>
      <c r="E4" s="5">
        <v>1</v>
      </c>
      <c r="F4" s="5" t="s">
        <v>1145</v>
      </c>
      <c r="G4" s="4">
        <v>225</v>
      </c>
      <c r="H4" s="5">
        <v>286.8</v>
      </c>
      <c r="I4" s="5"/>
      <c r="J4" s="5" t="s">
        <v>1127</v>
      </c>
      <c r="N4" s="5"/>
      <c r="O4" s="5"/>
      <c r="P4" s="5"/>
      <c r="Q4" s="5"/>
      <c r="R4" s="5"/>
      <c r="S4" s="8"/>
      <c r="T4" s="14"/>
      <c r="V4" s="15" t="s">
        <v>990</v>
      </c>
      <c r="W4" s="25" t="s">
        <v>363</v>
      </c>
      <c r="X4" s="26" t="s">
        <v>379</v>
      </c>
      <c r="Y4" s="26" t="s">
        <v>378</v>
      </c>
      <c r="Z4" s="26" t="s">
        <v>364</v>
      </c>
      <c r="AA4" s="26" t="s">
        <v>365</v>
      </c>
      <c r="AB4" s="5"/>
    </row>
    <row r="5" spans="2:28" x14ac:dyDescent="0.35">
      <c r="B5" s="5" t="s">
        <v>30</v>
      </c>
      <c r="C5" s="5">
        <v>2</v>
      </c>
      <c r="D5" s="5" t="s">
        <v>365</v>
      </c>
      <c r="E5" s="5">
        <v>2</v>
      </c>
      <c r="F5" s="5" t="s">
        <v>103</v>
      </c>
      <c r="G5" s="4">
        <v>165</v>
      </c>
      <c r="H5" s="5">
        <v>115.9</v>
      </c>
      <c r="I5" s="5"/>
      <c r="J5" s="5"/>
      <c r="V5" s="10" t="s">
        <v>295</v>
      </c>
      <c r="W5" s="15" t="s">
        <v>30</v>
      </c>
      <c r="X5" s="15" t="str">
        <f>Bebedero2_Info[[#This Row],[Centipede Net 1.1]]</f>
        <v>Bebedero</v>
      </c>
      <c r="Y5" s="15" t="str">
        <f>Bebedero2_Info[[#This Row],[Centipede Net 1.1]]</f>
        <v>Bebedero</v>
      </c>
      <c r="Z5" s="15" t="str">
        <f>Bebedero2_Info[[#This Row],[Centipede Net 1.1]]</f>
        <v>Bebedero</v>
      </c>
      <c r="AA5" s="15" t="str">
        <f>Bebedero2_Info[[#This Row],[Centipede Net 1.1]]</f>
        <v>Bebedero</v>
      </c>
      <c r="AB5" s="5"/>
    </row>
    <row r="6" spans="2:28" x14ac:dyDescent="0.35">
      <c r="B6" s="5" t="s">
        <v>30</v>
      </c>
      <c r="C6" s="5">
        <v>2</v>
      </c>
      <c r="D6" s="5" t="s">
        <v>364</v>
      </c>
      <c r="E6" s="5">
        <v>1</v>
      </c>
      <c r="F6" s="5" t="s">
        <v>131</v>
      </c>
      <c r="G6" s="4">
        <v>134</v>
      </c>
      <c r="H6" s="5">
        <v>65</v>
      </c>
      <c r="I6" s="5"/>
      <c r="J6" s="5"/>
      <c r="V6" s="10" t="s">
        <v>1053</v>
      </c>
      <c r="W6" s="15">
        <v>2</v>
      </c>
      <c r="X6" s="15">
        <f>Bebedero2_Info[[#This Row],[Centipede Net 1.1]]</f>
        <v>2</v>
      </c>
      <c r="Y6" s="15">
        <f>Bebedero2_Info[[#This Row],[Centipede Net 1.1]]</f>
        <v>2</v>
      </c>
      <c r="Z6" s="15">
        <f>Bebedero2_Info[[#This Row],[Centipede Net 1.1]]</f>
        <v>2</v>
      </c>
      <c r="AA6" s="15">
        <f>Bebedero2_Info[[#This Row],[Centipede Net 1.1]]</f>
        <v>2</v>
      </c>
      <c r="AB6" s="9"/>
    </row>
    <row r="7" spans="2:28" x14ac:dyDescent="0.35">
      <c r="B7" s="5" t="s">
        <v>30</v>
      </c>
      <c r="C7" s="5">
        <v>2</v>
      </c>
      <c r="D7" s="5" t="s">
        <v>364</v>
      </c>
      <c r="E7" s="5">
        <v>1</v>
      </c>
      <c r="F7" s="5" t="s">
        <v>454</v>
      </c>
      <c r="G7" s="4">
        <v>29</v>
      </c>
      <c r="H7" s="5">
        <v>0.13</v>
      </c>
      <c r="I7" s="5"/>
      <c r="J7" s="5"/>
      <c r="V7" s="10" t="s">
        <v>993</v>
      </c>
      <c r="W7" s="15" t="s">
        <v>994</v>
      </c>
      <c r="X7" s="15" t="str">
        <f>Bebedero2_Info[[#This Row],[Centipede Net 1.1]]</f>
        <v>Rainy</v>
      </c>
      <c r="Y7" s="15" t="str">
        <f>Bebedero2_Info[[#This Row],[Centipede Net 1.1]]</f>
        <v>Rainy</v>
      </c>
      <c r="Z7" s="15" t="str">
        <f>Bebedero2_Info[[#This Row],[Centipede Net 1.1]]</f>
        <v>Rainy</v>
      </c>
      <c r="AA7" s="15" t="str">
        <f>Bebedero2_Info[[#This Row],[Centipede Net 1.1]]</f>
        <v>Rainy</v>
      </c>
      <c r="AB7" s="11"/>
    </row>
    <row r="8" spans="2:28" x14ac:dyDescent="0.35">
      <c r="B8" s="5" t="s">
        <v>30</v>
      </c>
      <c r="C8" s="5">
        <v>2</v>
      </c>
      <c r="D8" s="5" t="s">
        <v>364</v>
      </c>
      <c r="E8" s="5">
        <v>1</v>
      </c>
      <c r="F8" s="5" t="s">
        <v>31</v>
      </c>
      <c r="G8" s="4">
        <v>21</v>
      </c>
      <c r="H8" s="5">
        <v>0.11</v>
      </c>
      <c r="I8" s="5"/>
      <c r="J8" s="5"/>
      <c r="V8" s="10" t="s">
        <v>384</v>
      </c>
      <c r="W8" s="16">
        <v>44881</v>
      </c>
      <c r="X8" s="16">
        <f>Bebedero2_Info[[#This Row],[Centipede Net 1.1]]</f>
        <v>44881</v>
      </c>
      <c r="Y8" s="16">
        <f>Bebedero2_Info[[#This Row],[Centipede Net 1.1]]</f>
        <v>44881</v>
      </c>
      <c r="Z8" s="16">
        <f>Bebedero2_Info[[#This Row],[Centipede Net 1.1]]</f>
        <v>44881</v>
      </c>
      <c r="AA8" s="16">
        <f>Bebedero2_Info[[#This Row],[Centipede Net 1.1]]</f>
        <v>44881</v>
      </c>
      <c r="AB8" s="5"/>
    </row>
    <row r="9" spans="2:28" x14ac:dyDescent="0.35">
      <c r="B9" s="5" t="s">
        <v>30</v>
      </c>
      <c r="C9" s="5">
        <v>2</v>
      </c>
      <c r="D9" s="5" t="s">
        <v>364</v>
      </c>
      <c r="E9" s="5">
        <v>1</v>
      </c>
      <c r="F9" s="5" t="s">
        <v>31</v>
      </c>
      <c r="G9" s="4">
        <v>28</v>
      </c>
      <c r="H9" s="5">
        <v>0.39</v>
      </c>
      <c r="I9" s="5"/>
      <c r="J9" s="5"/>
      <c r="V9" s="10" t="s">
        <v>392</v>
      </c>
      <c r="W9" s="17">
        <v>0.16666666666666666</v>
      </c>
      <c r="X9" s="17">
        <f>Bebedero2_Info[[#This Row],[Centipede Net 1.1]]</f>
        <v>0.16666666666666666</v>
      </c>
      <c r="Y9" s="17">
        <f>Bebedero2_Info[[#This Row],[Centipede Net 1.1]]</f>
        <v>0.16666666666666666</v>
      </c>
      <c r="Z9" s="17">
        <f>Bebedero2_Info[[#This Row],[Centipede Net 1.1]]</f>
        <v>0.16666666666666666</v>
      </c>
      <c r="AA9" s="17">
        <f>Bebedero2_Info[[#This Row],[Centipede Net 1.1]]</f>
        <v>0.16666666666666666</v>
      </c>
      <c r="AB9" s="10"/>
    </row>
    <row r="10" spans="2:28" x14ac:dyDescent="0.35">
      <c r="B10" s="5" t="s">
        <v>30</v>
      </c>
      <c r="C10" s="5">
        <v>2</v>
      </c>
      <c r="D10" s="5" t="s">
        <v>364</v>
      </c>
      <c r="E10" s="5">
        <v>1</v>
      </c>
      <c r="F10" s="5" t="s">
        <v>31</v>
      </c>
      <c r="G10" s="4">
        <v>28</v>
      </c>
      <c r="H10" s="5">
        <v>0.24</v>
      </c>
      <c r="I10" s="5"/>
      <c r="J10" s="5"/>
      <c r="V10" s="10" t="s">
        <v>366</v>
      </c>
      <c r="W10" s="15" t="s">
        <v>373</v>
      </c>
      <c r="X10" s="15" t="s">
        <v>373</v>
      </c>
      <c r="Y10" s="15" t="s">
        <v>373</v>
      </c>
      <c r="Z10" s="15" t="s">
        <v>364</v>
      </c>
      <c r="AA10" s="15" t="s">
        <v>365</v>
      </c>
      <c r="AB10" s="5"/>
    </row>
    <row r="11" spans="2:28" x14ac:dyDescent="0.35">
      <c r="B11" s="5" t="s">
        <v>30</v>
      </c>
      <c r="C11" s="5">
        <v>2</v>
      </c>
      <c r="D11" s="5" t="s">
        <v>364</v>
      </c>
      <c r="E11" s="5">
        <v>1</v>
      </c>
      <c r="F11" s="5" t="s">
        <v>31</v>
      </c>
      <c r="G11" s="4">
        <v>22</v>
      </c>
      <c r="H11" s="5">
        <v>0.13</v>
      </c>
      <c r="I11" s="5"/>
      <c r="J11" s="5"/>
      <c r="V11" s="10" t="s">
        <v>978</v>
      </c>
      <c r="W11" s="15">
        <v>1</v>
      </c>
      <c r="X11" s="15">
        <v>2</v>
      </c>
      <c r="Y11" s="15">
        <v>3</v>
      </c>
      <c r="Z11" s="15">
        <v>1</v>
      </c>
      <c r="AA11" s="15">
        <v>1</v>
      </c>
      <c r="AB11" s="5"/>
    </row>
    <row r="12" spans="2:28" x14ac:dyDescent="0.35">
      <c r="B12" s="5" t="s">
        <v>30</v>
      </c>
      <c r="C12" s="5">
        <v>2</v>
      </c>
      <c r="D12" s="5" t="s">
        <v>364</v>
      </c>
      <c r="E12" s="5">
        <v>1</v>
      </c>
      <c r="F12" s="5" t="s">
        <v>31</v>
      </c>
      <c r="G12" s="4">
        <v>32</v>
      </c>
      <c r="H12" s="5">
        <v>0.69</v>
      </c>
      <c r="I12" s="5"/>
      <c r="J12" s="5"/>
      <c r="V12" s="10" t="s">
        <v>367</v>
      </c>
      <c r="W12" s="15" t="str">
        <f>_xlfn.XLOOKUP(_xlfn.CONCAT(W5, " ", W6,  ".", W11), Sample_Coordinates[Sample Name], Sample_Coordinates[Coordinates], "Error")</f>
        <v>10.25262, -85.23852</v>
      </c>
      <c r="X12" s="15" t="str">
        <f>_xlfn.XLOOKUP(_xlfn.CONCAT(X5, " ", X6,  ".", X11), Sample_Coordinates[Sample Name], Sample_Coordinates[Coordinates], "Error")</f>
        <v>10.25207, -85.23917</v>
      </c>
      <c r="Y12" s="15" t="str">
        <f>_xlfn.XLOOKUP(_xlfn.CONCAT(Y5, " ", Y6,  ".", Y11), Sample_Coordinates[Sample Name], Sample_Coordinates[Coordinates], "Error")</f>
        <v>10.25197, -85.23925</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
        <v>30</v>
      </c>
      <c r="C13" s="5">
        <v>2</v>
      </c>
      <c r="D13" s="5" t="s">
        <v>373</v>
      </c>
      <c r="E13" s="5">
        <v>1</v>
      </c>
      <c r="F13" s="5" t="s">
        <v>31</v>
      </c>
      <c r="G13" s="4">
        <v>28</v>
      </c>
      <c r="H13" s="5">
        <v>0.26</v>
      </c>
      <c r="I13" s="5"/>
      <c r="J13" s="5"/>
      <c r="V13" s="10" t="s">
        <v>368</v>
      </c>
      <c r="W13" s="18">
        <v>0.25</v>
      </c>
      <c r="X13" s="18">
        <v>0.25694444444444448</v>
      </c>
      <c r="Y13" s="18">
        <v>0.22569444444444445</v>
      </c>
      <c r="Z13" s="15"/>
      <c r="AA13" s="15"/>
    </row>
    <row r="14" spans="2:28" x14ac:dyDescent="0.35">
      <c r="B14" s="5" t="s">
        <v>30</v>
      </c>
      <c r="C14" s="5">
        <v>2</v>
      </c>
      <c r="D14" s="5" t="s">
        <v>373</v>
      </c>
      <c r="E14" s="5">
        <v>1</v>
      </c>
      <c r="F14" s="5" t="s">
        <v>31</v>
      </c>
      <c r="G14" s="4">
        <v>29</v>
      </c>
      <c r="H14" s="5">
        <v>0.33</v>
      </c>
      <c r="I14" s="5"/>
      <c r="J14" s="5"/>
      <c r="V14" s="10" t="s">
        <v>369</v>
      </c>
      <c r="W14" s="18">
        <v>0.43055555555555558</v>
      </c>
      <c r="X14" s="18">
        <v>0.4201388888888889</v>
      </c>
      <c r="Y14" s="18">
        <v>0.44791666666666669</v>
      </c>
      <c r="Z14" s="15"/>
      <c r="AA14" s="15"/>
      <c r="AB14" s="6"/>
    </row>
    <row r="15" spans="2:28" x14ac:dyDescent="0.35">
      <c r="B15" s="5" t="s">
        <v>30</v>
      </c>
      <c r="C15" s="5">
        <v>2</v>
      </c>
      <c r="D15" s="5" t="s">
        <v>373</v>
      </c>
      <c r="E15" s="5">
        <v>1</v>
      </c>
      <c r="F15" s="5" t="s">
        <v>23</v>
      </c>
      <c r="G15" s="4">
        <v>176</v>
      </c>
      <c r="H15" s="5">
        <v>104.45</v>
      </c>
      <c r="I15" s="5"/>
      <c r="J15" s="5"/>
      <c r="V15" s="10" t="s">
        <v>370</v>
      </c>
      <c r="W15" s="19">
        <f>24*(W14-W13)</f>
        <v>4.3333333333333339</v>
      </c>
      <c r="X15" s="19">
        <f t="shared" ref="X15:Y15" si="0">24*(X14-X13)</f>
        <v>3.9166666666666661</v>
      </c>
      <c r="Y15" s="19">
        <f t="shared" si="0"/>
        <v>5.3333333333333339</v>
      </c>
      <c r="Z15" s="15">
        <v>1</v>
      </c>
      <c r="AA15" s="15">
        <v>10</v>
      </c>
      <c r="AB15" s="5"/>
    </row>
    <row r="16" spans="2:28" x14ac:dyDescent="0.35">
      <c r="B16" s="5" t="s">
        <v>30</v>
      </c>
      <c r="C16" s="5">
        <v>2</v>
      </c>
      <c r="D16" s="5" t="s">
        <v>373</v>
      </c>
      <c r="E16" s="5">
        <v>1</v>
      </c>
      <c r="F16" s="5" t="s">
        <v>23</v>
      </c>
      <c r="G16" s="4">
        <v>140</v>
      </c>
      <c r="H16" s="5">
        <v>45.2</v>
      </c>
      <c r="I16" s="5"/>
      <c r="J16" s="5"/>
      <c r="V16" s="10" t="s">
        <v>371</v>
      </c>
      <c r="W16" s="15" t="s">
        <v>376</v>
      </c>
      <c r="X16" s="15" t="s">
        <v>376</v>
      </c>
      <c r="Y16" s="15" t="s">
        <v>376</v>
      </c>
      <c r="Z16" s="15" t="s">
        <v>374</v>
      </c>
      <c r="AA16" s="15" t="s">
        <v>375</v>
      </c>
      <c r="AB16" s="5"/>
    </row>
    <row r="17" spans="2:28" x14ac:dyDescent="0.35">
      <c r="B17" s="5" t="s">
        <v>30</v>
      </c>
      <c r="C17" s="5">
        <v>2</v>
      </c>
      <c r="D17" s="5" t="s">
        <v>373</v>
      </c>
      <c r="E17" s="5">
        <v>2</v>
      </c>
      <c r="F17" s="5" t="s">
        <v>131</v>
      </c>
      <c r="G17" s="4">
        <v>132</v>
      </c>
      <c r="H17" s="5">
        <v>63.6</v>
      </c>
      <c r="I17" s="5"/>
      <c r="J17" s="5"/>
      <c r="V17" s="10" t="s">
        <v>388</v>
      </c>
      <c r="W17" s="20">
        <v>32.5</v>
      </c>
      <c r="X17" s="20">
        <v>36.1</v>
      </c>
      <c r="Y17" s="20">
        <v>36.5</v>
      </c>
      <c r="Z17" s="15"/>
      <c r="AA17" s="15"/>
      <c r="AB17" s="5"/>
    </row>
    <row r="18" spans="2:28" x14ac:dyDescent="0.35">
      <c r="B18" s="5" t="s">
        <v>30</v>
      </c>
      <c r="C18" s="5">
        <v>2</v>
      </c>
      <c r="D18" s="5" t="s">
        <v>373</v>
      </c>
      <c r="E18" s="5">
        <v>2</v>
      </c>
      <c r="F18" s="5" t="s">
        <v>31</v>
      </c>
      <c r="G18" s="4">
        <v>32</v>
      </c>
      <c r="H18" s="5">
        <v>0.75</v>
      </c>
      <c r="I18" s="5"/>
      <c r="J18" s="5"/>
      <c r="V18" s="10" t="s">
        <v>389</v>
      </c>
      <c r="W18" s="20">
        <v>33.6</v>
      </c>
      <c r="X18" s="20">
        <v>38.700000000000003</v>
      </c>
      <c r="Y18" s="20">
        <v>35.700000000000003</v>
      </c>
      <c r="Z18" s="15"/>
      <c r="AA18" s="15"/>
      <c r="AB18" s="5"/>
    </row>
    <row r="19" spans="2:28" x14ac:dyDescent="0.35">
      <c r="B19" s="5" t="s">
        <v>30</v>
      </c>
      <c r="C19" s="5">
        <v>2</v>
      </c>
      <c r="D19" s="5" t="s">
        <v>373</v>
      </c>
      <c r="E19" s="5">
        <v>2</v>
      </c>
      <c r="F19" s="5" t="s">
        <v>31</v>
      </c>
      <c r="G19" s="4"/>
      <c r="H19" s="5"/>
      <c r="I19" s="5"/>
      <c r="J19" s="5" t="s">
        <v>985</v>
      </c>
      <c r="V19" s="10" t="s">
        <v>372</v>
      </c>
      <c r="W19" s="15">
        <f>AVERAGE(W17:W18)</f>
        <v>33.049999999999997</v>
      </c>
      <c r="X19" s="15">
        <f t="shared" ref="X19:Y19" si="1">AVERAGE(X17:X18)</f>
        <v>37.400000000000006</v>
      </c>
      <c r="Y19" s="15">
        <f t="shared" si="1"/>
        <v>36.1</v>
      </c>
      <c r="Z19" s="15">
        <f>AVERAGE($W19:$Y19)</f>
        <v>35.516666666666673</v>
      </c>
      <c r="AA19" s="15">
        <f>AVERAGE($W19:$Y19)</f>
        <v>35.516666666666673</v>
      </c>
      <c r="AB19" s="5"/>
    </row>
    <row r="20" spans="2:28" x14ac:dyDescent="0.35">
      <c r="B20" s="5" t="s">
        <v>30</v>
      </c>
      <c r="C20" s="5">
        <v>2</v>
      </c>
      <c r="D20" s="5" t="s">
        <v>373</v>
      </c>
      <c r="E20" s="5">
        <v>2</v>
      </c>
      <c r="F20" s="5" t="s">
        <v>31</v>
      </c>
      <c r="G20" s="4"/>
      <c r="H20" s="5"/>
      <c r="I20" s="5"/>
      <c r="J20" s="5" t="s">
        <v>985</v>
      </c>
      <c r="V20" s="10" t="s">
        <v>1</v>
      </c>
      <c r="W20" s="15">
        <v>-28.6</v>
      </c>
      <c r="X20" s="21">
        <v>-17.2</v>
      </c>
      <c r="Y20" s="15">
        <v>-12.7</v>
      </c>
      <c r="Z20" s="15">
        <f t="shared" ref="Z20:AA32" si="2">AVERAGE($W20:$Y20)</f>
        <v>-19.5</v>
      </c>
      <c r="AA20" s="15">
        <f t="shared" si="2"/>
        <v>-19.5</v>
      </c>
      <c r="AB20" s="5"/>
    </row>
    <row r="21" spans="2:28" x14ac:dyDescent="0.35">
      <c r="B21" s="5" t="s">
        <v>30</v>
      </c>
      <c r="C21" s="5">
        <v>2</v>
      </c>
      <c r="D21" s="5" t="s">
        <v>373</v>
      </c>
      <c r="E21" s="5">
        <v>3</v>
      </c>
      <c r="F21" s="5" t="s">
        <v>23</v>
      </c>
      <c r="G21" s="4">
        <v>226</v>
      </c>
      <c r="H21" s="5">
        <v>207.4</v>
      </c>
      <c r="I21" s="5"/>
      <c r="J21" s="5"/>
      <c r="V21" s="10" t="s">
        <v>2</v>
      </c>
      <c r="W21" s="15">
        <v>7.58</v>
      </c>
      <c r="X21" s="15">
        <v>7.38</v>
      </c>
      <c r="Y21" s="15">
        <v>7.3</v>
      </c>
      <c r="Z21" s="15">
        <f t="shared" si="2"/>
        <v>7.4200000000000008</v>
      </c>
      <c r="AA21" s="15">
        <f t="shared" si="2"/>
        <v>7.4200000000000008</v>
      </c>
      <c r="AB21" s="5"/>
    </row>
    <row r="22" spans="2:28" x14ac:dyDescent="0.35">
      <c r="B22" s="5" t="s">
        <v>30</v>
      </c>
      <c r="C22" s="5">
        <v>2</v>
      </c>
      <c r="D22" s="5" t="s">
        <v>373</v>
      </c>
      <c r="E22" s="5">
        <v>3</v>
      </c>
      <c r="F22" s="5" t="s">
        <v>23</v>
      </c>
      <c r="G22" s="4">
        <v>121</v>
      </c>
      <c r="H22" s="5">
        <v>28.52</v>
      </c>
      <c r="I22" s="5"/>
      <c r="J22" s="5"/>
      <c r="V22" s="10" t="s">
        <v>3</v>
      </c>
      <c r="W22" s="15">
        <v>158.4</v>
      </c>
      <c r="X22" s="15">
        <v>186.8</v>
      </c>
      <c r="Y22" s="15">
        <v>198.4</v>
      </c>
      <c r="Z22" s="15">
        <f t="shared" si="2"/>
        <v>181.20000000000002</v>
      </c>
      <c r="AA22" s="15">
        <f t="shared" si="2"/>
        <v>181.20000000000002</v>
      </c>
      <c r="AB22" s="5"/>
    </row>
    <row r="23" spans="2:28" x14ac:dyDescent="0.35">
      <c r="B23" s="5" t="s">
        <v>30</v>
      </c>
      <c r="C23" s="5">
        <v>2</v>
      </c>
      <c r="D23" s="5" t="s">
        <v>373</v>
      </c>
      <c r="E23" s="5">
        <v>3</v>
      </c>
      <c r="F23" s="5" t="s">
        <v>103</v>
      </c>
      <c r="G23" s="4">
        <v>34</v>
      </c>
      <c r="H23" s="5">
        <v>1.17</v>
      </c>
      <c r="I23" s="5"/>
      <c r="J23" s="5"/>
      <c r="V23" s="10" t="s">
        <v>4</v>
      </c>
      <c r="W23" s="15">
        <v>51.5</v>
      </c>
      <c r="X23" s="15">
        <v>55.8</v>
      </c>
      <c r="Y23" s="15">
        <v>49.8</v>
      </c>
      <c r="Z23" s="15">
        <f t="shared" si="2"/>
        <v>52.366666666666667</v>
      </c>
      <c r="AA23" s="15">
        <f t="shared" si="2"/>
        <v>52.366666666666667</v>
      </c>
      <c r="AB23" s="5"/>
    </row>
    <row r="24" spans="2:28" x14ac:dyDescent="0.35">
      <c r="B24" s="5" t="s">
        <v>30</v>
      </c>
      <c r="C24" s="5">
        <v>2</v>
      </c>
      <c r="D24" s="5" t="s">
        <v>373</v>
      </c>
      <c r="E24" s="5">
        <v>3</v>
      </c>
      <c r="F24" s="5" t="s">
        <v>31</v>
      </c>
      <c r="G24" s="4">
        <v>55</v>
      </c>
      <c r="H24" s="5">
        <v>3.25</v>
      </c>
      <c r="I24" s="5"/>
      <c r="J24" s="5"/>
      <c r="V24" s="10" t="s">
        <v>354</v>
      </c>
      <c r="W24" s="15">
        <v>4.0999999999999996</v>
      </c>
      <c r="X24" s="15">
        <v>4.4800000000000004</v>
      </c>
      <c r="Y24" s="15">
        <v>3.93</v>
      </c>
      <c r="Z24" s="15">
        <f t="shared" si="2"/>
        <v>4.17</v>
      </c>
      <c r="AA24" s="15">
        <f t="shared" si="2"/>
        <v>4.17</v>
      </c>
      <c r="AB24" s="5"/>
    </row>
    <row r="25" spans="2:28" x14ac:dyDescent="0.35">
      <c r="F25" s="1"/>
      <c r="G25" s="1"/>
      <c r="H25" s="1"/>
      <c r="I25" s="1"/>
      <c r="J25" s="1"/>
      <c r="V25" s="10" t="s">
        <v>17</v>
      </c>
      <c r="W25" s="15">
        <v>0.29799999999999999</v>
      </c>
      <c r="X25" s="15">
        <v>0.26100000000000001</v>
      </c>
      <c r="Y25" s="15">
        <v>0.47899999999999998</v>
      </c>
      <c r="Z25" s="15">
        <f t="shared" si="2"/>
        <v>0.34599999999999992</v>
      </c>
      <c r="AA25" s="15">
        <f t="shared" si="2"/>
        <v>0.34599999999999992</v>
      </c>
      <c r="AB25" s="5"/>
    </row>
    <row r="26" spans="2:28" x14ac:dyDescent="0.35">
      <c r="F26" s="1"/>
      <c r="G26" s="1"/>
      <c r="H26" s="1"/>
      <c r="I26" s="1"/>
      <c r="J26" s="1"/>
      <c r="Q26" s="12"/>
      <c r="V26" s="10" t="s">
        <v>986</v>
      </c>
      <c r="W26" s="15">
        <v>0.309</v>
      </c>
      <c r="X26" s="15">
        <v>0.27200000000000002</v>
      </c>
      <c r="Y26" s="15">
        <v>0.499</v>
      </c>
      <c r="Z26" s="15">
        <f t="shared" si="2"/>
        <v>0.36000000000000004</v>
      </c>
      <c r="AA26" s="15">
        <f t="shared" si="2"/>
        <v>0.36000000000000004</v>
      </c>
      <c r="AB26" s="5"/>
    </row>
    <row r="27" spans="2:28" x14ac:dyDescent="0.35">
      <c r="F27" s="1"/>
      <c r="G27" s="1"/>
      <c r="H27" s="1"/>
      <c r="I27" s="1"/>
      <c r="J27" s="1"/>
      <c r="V27" s="10" t="s">
        <v>385</v>
      </c>
      <c r="W27" s="15">
        <v>3.3999999999999998E-3</v>
      </c>
      <c r="X27" s="15">
        <v>3.8E-3</v>
      </c>
      <c r="Y27" s="15">
        <v>2.0999999999999999E-3</v>
      </c>
      <c r="Z27" s="15">
        <f t="shared" si="2"/>
        <v>3.0999999999999999E-3</v>
      </c>
      <c r="AA27" s="15">
        <f t="shared" si="2"/>
        <v>3.0999999999999999E-3</v>
      </c>
      <c r="AB27" s="5"/>
    </row>
    <row r="28" spans="2:28" x14ac:dyDescent="0.35">
      <c r="F28" s="1"/>
      <c r="G28" s="1"/>
      <c r="H28" s="1"/>
      <c r="I28" s="1"/>
      <c r="J28" s="1"/>
      <c r="V28" s="10" t="s">
        <v>992</v>
      </c>
      <c r="W28" s="15">
        <v>0.14799999999999999</v>
      </c>
      <c r="X28" s="15">
        <v>0.13</v>
      </c>
      <c r="Y28" s="15">
        <v>0.23799999999999999</v>
      </c>
      <c r="Z28" s="15">
        <f t="shared" si="2"/>
        <v>0.17200000000000001</v>
      </c>
      <c r="AA28" s="15">
        <f t="shared" si="2"/>
        <v>0.17200000000000001</v>
      </c>
      <c r="AB28" s="5"/>
    </row>
    <row r="29" spans="2:28" x14ac:dyDescent="0.35">
      <c r="F29" s="1"/>
      <c r="G29" s="1"/>
      <c r="H29" s="1"/>
      <c r="I29" s="1"/>
      <c r="J29" s="1"/>
      <c r="V29" s="10" t="s">
        <v>5</v>
      </c>
      <c r="W29" s="15">
        <v>0.14000000000000001</v>
      </c>
      <c r="X29" s="15">
        <v>0.12</v>
      </c>
      <c r="Y29" s="15">
        <v>0.23</v>
      </c>
      <c r="Z29" s="15">
        <f t="shared" si="2"/>
        <v>0.16333333333333333</v>
      </c>
      <c r="AA29" s="15">
        <f t="shared" si="2"/>
        <v>0.16333333333333333</v>
      </c>
      <c r="AB29" s="5"/>
    </row>
    <row r="30" spans="2:28" ht="16.5" x14ac:dyDescent="0.35">
      <c r="F30" s="1"/>
      <c r="G30" s="1"/>
      <c r="H30" s="1"/>
      <c r="I30" s="1"/>
      <c r="J30" s="1"/>
      <c r="V30" s="10" t="s">
        <v>386</v>
      </c>
      <c r="W30" s="15">
        <v>0</v>
      </c>
      <c r="X30" s="15">
        <v>0</v>
      </c>
      <c r="Y30" s="15">
        <v>0</v>
      </c>
      <c r="Z30" s="15">
        <f t="shared" si="2"/>
        <v>0</v>
      </c>
      <c r="AA30" s="15">
        <f t="shared" si="2"/>
        <v>0</v>
      </c>
      <c r="AB30" s="5"/>
    </row>
    <row r="31" spans="2:28" x14ac:dyDescent="0.35">
      <c r="F31" s="1"/>
      <c r="G31" s="1"/>
      <c r="H31" s="1"/>
      <c r="I31" s="1"/>
      <c r="J31" s="1"/>
      <c r="V31" s="10" t="s">
        <v>377</v>
      </c>
      <c r="W31" s="15">
        <v>27.23</v>
      </c>
      <c r="X31" s="15">
        <v>27.17</v>
      </c>
      <c r="Y31" s="15">
        <v>27.22</v>
      </c>
      <c r="Z31" s="15">
        <f t="shared" si="2"/>
        <v>27.206666666666667</v>
      </c>
      <c r="AA31" s="15">
        <f t="shared" si="2"/>
        <v>27.206666666666667</v>
      </c>
    </row>
    <row r="32" spans="2:28" x14ac:dyDescent="0.35">
      <c r="F32" s="1"/>
      <c r="G32" s="1"/>
      <c r="H32" s="1"/>
      <c r="I32" s="1"/>
      <c r="J32" s="1"/>
      <c r="V32" s="10" t="s">
        <v>387</v>
      </c>
      <c r="W32" s="15">
        <v>14.785</v>
      </c>
      <c r="X32" s="15">
        <v>14.791</v>
      </c>
      <c r="Y32" s="15">
        <v>14.8</v>
      </c>
      <c r="Z32" s="15">
        <f t="shared" si="2"/>
        <v>14.792000000000002</v>
      </c>
      <c r="AA32" s="15">
        <f t="shared" si="2"/>
        <v>14.792000000000002</v>
      </c>
    </row>
    <row r="33" spans="6:10" x14ac:dyDescent="0.35">
      <c r="F33" s="1"/>
      <c r="G33" s="1"/>
      <c r="H33" s="1"/>
      <c r="I33" s="1"/>
      <c r="J33" s="1"/>
    </row>
    <row r="34" spans="6:10" x14ac:dyDescent="0.35">
      <c r="F34" s="1"/>
      <c r="G34" s="1"/>
      <c r="H34" s="1"/>
      <c r="I34" s="1"/>
      <c r="J34" s="1"/>
    </row>
    <row r="35" spans="6:10" x14ac:dyDescent="0.35">
      <c r="F35" s="1"/>
      <c r="G35" s="1"/>
      <c r="H35" s="1"/>
      <c r="I35" s="1"/>
      <c r="J35" s="1"/>
    </row>
    <row r="36" spans="6:10" x14ac:dyDescent="0.35">
      <c r="F36" s="1"/>
      <c r="G36" s="1"/>
      <c r="H36" s="1"/>
      <c r="I36" s="1"/>
      <c r="J36" s="1"/>
    </row>
    <row r="37" spans="6:10" x14ac:dyDescent="0.35">
      <c r="F37" s="1"/>
      <c r="G37" s="1"/>
      <c r="H37" s="1"/>
      <c r="I37" s="1"/>
      <c r="J37" s="1"/>
    </row>
    <row r="38" spans="6:10" x14ac:dyDescent="0.35">
      <c r="F38" s="1"/>
      <c r="G38" s="1"/>
      <c r="H38" s="1"/>
      <c r="I38" s="1"/>
      <c r="J38" s="1"/>
    </row>
    <row r="39" spans="6:10" x14ac:dyDescent="0.35">
      <c r="F39" s="1"/>
      <c r="G39" s="1"/>
      <c r="H39" s="1"/>
      <c r="I39" s="1"/>
      <c r="J39" s="1"/>
    </row>
    <row r="40" spans="6:10" x14ac:dyDescent="0.35">
      <c r="F40" s="1"/>
      <c r="G40" s="1"/>
      <c r="H40" s="1"/>
      <c r="I40" s="1"/>
      <c r="J40" s="1"/>
    </row>
    <row r="41" spans="6:10" x14ac:dyDescent="0.35">
      <c r="F41" s="1"/>
      <c r="G41" s="1"/>
      <c r="H41" s="1"/>
      <c r="I41" s="1"/>
      <c r="J41" s="1"/>
    </row>
    <row r="42" spans="6:10" x14ac:dyDescent="0.35">
      <c r="F42" s="1"/>
      <c r="G42" s="1"/>
      <c r="H42" s="1"/>
      <c r="I42" s="1"/>
      <c r="J42" s="1"/>
    </row>
    <row r="43" spans="6:10" x14ac:dyDescent="0.35">
      <c r="F43" s="1"/>
      <c r="G43" s="1"/>
      <c r="H43" s="1"/>
      <c r="I43" s="1"/>
      <c r="J43" s="1"/>
    </row>
    <row r="44" spans="6:10" x14ac:dyDescent="0.35">
      <c r="F44" s="1"/>
      <c r="G44" s="1"/>
      <c r="H44" s="1"/>
      <c r="I44" s="1"/>
      <c r="J44" s="1"/>
    </row>
    <row r="45" spans="6:10" x14ac:dyDescent="0.35">
      <c r="F45" s="1"/>
      <c r="G45" s="1"/>
      <c r="H45" s="1"/>
      <c r="I45" s="1"/>
      <c r="J45" s="1"/>
    </row>
    <row r="46" spans="6:10" x14ac:dyDescent="0.35">
      <c r="F46" s="1"/>
      <c r="G46" s="1"/>
      <c r="H46" s="1"/>
      <c r="I46" s="1"/>
      <c r="J46" s="1"/>
    </row>
    <row r="47" spans="6:10" x14ac:dyDescent="0.35">
      <c r="F47" s="1"/>
      <c r="G47" s="1"/>
      <c r="H47" s="1"/>
      <c r="I47" s="1"/>
      <c r="J47" s="1"/>
    </row>
    <row r="48" spans="6:10" x14ac:dyDescent="0.35">
      <c r="F48" s="1"/>
      <c r="G48" s="1"/>
      <c r="H48" s="1"/>
      <c r="I48" s="1"/>
      <c r="J48" s="1"/>
    </row>
    <row r="49" spans="6:10" x14ac:dyDescent="0.35">
      <c r="F49" s="1"/>
      <c r="G49" s="1"/>
      <c r="H49" s="1"/>
      <c r="I49" s="1"/>
      <c r="J49" s="1"/>
    </row>
    <row r="50" spans="6:10" x14ac:dyDescent="0.35">
      <c r="F50" s="1"/>
      <c r="G50" s="1"/>
      <c r="H50" s="1"/>
      <c r="I50" s="1"/>
      <c r="J50" s="1"/>
    </row>
    <row r="51" spans="6:10" x14ac:dyDescent="0.35">
      <c r="F51" s="1"/>
      <c r="G51" s="1"/>
      <c r="H51" s="1"/>
      <c r="I51" s="1"/>
      <c r="J51" s="1"/>
    </row>
    <row r="52" spans="6:10" x14ac:dyDescent="0.35">
      <c r="F52" s="1"/>
      <c r="G52" s="1"/>
      <c r="H52" s="1"/>
      <c r="I52" s="1"/>
      <c r="J52" s="1"/>
    </row>
    <row r="53" spans="6:10" x14ac:dyDescent="0.35">
      <c r="F53" s="1"/>
      <c r="G53" s="1"/>
      <c r="H53" s="1"/>
      <c r="I53" s="1"/>
      <c r="J53" s="1"/>
    </row>
    <row r="54" spans="6:10" x14ac:dyDescent="0.35">
      <c r="F54" s="1"/>
      <c r="G54" s="1"/>
      <c r="H54" s="1"/>
      <c r="I54" s="1"/>
      <c r="J54" s="1"/>
    </row>
    <row r="55" spans="6:10" x14ac:dyDescent="0.35">
      <c r="F55" s="1"/>
      <c r="G55" s="1"/>
      <c r="H55" s="1"/>
      <c r="I55" s="1"/>
      <c r="J55" s="1"/>
    </row>
    <row r="56" spans="6:10" x14ac:dyDescent="0.35">
      <c r="F56" s="1"/>
      <c r="G56" s="1"/>
      <c r="H56" s="1"/>
      <c r="I56" s="1"/>
      <c r="J56" s="1"/>
    </row>
    <row r="57" spans="6:10" x14ac:dyDescent="0.35">
      <c r="F57" s="1"/>
      <c r="G57" s="1"/>
      <c r="H57" s="1"/>
      <c r="I57" s="1"/>
      <c r="J57" s="1"/>
    </row>
    <row r="58" spans="6:10" x14ac:dyDescent="0.35">
      <c r="F58" s="1"/>
      <c r="G58" s="1"/>
      <c r="H58" s="1"/>
      <c r="I58" s="1"/>
      <c r="J58" s="1"/>
    </row>
    <row r="59" spans="6:10" x14ac:dyDescent="0.35">
      <c r="F59" s="1"/>
      <c r="G59" s="1"/>
      <c r="H59" s="1"/>
      <c r="I59" s="1"/>
      <c r="J59" s="1"/>
    </row>
    <row r="60" spans="6:10" x14ac:dyDescent="0.35">
      <c r="F60" s="1"/>
      <c r="G60" s="1"/>
      <c r="H60" s="1"/>
      <c r="I60" s="1"/>
      <c r="J60" s="1"/>
    </row>
    <row r="61" spans="6:10" x14ac:dyDescent="0.35">
      <c r="F61" s="1"/>
      <c r="G61" s="1"/>
      <c r="H61" s="1"/>
      <c r="I61" s="1"/>
      <c r="J61" s="1"/>
    </row>
    <row r="62" spans="6:10" x14ac:dyDescent="0.35">
      <c r="F62" s="1"/>
      <c r="G62" s="1"/>
      <c r="H62" s="1"/>
      <c r="I62" s="1"/>
      <c r="J62" s="1"/>
    </row>
    <row r="63" spans="6:10" x14ac:dyDescent="0.35">
      <c r="F63" s="1"/>
      <c r="G63" s="1"/>
      <c r="H63" s="1"/>
      <c r="I63" s="1"/>
      <c r="J63" s="1"/>
    </row>
    <row r="64" spans="6:10" x14ac:dyDescent="0.35">
      <c r="F64" s="1"/>
      <c r="G64" s="1"/>
      <c r="H64" s="1"/>
      <c r="I64" s="1"/>
      <c r="J64" s="1"/>
    </row>
    <row r="65" spans="6:10" x14ac:dyDescent="0.35">
      <c r="F65" s="1"/>
      <c r="G65" s="1"/>
      <c r="H65" s="1"/>
      <c r="I65" s="1"/>
      <c r="J65" s="1"/>
    </row>
    <row r="66" spans="6:10" x14ac:dyDescent="0.35">
      <c r="F66" s="1"/>
      <c r="G66" s="1"/>
      <c r="H66" s="1"/>
      <c r="I66" s="1"/>
      <c r="J66" s="1"/>
    </row>
    <row r="67" spans="6:10" x14ac:dyDescent="0.35">
      <c r="F67" s="1"/>
      <c r="G67" s="1"/>
      <c r="H67" s="1"/>
      <c r="I67" s="1"/>
      <c r="J67" s="1"/>
    </row>
    <row r="68" spans="6:10" x14ac:dyDescent="0.35">
      <c r="F68" s="1"/>
      <c r="G68" s="1"/>
      <c r="H68" s="1"/>
      <c r="I68" s="1"/>
      <c r="J68" s="1"/>
    </row>
    <row r="69" spans="6:10" x14ac:dyDescent="0.35">
      <c r="F69" s="1"/>
      <c r="G69" s="1"/>
      <c r="H69" s="1"/>
      <c r="I69" s="1"/>
      <c r="J69" s="1"/>
    </row>
    <row r="70" spans="6:10" x14ac:dyDescent="0.35">
      <c r="F70" s="1"/>
      <c r="G70" s="1"/>
      <c r="H70" s="1"/>
      <c r="I70" s="1"/>
      <c r="J70" s="1"/>
    </row>
    <row r="71" spans="6:10" x14ac:dyDescent="0.35">
      <c r="F71" s="1"/>
      <c r="G71" s="1"/>
      <c r="H71" s="1"/>
      <c r="I71" s="1"/>
      <c r="J71" s="1"/>
    </row>
    <row r="72" spans="6:10" x14ac:dyDescent="0.35">
      <c r="F72" s="1"/>
      <c r="G72" s="1"/>
      <c r="H72" s="1"/>
      <c r="I72" s="1"/>
      <c r="J72" s="1"/>
    </row>
    <row r="73" spans="6:10" x14ac:dyDescent="0.35">
      <c r="F73" s="1"/>
      <c r="G73" s="1"/>
      <c r="H73" s="1"/>
      <c r="I73" s="1"/>
      <c r="J73" s="1"/>
    </row>
    <row r="74" spans="6:10" x14ac:dyDescent="0.35">
      <c r="F74" s="1"/>
      <c r="G74" s="1"/>
      <c r="H74" s="1"/>
      <c r="I74" s="1"/>
      <c r="J74" s="1"/>
    </row>
    <row r="75" spans="6:10" x14ac:dyDescent="0.35">
      <c r="F75" s="1"/>
      <c r="G75" s="1"/>
      <c r="H75" s="1"/>
      <c r="I75" s="1"/>
      <c r="J75" s="1"/>
    </row>
    <row r="76" spans="6:10" x14ac:dyDescent="0.35">
      <c r="F76" s="1"/>
      <c r="G76" s="1"/>
      <c r="H76" s="1"/>
      <c r="I76" s="1"/>
      <c r="J76" s="1"/>
    </row>
    <row r="77" spans="6:10" x14ac:dyDescent="0.35">
      <c r="F77" s="1"/>
      <c r="G77" s="1"/>
      <c r="H77" s="1"/>
      <c r="I77" s="1"/>
      <c r="J77" s="1"/>
    </row>
    <row r="78" spans="6:10" x14ac:dyDescent="0.35">
      <c r="F78" s="1"/>
      <c r="G78" s="1"/>
      <c r="H78" s="1"/>
      <c r="I78" s="1"/>
      <c r="J78" s="1"/>
    </row>
    <row r="79" spans="6:10" x14ac:dyDescent="0.35">
      <c r="F79" s="1"/>
      <c r="G79" s="1"/>
      <c r="H79" s="1"/>
      <c r="I79" s="1"/>
      <c r="J79" s="1"/>
    </row>
    <row r="80" spans="6: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20" priority="1">
      <formula>LEN(TRIM(W5))=0</formula>
    </cfRule>
  </conditionalFormatting>
  <conditionalFormatting sqref="W13:Y14 Z15:AA15 W17:Y18 W20:Y32">
    <cfRule type="containsBlanks" dxfId="119"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16" id="{C75E0605-EA89-4656-A152-9416F3722198}">
            <xm:f>COUNT(MATCH($F4,'Potential Species'!$C$4:$C$945, 0))=0</xm:f>
            <x14:dxf>
              <fill>
                <patternFill patternType="solid">
                  <bgColor theme="5" tint="0.79998168889431442"/>
                </patternFill>
              </fill>
            </x14:dxf>
          </x14:cfRule>
          <xm:sqref>F4:F24</xm:sqref>
        </x14:conditionalFormatting>
        <x14:conditionalFormatting xmlns:xm="http://schemas.microsoft.com/office/excel/2006/main">
          <x14:cfRule type="expression" priority="217" id="{E9EF9809-300B-4C86-B7D2-82AAFCCC7768}">
            <xm:f>COUNT(MATCH(P4,'Potential Species'!$C$4:$C$945, 0))=0</xm:f>
            <x14:dxf>
              <fill>
                <patternFill patternType="solid">
                  <bgColor theme="5" tint="0.79998168889431442"/>
                </patternFill>
              </fill>
            </x14:dxf>
          </x14:cfRule>
          <xm:sqref>P4</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37C2-7827-4245-A93D-077B457E90DC}">
  <sheetPr codeName="Sheet49"/>
  <dimension ref="A1:I108"/>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23" bestFit="1" customWidth="1"/>
    <col min="10" max="10" width="23.54296875" bestFit="1" customWidth="1"/>
    <col min="11" max="11" width="23.1796875" bestFit="1" customWidth="1"/>
    <col min="12" max="12" width="12.7265625" bestFit="1" customWidth="1"/>
    <col min="13" max="13" width="19.81640625" bestFit="1" customWidth="1"/>
    <col min="14" max="14" width="24.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2</v>
      </c>
      <c r="C2" t="s">
        <v>364</v>
      </c>
      <c r="D2">
        <v>1</v>
      </c>
      <c r="E2" t="s">
        <v>41</v>
      </c>
      <c r="F2">
        <v>136</v>
      </c>
      <c r="G2">
        <v>3.02</v>
      </c>
    </row>
    <row r="3" spans="1:9" x14ac:dyDescent="0.35">
      <c r="A3" t="s">
        <v>25</v>
      </c>
      <c r="B3">
        <v>2</v>
      </c>
      <c r="C3" t="s">
        <v>364</v>
      </c>
      <c r="D3">
        <v>1</v>
      </c>
      <c r="E3" t="s">
        <v>41</v>
      </c>
      <c r="F3">
        <v>169</v>
      </c>
      <c r="G3">
        <v>5.79</v>
      </c>
    </row>
    <row r="4" spans="1:9" x14ac:dyDescent="0.35">
      <c r="A4" t="s">
        <v>25</v>
      </c>
      <c r="B4">
        <v>2</v>
      </c>
      <c r="C4" t="s">
        <v>364</v>
      </c>
      <c r="D4">
        <v>1</v>
      </c>
      <c r="E4" t="s">
        <v>41</v>
      </c>
      <c r="F4">
        <v>170</v>
      </c>
      <c r="G4">
        <v>6.8</v>
      </c>
    </row>
    <row r="5" spans="1:9" x14ac:dyDescent="0.35">
      <c r="A5" t="s">
        <v>25</v>
      </c>
      <c r="B5">
        <v>2</v>
      </c>
      <c r="C5" t="s">
        <v>364</v>
      </c>
      <c r="D5">
        <v>1</v>
      </c>
      <c r="E5" t="s">
        <v>42</v>
      </c>
      <c r="F5">
        <v>114</v>
      </c>
      <c r="G5">
        <v>4.33</v>
      </c>
    </row>
    <row r="6" spans="1:9" x14ac:dyDescent="0.35">
      <c r="A6" t="s">
        <v>25</v>
      </c>
      <c r="B6">
        <v>2</v>
      </c>
      <c r="C6" t="s">
        <v>364</v>
      </c>
      <c r="D6">
        <v>1</v>
      </c>
      <c r="E6" t="s">
        <v>42</v>
      </c>
      <c r="F6">
        <v>111</v>
      </c>
      <c r="G6">
        <v>3.94</v>
      </c>
    </row>
    <row r="7" spans="1:9" x14ac:dyDescent="0.35">
      <c r="A7" t="s">
        <v>25</v>
      </c>
      <c r="B7">
        <v>2</v>
      </c>
      <c r="C7" t="s">
        <v>364</v>
      </c>
      <c r="D7">
        <v>1</v>
      </c>
      <c r="E7" t="s">
        <v>68</v>
      </c>
      <c r="F7">
        <v>138</v>
      </c>
      <c r="G7">
        <v>33.75</v>
      </c>
      <c r="H7" t="s">
        <v>13</v>
      </c>
    </row>
    <row r="8" spans="1:9" x14ac:dyDescent="0.35">
      <c r="A8" t="s">
        <v>25</v>
      </c>
      <c r="B8">
        <v>2</v>
      </c>
      <c r="C8" t="s">
        <v>364</v>
      </c>
      <c r="D8">
        <v>1</v>
      </c>
      <c r="E8" t="s">
        <v>77</v>
      </c>
      <c r="F8">
        <v>65</v>
      </c>
      <c r="G8">
        <v>2.71</v>
      </c>
    </row>
    <row r="9" spans="1:9" x14ac:dyDescent="0.35">
      <c r="A9" t="s">
        <v>25</v>
      </c>
      <c r="B9">
        <v>2</v>
      </c>
      <c r="C9" t="s">
        <v>364</v>
      </c>
      <c r="D9">
        <v>1</v>
      </c>
      <c r="E9" t="s">
        <v>77</v>
      </c>
      <c r="F9">
        <v>66</v>
      </c>
      <c r="G9">
        <v>3.3</v>
      </c>
    </row>
    <row r="10" spans="1:9" x14ac:dyDescent="0.35">
      <c r="A10" t="s">
        <v>25</v>
      </c>
      <c r="B10">
        <v>2</v>
      </c>
      <c r="C10" t="s">
        <v>364</v>
      </c>
      <c r="D10">
        <v>1</v>
      </c>
      <c r="E10" t="s">
        <v>22</v>
      </c>
      <c r="F10">
        <v>33</v>
      </c>
      <c r="G10">
        <v>0.89</v>
      </c>
    </row>
    <row r="11" spans="1:9" x14ac:dyDescent="0.35">
      <c r="A11" t="s">
        <v>25</v>
      </c>
      <c r="B11">
        <v>2</v>
      </c>
      <c r="C11" t="s">
        <v>364</v>
      </c>
      <c r="D11">
        <v>1</v>
      </c>
      <c r="E11" t="s">
        <v>22</v>
      </c>
      <c r="F11">
        <v>38</v>
      </c>
      <c r="G11">
        <v>1.42</v>
      </c>
    </row>
    <row r="12" spans="1:9" x14ac:dyDescent="0.35">
      <c r="A12" t="s">
        <v>25</v>
      </c>
      <c r="B12">
        <v>2</v>
      </c>
      <c r="C12" t="s">
        <v>364</v>
      </c>
      <c r="D12">
        <v>1</v>
      </c>
      <c r="E12" t="s">
        <v>15</v>
      </c>
      <c r="F12">
        <v>24</v>
      </c>
      <c r="G12">
        <v>0.3</v>
      </c>
    </row>
    <row r="13" spans="1:9" x14ac:dyDescent="0.35">
      <c r="A13" t="s">
        <v>25</v>
      </c>
      <c r="B13">
        <v>2</v>
      </c>
      <c r="C13" t="s">
        <v>364</v>
      </c>
      <c r="D13">
        <v>1</v>
      </c>
      <c r="E13" t="s">
        <v>15</v>
      </c>
      <c r="F13">
        <v>95</v>
      </c>
      <c r="G13">
        <v>14.21</v>
      </c>
    </row>
    <row r="14" spans="1:9" x14ac:dyDescent="0.35">
      <c r="A14" t="s">
        <v>25</v>
      </c>
      <c r="B14">
        <v>2</v>
      </c>
      <c r="C14" t="s">
        <v>364</v>
      </c>
      <c r="D14">
        <v>1</v>
      </c>
      <c r="E14" t="s">
        <v>44</v>
      </c>
      <c r="F14">
        <v>150</v>
      </c>
      <c r="G14">
        <v>57.31</v>
      </c>
    </row>
    <row r="15" spans="1:9" x14ac:dyDescent="0.35">
      <c r="A15" t="s">
        <v>25</v>
      </c>
      <c r="B15">
        <v>2</v>
      </c>
      <c r="C15" t="s">
        <v>364</v>
      </c>
      <c r="D15">
        <v>1</v>
      </c>
      <c r="E15" t="s">
        <v>26</v>
      </c>
      <c r="F15">
        <v>75</v>
      </c>
      <c r="G15">
        <v>7.5</v>
      </c>
    </row>
    <row r="16" spans="1:9" x14ac:dyDescent="0.35">
      <c r="A16" t="s">
        <v>25</v>
      </c>
      <c r="B16">
        <v>2</v>
      </c>
      <c r="C16" t="s">
        <v>364</v>
      </c>
      <c r="D16">
        <v>1</v>
      </c>
      <c r="E16" t="s">
        <v>45</v>
      </c>
      <c r="F16">
        <v>15</v>
      </c>
      <c r="G16">
        <v>0.19</v>
      </c>
    </row>
    <row r="17" spans="1:7" x14ac:dyDescent="0.35">
      <c r="A17" t="s">
        <v>25</v>
      </c>
      <c r="B17">
        <v>2</v>
      </c>
      <c r="C17" t="s">
        <v>364</v>
      </c>
      <c r="D17">
        <v>1</v>
      </c>
      <c r="E17" t="s">
        <v>46</v>
      </c>
      <c r="F17">
        <v>265</v>
      </c>
      <c r="G17">
        <v>7.82</v>
      </c>
    </row>
    <row r="18" spans="1:7" x14ac:dyDescent="0.35">
      <c r="A18" t="s">
        <v>25</v>
      </c>
      <c r="B18">
        <v>2</v>
      </c>
      <c r="C18" t="s">
        <v>364</v>
      </c>
      <c r="D18">
        <v>1</v>
      </c>
      <c r="E18" t="s">
        <v>103</v>
      </c>
      <c r="F18">
        <v>35</v>
      </c>
      <c r="G18">
        <v>1.06</v>
      </c>
    </row>
    <row r="19" spans="1:7" x14ac:dyDescent="0.35">
      <c r="A19" t="s">
        <v>25</v>
      </c>
      <c r="B19">
        <v>2</v>
      </c>
      <c r="C19" t="s">
        <v>364</v>
      </c>
      <c r="D19">
        <v>1</v>
      </c>
      <c r="E19" t="s">
        <v>71</v>
      </c>
      <c r="F19">
        <v>59</v>
      </c>
      <c r="G19">
        <v>2.33</v>
      </c>
    </row>
    <row r="20" spans="1:7" x14ac:dyDescent="0.35">
      <c r="A20" t="s">
        <v>25</v>
      </c>
      <c r="B20">
        <v>2</v>
      </c>
      <c r="C20" t="s">
        <v>364</v>
      </c>
      <c r="D20">
        <v>1</v>
      </c>
      <c r="E20" t="s">
        <v>71</v>
      </c>
      <c r="F20">
        <v>54</v>
      </c>
      <c r="G20">
        <v>1.66</v>
      </c>
    </row>
    <row r="21" spans="1:7" x14ac:dyDescent="0.35">
      <c r="A21" t="s">
        <v>25</v>
      </c>
      <c r="B21">
        <v>2</v>
      </c>
      <c r="C21" t="s">
        <v>364</v>
      </c>
      <c r="D21">
        <v>1</v>
      </c>
      <c r="E21" t="s">
        <v>71</v>
      </c>
      <c r="F21">
        <v>50</v>
      </c>
      <c r="G21">
        <v>1.53</v>
      </c>
    </row>
    <row r="22" spans="1:7" x14ac:dyDescent="0.35">
      <c r="A22" t="s">
        <v>25</v>
      </c>
      <c r="B22">
        <v>2</v>
      </c>
      <c r="C22" t="s">
        <v>364</v>
      </c>
      <c r="D22">
        <v>1</v>
      </c>
      <c r="E22" t="s">
        <v>71</v>
      </c>
      <c r="F22">
        <v>55</v>
      </c>
      <c r="G22">
        <v>1.76</v>
      </c>
    </row>
    <row r="23" spans="1:7" x14ac:dyDescent="0.35">
      <c r="A23" t="s">
        <v>25</v>
      </c>
      <c r="B23">
        <v>2</v>
      </c>
      <c r="C23" t="s">
        <v>364</v>
      </c>
      <c r="D23">
        <v>1</v>
      </c>
      <c r="E23" t="s">
        <v>71</v>
      </c>
      <c r="F23">
        <v>39</v>
      </c>
      <c r="G23">
        <v>0.68</v>
      </c>
    </row>
    <row r="24" spans="1:7" x14ac:dyDescent="0.35">
      <c r="A24" t="s">
        <v>25</v>
      </c>
      <c r="B24">
        <v>2</v>
      </c>
      <c r="C24" t="s">
        <v>364</v>
      </c>
      <c r="D24">
        <v>1</v>
      </c>
      <c r="E24" t="s">
        <v>71</v>
      </c>
      <c r="F24">
        <v>60</v>
      </c>
      <c r="G24">
        <v>2.2999999999999998</v>
      </c>
    </row>
    <row r="25" spans="1:7" x14ac:dyDescent="0.35">
      <c r="A25" t="s">
        <v>25</v>
      </c>
      <c r="B25">
        <v>2</v>
      </c>
      <c r="C25" t="s">
        <v>364</v>
      </c>
      <c r="D25">
        <v>1</v>
      </c>
      <c r="E25" t="s">
        <v>71</v>
      </c>
      <c r="F25">
        <v>33</v>
      </c>
      <c r="G25">
        <v>0.4</v>
      </c>
    </row>
    <row r="26" spans="1:7" x14ac:dyDescent="0.35">
      <c r="A26" t="s">
        <v>25</v>
      </c>
      <c r="B26">
        <v>2</v>
      </c>
      <c r="C26" t="s">
        <v>364</v>
      </c>
      <c r="D26">
        <v>1</v>
      </c>
      <c r="E26" t="s">
        <v>71</v>
      </c>
      <c r="F26">
        <v>32</v>
      </c>
      <c r="G26">
        <v>0.44</v>
      </c>
    </row>
    <row r="27" spans="1:7" x14ac:dyDescent="0.35">
      <c r="A27" t="s">
        <v>25</v>
      </c>
      <c r="B27">
        <v>2</v>
      </c>
      <c r="C27" t="s">
        <v>364</v>
      </c>
      <c r="D27">
        <v>1</v>
      </c>
      <c r="E27" t="s">
        <v>71</v>
      </c>
      <c r="F27">
        <v>26</v>
      </c>
      <c r="G27">
        <v>0.24</v>
      </c>
    </row>
    <row r="28" spans="1:7" x14ac:dyDescent="0.35">
      <c r="A28" t="s">
        <v>25</v>
      </c>
      <c r="B28">
        <v>2</v>
      </c>
      <c r="C28" t="s">
        <v>364</v>
      </c>
      <c r="D28">
        <v>1</v>
      </c>
      <c r="E28" t="s">
        <v>71</v>
      </c>
      <c r="F28">
        <v>36</v>
      </c>
      <c r="G28">
        <v>0.53</v>
      </c>
    </row>
    <row r="29" spans="1:7" x14ac:dyDescent="0.35">
      <c r="A29" t="s">
        <v>25</v>
      </c>
      <c r="B29">
        <v>2</v>
      </c>
      <c r="C29" t="s">
        <v>364</v>
      </c>
      <c r="D29">
        <v>1</v>
      </c>
      <c r="E29" t="s">
        <v>71</v>
      </c>
      <c r="F29">
        <v>36</v>
      </c>
      <c r="G29">
        <v>0.59</v>
      </c>
    </row>
    <row r="30" spans="1:7" x14ac:dyDescent="0.35">
      <c r="A30" t="s">
        <v>25</v>
      </c>
      <c r="B30">
        <v>2</v>
      </c>
      <c r="C30" t="s">
        <v>364</v>
      </c>
      <c r="D30">
        <v>1</v>
      </c>
      <c r="E30" t="s">
        <v>71</v>
      </c>
      <c r="F30">
        <v>32</v>
      </c>
      <c r="G30">
        <v>0.42</v>
      </c>
    </row>
    <row r="31" spans="1:7" x14ac:dyDescent="0.35">
      <c r="A31" t="s">
        <v>25</v>
      </c>
      <c r="B31">
        <v>2</v>
      </c>
      <c r="C31" t="s">
        <v>364</v>
      </c>
      <c r="D31">
        <v>1</v>
      </c>
      <c r="E31" t="s">
        <v>71</v>
      </c>
      <c r="F31">
        <v>33</v>
      </c>
      <c r="G31">
        <v>0.43</v>
      </c>
    </row>
    <row r="32" spans="1:7" x14ac:dyDescent="0.35">
      <c r="A32" t="s">
        <v>25</v>
      </c>
      <c r="B32">
        <v>2</v>
      </c>
      <c r="C32" t="s">
        <v>364</v>
      </c>
      <c r="D32">
        <v>1</v>
      </c>
      <c r="E32" t="s">
        <v>71</v>
      </c>
      <c r="F32">
        <v>34</v>
      </c>
      <c r="G32">
        <v>0.51</v>
      </c>
    </row>
    <row r="33" spans="1:7" x14ac:dyDescent="0.35">
      <c r="A33" t="s">
        <v>25</v>
      </c>
      <c r="B33">
        <v>2</v>
      </c>
      <c r="C33" t="s">
        <v>364</v>
      </c>
      <c r="D33">
        <v>1</v>
      </c>
      <c r="E33" t="s">
        <v>71</v>
      </c>
      <c r="F33">
        <v>39</v>
      </c>
      <c r="G33">
        <v>0.4</v>
      </c>
    </row>
    <row r="34" spans="1:7" x14ac:dyDescent="0.35">
      <c r="A34" t="s">
        <v>25</v>
      </c>
      <c r="B34">
        <v>2</v>
      </c>
      <c r="C34" t="s">
        <v>364</v>
      </c>
      <c r="D34">
        <v>1</v>
      </c>
      <c r="E34" t="s">
        <v>71</v>
      </c>
      <c r="F34">
        <v>50</v>
      </c>
      <c r="G34">
        <v>1.35</v>
      </c>
    </row>
    <row r="35" spans="1:7" x14ac:dyDescent="0.35">
      <c r="A35" t="s">
        <v>25</v>
      </c>
      <c r="B35">
        <v>2</v>
      </c>
      <c r="C35" t="s">
        <v>364</v>
      </c>
      <c r="D35">
        <v>1</v>
      </c>
      <c r="E35" t="s">
        <v>71</v>
      </c>
      <c r="F35">
        <v>26</v>
      </c>
      <c r="G35">
        <v>0.21</v>
      </c>
    </row>
    <row r="36" spans="1:7" x14ac:dyDescent="0.35">
      <c r="A36" t="s">
        <v>25</v>
      </c>
      <c r="B36">
        <v>2</v>
      </c>
      <c r="C36" t="s">
        <v>364</v>
      </c>
      <c r="D36">
        <v>1</v>
      </c>
      <c r="E36" t="s">
        <v>71</v>
      </c>
      <c r="F36">
        <v>40</v>
      </c>
      <c r="G36">
        <v>0.31</v>
      </c>
    </row>
    <row r="37" spans="1:7" x14ac:dyDescent="0.35">
      <c r="A37" t="s">
        <v>25</v>
      </c>
      <c r="B37">
        <v>2</v>
      </c>
      <c r="C37" t="s">
        <v>364</v>
      </c>
      <c r="D37">
        <v>1</v>
      </c>
      <c r="E37" t="s">
        <v>71</v>
      </c>
      <c r="F37">
        <v>23</v>
      </c>
      <c r="G37">
        <v>0.19</v>
      </c>
    </row>
    <row r="38" spans="1:7" x14ac:dyDescent="0.35">
      <c r="A38" t="s">
        <v>25</v>
      </c>
      <c r="B38">
        <v>2</v>
      </c>
      <c r="C38" t="s">
        <v>364</v>
      </c>
      <c r="D38">
        <v>1</v>
      </c>
      <c r="E38" t="s">
        <v>71</v>
      </c>
      <c r="F38">
        <v>35</v>
      </c>
      <c r="G38">
        <v>0.46</v>
      </c>
    </row>
    <row r="39" spans="1:7" x14ac:dyDescent="0.35">
      <c r="A39" t="s">
        <v>25</v>
      </c>
      <c r="B39">
        <v>2</v>
      </c>
      <c r="C39" t="s">
        <v>364</v>
      </c>
      <c r="D39">
        <v>1</v>
      </c>
      <c r="E39" t="s">
        <v>71</v>
      </c>
      <c r="F39">
        <v>27</v>
      </c>
      <c r="G39">
        <v>0.2</v>
      </c>
    </row>
    <row r="40" spans="1:7" x14ac:dyDescent="0.35">
      <c r="A40" t="s">
        <v>25</v>
      </c>
      <c r="B40">
        <v>2</v>
      </c>
      <c r="C40" t="s">
        <v>364</v>
      </c>
      <c r="D40">
        <v>1</v>
      </c>
      <c r="E40" t="s">
        <v>71</v>
      </c>
      <c r="F40">
        <v>27</v>
      </c>
      <c r="G40">
        <v>0.21</v>
      </c>
    </row>
    <row r="41" spans="1:7" x14ac:dyDescent="0.35">
      <c r="A41" t="s">
        <v>25</v>
      </c>
      <c r="B41">
        <v>2</v>
      </c>
      <c r="C41" t="s">
        <v>364</v>
      </c>
      <c r="D41">
        <v>1</v>
      </c>
      <c r="E41" t="s">
        <v>71</v>
      </c>
      <c r="F41">
        <v>24</v>
      </c>
      <c r="G41">
        <v>0.16</v>
      </c>
    </row>
    <row r="42" spans="1:7" x14ac:dyDescent="0.35">
      <c r="A42" t="s">
        <v>25</v>
      </c>
      <c r="B42">
        <v>2</v>
      </c>
      <c r="C42" t="s">
        <v>364</v>
      </c>
      <c r="D42">
        <v>1</v>
      </c>
      <c r="E42" t="s">
        <v>71</v>
      </c>
      <c r="F42">
        <v>24</v>
      </c>
      <c r="G42">
        <v>0.11</v>
      </c>
    </row>
    <row r="43" spans="1:7" x14ac:dyDescent="0.35">
      <c r="A43" t="s">
        <v>25</v>
      </c>
      <c r="B43">
        <v>2</v>
      </c>
      <c r="C43" t="s">
        <v>364</v>
      </c>
      <c r="D43">
        <v>1</v>
      </c>
      <c r="E43" t="s">
        <v>71</v>
      </c>
      <c r="F43">
        <v>24</v>
      </c>
      <c r="G43">
        <v>0.18</v>
      </c>
    </row>
    <row r="44" spans="1:7" x14ac:dyDescent="0.35">
      <c r="A44" t="s">
        <v>25</v>
      </c>
      <c r="B44">
        <v>2</v>
      </c>
      <c r="C44" t="s">
        <v>364</v>
      </c>
      <c r="D44">
        <v>1</v>
      </c>
      <c r="E44" t="s">
        <v>71</v>
      </c>
      <c r="F44">
        <v>28</v>
      </c>
      <c r="G44">
        <v>0.2</v>
      </c>
    </row>
    <row r="45" spans="1:7" x14ac:dyDescent="0.35">
      <c r="A45" t="s">
        <v>25</v>
      </c>
      <c r="B45">
        <v>2</v>
      </c>
      <c r="C45" t="s">
        <v>364</v>
      </c>
      <c r="D45">
        <v>1</v>
      </c>
      <c r="E45" t="s">
        <v>71</v>
      </c>
      <c r="F45">
        <v>26</v>
      </c>
      <c r="G45">
        <v>0.24</v>
      </c>
    </row>
    <row r="46" spans="1:7" x14ac:dyDescent="0.35">
      <c r="A46" t="s">
        <v>25</v>
      </c>
      <c r="B46">
        <v>2</v>
      </c>
      <c r="C46" t="s">
        <v>364</v>
      </c>
      <c r="D46">
        <v>1</v>
      </c>
      <c r="E46" t="s">
        <v>71</v>
      </c>
      <c r="F46">
        <v>32</v>
      </c>
      <c r="G46">
        <v>0.38</v>
      </c>
    </row>
    <row r="47" spans="1:7" x14ac:dyDescent="0.35">
      <c r="A47" t="s">
        <v>25</v>
      </c>
      <c r="B47">
        <v>2</v>
      </c>
      <c r="C47" t="s">
        <v>364</v>
      </c>
      <c r="D47">
        <v>1</v>
      </c>
      <c r="E47" t="s">
        <v>71</v>
      </c>
      <c r="F47">
        <v>22</v>
      </c>
      <c r="G47">
        <v>0.13</v>
      </c>
    </row>
    <row r="48" spans="1:7" x14ac:dyDescent="0.35">
      <c r="A48" t="s">
        <v>25</v>
      </c>
      <c r="B48">
        <v>2</v>
      </c>
      <c r="C48" t="s">
        <v>364</v>
      </c>
      <c r="D48">
        <v>1</v>
      </c>
      <c r="E48" t="s">
        <v>71</v>
      </c>
      <c r="F48">
        <v>25</v>
      </c>
      <c r="G48">
        <v>0.16</v>
      </c>
    </row>
    <row r="49" spans="1:9" x14ac:dyDescent="0.35">
      <c r="A49" t="s">
        <v>25</v>
      </c>
      <c r="B49">
        <v>2</v>
      </c>
      <c r="C49" t="s">
        <v>364</v>
      </c>
      <c r="D49">
        <v>1</v>
      </c>
      <c r="E49" t="s">
        <v>71</v>
      </c>
      <c r="F49">
        <v>29</v>
      </c>
      <c r="G49">
        <v>0.24</v>
      </c>
    </row>
    <row r="50" spans="1:9" x14ac:dyDescent="0.35">
      <c r="A50" t="s">
        <v>25</v>
      </c>
      <c r="B50">
        <v>2</v>
      </c>
      <c r="C50" t="s">
        <v>364</v>
      </c>
      <c r="D50">
        <v>1</v>
      </c>
      <c r="E50" t="s">
        <v>71</v>
      </c>
      <c r="F50">
        <v>23</v>
      </c>
      <c r="G50">
        <v>0.11</v>
      </c>
    </row>
    <row r="51" spans="1:9" x14ac:dyDescent="0.35">
      <c r="A51" t="s">
        <v>25</v>
      </c>
      <c r="B51">
        <v>2</v>
      </c>
      <c r="C51" t="s">
        <v>364</v>
      </c>
      <c r="D51">
        <v>1</v>
      </c>
      <c r="E51" t="s">
        <v>71</v>
      </c>
      <c r="F51">
        <v>22</v>
      </c>
      <c r="G51">
        <v>0.12</v>
      </c>
    </row>
    <row r="52" spans="1:9" x14ac:dyDescent="0.35">
      <c r="A52" t="s">
        <v>25</v>
      </c>
      <c r="B52">
        <v>2</v>
      </c>
      <c r="C52" t="s">
        <v>364</v>
      </c>
      <c r="D52">
        <v>1</v>
      </c>
      <c r="E52" t="s">
        <v>71</v>
      </c>
      <c r="F52">
        <v>64</v>
      </c>
      <c r="G52">
        <v>1.49</v>
      </c>
    </row>
    <row r="53" spans="1:9" x14ac:dyDescent="0.35">
      <c r="A53" t="s">
        <v>25</v>
      </c>
      <c r="B53">
        <v>2</v>
      </c>
      <c r="C53" t="s">
        <v>364</v>
      </c>
      <c r="D53">
        <v>1</v>
      </c>
      <c r="E53" t="s">
        <v>71</v>
      </c>
      <c r="F53">
        <v>48</v>
      </c>
      <c r="G53">
        <v>1.1499999999999999</v>
      </c>
    </row>
    <row r="54" spans="1:9" x14ac:dyDescent="0.35">
      <c r="A54" t="s">
        <v>25</v>
      </c>
      <c r="B54">
        <v>2</v>
      </c>
      <c r="C54" t="s">
        <v>364</v>
      </c>
      <c r="D54">
        <v>1</v>
      </c>
      <c r="E54" t="s">
        <v>71</v>
      </c>
      <c r="F54">
        <v>42</v>
      </c>
      <c r="G54">
        <v>0.96</v>
      </c>
    </row>
    <row r="55" spans="1:9" x14ac:dyDescent="0.35">
      <c r="A55" t="s">
        <v>25</v>
      </c>
      <c r="B55">
        <v>2</v>
      </c>
      <c r="C55" t="s">
        <v>364</v>
      </c>
      <c r="D55">
        <v>1</v>
      </c>
      <c r="E55" t="s">
        <v>71</v>
      </c>
      <c r="F55">
        <v>48</v>
      </c>
      <c r="G55">
        <v>1.1100000000000001</v>
      </c>
    </row>
    <row r="56" spans="1:9" x14ac:dyDescent="0.35">
      <c r="A56" t="s">
        <v>25</v>
      </c>
      <c r="B56">
        <v>2</v>
      </c>
      <c r="C56" t="s">
        <v>364</v>
      </c>
      <c r="D56">
        <v>1</v>
      </c>
      <c r="E56" t="s">
        <v>71</v>
      </c>
      <c r="F56">
        <v>28</v>
      </c>
      <c r="G56">
        <v>0.32</v>
      </c>
    </row>
    <row r="57" spans="1:9" x14ac:dyDescent="0.35">
      <c r="A57" t="s">
        <v>25</v>
      </c>
      <c r="B57">
        <v>2</v>
      </c>
      <c r="C57" t="s">
        <v>364</v>
      </c>
      <c r="D57">
        <v>1</v>
      </c>
      <c r="E57" t="s">
        <v>71</v>
      </c>
      <c r="F57">
        <v>22</v>
      </c>
      <c r="G57">
        <v>0.14000000000000001</v>
      </c>
      <c r="I57" t="s">
        <v>47</v>
      </c>
    </row>
    <row r="58" spans="1:9" x14ac:dyDescent="0.35">
      <c r="A58" t="s">
        <v>25</v>
      </c>
      <c r="B58">
        <v>2</v>
      </c>
      <c r="C58" t="s">
        <v>364</v>
      </c>
      <c r="D58">
        <v>1</v>
      </c>
      <c r="E58" t="s">
        <v>71</v>
      </c>
      <c r="F58">
        <v>80</v>
      </c>
      <c r="G58">
        <v>3.86</v>
      </c>
    </row>
    <row r="59" spans="1:9" x14ac:dyDescent="0.35">
      <c r="A59" t="s">
        <v>25</v>
      </c>
      <c r="B59">
        <v>2</v>
      </c>
      <c r="C59" t="s">
        <v>364</v>
      </c>
      <c r="D59">
        <v>1</v>
      </c>
      <c r="E59" t="s">
        <v>71</v>
      </c>
      <c r="F59">
        <v>65</v>
      </c>
      <c r="G59">
        <v>2.98</v>
      </c>
    </row>
    <row r="60" spans="1:9" x14ac:dyDescent="0.35">
      <c r="A60" t="s">
        <v>25</v>
      </c>
      <c r="B60">
        <v>2</v>
      </c>
      <c r="C60" t="s">
        <v>364</v>
      </c>
      <c r="D60">
        <v>1</v>
      </c>
      <c r="E60" t="s">
        <v>71</v>
      </c>
      <c r="F60">
        <v>69</v>
      </c>
      <c r="G60">
        <v>2.36</v>
      </c>
    </row>
    <row r="61" spans="1:9" x14ac:dyDescent="0.35">
      <c r="A61" t="s">
        <v>25</v>
      </c>
      <c r="B61">
        <v>2</v>
      </c>
      <c r="C61" t="s">
        <v>364</v>
      </c>
      <c r="D61">
        <v>1</v>
      </c>
      <c r="E61" t="s">
        <v>71</v>
      </c>
      <c r="F61">
        <v>70</v>
      </c>
      <c r="G61">
        <v>2.5</v>
      </c>
    </row>
    <row r="62" spans="1:9" x14ac:dyDescent="0.35">
      <c r="A62" t="s">
        <v>25</v>
      </c>
      <c r="B62">
        <v>2</v>
      </c>
      <c r="C62" t="s">
        <v>364</v>
      </c>
      <c r="D62">
        <v>1</v>
      </c>
      <c r="E62" t="s">
        <v>71</v>
      </c>
      <c r="F62">
        <v>63</v>
      </c>
      <c r="G62">
        <v>2.79</v>
      </c>
    </row>
    <row r="63" spans="1:9" x14ac:dyDescent="0.35">
      <c r="A63" t="s">
        <v>25</v>
      </c>
      <c r="B63">
        <v>2</v>
      </c>
      <c r="C63" t="s">
        <v>364</v>
      </c>
      <c r="D63">
        <v>1</v>
      </c>
      <c r="E63" t="s">
        <v>71</v>
      </c>
      <c r="F63">
        <v>61</v>
      </c>
      <c r="G63">
        <v>3.06</v>
      </c>
    </row>
    <row r="64" spans="1:9" x14ac:dyDescent="0.35">
      <c r="A64" t="s">
        <v>25</v>
      </c>
      <c r="B64">
        <v>2</v>
      </c>
      <c r="C64" t="s">
        <v>364</v>
      </c>
      <c r="D64">
        <v>1</v>
      </c>
      <c r="E64" t="s">
        <v>71</v>
      </c>
      <c r="F64">
        <v>50</v>
      </c>
      <c r="G64">
        <v>1.32</v>
      </c>
    </row>
    <row r="65" spans="1:7" x14ac:dyDescent="0.35">
      <c r="A65" t="s">
        <v>25</v>
      </c>
      <c r="B65">
        <v>2</v>
      </c>
      <c r="C65" t="s">
        <v>364</v>
      </c>
      <c r="D65">
        <v>1</v>
      </c>
      <c r="E65" t="s">
        <v>71</v>
      </c>
      <c r="F65">
        <v>60</v>
      </c>
      <c r="G65">
        <v>1.39</v>
      </c>
    </row>
    <row r="66" spans="1:7" x14ac:dyDescent="0.35">
      <c r="A66" t="s">
        <v>25</v>
      </c>
      <c r="B66">
        <v>2</v>
      </c>
      <c r="C66" t="s">
        <v>364</v>
      </c>
      <c r="D66">
        <v>1</v>
      </c>
      <c r="E66" t="s">
        <v>71</v>
      </c>
      <c r="F66">
        <v>50</v>
      </c>
      <c r="G66">
        <v>1.39</v>
      </c>
    </row>
    <row r="67" spans="1:7" x14ac:dyDescent="0.35">
      <c r="A67" t="s">
        <v>25</v>
      </c>
      <c r="B67">
        <v>2</v>
      </c>
      <c r="C67" t="s">
        <v>364</v>
      </c>
      <c r="D67">
        <v>1</v>
      </c>
      <c r="E67" t="s">
        <v>71</v>
      </c>
      <c r="F67">
        <v>55</v>
      </c>
      <c r="G67">
        <v>1.9</v>
      </c>
    </row>
    <row r="68" spans="1:7" x14ac:dyDescent="0.35">
      <c r="A68" t="s">
        <v>25</v>
      </c>
      <c r="B68">
        <v>2</v>
      </c>
      <c r="C68" t="s">
        <v>364</v>
      </c>
      <c r="D68">
        <v>1</v>
      </c>
      <c r="E68" t="s">
        <v>71</v>
      </c>
      <c r="F68">
        <v>56</v>
      </c>
      <c r="G68">
        <v>1.85</v>
      </c>
    </row>
    <row r="69" spans="1:7" x14ac:dyDescent="0.35">
      <c r="A69" t="s">
        <v>25</v>
      </c>
      <c r="B69">
        <v>2</v>
      </c>
      <c r="C69" t="s">
        <v>365</v>
      </c>
      <c r="D69">
        <v>0</v>
      </c>
      <c r="E69" t="s">
        <v>23</v>
      </c>
      <c r="F69">
        <v>135</v>
      </c>
      <c r="G69">
        <v>47.2</v>
      </c>
    </row>
    <row r="70" spans="1:7" x14ac:dyDescent="0.35">
      <c r="A70" t="s">
        <v>25</v>
      </c>
      <c r="B70">
        <v>2</v>
      </c>
      <c r="C70" t="s">
        <v>365</v>
      </c>
      <c r="D70">
        <v>0</v>
      </c>
      <c r="E70" t="s">
        <v>23</v>
      </c>
      <c r="F70">
        <v>83</v>
      </c>
      <c r="G70">
        <v>11.1</v>
      </c>
    </row>
    <row r="71" spans="1:7" x14ac:dyDescent="0.35">
      <c r="A71" t="s">
        <v>25</v>
      </c>
      <c r="B71">
        <v>2</v>
      </c>
      <c r="C71" t="s">
        <v>365</v>
      </c>
      <c r="D71">
        <v>0</v>
      </c>
      <c r="E71" t="s">
        <v>23</v>
      </c>
      <c r="F71">
        <v>206</v>
      </c>
      <c r="G71">
        <v>170.9</v>
      </c>
    </row>
    <row r="72" spans="1:7" x14ac:dyDescent="0.35">
      <c r="A72" t="s">
        <v>25</v>
      </c>
      <c r="B72">
        <v>2</v>
      </c>
      <c r="C72" t="s">
        <v>365</v>
      </c>
      <c r="D72">
        <v>0</v>
      </c>
      <c r="E72" t="s">
        <v>23</v>
      </c>
      <c r="F72">
        <v>224</v>
      </c>
      <c r="G72">
        <v>210.1</v>
      </c>
    </row>
    <row r="73" spans="1:7" x14ac:dyDescent="0.35">
      <c r="A73" t="s">
        <v>25</v>
      </c>
      <c r="B73">
        <v>2</v>
      </c>
      <c r="C73" t="s">
        <v>373</v>
      </c>
      <c r="D73">
        <v>1</v>
      </c>
      <c r="E73" t="s">
        <v>23</v>
      </c>
      <c r="F73">
        <v>140</v>
      </c>
      <c r="G73">
        <v>56.5</v>
      </c>
    </row>
    <row r="74" spans="1:7" x14ac:dyDescent="0.35">
      <c r="A74" t="s">
        <v>25</v>
      </c>
      <c r="B74">
        <v>2</v>
      </c>
      <c r="C74" t="s">
        <v>373</v>
      </c>
      <c r="D74">
        <v>1</v>
      </c>
      <c r="E74" t="s">
        <v>23</v>
      </c>
      <c r="F74">
        <v>146</v>
      </c>
      <c r="G74">
        <v>64.099999999999994</v>
      </c>
    </row>
    <row r="75" spans="1:7" x14ac:dyDescent="0.35">
      <c r="A75" t="s">
        <v>25</v>
      </c>
      <c r="B75">
        <v>2</v>
      </c>
      <c r="C75" t="s">
        <v>373</v>
      </c>
      <c r="D75">
        <v>1</v>
      </c>
      <c r="E75" t="s">
        <v>23</v>
      </c>
      <c r="F75">
        <v>156</v>
      </c>
      <c r="G75">
        <v>74.599999999999994</v>
      </c>
    </row>
    <row r="76" spans="1:7" x14ac:dyDescent="0.35">
      <c r="A76" t="s">
        <v>25</v>
      </c>
      <c r="B76">
        <v>2</v>
      </c>
      <c r="C76" t="s">
        <v>373</v>
      </c>
      <c r="D76">
        <v>1</v>
      </c>
      <c r="E76" t="s">
        <v>23</v>
      </c>
      <c r="F76">
        <v>89</v>
      </c>
      <c r="G76">
        <v>13.8</v>
      </c>
    </row>
    <row r="77" spans="1:7" x14ac:dyDescent="0.35">
      <c r="A77" t="s">
        <v>25</v>
      </c>
      <c r="B77">
        <v>2</v>
      </c>
      <c r="C77" t="s">
        <v>373</v>
      </c>
      <c r="D77">
        <v>1</v>
      </c>
      <c r="E77" t="s">
        <v>690</v>
      </c>
      <c r="F77">
        <v>455</v>
      </c>
      <c r="G77">
        <v>175.4</v>
      </c>
    </row>
    <row r="78" spans="1:7" x14ac:dyDescent="0.35">
      <c r="A78" t="s">
        <v>25</v>
      </c>
      <c r="B78">
        <v>2</v>
      </c>
      <c r="C78" t="s">
        <v>373</v>
      </c>
      <c r="D78">
        <v>1</v>
      </c>
      <c r="E78" t="s">
        <v>103</v>
      </c>
      <c r="F78">
        <v>56</v>
      </c>
      <c r="G78">
        <v>2.8</v>
      </c>
    </row>
    <row r="79" spans="1:7" x14ac:dyDescent="0.35">
      <c r="A79" t="s">
        <v>25</v>
      </c>
      <c r="B79">
        <v>2</v>
      </c>
      <c r="C79" t="s">
        <v>373</v>
      </c>
      <c r="D79">
        <v>1</v>
      </c>
      <c r="E79" t="s">
        <v>71</v>
      </c>
      <c r="F79">
        <v>59</v>
      </c>
      <c r="G79">
        <v>2.0499999999999998</v>
      </c>
    </row>
    <row r="80" spans="1:7" x14ac:dyDescent="0.35">
      <c r="A80" t="s">
        <v>25</v>
      </c>
      <c r="B80">
        <v>2</v>
      </c>
      <c r="C80" t="s">
        <v>373</v>
      </c>
      <c r="D80">
        <v>1</v>
      </c>
      <c r="E80" t="s">
        <v>71</v>
      </c>
      <c r="F80">
        <v>52</v>
      </c>
      <c r="G80">
        <v>1.49</v>
      </c>
    </row>
    <row r="81" spans="1:9" x14ac:dyDescent="0.35">
      <c r="A81" t="s">
        <v>25</v>
      </c>
      <c r="B81">
        <v>2</v>
      </c>
      <c r="C81" t="s">
        <v>373</v>
      </c>
      <c r="D81">
        <v>1</v>
      </c>
      <c r="E81" t="s">
        <v>71</v>
      </c>
      <c r="F81">
        <v>56</v>
      </c>
      <c r="G81">
        <v>1.82</v>
      </c>
    </row>
    <row r="82" spans="1:9" x14ac:dyDescent="0.35">
      <c r="A82" t="s">
        <v>25</v>
      </c>
      <c r="B82">
        <v>2</v>
      </c>
      <c r="C82" t="s">
        <v>373</v>
      </c>
      <c r="D82">
        <v>1</v>
      </c>
      <c r="E82" t="s">
        <v>71</v>
      </c>
      <c r="F82">
        <v>49</v>
      </c>
      <c r="I82" t="s">
        <v>48</v>
      </c>
    </row>
    <row r="83" spans="1:9" x14ac:dyDescent="0.35">
      <c r="A83" t="s">
        <v>25</v>
      </c>
      <c r="B83">
        <v>2</v>
      </c>
      <c r="C83" t="s">
        <v>373</v>
      </c>
      <c r="D83">
        <v>2</v>
      </c>
      <c r="E83" t="s">
        <v>23</v>
      </c>
      <c r="F83">
        <v>207</v>
      </c>
      <c r="G83">
        <v>169.3</v>
      </c>
    </row>
    <row r="84" spans="1:9" x14ac:dyDescent="0.35">
      <c r="A84" t="s">
        <v>25</v>
      </c>
      <c r="B84">
        <v>2</v>
      </c>
      <c r="C84" t="s">
        <v>373</v>
      </c>
      <c r="D84">
        <v>2</v>
      </c>
      <c r="E84" t="s">
        <v>23</v>
      </c>
      <c r="F84">
        <v>290</v>
      </c>
      <c r="G84">
        <v>437.5</v>
      </c>
    </row>
    <row r="85" spans="1:9" x14ac:dyDescent="0.35">
      <c r="A85" t="s">
        <v>25</v>
      </c>
      <c r="B85">
        <v>2</v>
      </c>
      <c r="C85" t="s">
        <v>373</v>
      </c>
      <c r="D85">
        <v>2</v>
      </c>
      <c r="E85" t="s">
        <v>23</v>
      </c>
      <c r="F85">
        <v>86</v>
      </c>
      <c r="G85">
        <v>12.9</v>
      </c>
    </row>
    <row r="86" spans="1:9" x14ac:dyDescent="0.35">
      <c r="A86" t="s">
        <v>25</v>
      </c>
      <c r="B86">
        <v>2</v>
      </c>
      <c r="C86" t="s">
        <v>373</v>
      </c>
      <c r="D86">
        <v>2</v>
      </c>
      <c r="E86" t="s">
        <v>23</v>
      </c>
      <c r="F86">
        <v>204</v>
      </c>
      <c r="G86">
        <v>155.1</v>
      </c>
    </row>
    <row r="87" spans="1:9" x14ac:dyDescent="0.35">
      <c r="A87" t="s">
        <v>25</v>
      </c>
      <c r="B87">
        <v>2</v>
      </c>
      <c r="C87" t="s">
        <v>373</v>
      </c>
      <c r="D87">
        <v>2</v>
      </c>
      <c r="E87" t="s">
        <v>23</v>
      </c>
      <c r="F87">
        <v>151</v>
      </c>
      <c r="G87">
        <v>73.5</v>
      </c>
    </row>
    <row r="88" spans="1:9" x14ac:dyDescent="0.35">
      <c r="A88" t="s">
        <v>25</v>
      </c>
      <c r="B88">
        <v>2</v>
      </c>
      <c r="C88" t="s">
        <v>373</v>
      </c>
      <c r="D88">
        <v>2</v>
      </c>
      <c r="E88" t="s">
        <v>23</v>
      </c>
      <c r="F88">
        <v>81</v>
      </c>
      <c r="G88">
        <v>12.8</v>
      </c>
    </row>
    <row r="89" spans="1:9" x14ac:dyDescent="0.35">
      <c r="A89" t="s">
        <v>25</v>
      </c>
      <c r="B89">
        <v>2</v>
      </c>
      <c r="C89" t="s">
        <v>373</v>
      </c>
      <c r="D89">
        <v>2</v>
      </c>
      <c r="E89" t="s">
        <v>23</v>
      </c>
      <c r="F89">
        <v>76</v>
      </c>
      <c r="G89">
        <v>8.4</v>
      </c>
    </row>
    <row r="90" spans="1:9" x14ac:dyDescent="0.35">
      <c r="A90" t="s">
        <v>25</v>
      </c>
      <c r="B90">
        <v>2</v>
      </c>
      <c r="C90" t="s">
        <v>373</v>
      </c>
      <c r="D90">
        <v>2</v>
      </c>
      <c r="E90" t="s">
        <v>71</v>
      </c>
      <c r="F90">
        <v>45</v>
      </c>
      <c r="G90">
        <v>0.98</v>
      </c>
    </row>
    <row r="91" spans="1:9" x14ac:dyDescent="0.35">
      <c r="A91" t="s">
        <v>25</v>
      </c>
      <c r="B91">
        <v>2</v>
      </c>
      <c r="C91" t="s">
        <v>373</v>
      </c>
      <c r="D91">
        <v>3</v>
      </c>
      <c r="E91" t="s">
        <v>26</v>
      </c>
      <c r="F91">
        <v>56</v>
      </c>
      <c r="G91">
        <v>3.22</v>
      </c>
    </row>
    <row r="92" spans="1:9" x14ac:dyDescent="0.35">
      <c r="A92" t="s">
        <v>25</v>
      </c>
      <c r="B92">
        <v>2</v>
      </c>
      <c r="C92" t="s">
        <v>373</v>
      </c>
      <c r="D92">
        <v>3</v>
      </c>
      <c r="E92" t="s">
        <v>690</v>
      </c>
      <c r="F92">
        <v>1042</v>
      </c>
      <c r="G92">
        <v>325.60000000000002</v>
      </c>
    </row>
    <row r="93" spans="1:9" x14ac:dyDescent="0.35">
      <c r="A93" t="s">
        <v>25</v>
      </c>
      <c r="B93">
        <v>2</v>
      </c>
      <c r="C93" t="s">
        <v>373</v>
      </c>
      <c r="D93">
        <v>3</v>
      </c>
      <c r="E93" t="s">
        <v>71</v>
      </c>
      <c r="F93">
        <v>46</v>
      </c>
    </row>
    <row r="94" spans="1:9" x14ac:dyDescent="0.35">
      <c r="A94" t="s">
        <v>25</v>
      </c>
      <c r="B94">
        <v>2</v>
      </c>
      <c r="C94" t="s">
        <v>373</v>
      </c>
      <c r="D94">
        <v>3</v>
      </c>
      <c r="E94" t="s">
        <v>31</v>
      </c>
      <c r="F94">
        <v>98</v>
      </c>
      <c r="G94">
        <v>22.5</v>
      </c>
    </row>
    <row r="95" spans="1:9" x14ac:dyDescent="0.35">
      <c r="A95" t="s">
        <v>25</v>
      </c>
      <c r="B95">
        <v>2</v>
      </c>
      <c r="C95" t="s">
        <v>373</v>
      </c>
      <c r="D95">
        <v>3</v>
      </c>
      <c r="E95" t="s">
        <v>31</v>
      </c>
      <c r="F95">
        <v>103</v>
      </c>
      <c r="G95">
        <v>26.4</v>
      </c>
    </row>
    <row r="96" spans="1:9" x14ac:dyDescent="0.35">
      <c r="A96" t="s">
        <v>25</v>
      </c>
      <c r="B96">
        <v>2</v>
      </c>
      <c r="C96" t="s">
        <v>373</v>
      </c>
      <c r="D96">
        <v>3</v>
      </c>
      <c r="E96" t="s">
        <v>31</v>
      </c>
      <c r="F96">
        <v>65</v>
      </c>
      <c r="G96">
        <v>6.12</v>
      </c>
    </row>
    <row r="97" spans="1:7" x14ac:dyDescent="0.35">
      <c r="A97" t="s">
        <v>25</v>
      </c>
      <c r="B97">
        <v>2</v>
      </c>
      <c r="C97" t="s">
        <v>373</v>
      </c>
      <c r="D97">
        <v>3</v>
      </c>
      <c r="E97" t="s">
        <v>31</v>
      </c>
      <c r="F97">
        <v>38</v>
      </c>
      <c r="G97">
        <v>1.71</v>
      </c>
    </row>
    <row r="98" spans="1:7" x14ac:dyDescent="0.35">
      <c r="A98" t="s">
        <v>25</v>
      </c>
      <c r="B98">
        <v>2</v>
      </c>
      <c r="C98" t="s">
        <v>373</v>
      </c>
      <c r="D98">
        <v>3</v>
      </c>
      <c r="E98" t="s">
        <v>23</v>
      </c>
      <c r="F98">
        <v>221</v>
      </c>
      <c r="G98">
        <v>171</v>
      </c>
    </row>
    <row r="99" spans="1:7" x14ac:dyDescent="0.35">
      <c r="A99" t="s">
        <v>25</v>
      </c>
      <c r="B99">
        <v>2</v>
      </c>
      <c r="C99" t="s">
        <v>373</v>
      </c>
      <c r="D99">
        <v>3</v>
      </c>
      <c r="E99" t="s">
        <v>23</v>
      </c>
      <c r="F99">
        <v>122</v>
      </c>
      <c r="G99">
        <v>27.7</v>
      </c>
    </row>
    <row r="100" spans="1:7" x14ac:dyDescent="0.35">
      <c r="A100" t="s">
        <v>25</v>
      </c>
      <c r="B100">
        <v>2</v>
      </c>
      <c r="C100" t="s">
        <v>373</v>
      </c>
      <c r="D100">
        <v>3</v>
      </c>
      <c r="E100" t="s">
        <v>23</v>
      </c>
      <c r="F100">
        <v>75</v>
      </c>
      <c r="G100">
        <v>6.6</v>
      </c>
    </row>
    <row r="101" spans="1:7" x14ac:dyDescent="0.35">
      <c r="A101" t="s">
        <v>25</v>
      </c>
      <c r="B101">
        <v>2</v>
      </c>
      <c r="C101" t="s">
        <v>373</v>
      </c>
      <c r="D101">
        <v>3</v>
      </c>
      <c r="E101" t="s">
        <v>23</v>
      </c>
      <c r="F101">
        <v>81</v>
      </c>
      <c r="G101">
        <v>8.92</v>
      </c>
    </row>
    <row r="102" spans="1:7" x14ac:dyDescent="0.35">
      <c r="A102" t="s">
        <v>25</v>
      </c>
      <c r="B102">
        <v>2</v>
      </c>
      <c r="C102" t="s">
        <v>373</v>
      </c>
      <c r="D102">
        <v>3</v>
      </c>
      <c r="E102" t="s">
        <v>23</v>
      </c>
      <c r="F102">
        <v>45</v>
      </c>
      <c r="G102">
        <v>2.2999999999999998</v>
      </c>
    </row>
    <row r="103" spans="1:7" x14ac:dyDescent="0.35">
      <c r="A103" t="s">
        <v>25</v>
      </c>
      <c r="B103">
        <v>2</v>
      </c>
      <c r="C103" t="s">
        <v>373</v>
      </c>
      <c r="D103">
        <v>3</v>
      </c>
      <c r="E103" t="s">
        <v>103</v>
      </c>
      <c r="F103">
        <v>66</v>
      </c>
      <c r="G103">
        <v>6.25</v>
      </c>
    </row>
    <row r="104" spans="1:7" x14ac:dyDescent="0.35">
      <c r="A104" t="s">
        <v>25</v>
      </c>
      <c r="B104">
        <v>2</v>
      </c>
      <c r="C104" t="s">
        <v>373</v>
      </c>
      <c r="D104">
        <v>3</v>
      </c>
      <c r="E104" t="s">
        <v>103</v>
      </c>
      <c r="F104">
        <v>69</v>
      </c>
      <c r="G104">
        <v>6.82</v>
      </c>
    </row>
    <row r="105" spans="1:7" x14ac:dyDescent="0.35">
      <c r="A105" t="s">
        <v>25</v>
      </c>
      <c r="B105">
        <v>2</v>
      </c>
      <c r="C105" t="s">
        <v>373</v>
      </c>
      <c r="D105">
        <v>3</v>
      </c>
      <c r="E105" t="s">
        <v>103</v>
      </c>
      <c r="F105">
        <v>77</v>
      </c>
      <c r="G105">
        <v>7.2</v>
      </c>
    </row>
    <row r="106" spans="1:7" x14ac:dyDescent="0.35">
      <c r="A106" t="s">
        <v>25</v>
      </c>
      <c r="B106">
        <v>2</v>
      </c>
      <c r="C106" t="s">
        <v>373</v>
      </c>
      <c r="D106">
        <v>3</v>
      </c>
      <c r="E106" t="s">
        <v>103</v>
      </c>
      <c r="F106">
        <v>52</v>
      </c>
      <c r="G106">
        <v>2.14</v>
      </c>
    </row>
    <row r="107" spans="1:7" x14ac:dyDescent="0.35">
      <c r="A107" t="s">
        <v>25</v>
      </c>
      <c r="B107">
        <v>2</v>
      </c>
      <c r="C107" t="s">
        <v>373</v>
      </c>
      <c r="D107">
        <v>3</v>
      </c>
      <c r="E107" t="s">
        <v>103</v>
      </c>
      <c r="F107">
        <v>51</v>
      </c>
      <c r="G107">
        <v>2.14</v>
      </c>
    </row>
    <row r="108" spans="1:7" x14ac:dyDescent="0.35">
      <c r="A108" t="s">
        <v>25</v>
      </c>
      <c r="B108">
        <v>2</v>
      </c>
      <c r="C108" t="s">
        <v>373</v>
      </c>
      <c r="D108">
        <v>3</v>
      </c>
      <c r="E108" t="s">
        <v>103</v>
      </c>
      <c r="F108">
        <v>62</v>
      </c>
      <c r="G108">
        <v>4.3899999999999997</v>
      </c>
    </row>
  </sheetData>
  <phoneticPr fontId="3" type="noConversion"/>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68EF-24AC-4EC8-AD60-CF4FBF77750A}">
  <sheetPr codeName="Sheet50"/>
  <dimension ref="A1:I3"/>
  <sheetViews>
    <sheetView workbookViewId="0"/>
  </sheetViews>
  <sheetFormatPr defaultRowHeight="14.5" x14ac:dyDescent="0.35"/>
  <cols>
    <col min="1" max="1" width="8.453125" bestFit="1" customWidth="1"/>
    <col min="2" max="2" width="6.7265625" bestFit="1" customWidth="1"/>
    <col min="3" max="3" width="7.08984375" bestFit="1" customWidth="1"/>
    <col min="4" max="4" width="13.08984375" bestFit="1" customWidth="1"/>
    <col min="5" max="5" width="13" bestFit="1" customWidth="1"/>
    <col min="6" max="6" width="9.90625" bestFit="1" customWidth="1"/>
    <col min="7" max="7" width="15.36328125" bestFit="1" customWidth="1"/>
    <col min="8" max="8" width="16.08984375"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25</v>
      </c>
      <c r="B2">
        <v>2</v>
      </c>
      <c r="C2" t="s">
        <v>364</v>
      </c>
      <c r="D2">
        <v>1</v>
      </c>
      <c r="E2" t="s">
        <v>71</v>
      </c>
      <c r="F2">
        <v>21</v>
      </c>
      <c r="G2">
        <v>25.16</v>
      </c>
      <c r="H2" t="s">
        <v>1060</v>
      </c>
      <c r="I2">
        <v>1.1980952380952381</v>
      </c>
    </row>
    <row r="3" spans="1:9" x14ac:dyDescent="0.35">
      <c r="A3" t="s">
        <v>25</v>
      </c>
      <c r="B3">
        <v>2</v>
      </c>
      <c r="C3" t="s">
        <v>364</v>
      </c>
      <c r="D3">
        <v>1</v>
      </c>
      <c r="E3" t="s">
        <v>71</v>
      </c>
      <c r="F3">
        <v>260</v>
      </c>
      <c r="G3">
        <v>53.97</v>
      </c>
      <c r="H3" t="s">
        <v>1059</v>
      </c>
      <c r="I3">
        <v>0.20757692307692308</v>
      </c>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E342-4641-4928-BC88-5E75291E4497}">
  <sheetPr codeName="Sheet51"/>
  <dimension ref="B1:AB177"/>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ht="14.5" customHeight="1" x14ac:dyDescent="0.35">
      <c r="B4" s="5" t="s">
        <v>25</v>
      </c>
      <c r="C4" s="5">
        <v>2</v>
      </c>
      <c r="D4" s="5" t="s">
        <v>364</v>
      </c>
      <c r="E4" s="5">
        <v>1</v>
      </c>
      <c r="F4" s="5" t="s">
        <v>41</v>
      </c>
      <c r="G4" s="4">
        <v>136</v>
      </c>
      <c r="H4" s="5">
        <v>3.02</v>
      </c>
      <c r="I4" s="5"/>
      <c r="J4" s="5"/>
      <c r="L4" s="5" t="str">
        <f t="shared" ref="L4:L5" si="0">$W$5</f>
        <v>Colorado</v>
      </c>
      <c r="M4" s="5">
        <f t="shared" ref="M4:M5" si="1">$W$6</f>
        <v>2</v>
      </c>
      <c r="N4" s="5" t="s">
        <v>364</v>
      </c>
      <c r="O4" s="5">
        <v>1</v>
      </c>
      <c r="P4" s="5" t="s">
        <v>71</v>
      </c>
      <c r="Q4" s="5">
        <v>21</v>
      </c>
      <c r="R4" s="5">
        <v>25.16</v>
      </c>
      <c r="S4" s="8" t="s">
        <v>1060</v>
      </c>
      <c r="T4" s="14">
        <f>Colorado2_Batch[[#This Row],[TotalWeight_g]]/Colorado2_Batch[[#This Row],[Number]]</f>
        <v>1.1980952380952381</v>
      </c>
      <c r="V4" s="15" t="s">
        <v>990</v>
      </c>
      <c r="W4" s="25" t="s">
        <v>363</v>
      </c>
      <c r="X4" s="26" t="s">
        <v>379</v>
      </c>
      <c r="Y4" s="26" t="s">
        <v>378</v>
      </c>
      <c r="Z4" s="26" t="s">
        <v>364</v>
      </c>
      <c r="AA4" s="26" t="s">
        <v>365</v>
      </c>
      <c r="AB4" s="5"/>
    </row>
    <row r="5" spans="2:28" ht="14.5" customHeight="1" x14ac:dyDescent="0.35">
      <c r="B5" s="5" t="s">
        <v>25</v>
      </c>
      <c r="C5" s="5">
        <v>2</v>
      </c>
      <c r="D5" s="5" t="s">
        <v>364</v>
      </c>
      <c r="E5" s="5">
        <v>1</v>
      </c>
      <c r="F5" s="5" t="s">
        <v>41</v>
      </c>
      <c r="G5" s="4">
        <v>169</v>
      </c>
      <c r="H5" s="5">
        <v>5.79</v>
      </c>
      <c r="I5" s="5"/>
      <c r="J5" s="5"/>
      <c r="L5" s="5" t="str">
        <f t="shared" si="0"/>
        <v>Colorado</v>
      </c>
      <c r="M5" s="5">
        <f t="shared" si="1"/>
        <v>2</v>
      </c>
      <c r="N5" s="5" t="s">
        <v>364</v>
      </c>
      <c r="O5" s="5">
        <v>1</v>
      </c>
      <c r="P5" s="5" t="s">
        <v>71</v>
      </c>
      <c r="Q5" s="5">
        <v>260</v>
      </c>
      <c r="R5" s="5">
        <v>53.97</v>
      </c>
      <c r="S5" s="5" t="s">
        <v>1059</v>
      </c>
      <c r="T5" s="5">
        <f>Colorado2_Batch[[#This Row],[TotalWeight_g]]/Colorado2_Batch[[#This Row],[Number]]</f>
        <v>0.20757692307692308</v>
      </c>
      <c r="V5" s="10" t="s">
        <v>295</v>
      </c>
      <c r="W5" s="15" t="s">
        <v>25</v>
      </c>
      <c r="X5" s="15" t="str">
        <f>Colorado2_Info[[#This Row],[Centipede Net 1.1]]</f>
        <v>Colorado</v>
      </c>
      <c r="Y5" s="15" t="str">
        <f>Colorado2_Info[[#This Row],[Centipede Net 1.1]]</f>
        <v>Colorado</v>
      </c>
      <c r="Z5" s="15" t="str">
        <f>Colorado2_Info[[#This Row],[Centipede Net 1.1]]</f>
        <v>Colorado</v>
      </c>
      <c r="AA5" s="15" t="str">
        <f>Colorado2_Info[[#This Row],[Centipede Net 1.1]]</f>
        <v>Colorado</v>
      </c>
      <c r="AB5" s="5"/>
    </row>
    <row r="6" spans="2:28" ht="14.5" customHeight="1" x14ac:dyDescent="0.35">
      <c r="B6" s="5" t="s">
        <v>25</v>
      </c>
      <c r="C6" s="5">
        <v>2</v>
      </c>
      <c r="D6" s="5" t="s">
        <v>364</v>
      </c>
      <c r="E6" s="5">
        <v>1</v>
      </c>
      <c r="F6" s="5" t="s">
        <v>41</v>
      </c>
      <c r="G6" s="4">
        <v>170</v>
      </c>
      <c r="H6" s="5">
        <v>6.8</v>
      </c>
      <c r="I6" s="5"/>
      <c r="J6" s="5"/>
      <c r="V6" s="10" t="s">
        <v>1053</v>
      </c>
      <c r="W6" s="15">
        <v>2</v>
      </c>
      <c r="X6" s="15">
        <f>Colorado2_Info[[#This Row],[Centipede Net 1.1]]</f>
        <v>2</v>
      </c>
      <c r="Y6" s="15">
        <f>Colorado2_Info[[#This Row],[Centipede Net 1.1]]</f>
        <v>2</v>
      </c>
      <c r="Z6" s="15">
        <f>Colorado2_Info[[#This Row],[Centipede Net 1.1]]</f>
        <v>2</v>
      </c>
      <c r="AA6" s="15">
        <f>Colorado2_Info[[#This Row],[Centipede Net 1.1]]</f>
        <v>2</v>
      </c>
      <c r="AB6" s="9"/>
    </row>
    <row r="7" spans="2:28" ht="14.5" customHeight="1" x14ac:dyDescent="0.35">
      <c r="B7" s="5" t="s">
        <v>25</v>
      </c>
      <c r="C7" s="5">
        <v>2</v>
      </c>
      <c r="D7" s="5" t="s">
        <v>364</v>
      </c>
      <c r="E7" s="5">
        <v>1</v>
      </c>
      <c r="F7" s="5" t="s">
        <v>42</v>
      </c>
      <c r="G7" s="4">
        <v>114</v>
      </c>
      <c r="H7" s="5">
        <v>4.33</v>
      </c>
      <c r="I7" s="5"/>
      <c r="J7" s="5"/>
      <c r="V7" s="10" t="s">
        <v>993</v>
      </c>
      <c r="W7" s="15" t="s">
        <v>994</v>
      </c>
      <c r="X7" s="15" t="str">
        <f>Colorado2_Info[[#This Row],[Centipede Net 1.1]]</f>
        <v>Rainy</v>
      </c>
      <c r="Y7" s="15" t="str">
        <f>Colorado2_Info[[#This Row],[Centipede Net 1.1]]</f>
        <v>Rainy</v>
      </c>
      <c r="Z7" s="15" t="str">
        <f>Colorado2_Info[[#This Row],[Centipede Net 1.1]]</f>
        <v>Rainy</v>
      </c>
      <c r="AA7" s="15" t="str">
        <f>Colorado2_Info[[#This Row],[Centipede Net 1.1]]</f>
        <v>Rainy</v>
      </c>
      <c r="AB7" s="11"/>
    </row>
    <row r="8" spans="2:28" ht="14.5" customHeight="1" x14ac:dyDescent="0.35">
      <c r="B8" s="5" t="s">
        <v>25</v>
      </c>
      <c r="C8" s="5">
        <v>2</v>
      </c>
      <c r="D8" s="5" t="s">
        <v>364</v>
      </c>
      <c r="E8" s="5">
        <v>1</v>
      </c>
      <c r="F8" s="5" t="s">
        <v>42</v>
      </c>
      <c r="G8" s="4">
        <v>111</v>
      </c>
      <c r="H8" s="5">
        <v>3.94</v>
      </c>
      <c r="I8" s="5"/>
      <c r="J8" s="5"/>
      <c r="V8" s="10" t="s">
        <v>384</v>
      </c>
      <c r="W8" s="16">
        <v>44882</v>
      </c>
      <c r="X8" s="16">
        <f>Colorado2_Info[[#This Row],[Centipede Net 1.1]]</f>
        <v>44882</v>
      </c>
      <c r="Y8" s="16">
        <f>Colorado2_Info[[#This Row],[Centipede Net 1.1]]</f>
        <v>44882</v>
      </c>
      <c r="Z8" s="16">
        <f>Colorado2_Info[[#This Row],[Centipede Net 1.1]]</f>
        <v>44882</v>
      </c>
      <c r="AA8" s="16">
        <f>Colorado2_Info[[#This Row],[Centipede Net 1.1]]</f>
        <v>44882</v>
      </c>
      <c r="AB8" s="5"/>
    </row>
    <row r="9" spans="2:28" ht="14.5" customHeight="1" x14ac:dyDescent="0.35">
      <c r="B9" s="5" t="s">
        <v>25</v>
      </c>
      <c r="C9" s="5">
        <v>2</v>
      </c>
      <c r="D9" s="5" t="s">
        <v>364</v>
      </c>
      <c r="E9" s="5">
        <v>1</v>
      </c>
      <c r="F9" s="5" t="s">
        <v>68</v>
      </c>
      <c r="G9" s="4">
        <v>138</v>
      </c>
      <c r="H9" s="5">
        <v>33.75</v>
      </c>
      <c r="I9" s="5" t="s">
        <v>13</v>
      </c>
      <c r="J9" s="5"/>
      <c r="V9" s="10" t="s">
        <v>392</v>
      </c>
      <c r="W9" s="17">
        <v>0.22916666666666666</v>
      </c>
      <c r="X9" s="17">
        <f>Colorado2_Info[[#This Row],[Centipede Net 1.1]]</f>
        <v>0.22916666666666666</v>
      </c>
      <c r="Y9" s="17">
        <f>Colorado2_Info[[#This Row],[Centipede Net 1.1]]</f>
        <v>0.22916666666666666</v>
      </c>
      <c r="Z9" s="17">
        <f>Colorado2_Info[[#This Row],[Centipede Net 1.1]]</f>
        <v>0.22916666666666666</v>
      </c>
      <c r="AA9" s="17">
        <f>Colorado2_Info[[#This Row],[Centipede Net 1.1]]</f>
        <v>0.22916666666666666</v>
      </c>
      <c r="AB9" s="10"/>
    </row>
    <row r="10" spans="2:28" ht="14.5" customHeight="1" x14ac:dyDescent="0.35">
      <c r="B10" s="5" t="s">
        <v>25</v>
      </c>
      <c r="C10" s="5">
        <v>2</v>
      </c>
      <c r="D10" s="5" t="s">
        <v>364</v>
      </c>
      <c r="E10" s="5">
        <v>1</v>
      </c>
      <c r="F10" s="5" t="s">
        <v>77</v>
      </c>
      <c r="G10" s="4">
        <v>65</v>
      </c>
      <c r="H10" s="5">
        <v>2.71</v>
      </c>
      <c r="I10" s="5"/>
      <c r="J10" s="5"/>
      <c r="V10" s="10" t="s">
        <v>366</v>
      </c>
      <c r="W10" s="15" t="s">
        <v>373</v>
      </c>
      <c r="X10" s="15" t="s">
        <v>373</v>
      </c>
      <c r="Y10" s="15" t="s">
        <v>373</v>
      </c>
      <c r="Z10" s="15" t="s">
        <v>364</v>
      </c>
      <c r="AA10" s="15" t="s">
        <v>365</v>
      </c>
      <c r="AB10" s="5"/>
    </row>
    <row r="11" spans="2:28" ht="14.5" customHeight="1" x14ac:dyDescent="0.35">
      <c r="B11" s="5" t="s">
        <v>25</v>
      </c>
      <c r="C11" s="5">
        <v>2</v>
      </c>
      <c r="D11" s="5" t="s">
        <v>364</v>
      </c>
      <c r="E11" s="5">
        <v>1</v>
      </c>
      <c r="F11" s="5" t="s">
        <v>77</v>
      </c>
      <c r="G11" s="4">
        <v>66</v>
      </c>
      <c r="H11" s="5">
        <v>3.3</v>
      </c>
      <c r="I11" s="5"/>
      <c r="J11" s="5"/>
      <c r="V11" s="10" t="s">
        <v>978</v>
      </c>
      <c r="W11" s="15">
        <v>1</v>
      </c>
      <c r="X11" s="15">
        <v>2</v>
      </c>
      <c r="Y11" s="15">
        <v>3</v>
      </c>
      <c r="Z11" s="15">
        <v>1</v>
      </c>
      <c r="AA11" s="15">
        <v>0</v>
      </c>
      <c r="AB11" s="5"/>
    </row>
    <row r="12" spans="2:28" ht="14.5" customHeight="1" x14ac:dyDescent="0.35">
      <c r="B12" s="5" t="s">
        <v>25</v>
      </c>
      <c r="C12" s="5">
        <v>2</v>
      </c>
      <c r="D12" s="5" t="s">
        <v>364</v>
      </c>
      <c r="E12" s="5">
        <v>1</v>
      </c>
      <c r="F12" s="5" t="s">
        <v>22</v>
      </c>
      <c r="G12" s="4">
        <v>33</v>
      </c>
      <c r="H12" s="5">
        <v>0.89</v>
      </c>
      <c r="I12" s="5"/>
      <c r="J12" s="5"/>
      <c r="V12" s="10" t="s">
        <v>367</v>
      </c>
      <c r="W12" s="15" t="str">
        <f>_xlfn.XLOOKUP(_xlfn.CONCAT(W5, " ", W6,  ".", W11), Sample_Coordinates[Sample Name], Sample_Coordinates[Coordinates], "Error")</f>
        <v>10.17542, -85.1085</v>
      </c>
      <c r="X12" s="15" t="str">
        <f>_xlfn.XLOOKUP(_xlfn.CONCAT(X5, " ", X6,  ".", X11), Sample_Coordinates[Sample Name], Sample_Coordinates[Coordinates], "Error")</f>
        <v>10.17533, -85.10835</v>
      </c>
      <c r="Y12" s="15" t="str">
        <f>_xlfn.XLOOKUP(_xlfn.CONCAT(Y5, " ", Y6,  ".", Y11), Sample_Coordinates[Sample Name], Sample_Coordinates[Coordinates], "Error")</f>
        <v>10.17533, -85.10797</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ht="14.5" customHeight="1" x14ac:dyDescent="0.35">
      <c r="B13" s="5" t="s">
        <v>25</v>
      </c>
      <c r="C13" s="5">
        <v>2</v>
      </c>
      <c r="D13" s="5" t="s">
        <v>364</v>
      </c>
      <c r="E13" s="5">
        <v>1</v>
      </c>
      <c r="F13" s="5" t="s">
        <v>22</v>
      </c>
      <c r="G13" s="4">
        <v>38</v>
      </c>
      <c r="H13" s="5">
        <v>1.42</v>
      </c>
      <c r="I13" s="5"/>
      <c r="J13" s="5"/>
      <c r="V13" s="10" t="s">
        <v>368</v>
      </c>
      <c r="W13" s="18">
        <v>0.24305555555555555</v>
      </c>
      <c r="X13" s="18">
        <v>0.24305555555555555</v>
      </c>
      <c r="Y13" s="18">
        <v>0.2638888888888889</v>
      </c>
      <c r="Z13" s="15"/>
      <c r="AA13" s="15"/>
    </row>
    <row r="14" spans="2:28" ht="14.5" customHeight="1" x14ac:dyDescent="0.35">
      <c r="B14" s="5" t="s">
        <v>25</v>
      </c>
      <c r="C14" s="5">
        <v>2</v>
      </c>
      <c r="D14" s="5" t="s">
        <v>364</v>
      </c>
      <c r="E14" s="5">
        <v>1</v>
      </c>
      <c r="F14" s="5" t="s">
        <v>15</v>
      </c>
      <c r="G14" s="4">
        <v>24</v>
      </c>
      <c r="H14" s="5">
        <v>0.3</v>
      </c>
      <c r="I14" s="5"/>
      <c r="J14" s="5"/>
      <c r="V14" s="10" t="s">
        <v>369</v>
      </c>
      <c r="W14" s="18">
        <v>0.49305555555555558</v>
      </c>
      <c r="X14" s="18">
        <v>0.49305555555555558</v>
      </c>
      <c r="Y14" s="18">
        <v>0.46180555555555558</v>
      </c>
      <c r="Z14" s="15"/>
      <c r="AA14" s="15"/>
      <c r="AB14" s="6"/>
    </row>
    <row r="15" spans="2:28" ht="14.5" customHeight="1" x14ac:dyDescent="0.35">
      <c r="B15" s="5" t="s">
        <v>25</v>
      </c>
      <c r="C15" s="5">
        <v>2</v>
      </c>
      <c r="D15" s="5" t="s">
        <v>364</v>
      </c>
      <c r="E15" s="5">
        <v>1</v>
      </c>
      <c r="F15" s="5" t="s">
        <v>15</v>
      </c>
      <c r="G15" s="4">
        <v>95</v>
      </c>
      <c r="H15" s="5">
        <v>14.21</v>
      </c>
      <c r="I15" s="5"/>
      <c r="J15" s="5"/>
      <c r="V15" s="10" t="s">
        <v>370</v>
      </c>
      <c r="W15" s="19">
        <f>24*(W14-W13)</f>
        <v>6</v>
      </c>
      <c r="X15" s="19">
        <f t="shared" ref="X15:Y15" si="2">24*(X14-X13)</f>
        <v>6</v>
      </c>
      <c r="Y15" s="19">
        <f t="shared" si="2"/>
        <v>4.75</v>
      </c>
      <c r="Z15" s="15">
        <v>1</v>
      </c>
      <c r="AA15" s="15">
        <v>20</v>
      </c>
      <c r="AB15" s="5"/>
    </row>
    <row r="16" spans="2:28" ht="14.5" customHeight="1" x14ac:dyDescent="0.35">
      <c r="B16" s="5" t="s">
        <v>25</v>
      </c>
      <c r="C16" s="5">
        <v>2</v>
      </c>
      <c r="D16" s="5" t="s">
        <v>364</v>
      </c>
      <c r="E16" s="5">
        <v>1</v>
      </c>
      <c r="F16" s="5" t="s">
        <v>44</v>
      </c>
      <c r="G16" s="4">
        <v>150</v>
      </c>
      <c r="H16" s="5">
        <v>57.31</v>
      </c>
      <c r="I16" s="5"/>
      <c r="J16" s="5"/>
      <c r="V16" s="10" t="s">
        <v>371</v>
      </c>
      <c r="W16" s="15" t="s">
        <v>376</v>
      </c>
      <c r="X16" s="15" t="s">
        <v>376</v>
      </c>
      <c r="Y16" s="15" t="s">
        <v>376</v>
      </c>
      <c r="Z16" s="15" t="s">
        <v>374</v>
      </c>
      <c r="AA16" s="15" t="s">
        <v>375</v>
      </c>
      <c r="AB16" s="5"/>
    </row>
    <row r="17" spans="2:28" ht="14.5" customHeight="1" x14ac:dyDescent="0.35">
      <c r="B17" s="5" t="s">
        <v>25</v>
      </c>
      <c r="C17" s="5">
        <v>2</v>
      </c>
      <c r="D17" s="5" t="s">
        <v>364</v>
      </c>
      <c r="E17" s="5">
        <v>1</v>
      </c>
      <c r="F17" s="5" t="s">
        <v>26</v>
      </c>
      <c r="G17" s="4">
        <v>75</v>
      </c>
      <c r="H17" s="5">
        <v>7.5</v>
      </c>
      <c r="I17" s="5"/>
      <c r="J17" s="5"/>
      <c r="V17" s="10" t="s">
        <v>388</v>
      </c>
      <c r="W17" s="20">
        <v>27.2</v>
      </c>
      <c r="X17" s="20">
        <v>26.5</v>
      </c>
      <c r="Y17" s="20">
        <v>22.1</v>
      </c>
      <c r="Z17" s="15"/>
      <c r="AA17" s="15"/>
      <c r="AB17" s="5"/>
    </row>
    <row r="18" spans="2:28" ht="14.5" customHeight="1" x14ac:dyDescent="0.35">
      <c r="B18" s="5" t="s">
        <v>25</v>
      </c>
      <c r="C18" s="5">
        <v>2</v>
      </c>
      <c r="D18" s="5" t="s">
        <v>364</v>
      </c>
      <c r="E18" s="5">
        <v>1</v>
      </c>
      <c r="F18" s="5" t="s">
        <v>45</v>
      </c>
      <c r="G18" s="4">
        <v>15</v>
      </c>
      <c r="H18" s="5">
        <v>0.19</v>
      </c>
      <c r="I18" s="5"/>
      <c r="J18" s="5"/>
      <c r="V18" s="10" t="s">
        <v>389</v>
      </c>
      <c r="W18" s="20">
        <v>26.5</v>
      </c>
      <c r="X18" s="20">
        <v>26</v>
      </c>
      <c r="Y18" s="20">
        <v>23.6</v>
      </c>
      <c r="Z18" s="15"/>
      <c r="AA18" s="15"/>
      <c r="AB18" s="5"/>
    </row>
    <row r="19" spans="2:28" ht="14.5" customHeight="1" x14ac:dyDescent="0.35">
      <c r="B19" s="5" t="s">
        <v>25</v>
      </c>
      <c r="C19" s="5">
        <v>2</v>
      </c>
      <c r="D19" s="5" t="s">
        <v>364</v>
      </c>
      <c r="E19" s="5">
        <v>1</v>
      </c>
      <c r="F19" s="5" t="s">
        <v>46</v>
      </c>
      <c r="G19" s="4">
        <v>265</v>
      </c>
      <c r="H19" s="5">
        <v>7.82</v>
      </c>
      <c r="I19" s="5"/>
      <c r="J19" s="5"/>
      <c r="V19" s="10" t="s">
        <v>372</v>
      </c>
      <c r="W19" s="15">
        <f>AVERAGE(W17:W18)</f>
        <v>26.85</v>
      </c>
      <c r="X19" s="15">
        <f t="shared" ref="X19:Y19" si="3">AVERAGE(X17:X18)</f>
        <v>26.25</v>
      </c>
      <c r="Y19" s="15">
        <f t="shared" si="3"/>
        <v>22.85</v>
      </c>
      <c r="Z19" s="15">
        <f>AVERAGE($W19:$Y19)</f>
        <v>25.316666666666666</v>
      </c>
      <c r="AA19" s="15">
        <f>AVERAGE($W19:$Y19)</f>
        <v>25.316666666666666</v>
      </c>
      <c r="AB19" s="5"/>
    </row>
    <row r="20" spans="2:28" ht="14.5" customHeight="1" x14ac:dyDescent="0.35">
      <c r="B20" s="5" t="s">
        <v>25</v>
      </c>
      <c r="C20" s="5">
        <v>2</v>
      </c>
      <c r="D20" s="5" t="s">
        <v>364</v>
      </c>
      <c r="E20" s="5">
        <v>1</v>
      </c>
      <c r="F20" s="5" t="s">
        <v>103</v>
      </c>
      <c r="G20" s="4">
        <v>35</v>
      </c>
      <c r="H20" s="5">
        <v>1.06</v>
      </c>
      <c r="I20" s="5"/>
      <c r="J20" s="5"/>
      <c r="V20" s="10" t="s">
        <v>1</v>
      </c>
      <c r="W20" s="15">
        <v>-46.7</v>
      </c>
      <c r="X20" s="15">
        <v>-47.2</v>
      </c>
      <c r="Y20" s="15">
        <v>-46</v>
      </c>
      <c r="Z20" s="15">
        <f t="shared" ref="Z20:AA32" si="4">AVERAGE($W20:$Y20)</f>
        <v>-46.633333333333333</v>
      </c>
      <c r="AA20" s="15">
        <f t="shared" si="4"/>
        <v>-46.633333333333333</v>
      </c>
      <c r="AB20" s="5"/>
    </row>
    <row r="21" spans="2:28" ht="14.5" customHeight="1" x14ac:dyDescent="0.35">
      <c r="B21" s="5" t="s">
        <v>25</v>
      </c>
      <c r="C21" s="5">
        <v>2</v>
      </c>
      <c r="D21" s="5" t="s">
        <v>364</v>
      </c>
      <c r="E21" s="5">
        <v>1</v>
      </c>
      <c r="F21" s="5" t="s">
        <v>71</v>
      </c>
      <c r="G21" s="4">
        <v>59</v>
      </c>
      <c r="H21" s="5">
        <v>2.33</v>
      </c>
      <c r="I21" s="5"/>
      <c r="J21" s="5"/>
      <c r="V21" s="10" t="s">
        <v>2</v>
      </c>
      <c r="W21" s="15">
        <v>7.89</v>
      </c>
      <c r="X21" s="15">
        <v>7.9</v>
      </c>
      <c r="Y21" s="15">
        <v>7.88</v>
      </c>
      <c r="Z21" s="15">
        <f t="shared" si="4"/>
        <v>7.89</v>
      </c>
      <c r="AA21" s="15">
        <f t="shared" si="4"/>
        <v>7.89</v>
      </c>
      <c r="AB21" s="5"/>
    </row>
    <row r="22" spans="2:28" ht="14.5" customHeight="1" x14ac:dyDescent="0.35">
      <c r="B22" s="5" t="s">
        <v>25</v>
      </c>
      <c r="C22" s="5">
        <v>2</v>
      </c>
      <c r="D22" s="5" t="s">
        <v>364</v>
      </c>
      <c r="E22" s="5">
        <v>1</v>
      </c>
      <c r="F22" s="5" t="s">
        <v>71</v>
      </c>
      <c r="G22" s="4">
        <v>54</v>
      </c>
      <c r="H22" s="5">
        <v>1.66</v>
      </c>
      <c r="I22" s="5"/>
      <c r="J22" s="5"/>
      <c r="V22" s="10" t="s">
        <v>3</v>
      </c>
      <c r="W22" s="15">
        <v>146.80000000000001</v>
      </c>
      <c r="X22" s="15">
        <v>150.30000000000001</v>
      </c>
      <c r="Y22" s="15">
        <v>140</v>
      </c>
      <c r="Z22" s="15">
        <f t="shared" si="4"/>
        <v>145.70000000000002</v>
      </c>
      <c r="AA22" s="15">
        <f t="shared" si="4"/>
        <v>145.70000000000002</v>
      </c>
      <c r="AB22" s="5"/>
    </row>
    <row r="23" spans="2:28" ht="14.5" customHeight="1" x14ac:dyDescent="0.35">
      <c r="B23" s="5" t="s">
        <v>25</v>
      </c>
      <c r="C23" s="5">
        <v>2</v>
      </c>
      <c r="D23" s="5" t="s">
        <v>364</v>
      </c>
      <c r="E23" s="5">
        <v>1</v>
      </c>
      <c r="F23" s="5" t="s">
        <v>71</v>
      </c>
      <c r="G23" s="4">
        <v>50</v>
      </c>
      <c r="H23" s="5">
        <v>1.53</v>
      </c>
      <c r="I23" s="5"/>
      <c r="J23" s="5"/>
      <c r="V23" s="10" t="s">
        <v>4</v>
      </c>
      <c r="W23" s="15">
        <v>69.099999999999994</v>
      </c>
      <c r="X23" s="15">
        <v>73</v>
      </c>
      <c r="Y23" s="15">
        <v>61.4</v>
      </c>
      <c r="Z23" s="15">
        <f t="shared" si="4"/>
        <v>67.833333333333329</v>
      </c>
      <c r="AA23" s="15">
        <f t="shared" si="4"/>
        <v>67.833333333333329</v>
      </c>
      <c r="AB23" s="5"/>
    </row>
    <row r="24" spans="2:28" ht="14.5" customHeight="1" x14ac:dyDescent="0.35">
      <c r="B24" s="5" t="s">
        <v>25</v>
      </c>
      <c r="C24" s="5">
        <v>2</v>
      </c>
      <c r="D24" s="5" t="s">
        <v>364</v>
      </c>
      <c r="E24" s="5">
        <v>1</v>
      </c>
      <c r="F24" s="5" t="s">
        <v>71</v>
      </c>
      <c r="G24" s="4">
        <v>55</v>
      </c>
      <c r="H24" s="5">
        <v>1.76</v>
      </c>
      <c r="I24" s="5"/>
      <c r="J24" s="5"/>
      <c r="V24" s="10" t="s">
        <v>354</v>
      </c>
      <c r="W24" s="15">
        <v>4.93</v>
      </c>
      <c r="X24" s="15">
        <v>5.0599999999999996</v>
      </c>
      <c r="Y24" s="15">
        <v>4.33</v>
      </c>
      <c r="Z24" s="15">
        <f t="shared" si="4"/>
        <v>4.7733333333333325</v>
      </c>
      <c r="AA24" s="15">
        <f t="shared" si="4"/>
        <v>4.7733333333333325</v>
      </c>
      <c r="AB24" s="5"/>
    </row>
    <row r="25" spans="2:28" ht="14.5" customHeight="1" x14ac:dyDescent="0.35">
      <c r="B25" s="5" t="s">
        <v>25</v>
      </c>
      <c r="C25" s="5">
        <v>2</v>
      </c>
      <c r="D25" s="5" t="s">
        <v>364</v>
      </c>
      <c r="E25" s="5">
        <v>1</v>
      </c>
      <c r="F25" s="5" t="s">
        <v>71</v>
      </c>
      <c r="G25" s="4">
        <v>39</v>
      </c>
      <c r="H25" s="5">
        <v>0.68</v>
      </c>
      <c r="I25" s="5"/>
      <c r="J25" s="5"/>
      <c r="V25" s="10" t="s">
        <v>17</v>
      </c>
      <c r="W25" s="15">
        <v>27</v>
      </c>
      <c r="X25" s="15">
        <v>26.69</v>
      </c>
      <c r="Y25" s="15">
        <v>26.85</v>
      </c>
      <c r="Z25" s="15">
        <f t="shared" si="4"/>
        <v>26.846666666666664</v>
      </c>
      <c r="AA25" s="15">
        <f t="shared" si="4"/>
        <v>26.846666666666664</v>
      </c>
      <c r="AB25" s="5"/>
    </row>
    <row r="26" spans="2:28" ht="14.5" customHeight="1" x14ac:dyDescent="0.35">
      <c r="B26" s="5" t="s">
        <v>25</v>
      </c>
      <c r="C26" s="5">
        <v>2</v>
      </c>
      <c r="D26" s="5" t="s">
        <v>364</v>
      </c>
      <c r="E26" s="5">
        <v>1</v>
      </c>
      <c r="F26" s="5" t="s">
        <v>71</v>
      </c>
      <c r="G26" s="4">
        <v>60</v>
      </c>
      <c r="H26" s="5">
        <v>2.2999999999999998</v>
      </c>
      <c r="I26" s="5"/>
      <c r="J26" s="5"/>
      <c r="Q26" s="12"/>
      <c r="V26" s="10" t="s">
        <v>986</v>
      </c>
      <c r="W26" s="15">
        <v>28.79</v>
      </c>
      <c r="X26" s="15">
        <v>28.44</v>
      </c>
      <c r="Y26" s="15">
        <v>28.36</v>
      </c>
      <c r="Z26" s="15">
        <f t="shared" si="4"/>
        <v>28.53</v>
      </c>
      <c r="AA26" s="15">
        <f t="shared" si="4"/>
        <v>28.53</v>
      </c>
      <c r="AB26" s="5"/>
    </row>
    <row r="27" spans="2:28" ht="14.5" customHeight="1" x14ac:dyDescent="0.35">
      <c r="B27" s="5" t="s">
        <v>25</v>
      </c>
      <c r="C27" s="5">
        <v>2</v>
      </c>
      <c r="D27" s="5" t="s">
        <v>364</v>
      </c>
      <c r="E27" s="5">
        <v>1</v>
      </c>
      <c r="F27" s="5" t="s">
        <v>71</v>
      </c>
      <c r="G27" s="4">
        <v>33</v>
      </c>
      <c r="H27" s="5">
        <v>0.4</v>
      </c>
      <c r="I27" s="5"/>
      <c r="J27" s="5"/>
      <c r="V27" s="10" t="s">
        <v>385</v>
      </c>
      <c r="W27" s="15">
        <v>0</v>
      </c>
      <c r="X27" s="15">
        <v>0</v>
      </c>
      <c r="Y27" s="15">
        <v>0</v>
      </c>
      <c r="Z27" s="15">
        <f t="shared" si="4"/>
        <v>0</v>
      </c>
      <c r="AA27" s="15">
        <f t="shared" si="4"/>
        <v>0</v>
      </c>
      <c r="AB27" s="5"/>
    </row>
    <row r="28" spans="2:28" ht="14.5" customHeight="1" x14ac:dyDescent="0.35">
      <c r="B28" s="5" t="s">
        <v>25</v>
      </c>
      <c r="C28" s="5">
        <v>2</v>
      </c>
      <c r="D28" s="5" t="s">
        <v>364</v>
      </c>
      <c r="E28" s="5">
        <v>1</v>
      </c>
      <c r="F28" s="5" t="s">
        <v>71</v>
      </c>
      <c r="G28" s="4">
        <v>32</v>
      </c>
      <c r="H28" s="5">
        <v>0.44</v>
      </c>
      <c r="I28" s="5"/>
      <c r="J28" s="5"/>
      <c r="V28" s="10" t="s">
        <v>992</v>
      </c>
      <c r="W28" s="15">
        <v>13.51</v>
      </c>
      <c r="X28" s="15">
        <v>13.35</v>
      </c>
      <c r="Y28" s="15">
        <v>13.43</v>
      </c>
      <c r="Z28" s="15">
        <f t="shared" si="4"/>
        <v>13.43</v>
      </c>
      <c r="AA28" s="15">
        <f t="shared" si="4"/>
        <v>13.43</v>
      </c>
      <c r="AB28" s="5"/>
    </row>
    <row r="29" spans="2:28" ht="14.5" customHeight="1" x14ac:dyDescent="0.35">
      <c r="B29" s="5" t="s">
        <v>25</v>
      </c>
      <c r="C29" s="5">
        <v>2</v>
      </c>
      <c r="D29" s="5" t="s">
        <v>364</v>
      </c>
      <c r="E29" s="5">
        <v>1</v>
      </c>
      <c r="F29" s="5" t="s">
        <v>71</v>
      </c>
      <c r="G29" s="4">
        <v>26</v>
      </c>
      <c r="H29" s="5">
        <v>0.24</v>
      </c>
      <c r="I29" s="5"/>
      <c r="J29" s="5"/>
      <c r="V29" s="10" t="s">
        <v>5</v>
      </c>
      <c r="W29" s="15">
        <v>16.48</v>
      </c>
      <c r="X29" s="15">
        <v>16.28</v>
      </c>
      <c r="Y29" s="15">
        <v>16.39</v>
      </c>
      <c r="Z29" s="15">
        <f t="shared" si="4"/>
        <v>16.383333333333336</v>
      </c>
      <c r="AA29" s="15">
        <f t="shared" si="4"/>
        <v>16.383333333333336</v>
      </c>
      <c r="AB29" s="5"/>
    </row>
    <row r="30" spans="2:28" ht="14.5" customHeight="1" x14ac:dyDescent="0.35">
      <c r="B30" s="5" t="s">
        <v>25</v>
      </c>
      <c r="C30" s="5">
        <v>2</v>
      </c>
      <c r="D30" s="5" t="s">
        <v>364</v>
      </c>
      <c r="E30" s="5">
        <v>1</v>
      </c>
      <c r="F30" s="5" t="s">
        <v>71</v>
      </c>
      <c r="G30" s="4">
        <v>36</v>
      </c>
      <c r="H30" s="5">
        <v>0.53</v>
      </c>
      <c r="I30" s="5"/>
      <c r="J30" s="5"/>
      <c r="V30" s="10" t="s">
        <v>386</v>
      </c>
      <c r="W30" s="15">
        <v>8.4</v>
      </c>
      <c r="X30" s="15">
        <v>8.1999999999999993</v>
      </c>
      <c r="Y30" s="15">
        <v>8.5</v>
      </c>
      <c r="Z30" s="15">
        <f t="shared" si="4"/>
        <v>8.3666666666666671</v>
      </c>
      <c r="AA30" s="15">
        <f t="shared" si="4"/>
        <v>8.3666666666666671</v>
      </c>
      <c r="AB30" s="5"/>
    </row>
    <row r="31" spans="2:28" ht="14.5" customHeight="1" x14ac:dyDescent="0.35">
      <c r="B31" s="5" t="s">
        <v>25</v>
      </c>
      <c r="C31" s="5">
        <v>2</v>
      </c>
      <c r="D31" s="5" t="s">
        <v>364</v>
      </c>
      <c r="E31" s="5">
        <v>1</v>
      </c>
      <c r="F31" s="5" t="s">
        <v>71</v>
      </c>
      <c r="G31" s="4">
        <v>36</v>
      </c>
      <c r="H31" s="5">
        <v>0.59</v>
      </c>
      <c r="I31" s="5"/>
      <c r="J31" s="5"/>
      <c r="V31" s="10" t="s">
        <v>377</v>
      </c>
      <c r="W31" s="15">
        <v>28.49</v>
      </c>
      <c r="X31" s="15">
        <v>28.44</v>
      </c>
      <c r="Y31" s="15">
        <v>27.97</v>
      </c>
      <c r="Z31" s="15">
        <f t="shared" si="4"/>
        <v>28.3</v>
      </c>
      <c r="AA31" s="15">
        <f t="shared" si="4"/>
        <v>28.3</v>
      </c>
    </row>
    <row r="32" spans="2:28" ht="14.5" customHeight="1" x14ac:dyDescent="0.35">
      <c r="B32" s="5" t="s">
        <v>25</v>
      </c>
      <c r="C32" s="5">
        <v>2</v>
      </c>
      <c r="D32" s="5" t="s">
        <v>364</v>
      </c>
      <c r="E32" s="5">
        <v>1</v>
      </c>
      <c r="F32" s="5" t="s">
        <v>71</v>
      </c>
      <c r="G32" s="4">
        <v>32</v>
      </c>
      <c r="H32" s="5">
        <v>0.42</v>
      </c>
      <c r="I32" s="5"/>
      <c r="J32" s="5"/>
      <c r="V32" s="10" t="s">
        <v>387</v>
      </c>
      <c r="W32" s="15">
        <v>14.744999999999999</v>
      </c>
      <c r="X32" s="15">
        <v>14.747</v>
      </c>
      <c r="Y32" s="15">
        <v>14.755000000000001</v>
      </c>
      <c r="Z32" s="15">
        <f t="shared" si="4"/>
        <v>14.749000000000001</v>
      </c>
      <c r="AA32" s="15">
        <f t="shared" si="4"/>
        <v>14.749000000000001</v>
      </c>
    </row>
    <row r="33" spans="2:10" ht="14.5" customHeight="1" x14ac:dyDescent="0.35">
      <c r="B33" s="5" t="s">
        <v>25</v>
      </c>
      <c r="C33" s="5">
        <v>2</v>
      </c>
      <c r="D33" s="5" t="s">
        <v>364</v>
      </c>
      <c r="E33" s="5">
        <v>1</v>
      </c>
      <c r="F33" s="5" t="s">
        <v>71</v>
      </c>
      <c r="G33" s="4">
        <v>33</v>
      </c>
      <c r="H33" s="5">
        <v>0.43</v>
      </c>
      <c r="I33" s="5"/>
      <c r="J33" s="5"/>
    </row>
    <row r="34" spans="2:10" ht="14.5" customHeight="1" x14ac:dyDescent="0.35">
      <c r="B34" s="5" t="s">
        <v>25</v>
      </c>
      <c r="C34" s="5">
        <v>2</v>
      </c>
      <c r="D34" s="5" t="s">
        <v>364</v>
      </c>
      <c r="E34" s="5">
        <v>1</v>
      </c>
      <c r="F34" s="5" t="s">
        <v>71</v>
      </c>
      <c r="G34" s="4">
        <v>34</v>
      </c>
      <c r="H34" s="5">
        <v>0.51</v>
      </c>
      <c r="I34" s="5"/>
      <c r="J34" s="5"/>
    </row>
    <row r="35" spans="2:10" ht="14.5" customHeight="1" x14ac:dyDescent="0.35">
      <c r="B35" s="5" t="s">
        <v>25</v>
      </c>
      <c r="C35" s="5">
        <v>2</v>
      </c>
      <c r="D35" s="5" t="s">
        <v>364</v>
      </c>
      <c r="E35" s="5">
        <v>1</v>
      </c>
      <c r="F35" s="5" t="s">
        <v>71</v>
      </c>
      <c r="G35" s="4">
        <v>39</v>
      </c>
      <c r="H35" s="5">
        <v>0.4</v>
      </c>
      <c r="I35" s="5"/>
      <c r="J35" s="5"/>
    </row>
    <row r="36" spans="2:10" ht="14.5" customHeight="1" x14ac:dyDescent="0.35">
      <c r="B36" s="5" t="s">
        <v>25</v>
      </c>
      <c r="C36" s="5">
        <v>2</v>
      </c>
      <c r="D36" s="5" t="s">
        <v>364</v>
      </c>
      <c r="E36" s="5">
        <v>1</v>
      </c>
      <c r="F36" s="5" t="s">
        <v>71</v>
      </c>
      <c r="G36" s="4">
        <v>50</v>
      </c>
      <c r="H36" s="5">
        <v>1.35</v>
      </c>
      <c r="I36" s="5"/>
      <c r="J36" s="5"/>
    </row>
    <row r="37" spans="2:10" ht="14.5" customHeight="1" x14ac:dyDescent="0.35">
      <c r="B37" s="5" t="s">
        <v>25</v>
      </c>
      <c r="C37" s="5">
        <v>2</v>
      </c>
      <c r="D37" s="5" t="s">
        <v>364</v>
      </c>
      <c r="E37" s="5">
        <v>1</v>
      </c>
      <c r="F37" s="5" t="s">
        <v>71</v>
      </c>
      <c r="G37" s="4">
        <v>26</v>
      </c>
      <c r="H37" s="5">
        <v>0.21</v>
      </c>
      <c r="I37" s="5"/>
      <c r="J37" s="5"/>
    </row>
    <row r="38" spans="2:10" ht="14.5" customHeight="1" x14ac:dyDescent="0.35">
      <c r="B38" s="5" t="s">
        <v>25</v>
      </c>
      <c r="C38" s="5">
        <v>2</v>
      </c>
      <c r="D38" s="5" t="s">
        <v>364</v>
      </c>
      <c r="E38" s="5">
        <v>1</v>
      </c>
      <c r="F38" s="5" t="s">
        <v>71</v>
      </c>
      <c r="G38" s="4">
        <v>40</v>
      </c>
      <c r="H38" s="5">
        <v>0.31</v>
      </c>
      <c r="I38" s="5"/>
      <c r="J38" s="5"/>
    </row>
    <row r="39" spans="2:10" ht="14.5" customHeight="1" x14ac:dyDescent="0.35">
      <c r="B39" s="5" t="s">
        <v>25</v>
      </c>
      <c r="C39" s="5">
        <v>2</v>
      </c>
      <c r="D39" s="5" t="s">
        <v>364</v>
      </c>
      <c r="E39" s="5">
        <v>1</v>
      </c>
      <c r="F39" s="5" t="s">
        <v>71</v>
      </c>
      <c r="G39" s="4">
        <v>23</v>
      </c>
      <c r="H39" s="5">
        <v>0.19</v>
      </c>
      <c r="I39" s="5"/>
      <c r="J39" s="5"/>
    </row>
    <row r="40" spans="2:10" ht="14.5" customHeight="1" x14ac:dyDescent="0.35">
      <c r="B40" s="5" t="s">
        <v>25</v>
      </c>
      <c r="C40" s="5">
        <v>2</v>
      </c>
      <c r="D40" s="5" t="s">
        <v>364</v>
      </c>
      <c r="E40" s="5">
        <v>1</v>
      </c>
      <c r="F40" s="5" t="s">
        <v>71</v>
      </c>
      <c r="G40" s="4">
        <v>35</v>
      </c>
      <c r="H40" s="5">
        <v>0.46</v>
      </c>
      <c r="I40" s="5"/>
      <c r="J40" s="5"/>
    </row>
    <row r="41" spans="2:10" ht="14.5" customHeight="1" x14ac:dyDescent="0.35">
      <c r="B41" s="5" t="s">
        <v>25</v>
      </c>
      <c r="C41" s="5">
        <v>2</v>
      </c>
      <c r="D41" s="5" t="s">
        <v>364</v>
      </c>
      <c r="E41" s="5">
        <v>1</v>
      </c>
      <c r="F41" s="5" t="s">
        <v>71</v>
      </c>
      <c r="G41" s="4">
        <v>27</v>
      </c>
      <c r="H41" s="5">
        <v>0.2</v>
      </c>
      <c r="I41" s="5"/>
      <c r="J41" s="5"/>
    </row>
    <row r="42" spans="2:10" ht="14.5" customHeight="1" x14ac:dyDescent="0.35">
      <c r="B42" s="5" t="s">
        <v>25</v>
      </c>
      <c r="C42" s="5">
        <v>2</v>
      </c>
      <c r="D42" s="5" t="s">
        <v>364</v>
      </c>
      <c r="E42" s="5">
        <v>1</v>
      </c>
      <c r="F42" s="5" t="s">
        <v>71</v>
      </c>
      <c r="G42" s="4">
        <v>27</v>
      </c>
      <c r="H42" s="5">
        <v>0.21</v>
      </c>
      <c r="I42" s="5"/>
      <c r="J42" s="5"/>
    </row>
    <row r="43" spans="2:10" ht="14.5" customHeight="1" x14ac:dyDescent="0.35">
      <c r="B43" s="5" t="s">
        <v>25</v>
      </c>
      <c r="C43" s="5">
        <v>2</v>
      </c>
      <c r="D43" s="5" t="s">
        <v>364</v>
      </c>
      <c r="E43" s="5">
        <v>1</v>
      </c>
      <c r="F43" s="5" t="s">
        <v>71</v>
      </c>
      <c r="G43" s="4">
        <v>24</v>
      </c>
      <c r="H43" s="5">
        <v>0.16</v>
      </c>
      <c r="I43" s="5"/>
      <c r="J43" s="5"/>
    </row>
    <row r="44" spans="2:10" ht="14.5" customHeight="1" x14ac:dyDescent="0.35">
      <c r="B44" s="5" t="s">
        <v>25</v>
      </c>
      <c r="C44" s="5">
        <v>2</v>
      </c>
      <c r="D44" s="5" t="s">
        <v>364</v>
      </c>
      <c r="E44" s="5">
        <v>1</v>
      </c>
      <c r="F44" s="5" t="s">
        <v>71</v>
      </c>
      <c r="G44" s="4">
        <v>24</v>
      </c>
      <c r="H44" s="5">
        <v>0.11</v>
      </c>
      <c r="I44" s="5"/>
      <c r="J44" s="5"/>
    </row>
    <row r="45" spans="2:10" ht="14.5" customHeight="1" x14ac:dyDescent="0.35">
      <c r="B45" s="5" t="s">
        <v>25</v>
      </c>
      <c r="C45" s="5">
        <v>2</v>
      </c>
      <c r="D45" s="5" t="s">
        <v>364</v>
      </c>
      <c r="E45" s="5">
        <v>1</v>
      </c>
      <c r="F45" s="5" t="s">
        <v>71</v>
      </c>
      <c r="G45" s="4">
        <v>24</v>
      </c>
      <c r="H45" s="5">
        <v>0.18</v>
      </c>
      <c r="I45" s="5"/>
      <c r="J45" s="5"/>
    </row>
    <row r="46" spans="2:10" ht="14.5" customHeight="1" x14ac:dyDescent="0.35">
      <c r="B46" s="5" t="s">
        <v>25</v>
      </c>
      <c r="C46" s="5">
        <v>2</v>
      </c>
      <c r="D46" s="5" t="s">
        <v>364</v>
      </c>
      <c r="E46" s="5">
        <v>1</v>
      </c>
      <c r="F46" s="5" t="s">
        <v>71</v>
      </c>
      <c r="G46" s="4">
        <v>28</v>
      </c>
      <c r="H46" s="5">
        <v>0.2</v>
      </c>
      <c r="I46" s="5"/>
      <c r="J46" s="5"/>
    </row>
    <row r="47" spans="2:10" ht="14.5" customHeight="1" x14ac:dyDescent="0.35">
      <c r="B47" s="5" t="s">
        <v>25</v>
      </c>
      <c r="C47" s="5">
        <v>2</v>
      </c>
      <c r="D47" s="5" t="s">
        <v>364</v>
      </c>
      <c r="E47" s="5">
        <v>1</v>
      </c>
      <c r="F47" s="5" t="s">
        <v>71</v>
      </c>
      <c r="G47" s="4">
        <v>26</v>
      </c>
      <c r="H47" s="5">
        <v>0.24</v>
      </c>
      <c r="I47" s="5"/>
      <c r="J47" s="5"/>
    </row>
    <row r="48" spans="2:10" ht="14.5" customHeight="1" x14ac:dyDescent="0.35">
      <c r="B48" s="5" t="s">
        <v>25</v>
      </c>
      <c r="C48" s="5">
        <v>2</v>
      </c>
      <c r="D48" s="5" t="s">
        <v>364</v>
      </c>
      <c r="E48" s="5">
        <v>1</v>
      </c>
      <c r="F48" s="5" t="s">
        <v>71</v>
      </c>
      <c r="G48" s="4">
        <v>32</v>
      </c>
      <c r="H48" s="5">
        <v>0.38</v>
      </c>
      <c r="I48" s="5"/>
      <c r="J48" s="5"/>
    </row>
    <row r="49" spans="2:10" ht="14.5" customHeight="1" x14ac:dyDescent="0.35">
      <c r="B49" s="5" t="s">
        <v>25</v>
      </c>
      <c r="C49" s="5">
        <v>2</v>
      </c>
      <c r="D49" s="5" t="s">
        <v>364</v>
      </c>
      <c r="E49" s="5">
        <v>1</v>
      </c>
      <c r="F49" s="5" t="s">
        <v>71</v>
      </c>
      <c r="G49" s="4">
        <v>22</v>
      </c>
      <c r="H49" s="5">
        <v>0.13</v>
      </c>
      <c r="I49" s="5"/>
      <c r="J49" s="5"/>
    </row>
    <row r="50" spans="2:10" ht="14.5" customHeight="1" x14ac:dyDescent="0.35">
      <c r="B50" s="5" t="s">
        <v>25</v>
      </c>
      <c r="C50" s="5">
        <v>2</v>
      </c>
      <c r="D50" s="5" t="s">
        <v>364</v>
      </c>
      <c r="E50" s="5">
        <v>1</v>
      </c>
      <c r="F50" s="5" t="s">
        <v>71</v>
      </c>
      <c r="G50" s="4">
        <v>25</v>
      </c>
      <c r="H50" s="5">
        <v>0.16</v>
      </c>
      <c r="I50" s="5"/>
      <c r="J50" s="5"/>
    </row>
    <row r="51" spans="2:10" ht="14.5" customHeight="1" x14ac:dyDescent="0.35">
      <c r="B51" s="5" t="s">
        <v>25</v>
      </c>
      <c r="C51" s="5">
        <v>2</v>
      </c>
      <c r="D51" s="5" t="s">
        <v>364</v>
      </c>
      <c r="E51" s="5">
        <v>1</v>
      </c>
      <c r="F51" s="5" t="s">
        <v>71</v>
      </c>
      <c r="G51" s="4">
        <v>29</v>
      </c>
      <c r="H51" s="5">
        <v>0.24</v>
      </c>
      <c r="I51" s="5"/>
      <c r="J51" s="5"/>
    </row>
    <row r="52" spans="2:10" ht="14.5" customHeight="1" x14ac:dyDescent="0.35">
      <c r="B52" s="5" t="s">
        <v>25</v>
      </c>
      <c r="C52" s="5">
        <v>2</v>
      </c>
      <c r="D52" s="5" t="s">
        <v>364</v>
      </c>
      <c r="E52" s="5">
        <v>1</v>
      </c>
      <c r="F52" s="5" t="s">
        <v>71</v>
      </c>
      <c r="G52" s="4">
        <v>23</v>
      </c>
      <c r="H52" s="5">
        <v>0.11</v>
      </c>
      <c r="I52" s="5"/>
      <c r="J52" s="5"/>
    </row>
    <row r="53" spans="2:10" ht="14.5" customHeight="1" x14ac:dyDescent="0.35">
      <c r="B53" s="5" t="s">
        <v>25</v>
      </c>
      <c r="C53" s="5">
        <v>2</v>
      </c>
      <c r="D53" s="5" t="s">
        <v>364</v>
      </c>
      <c r="E53" s="5">
        <v>1</v>
      </c>
      <c r="F53" s="5" t="s">
        <v>71</v>
      </c>
      <c r="G53" s="4">
        <v>22</v>
      </c>
      <c r="H53" s="5">
        <v>0.12</v>
      </c>
      <c r="I53" s="5"/>
      <c r="J53" s="5"/>
    </row>
    <row r="54" spans="2:10" ht="14.5" customHeight="1" x14ac:dyDescent="0.35">
      <c r="B54" s="5" t="s">
        <v>25</v>
      </c>
      <c r="C54" s="5">
        <v>2</v>
      </c>
      <c r="D54" s="5" t="s">
        <v>364</v>
      </c>
      <c r="E54" s="5">
        <v>1</v>
      </c>
      <c r="F54" s="5" t="s">
        <v>71</v>
      </c>
      <c r="G54" s="4">
        <v>64</v>
      </c>
      <c r="H54" s="5">
        <v>1.49</v>
      </c>
      <c r="I54" s="5"/>
      <c r="J54" s="5"/>
    </row>
    <row r="55" spans="2:10" ht="14.5" customHeight="1" x14ac:dyDescent="0.35">
      <c r="B55" s="5" t="s">
        <v>25</v>
      </c>
      <c r="C55" s="5">
        <v>2</v>
      </c>
      <c r="D55" s="5" t="s">
        <v>364</v>
      </c>
      <c r="E55" s="5">
        <v>1</v>
      </c>
      <c r="F55" s="5" t="s">
        <v>71</v>
      </c>
      <c r="G55" s="4">
        <v>48</v>
      </c>
      <c r="H55" s="5">
        <v>1.1499999999999999</v>
      </c>
      <c r="I55" s="5"/>
      <c r="J55" s="5"/>
    </row>
    <row r="56" spans="2:10" ht="14.5" customHeight="1" x14ac:dyDescent="0.35">
      <c r="B56" s="5" t="s">
        <v>25</v>
      </c>
      <c r="C56" s="5">
        <v>2</v>
      </c>
      <c r="D56" s="5" t="s">
        <v>364</v>
      </c>
      <c r="E56" s="5">
        <v>1</v>
      </c>
      <c r="F56" s="5" t="s">
        <v>71</v>
      </c>
      <c r="G56" s="4">
        <v>42</v>
      </c>
      <c r="H56" s="5">
        <v>0.96</v>
      </c>
      <c r="I56" s="5"/>
      <c r="J56" s="5"/>
    </row>
    <row r="57" spans="2:10" ht="14.5" customHeight="1" x14ac:dyDescent="0.35">
      <c r="B57" s="5" t="s">
        <v>25</v>
      </c>
      <c r="C57" s="5">
        <v>2</v>
      </c>
      <c r="D57" s="5" t="s">
        <v>364</v>
      </c>
      <c r="E57" s="5">
        <v>1</v>
      </c>
      <c r="F57" s="5" t="s">
        <v>71</v>
      </c>
      <c r="G57" s="4">
        <v>48</v>
      </c>
      <c r="H57" s="5">
        <v>1.1100000000000001</v>
      </c>
      <c r="I57" s="5"/>
      <c r="J57" s="5"/>
    </row>
    <row r="58" spans="2:10" ht="14.5" customHeight="1" x14ac:dyDescent="0.35">
      <c r="B58" s="5" t="s">
        <v>25</v>
      </c>
      <c r="C58" s="5">
        <v>2</v>
      </c>
      <c r="D58" s="5" t="s">
        <v>364</v>
      </c>
      <c r="E58" s="5">
        <v>1</v>
      </c>
      <c r="F58" s="5" t="s">
        <v>71</v>
      </c>
      <c r="G58" s="4">
        <v>28</v>
      </c>
      <c r="H58" s="5">
        <v>0.32</v>
      </c>
      <c r="I58" s="5"/>
      <c r="J58" s="5"/>
    </row>
    <row r="59" spans="2:10" ht="14.5" customHeight="1" x14ac:dyDescent="0.35">
      <c r="B59" s="5" t="s">
        <v>25</v>
      </c>
      <c r="C59" s="5">
        <v>2</v>
      </c>
      <c r="D59" s="5" t="s">
        <v>364</v>
      </c>
      <c r="E59" s="5">
        <v>1</v>
      </c>
      <c r="F59" s="5" t="s">
        <v>71</v>
      </c>
      <c r="G59" s="4">
        <v>22</v>
      </c>
      <c r="H59" s="5">
        <v>0.14000000000000001</v>
      </c>
      <c r="I59" s="5"/>
      <c r="J59" s="5" t="s">
        <v>47</v>
      </c>
    </row>
    <row r="60" spans="2:10" ht="14.5" customHeight="1" x14ac:dyDescent="0.35">
      <c r="B60" s="5" t="s">
        <v>25</v>
      </c>
      <c r="C60" s="5">
        <v>2</v>
      </c>
      <c r="D60" s="5" t="s">
        <v>364</v>
      </c>
      <c r="E60" s="5">
        <v>1</v>
      </c>
      <c r="F60" s="5" t="s">
        <v>71</v>
      </c>
      <c r="G60" s="4">
        <v>80</v>
      </c>
      <c r="H60" s="5">
        <v>3.86</v>
      </c>
      <c r="I60" s="5"/>
      <c r="J60" s="5"/>
    </row>
    <row r="61" spans="2:10" ht="14.5" customHeight="1" x14ac:dyDescent="0.35">
      <c r="B61" s="5" t="s">
        <v>25</v>
      </c>
      <c r="C61" s="5">
        <v>2</v>
      </c>
      <c r="D61" s="5" t="s">
        <v>364</v>
      </c>
      <c r="E61" s="5">
        <v>1</v>
      </c>
      <c r="F61" s="5" t="s">
        <v>71</v>
      </c>
      <c r="G61" s="4">
        <v>65</v>
      </c>
      <c r="H61" s="5">
        <v>2.98</v>
      </c>
      <c r="I61" s="5"/>
      <c r="J61" s="5"/>
    </row>
    <row r="62" spans="2:10" ht="14.5" customHeight="1" x14ac:dyDescent="0.35">
      <c r="B62" s="5" t="s">
        <v>25</v>
      </c>
      <c r="C62" s="5">
        <v>2</v>
      </c>
      <c r="D62" s="5" t="s">
        <v>364</v>
      </c>
      <c r="E62" s="5">
        <v>1</v>
      </c>
      <c r="F62" s="5" t="s">
        <v>71</v>
      </c>
      <c r="G62" s="4">
        <v>69</v>
      </c>
      <c r="H62" s="5">
        <v>2.36</v>
      </c>
      <c r="I62" s="5"/>
      <c r="J62" s="5"/>
    </row>
    <row r="63" spans="2:10" ht="14.5" customHeight="1" x14ac:dyDescent="0.35">
      <c r="B63" s="5" t="s">
        <v>25</v>
      </c>
      <c r="C63" s="5">
        <v>2</v>
      </c>
      <c r="D63" s="5" t="s">
        <v>364</v>
      </c>
      <c r="E63" s="5">
        <v>1</v>
      </c>
      <c r="F63" s="5" t="s">
        <v>71</v>
      </c>
      <c r="G63" s="4">
        <v>70</v>
      </c>
      <c r="H63" s="5">
        <v>2.5</v>
      </c>
      <c r="I63" s="5"/>
      <c r="J63" s="5"/>
    </row>
    <row r="64" spans="2:10" ht="14.5" customHeight="1" x14ac:dyDescent="0.35">
      <c r="B64" s="5" t="s">
        <v>25</v>
      </c>
      <c r="C64" s="5">
        <v>2</v>
      </c>
      <c r="D64" s="5" t="s">
        <v>364</v>
      </c>
      <c r="E64" s="5">
        <v>1</v>
      </c>
      <c r="F64" s="5" t="s">
        <v>71</v>
      </c>
      <c r="G64" s="4">
        <v>63</v>
      </c>
      <c r="H64" s="5">
        <v>2.79</v>
      </c>
      <c r="I64" s="5"/>
      <c r="J64" s="5"/>
    </row>
    <row r="65" spans="2:10" ht="14.5" customHeight="1" x14ac:dyDescent="0.35">
      <c r="B65" s="5" t="s">
        <v>25</v>
      </c>
      <c r="C65" s="5">
        <v>2</v>
      </c>
      <c r="D65" s="5" t="s">
        <v>364</v>
      </c>
      <c r="E65" s="5">
        <v>1</v>
      </c>
      <c r="F65" s="5" t="s">
        <v>71</v>
      </c>
      <c r="G65" s="4">
        <v>61</v>
      </c>
      <c r="H65" s="5">
        <v>3.06</v>
      </c>
      <c r="I65" s="5"/>
      <c r="J65" s="5"/>
    </row>
    <row r="66" spans="2:10" ht="14.5" customHeight="1" x14ac:dyDescent="0.35">
      <c r="B66" s="5" t="s">
        <v>25</v>
      </c>
      <c r="C66" s="5">
        <v>2</v>
      </c>
      <c r="D66" s="5" t="s">
        <v>364</v>
      </c>
      <c r="E66" s="5">
        <v>1</v>
      </c>
      <c r="F66" s="5" t="s">
        <v>71</v>
      </c>
      <c r="G66" s="4">
        <v>50</v>
      </c>
      <c r="H66" s="5">
        <v>1.32</v>
      </c>
      <c r="I66" s="5"/>
      <c r="J66" s="5"/>
    </row>
    <row r="67" spans="2:10" ht="14.5" customHeight="1" x14ac:dyDescent="0.35">
      <c r="B67" s="5" t="s">
        <v>25</v>
      </c>
      <c r="C67" s="5">
        <v>2</v>
      </c>
      <c r="D67" s="5" t="s">
        <v>364</v>
      </c>
      <c r="E67" s="5">
        <v>1</v>
      </c>
      <c r="F67" s="5" t="s">
        <v>71</v>
      </c>
      <c r="G67" s="4">
        <v>60</v>
      </c>
      <c r="H67" s="5">
        <v>1.39</v>
      </c>
      <c r="I67" s="5"/>
      <c r="J67" s="5"/>
    </row>
    <row r="68" spans="2:10" ht="14.5" customHeight="1" x14ac:dyDescent="0.35">
      <c r="B68" s="5" t="s">
        <v>25</v>
      </c>
      <c r="C68" s="5">
        <v>2</v>
      </c>
      <c r="D68" s="5" t="s">
        <v>364</v>
      </c>
      <c r="E68" s="5">
        <v>1</v>
      </c>
      <c r="F68" s="5" t="s">
        <v>71</v>
      </c>
      <c r="G68" s="4">
        <v>50</v>
      </c>
      <c r="H68" s="5">
        <v>1.39</v>
      </c>
      <c r="I68" s="5"/>
      <c r="J68" s="5"/>
    </row>
    <row r="69" spans="2:10" ht="14.5" customHeight="1" x14ac:dyDescent="0.35">
      <c r="B69" s="5" t="s">
        <v>25</v>
      </c>
      <c r="C69" s="5">
        <v>2</v>
      </c>
      <c r="D69" s="5" t="s">
        <v>364</v>
      </c>
      <c r="E69" s="5">
        <v>1</v>
      </c>
      <c r="F69" s="5" t="s">
        <v>71</v>
      </c>
      <c r="G69" s="4">
        <v>55</v>
      </c>
      <c r="H69" s="5">
        <v>1.9</v>
      </c>
      <c r="I69" s="5"/>
      <c r="J69" s="5"/>
    </row>
    <row r="70" spans="2:10" ht="14.5" customHeight="1" x14ac:dyDescent="0.35">
      <c r="B70" s="5" t="s">
        <v>25</v>
      </c>
      <c r="C70" s="5">
        <v>2</v>
      </c>
      <c r="D70" s="5" t="s">
        <v>364</v>
      </c>
      <c r="E70" s="5">
        <v>1</v>
      </c>
      <c r="F70" s="5" t="s">
        <v>71</v>
      </c>
      <c r="G70" s="4">
        <v>56</v>
      </c>
      <c r="H70" s="5">
        <v>1.85</v>
      </c>
      <c r="I70" s="5"/>
      <c r="J70" s="5"/>
    </row>
    <row r="71" spans="2:10" ht="14.5" customHeight="1" x14ac:dyDescent="0.35">
      <c r="B71" s="5" t="s">
        <v>25</v>
      </c>
      <c r="C71" s="5">
        <v>2</v>
      </c>
      <c r="D71" s="5" t="s">
        <v>365</v>
      </c>
      <c r="E71" s="5">
        <v>0</v>
      </c>
      <c r="F71" s="5" t="s">
        <v>23</v>
      </c>
      <c r="G71" s="4">
        <v>135</v>
      </c>
      <c r="H71" s="5">
        <v>47.2</v>
      </c>
      <c r="I71" s="5"/>
      <c r="J71" s="5"/>
    </row>
    <row r="72" spans="2:10" ht="14.5" customHeight="1" x14ac:dyDescent="0.35">
      <c r="B72" s="5" t="s">
        <v>25</v>
      </c>
      <c r="C72" s="5">
        <v>2</v>
      </c>
      <c r="D72" s="5" t="s">
        <v>365</v>
      </c>
      <c r="E72" s="5">
        <v>0</v>
      </c>
      <c r="F72" s="5" t="s">
        <v>23</v>
      </c>
      <c r="G72" s="4">
        <v>83</v>
      </c>
      <c r="H72" s="5">
        <v>11.1</v>
      </c>
      <c r="I72" s="5"/>
      <c r="J72" s="5"/>
    </row>
    <row r="73" spans="2:10" ht="14.5" customHeight="1" x14ac:dyDescent="0.35">
      <c r="B73" s="5" t="s">
        <v>25</v>
      </c>
      <c r="C73" s="5">
        <v>2</v>
      </c>
      <c r="D73" s="5" t="s">
        <v>365</v>
      </c>
      <c r="E73" s="5">
        <v>0</v>
      </c>
      <c r="F73" s="5" t="s">
        <v>23</v>
      </c>
      <c r="G73" s="4">
        <v>206</v>
      </c>
      <c r="H73" s="5">
        <v>170.9</v>
      </c>
      <c r="I73" s="5"/>
      <c r="J73" s="5"/>
    </row>
    <row r="74" spans="2:10" ht="14.5" customHeight="1" x14ac:dyDescent="0.35">
      <c r="B74" s="5" t="s">
        <v>25</v>
      </c>
      <c r="C74" s="5">
        <v>2</v>
      </c>
      <c r="D74" s="5" t="s">
        <v>365</v>
      </c>
      <c r="E74" s="5">
        <v>0</v>
      </c>
      <c r="F74" s="5" t="s">
        <v>23</v>
      </c>
      <c r="G74" s="4">
        <v>224</v>
      </c>
      <c r="H74" s="5">
        <v>210.1</v>
      </c>
      <c r="I74" s="5"/>
      <c r="J74" s="5"/>
    </row>
    <row r="75" spans="2:10" ht="14.5" customHeight="1" x14ac:dyDescent="0.35">
      <c r="B75" s="5" t="s">
        <v>25</v>
      </c>
      <c r="C75" s="5">
        <v>2</v>
      </c>
      <c r="D75" s="5" t="s">
        <v>373</v>
      </c>
      <c r="E75" s="5">
        <v>1</v>
      </c>
      <c r="F75" s="5" t="s">
        <v>23</v>
      </c>
      <c r="G75" s="4">
        <v>140</v>
      </c>
      <c r="H75" s="5">
        <v>56.5</v>
      </c>
      <c r="I75" s="5"/>
      <c r="J75" s="5"/>
    </row>
    <row r="76" spans="2:10" ht="14.5" customHeight="1" x14ac:dyDescent="0.35">
      <c r="B76" s="5" t="s">
        <v>25</v>
      </c>
      <c r="C76" s="5">
        <v>2</v>
      </c>
      <c r="D76" s="5" t="s">
        <v>373</v>
      </c>
      <c r="E76" s="5">
        <v>1</v>
      </c>
      <c r="F76" s="5" t="s">
        <v>23</v>
      </c>
      <c r="G76" s="4">
        <v>146</v>
      </c>
      <c r="H76" s="5">
        <v>64.099999999999994</v>
      </c>
      <c r="I76" s="5"/>
      <c r="J76" s="5"/>
    </row>
    <row r="77" spans="2:10" ht="14.5" customHeight="1" x14ac:dyDescent="0.35">
      <c r="B77" s="5" t="s">
        <v>25</v>
      </c>
      <c r="C77" s="5">
        <v>2</v>
      </c>
      <c r="D77" s="5" t="s">
        <v>373</v>
      </c>
      <c r="E77" s="5">
        <v>1</v>
      </c>
      <c r="F77" s="5" t="s">
        <v>23</v>
      </c>
      <c r="G77" s="4">
        <v>156</v>
      </c>
      <c r="H77" s="5">
        <v>74.599999999999994</v>
      </c>
      <c r="I77" s="5"/>
      <c r="J77" s="5"/>
    </row>
    <row r="78" spans="2:10" ht="14.5" customHeight="1" x14ac:dyDescent="0.35">
      <c r="B78" s="5" t="s">
        <v>25</v>
      </c>
      <c r="C78" s="5">
        <v>2</v>
      </c>
      <c r="D78" s="5" t="s">
        <v>373</v>
      </c>
      <c r="E78" s="5">
        <v>1</v>
      </c>
      <c r="F78" s="5" t="s">
        <v>23</v>
      </c>
      <c r="G78" s="4">
        <v>89</v>
      </c>
      <c r="H78" s="5">
        <v>13.8</v>
      </c>
      <c r="I78" s="5"/>
      <c r="J78" s="5"/>
    </row>
    <row r="79" spans="2:10" ht="14.5" customHeight="1" x14ac:dyDescent="0.35">
      <c r="B79" s="5" t="s">
        <v>25</v>
      </c>
      <c r="C79" s="5">
        <v>2</v>
      </c>
      <c r="D79" s="5" t="s">
        <v>373</v>
      </c>
      <c r="E79" s="5">
        <v>1</v>
      </c>
      <c r="F79" s="5" t="s">
        <v>690</v>
      </c>
      <c r="G79" s="4">
        <v>455</v>
      </c>
      <c r="H79" s="5">
        <v>175.4</v>
      </c>
      <c r="I79" s="5"/>
      <c r="J79" s="5"/>
    </row>
    <row r="80" spans="2:10" ht="14.5" customHeight="1" x14ac:dyDescent="0.35">
      <c r="B80" s="5" t="s">
        <v>25</v>
      </c>
      <c r="C80" s="5">
        <v>2</v>
      </c>
      <c r="D80" s="5" t="s">
        <v>373</v>
      </c>
      <c r="E80" s="5">
        <v>1</v>
      </c>
      <c r="F80" s="5" t="s">
        <v>103</v>
      </c>
      <c r="G80" s="4">
        <v>56</v>
      </c>
      <c r="H80" s="5">
        <v>2.8</v>
      </c>
      <c r="I80" s="5"/>
      <c r="J80" s="5"/>
    </row>
    <row r="81" spans="2:10" ht="14.5" customHeight="1" x14ac:dyDescent="0.35">
      <c r="B81" s="5" t="s">
        <v>25</v>
      </c>
      <c r="C81" s="5">
        <v>2</v>
      </c>
      <c r="D81" s="5" t="s">
        <v>373</v>
      </c>
      <c r="E81" s="5">
        <v>1</v>
      </c>
      <c r="F81" s="5" t="s">
        <v>71</v>
      </c>
      <c r="G81" s="4">
        <v>59</v>
      </c>
      <c r="H81" s="5">
        <v>2.0499999999999998</v>
      </c>
      <c r="I81" s="5"/>
      <c r="J81" s="5"/>
    </row>
    <row r="82" spans="2:10" ht="14.5" customHeight="1" x14ac:dyDescent="0.35">
      <c r="B82" s="5" t="s">
        <v>25</v>
      </c>
      <c r="C82" s="5">
        <v>2</v>
      </c>
      <c r="D82" s="5" t="s">
        <v>373</v>
      </c>
      <c r="E82" s="5">
        <v>1</v>
      </c>
      <c r="F82" s="5" t="s">
        <v>71</v>
      </c>
      <c r="G82" s="4">
        <v>52</v>
      </c>
      <c r="H82" s="5">
        <v>1.49</v>
      </c>
      <c r="I82" s="5"/>
      <c r="J82" s="5"/>
    </row>
    <row r="83" spans="2:10" ht="14.5" customHeight="1" x14ac:dyDescent="0.35">
      <c r="B83" s="5" t="s">
        <v>25</v>
      </c>
      <c r="C83" s="5">
        <v>2</v>
      </c>
      <c r="D83" s="5" t="s">
        <v>373</v>
      </c>
      <c r="E83" s="5">
        <v>1</v>
      </c>
      <c r="F83" s="5" t="s">
        <v>71</v>
      </c>
      <c r="G83" s="4">
        <v>56</v>
      </c>
      <c r="H83" s="5">
        <v>1.82</v>
      </c>
      <c r="I83" s="5"/>
      <c r="J83" s="5"/>
    </row>
    <row r="84" spans="2:10" ht="14.5" customHeight="1" x14ac:dyDescent="0.35">
      <c r="B84" s="5" t="s">
        <v>25</v>
      </c>
      <c r="C84" s="5">
        <v>2</v>
      </c>
      <c r="D84" s="5" t="s">
        <v>373</v>
      </c>
      <c r="E84" s="5">
        <v>1</v>
      </c>
      <c r="F84" s="5" t="s">
        <v>71</v>
      </c>
      <c r="G84" s="4">
        <v>49</v>
      </c>
      <c r="H84" s="5"/>
      <c r="I84" s="5"/>
      <c r="J84" s="5" t="s">
        <v>48</v>
      </c>
    </row>
    <row r="85" spans="2:10" ht="14.5" customHeight="1" x14ac:dyDescent="0.35">
      <c r="B85" s="5" t="s">
        <v>25</v>
      </c>
      <c r="C85" s="5">
        <v>2</v>
      </c>
      <c r="D85" s="5" t="s">
        <v>373</v>
      </c>
      <c r="E85" s="5">
        <v>2</v>
      </c>
      <c r="F85" s="5" t="s">
        <v>23</v>
      </c>
      <c r="G85" s="4">
        <v>207</v>
      </c>
      <c r="H85" s="5">
        <v>169.3</v>
      </c>
      <c r="I85" s="5"/>
      <c r="J85" s="5"/>
    </row>
    <row r="86" spans="2:10" ht="14.5" customHeight="1" x14ac:dyDescent="0.35">
      <c r="B86" s="5" t="s">
        <v>25</v>
      </c>
      <c r="C86" s="5">
        <v>2</v>
      </c>
      <c r="D86" s="5" t="s">
        <v>373</v>
      </c>
      <c r="E86" s="5">
        <v>2</v>
      </c>
      <c r="F86" s="5" t="s">
        <v>23</v>
      </c>
      <c r="G86" s="4">
        <v>290</v>
      </c>
      <c r="H86" s="5">
        <v>437.5</v>
      </c>
      <c r="I86" s="5"/>
      <c r="J86" s="5"/>
    </row>
    <row r="87" spans="2:10" ht="14.5" customHeight="1" x14ac:dyDescent="0.35">
      <c r="B87" s="5" t="s">
        <v>25</v>
      </c>
      <c r="C87" s="5">
        <v>2</v>
      </c>
      <c r="D87" s="5" t="s">
        <v>373</v>
      </c>
      <c r="E87" s="5">
        <v>2</v>
      </c>
      <c r="F87" s="5" t="s">
        <v>23</v>
      </c>
      <c r="G87" s="4">
        <v>86</v>
      </c>
      <c r="H87" s="5">
        <v>12.9</v>
      </c>
      <c r="I87" s="5"/>
      <c r="J87" s="5"/>
    </row>
    <row r="88" spans="2:10" ht="14.5" customHeight="1" x14ac:dyDescent="0.35">
      <c r="B88" s="5" t="s">
        <v>25</v>
      </c>
      <c r="C88" s="5">
        <v>2</v>
      </c>
      <c r="D88" s="5" t="s">
        <v>373</v>
      </c>
      <c r="E88" s="5">
        <v>2</v>
      </c>
      <c r="F88" s="5" t="s">
        <v>23</v>
      </c>
      <c r="G88" s="4">
        <v>204</v>
      </c>
      <c r="H88" s="5">
        <v>155.1</v>
      </c>
      <c r="I88" s="5"/>
      <c r="J88" s="5"/>
    </row>
    <row r="89" spans="2:10" ht="14.5" customHeight="1" x14ac:dyDescent="0.35">
      <c r="B89" s="5" t="s">
        <v>25</v>
      </c>
      <c r="C89" s="5">
        <v>2</v>
      </c>
      <c r="D89" s="5" t="s">
        <v>373</v>
      </c>
      <c r="E89" s="5">
        <v>2</v>
      </c>
      <c r="F89" s="5" t="s">
        <v>23</v>
      </c>
      <c r="G89" s="4">
        <v>151</v>
      </c>
      <c r="H89" s="5">
        <v>73.5</v>
      </c>
      <c r="I89" s="5"/>
      <c r="J89" s="5"/>
    </row>
    <row r="90" spans="2:10" ht="14.5" customHeight="1" x14ac:dyDescent="0.35">
      <c r="B90" s="5" t="s">
        <v>25</v>
      </c>
      <c r="C90" s="5">
        <v>2</v>
      </c>
      <c r="D90" s="5" t="s">
        <v>373</v>
      </c>
      <c r="E90" s="5">
        <v>2</v>
      </c>
      <c r="F90" s="5" t="s">
        <v>23</v>
      </c>
      <c r="G90" s="4">
        <v>81</v>
      </c>
      <c r="H90" s="5">
        <v>12.8</v>
      </c>
      <c r="I90" s="5"/>
      <c r="J90" s="5"/>
    </row>
    <row r="91" spans="2:10" ht="14.5" customHeight="1" x14ac:dyDescent="0.35">
      <c r="B91" s="5" t="s">
        <v>25</v>
      </c>
      <c r="C91" s="5">
        <v>2</v>
      </c>
      <c r="D91" s="5" t="s">
        <v>373</v>
      </c>
      <c r="E91" s="5">
        <v>2</v>
      </c>
      <c r="F91" s="5" t="s">
        <v>23</v>
      </c>
      <c r="G91" s="4">
        <v>76</v>
      </c>
      <c r="H91" s="5">
        <v>8.4</v>
      </c>
      <c r="I91" s="5"/>
      <c r="J91" s="5"/>
    </row>
    <row r="92" spans="2:10" ht="14.5" customHeight="1" x14ac:dyDescent="0.35">
      <c r="B92" s="5" t="s">
        <v>25</v>
      </c>
      <c r="C92" s="5">
        <v>2</v>
      </c>
      <c r="D92" s="5" t="s">
        <v>373</v>
      </c>
      <c r="E92" s="5">
        <v>2</v>
      </c>
      <c r="F92" s="5" t="s">
        <v>71</v>
      </c>
      <c r="G92" s="4">
        <v>45</v>
      </c>
      <c r="H92" s="5">
        <v>0.98</v>
      </c>
      <c r="I92" s="5"/>
      <c r="J92" s="5"/>
    </row>
    <row r="93" spans="2:10" ht="14.5" customHeight="1" x14ac:dyDescent="0.35">
      <c r="B93" s="5" t="s">
        <v>25</v>
      </c>
      <c r="C93" s="5">
        <v>2</v>
      </c>
      <c r="D93" s="5" t="s">
        <v>373</v>
      </c>
      <c r="E93" s="5">
        <v>3</v>
      </c>
      <c r="F93" s="5" t="s">
        <v>26</v>
      </c>
      <c r="G93" s="4">
        <v>56</v>
      </c>
      <c r="H93" s="5">
        <v>3.22</v>
      </c>
      <c r="I93" s="5"/>
      <c r="J93" s="5"/>
    </row>
    <row r="94" spans="2:10" ht="14.5" customHeight="1" x14ac:dyDescent="0.35">
      <c r="B94" s="5" t="s">
        <v>25</v>
      </c>
      <c r="C94" s="5">
        <v>2</v>
      </c>
      <c r="D94" s="5" t="s">
        <v>373</v>
      </c>
      <c r="E94" s="5">
        <v>3</v>
      </c>
      <c r="F94" s="5" t="s">
        <v>690</v>
      </c>
      <c r="G94" s="4">
        <v>1042</v>
      </c>
      <c r="H94" s="5">
        <v>325.60000000000002</v>
      </c>
      <c r="I94" s="5"/>
      <c r="J94" s="5"/>
    </row>
    <row r="95" spans="2:10" ht="14.5" customHeight="1" x14ac:dyDescent="0.35">
      <c r="B95" s="5" t="s">
        <v>25</v>
      </c>
      <c r="C95" s="5">
        <v>2</v>
      </c>
      <c r="D95" s="5" t="s">
        <v>373</v>
      </c>
      <c r="E95" s="5">
        <v>3</v>
      </c>
      <c r="F95" s="5" t="s">
        <v>71</v>
      </c>
      <c r="G95" s="4">
        <v>46</v>
      </c>
      <c r="H95" s="5"/>
      <c r="I95" s="5"/>
      <c r="J95" s="5"/>
    </row>
    <row r="96" spans="2:10" ht="14.5" customHeight="1" x14ac:dyDescent="0.35">
      <c r="B96" s="5" t="s">
        <v>25</v>
      </c>
      <c r="C96" s="5">
        <v>2</v>
      </c>
      <c r="D96" s="5" t="s">
        <v>373</v>
      </c>
      <c r="E96" s="5">
        <v>3</v>
      </c>
      <c r="F96" s="5" t="s">
        <v>31</v>
      </c>
      <c r="G96" s="4">
        <v>98</v>
      </c>
      <c r="H96" s="5">
        <v>22.5</v>
      </c>
      <c r="I96" s="5"/>
      <c r="J96" s="5"/>
    </row>
    <row r="97" spans="2:10" ht="14.5" customHeight="1" x14ac:dyDescent="0.35">
      <c r="B97" s="5" t="s">
        <v>25</v>
      </c>
      <c r="C97" s="5">
        <v>2</v>
      </c>
      <c r="D97" s="5" t="s">
        <v>373</v>
      </c>
      <c r="E97" s="5">
        <v>3</v>
      </c>
      <c r="F97" s="5" t="s">
        <v>31</v>
      </c>
      <c r="G97" s="4">
        <v>103</v>
      </c>
      <c r="H97" s="5">
        <v>26.4</v>
      </c>
      <c r="I97" s="5"/>
      <c r="J97" s="5"/>
    </row>
    <row r="98" spans="2:10" ht="14.5" customHeight="1" x14ac:dyDescent="0.35">
      <c r="B98" s="5" t="s">
        <v>25</v>
      </c>
      <c r="C98" s="5">
        <v>2</v>
      </c>
      <c r="D98" s="5" t="s">
        <v>373</v>
      </c>
      <c r="E98" s="5">
        <v>3</v>
      </c>
      <c r="F98" s="5" t="s">
        <v>31</v>
      </c>
      <c r="G98" s="4">
        <v>65</v>
      </c>
      <c r="H98" s="5">
        <v>6.12</v>
      </c>
      <c r="I98" s="5"/>
      <c r="J98" s="5"/>
    </row>
    <row r="99" spans="2:10" ht="14.5" customHeight="1" x14ac:dyDescent="0.35">
      <c r="B99" s="5" t="s">
        <v>25</v>
      </c>
      <c r="C99" s="5">
        <v>2</v>
      </c>
      <c r="D99" s="5" t="s">
        <v>373</v>
      </c>
      <c r="E99" s="5">
        <v>3</v>
      </c>
      <c r="F99" s="5" t="s">
        <v>31</v>
      </c>
      <c r="G99" s="4">
        <v>38</v>
      </c>
      <c r="H99" s="5">
        <v>1.71</v>
      </c>
      <c r="I99" s="5"/>
      <c r="J99" s="5"/>
    </row>
    <row r="100" spans="2:10" ht="14.5" customHeight="1" x14ac:dyDescent="0.35">
      <c r="B100" s="5" t="s">
        <v>25</v>
      </c>
      <c r="C100" s="5">
        <v>2</v>
      </c>
      <c r="D100" s="5" t="s">
        <v>373</v>
      </c>
      <c r="E100" s="5">
        <v>3</v>
      </c>
      <c r="F100" s="5" t="s">
        <v>23</v>
      </c>
      <c r="G100" s="4">
        <v>221</v>
      </c>
      <c r="H100" s="5">
        <v>171</v>
      </c>
      <c r="I100" s="5"/>
      <c r="J100" s="5"/>
    </row>
    <row r="101" spans="2:10" ht="14.5" customHeight="1" x14ac:dyDescent="0.35">
      <c r="B101" s="5" t="s">
        <v>25</v>
      </c>
      <c r="C101" s="5">
        <v>2</v>
      </c>
      <c r="D101" s="5" t="s">
        <v>373</v>
      </c>
      <c r="E101" s="5">
        <v>3</v>
      </c>
      <c r="F101" s="5" t="s">
        <v>23</v>
      </c>
      <c r="G101" s="4">
        <v>122</v>
      </c>
      <c r="H101" s="5">
        <v>27.7</v>
      </c>
      <c r="I101" s="5"/>
      <c r="J101" s="5"/>
    </row>
    <row r="102" spans="2:10" ht="14.5" customHeight="1" x14ac:dyDescent="0.35">
      <c r="B102" s="5" t="s">
        <v>25</v>
      </c>
      <c r="C102" s="5">
        <v>2</v>
      </c>
      <c r="D102" s="5" t="s">
        <v>373</v>
      </c>
      <c r="E102" s="5">
        <v>3</v>
      </c>
      <c r="F102" s="5" t="s">
        <v>23</v>
      </c>
      <c r="G102" s="4">
        <v>75</v>
      </c>
      <c r="H102" s="5">
        <v>6.6</v>
      </c>
      <c r="I102" s="5"/>
      <c r="J102" s="5"/>
    </row>
    <row r="103" spans="2:10" ht="14.5" customHeight="1" x14ac:dyDescent="0.35">
      <c r="B103" s="5" t="s">
        <v>25</v>
      </c>
      <c r="C103" s="5">
        <v>2</v>
      </c>
      <c r="D103" s="5" t="s">
        <v>373</v>
      </c>
      <c r="E103" s="5">
        <v>3</v>
      </c>
      <c r="F103" s="5" t="s">
        <v>23</v>
      </c>
      <c r="G103" s="4">
        <v>81</v>
      </c>
      <c r="H103" s="5">
        <v>8.92</v>
      </c>
      <c r="I103" s="5"/>
      <c r="J103" s="5"/>
    </row>
    <row r="104" spans="2:10" ht="14.5" customHeight="1" x14ac:dyDescent="0.35">
      <c r="B104" s="5" t="s">
        <v>25</v>
      </c>
      <c r="C104" s="5">
        <v>2</v>
      </c>
      <c r="D104" s="5" t="s">
        <v>373</v>
      </c>
      <c r="E104" s="5">
        <v>3</v>
      </c>
      <c r="F104" s="5" t="s">
        <v>23</v>
      </c>
      <c r="G104" s="4">
        <v>45</v>
      </c>
      <c r="H104" s="5">
        <v>2.2999999999999998</v>
      </c>
      <c r="I104" s="5"/>
      <c r="J104" s="5"/>
    </row>
    <row r="105" spans="2:10" ht="14.5" customHeight="1" x14ac:dyDescent="0.35">
      <c r="B105" s="5" t="s">
        <v>25</v>
      </c>
      <c r="C105" s="5">
        <v>2</v>
      </c>
      <c r="D105" s="5" t="s">
        <v>373</v>
      </c>
      <c r="E105" s="5">
        <v>3</v>
      </c>
      <c r="F105" s="5" t="s">
        <v>103</v>
      </c>
      <c r="G105" s="4">
        <v>66</v>
      </c>
      <c r="H105" s="5">
        <v>6.25</v>
      </c>
      <c r="I105" s="5"/>
      <c r="J105" s="5"/>
    </row>
    <row r="106" spans="2:10" ht="14.5" customHeight="1" x14ac:dyDescent="0.35">
      <c r="B106" s="5" t="s">
        <v>25</v>
      </c>
      <c r="C106" s="5">
        <v>2</v>
      </c>
      <c r="D106" s="5" t="s">
        <v>373</v>
      </c>
      <c r="E106" s="5">
        <v>3</v>
      </c>
      <c r="F106" s="5" t="s">
        <v>103</v>
      </c>
      <c r="G106" s="4">
        <v>69</v>
      </c>
      <c r="H106" s="5">
        <v>6.82</v>
      </c>
      <c r="I106" s="5"/>
      <c r="J106" s="5"/>
    </row>
    <row r="107" spans="2:10" ht="14.5" customHeight="1" x14ac:dyDescent="0.35">
      <c r="B107" s="5" t="s">
        <v>25</v>
      </c>
      <c r="C107" s="5">
        <v>2</v>
      </c>
      <c r="D107" s="5" t="s">
        <v>373</v>
      </c>
      <c r="E107" s="5">
        <v>3</v>
      </c>
      <c r="F107" s="5" t="s">
        <v>103</v>
      </c>
      <c r="G107" s="4">
        <v>77</v>
      </c>
      <c r="H107" s="5">
        <v>7.2</v>
      </c>
      <c r="I107" s="5"/>
      <c r="J107" s="5"/>
    </row>
    <row r="108" spans="2:10" ht="14.5" customHeight="1" x14ac:dyDescent="0.35">
      <c r="B108" s="5" t="s">
        <v>25</v>
      </c>
      <c r="C108" s="5">
        <v>2</v>
      </c>
      <c r="D108" s="5" t="s">
        <v>373</v>
      </c>
      <c r="E108" s="5">
        <v>3</v>
      </c>
      <c r="F108" s="5" t="s">
        <v>103</v>
      </c>
      <c r="G108" s="4">
        <v>52</v>
      </c>
      <c r="H108" s="5">
        <v>2.14</v>
      </c>
      <c r="I108" s="5"/>
      <c r="J108" s="5"/>
    </row>
    <row r="109" spans="2:10" ht="14.5" customHeight="1" x14ac:dyDescent="0.35">
      <c r="B109" s="5" t="s">
        <v>25</v>
      </c>
      <c r="C109" s="5">
        <v>2</v>
      </c>
      <c r="D109" s="5" t="s">
        <v>373</v>
      </c>
      <c r="E109" s="5">
        <v>3</v>
      </c>
      <c r="F109" s="5" t="s">
        <v>103</v>
      </c>
      <c r="G109" s="4">
        <v>51</v>
      </c>
      <c r="H109" s="5">
        <v>2.14</v>
      </c>
      <c r="I109" s="5"/>
      <c r="J109" s="5"/>
    </row>
    <row r="110" spans="2:10" ht="14.5" customHeight="1" x14ac:dyDescent="0.35">
      <c r="B110" s="5" t="s">
        <v>25</v>
      </c>
      <c r="C110" s="5">
        <v>2</v>
      </c>
      <c r="D110" s="5" t="s">
        <v>373</v>
      </c>
      <c r="E110" s="5">
        <v>3</v>
      </c>
      <c r="F110" s="5" t="s">
        <v>103</v>
      </c>
      <c r="G110" s="4">
        <v>62</v>
      </c>
      <c r="H110" s="5">
        <v>4.3899999999999997</v>
      </c>
      <c r="I110" s="5"/>
      <c r="J110" s="5"/>
    </row>
    <row r="111" spans="2:10" ht="14.5" customHeight="1" x14ac:dyDescent="0.35">
      <c r="F111" s="1"/>
      <c r="G111" s="1"/>
      <c r="H111" s="1"/>
      <c r="I111" s="1"/>
      <c r="J111" s="1"/>
    </row>
    <row r="112" spans="2:10" ht="14.5" customHeight="1" x14ac:dyDescent="0.35">
      <c r="F112" s="1"/>
      <c r="G112" s="1"/>
      <c r="H112" s="1"/>
      <c r="I112" s="1"/>
      <c r="J112" s="1"/>
    </row>
    <row r="113" spans="6:10" ht="14.5" customHeight="1" x14ac:dyDescent="0.35">
      <c r="F113" s="1"/>
      <c r="G113" s="1"/>
      <c r="H113" s="1"/>
      <c r="I113" s="1"/>
      <c r="J113" s="1"/>
    </row>
    <row r="114" spans="6:10" ht="14.5" customHeight="1" x14ac:dyDescent="0.35">
      <c r="F114" s="1"/>
      <c r="G114" s="1"/>
      <c r="H114" s="1"/>
      <c r="I114" s="1"/>
      <c r="J114" s="1"/>
    </row>
    <row r="115" spans="6:10" ht="14.5" customHeight="1" x14ac:dyDescent="0.35">
      <c r="F115" s="1"/>
      <c r="G115" s="1"/>
      <c r="H115" s="1"/>
      <c r="I115" s="1"/>
      <c r="J115" s="1"/>
    </row>
    <row r="116" spans="6:10" ht="14.5" customHeight="1" x14ac:dyDescent="0.35">
      <c r="F116" s="1"/>
      <c r="G116" s="1"/>
      <c r="H116" s="1"/>
      <c r="I116" s="1"/>
      <c r="J116" s="1"/>
    </row>
    <row r="117" spans="6:10" ht="14.5" customHeight="1" x14ac:dyDescent="0.35">
      <c r="F117" s="1"/>
      <c r="G117" s="1"/>
      <c r="H117" s="1"/>
      <c r="I117" s="1"/>
      <c r="J117" s="1"/>
    </row>
    <row r="118" spans="6:10" ht="14.5" customHeight="1" x14ac:dyDescent="0.35">
      <c r="F118" s="1"/>
      <c r="G118" s="1"/>
      <c r="H118" s="1"/>
      <c r="I118" s="1"/>
      <c r="J118" s="1"/>
    </row>
    <row r="119" spans="6:10" ht="14.5" customHeight="1" x14ac:dyDescent="0.35">
      <c r="F119" s="1"/>
      <c r="G119" s="1"/>
      <c r="H119" s="1"/>
      <c r="I119" s="1"/>
      <c r="J119" s="1"/>
    </row>
    <row r="120" spans="6:10" ht="14.5" customHeight="1" x14ac:dyDescent="0.35">
      <c r="F120" s="1"/>
      <c r="G120" s="1"/>
      <c r="H120" s="1"/>
      <c r="I120" s="1"/>
      <c r="J120" s="1"/>
    </row>
    <row r="121" spans="6:10" ht="14.5" customHeight="1" x14ac:dyDescent="0.35">
      <c r="F121" s="1"/>
      <c r="G121" s="1"/>
      <c r="H121" s="1"/>
      <c r="I121" s="1"/>
      <c r="J121" s="1"/>
    </row>
    <row r="122" spans="6:10" ht="14.5" customHeight="1" x14ac:dyDescent="0.35">
      <c r="F122" s="1"/>
      <c r="G122" s="1"/>
      <c r="H122" s="1"/>
      <c r="I122" s="1"/>
      <c r="J122" s="1"/>
    </row>
    <row r="123" spans="6:10" ht="14.5" customHeight="1" x14ac:dyDescent="0.35">
      <c r="F123" s="1"/>
      <c r="G123" s="1"/>
      <c r="H123" s="1"/>
      <c r="I123" s="1"/>
      <c r="J123" s="1"/>
    </row>
    <row r="124" spans="6:10" ht="14.5" customHeight="1" x14ac:dyDescent="0.35">
      <c r="F124" s="1"/>
      <c r="G124" s="1"/>
      <c r="H124" s="1"/>
      <c r="I124" s="1"/>
      <c r="J124" s="1"/>
    </row>
    <row r="125" spans="6:10" ht="14.5" customHeight="1" x14ac:dyDescent="0.35">
      <c r="F125" s="1"/>
      <c r="G125" s="1"/>
      <c r="H125" s="1"/>
      <c r="I125" s="1"/>
      <c r="J125" s="1"/>
    </row>
    <row r="126" spans="6:10" ht="14.5" customHeight="1" x14ac:dyDescent="0.35">
      <c r="F126" s="1"/>
      <c r="G126" s="1"/>
      <c r="H126" s="1"/>
      <c r="I126" s="1"/>
      <c r="J126" s="1"/>
    </row>
    <row r="127" spans="6:10" ht="14.5" customHeight="1" x14ac:dyDescent="0.35">
      <c r="F127" s="1"/>
      <c r="G127" s="1"/>
      <c r="H127" s="1"/>
      <c r="I127" s="1"/>
      <c r="J127" s="1"/>
    </row>
    <row r="128" spans="6:10" ht="14.5" customHeight="1" x14ac:dyDescent="0.35">
      <c r="F128" s="1"/>
      <c r="G128" s="1"/>
      <c r="H128" s="1"/>
      <c r="I128" s="1"/>
      <c r="J128" s="1"/>
    </row>
    <row r="129" spans="6:10" ht="14.5" customHeight="1" x14ac:dyDescent="0.35">
      <c r="F129" s="1"/>
      <c r="G129" s="1"/>
      <c r="H129" s="1"/>
      <c r="I129" s="1"/>
      <c r="J129" s="1"/>
    </row>
    <row r="130" spans="6:10" ht="14.5" customHeight="1" x14ac:dyDescent="0.35">
      <c r="F130" s="1"/>
      <c r="G130" s="1"/>
      <c r="H130" s="1"/>
      <c r="I130" s="1"/>
      <c r="J130" s="1"/>
    </row>
    <row r="131" spans="6:10" ht="14.5" customHeight="1" x14ac:dyDescent="0.35">
      <c r="F131" s="1"/>
      <c r="G131" s="1"/>
      <c r="H131" s="1"/>
      <c r="I131" s="1"/>
      <c r="J131" s="1"/>
    </row>
    <row r="132" spans="6:10" ht="14.5" customHeight="1" x14ac:dyDescent="0.35">
      <c r="F132" s="1"/>
      <c r="G132" s="1"/>
      <c r="H132" s="1"/>
      <c r="I132" s="1"/>
      <c r="J132" s="1"/>
    </row>
    <row r="133" spans="6:10" ht="14.5" customHeight="1" x14ac:dyDescent="0.35">
      <c r="F133" s="1"/>
      <c r="G133" s="1"/>
      <c r="H133" s="1"/>
      <c r="I133" s="1"/>
      <c r="J133" s="1"/>
    </row>
    <row r="134" spans="6:10" ht="14.5" customHeight="1" x14ac:dyDescent="0.35">
      <c r="F134" s="1"/>
      <c r="G134" s="1"/>
      <c r="H134" s="1"/>
      <c r="I134" s="1"/>
      <c r="J134" s="1"/>
    </row>
    <row r="135" spans="6:10" ht="14.5" customHeight="1" x14ac:dyDescent="0.35">
      <c r="F135" s="1"/>
      <c r="G135" s="1"/>
      <c r="H135" s="1"/>
      <c r="I135" s="1"/>
      <c r="J135" s="1"/>
    </row>
    <row r="136" spans="6:10" ht="14.5" customHeight="1" x14ac:dyDescent="0.35">
      <c r="F136" s="1"/>
      <c r="G136" s="1"/>
      <c r="H136" s="1"/>
      <c r="I136" s="1"/>
      <c r="J136" s="1"/>
    </row>
    <row r="137" spans="6:10" ht="14.5" customHeight="1" x14ac:dyDescent="0.35">
      <c r="F137" s="1"/>
      <c r="G137" s="1"/>
      <c r="H137" s="1"/>
      <c r="I137" s="1"/>
      <c r="J137" s="1"/>
    </row>
    <row r="138" spans="6:10" ht="14.5" customHeight="1" x14ac:dyDescent="0.35">
      <c r="F138" s="1"/>
      <c r="G138" s="1"/>
      <c r="H138" s="1"/>
      <c r="I138" s="1"/>
      <c r="J138" s="1"/>
    </row>
    <row r="139" spans="6:10" ht="14.5" customHeight="1" x14ac:dyDescent="0.35">
      <c r="F139" s="1"/>
      <c r="G139" s="1"/>
      <c r="H139" s="1"/>
      <c r="I139" s="1"/>
      <c r="J139" s="1"/>
    </row>
    <row r="140" spans="6:10" ht="14.5" customHeight="1" x14ac:dyDescent="0.35">
      <c r="F140" s="1"/>
      <c r="G140" s="1"/>
      <c r="H140" s="1"/>
      <c r="I140" s="1"/>
      <c r="J140" s="1"/>
    </row>
    <row r="141" spans="6:10" ht="14.5" customHeight="1" x14ac:dyDescent="0.35">
      <c r="F141" s="1"/>
      <c r="G141" s="1"/>
      <c r="H141" s="1"/>
      <c r="I141" s="1"/>
      <c r="J141" s="1"/>
    </row>
    <row r="142" spans="6:10" ht="14.5" customHeight="1" x14ac:dyDescent="0.35">
      <c r="F142" s="1"/>
      <c r="G142" s="1"/>
      <c r="H142" s="1"/>
      <c r="I142" s="1"/>
      <c r="J142" s="1"/>
    </row>
    <row r="143" spans="6:10" ht="14.5" customHeight="1" x14ac:dyDescent="0.35">
      <c r="F143" s="1"/>
      <c r="G143" s="1"/>
      <c r="H143" s="1"/>
      <c r="I143" s="1"/>
      <c r="J143" s="1"/>
    </row>
    <row r="144" spans="6:10" ht="14.5" customHeight="1" x14ac:dyDescent="0.35">
      <c r="F144" s="1"/>
      <c r="G144" s="1"/>
      <c r="H144" s="1"/>
      <c r="I144" s="1"/>
      <c r="J144" s="1"/>
    </row>
    <row r="145" spans="6:10" ht="14.5" customHeight="1" x14ac:dyDescent="0.35">
      <c r="F145" s="1"/>
      <c r="G145" s="1"/>
      <c r="H145" s="1"/>
      <c r="I145" s="1"/>
      <c r="J145" s="1"/>
    </row>
    <row r="146" spans="6:10" ht="14.5" customHeight="1" x14ac:dyDescent="0.35">
      <c r="F146" s="1"/>
      <c r="G146" s="1"/>
      <c r="H146" s="1"/>
      <c r="I146" s="1"/>
      <c r="J146" s="1"/>
    </row>
    <row r="147" spans="6:10" ht="14.5" customHeight="1" x14ac:dyDescent="0.35">
      <c r="F147" s="1"/>
      <c r="G147" s="1"/>
      <c r="H147" s="1"/>
      <c r="I147" s="1"/>
      <c r="J147" s="1"/>
    </row>
    <row r="148" spans="6:10" ht="14.5" customHeight="1" x14ac:dyDescent="0.35">
      <c r="F148" s="1"/>
      <c r="G148" s="1"/>
      <c r="H148" s="1"/>
      <c r="I148" s="1"/>
      <c r="J148" s="1"/>
    </row>
    <row r="149" spans="6:10" ht="14.5" customHeight="1" x14ac:dyDescent="0.35">
      <c r="F149" s="1"/>
      <c r="G149" s="1"/>
      <c r="H149" s="1"/>
      <c r="I149" s="1"/>
      <c r="J149" s="1"/>
    </row>
    <row r="150" spans="6:10" ht="14.5" customHeight="1" x14ac:dyDescent="0.35">
      <c r="F150" s="1"/>
      <c r="G150" s="1"/>
      <c r="H150" s="1"/>
      <c r="I150" s="1"/>
      <c r="J150" s="1"/>
    </row>
    <row r="151" spans="6:10" ht="14.5" customHeight="1" x14ac:dyDescent="0.35">
      <c r="F151" s="1"/>
      <c r="G151" s="1"/>
      <c r="H151" s="1"/>
      <c r="I151" s="1"/>
      <c r="J151" s="1"/>
    </row>
    <row r="152" spans="6:10" ht="14.5" customHeight="1" x14ac:dyDescent="0.35">
      <c r="F152" s="1"/>
      <c r="G152" s="1"/>
      <c r="H152" s="1"/>
      <c r="I152" s="1"/>
      <c r="J152" s="1"/>
    </row>
    <row r="153" spans="6:10" ht="14.5" customHeight="1" x14ac:dyDescent="0.35">
      <c r="F153" s="1"/>
      <c r="G153" s="1"/>
      <c r="H153" s="1"/>
      <c r="I153" s="1"/>
      <c r="J153" s="1"/>
    </row>
    <row r="154" spans="6:10" ht="14.5" customHeight="1" x14ac:dyDescent="0.35">
      <c r="F154" s="1"/>
      <c r="G154" s="1"/>
      <c r="H154" s="1"/>
      <c r="I154" s="1"/>
      <c r="J154" s="1"/>
    </row>
    <row r="155" spans="6:10" ht="14.5" customHeight="1" x14ac:dyDescent="0.35">
      <c r="F155" s="1"/>
      <c r="G155" s="1"/>
      <c r="H155" s="1"/>
      <c r="I155" s="1"/>
      <c r="J155" s="1"/>
    </row>
    <row r="156" spans="6:10" ht="14.5" customHeight="1" x14ac:dyDescent="0.35">
      <c r="F156" s="1"/>
      <c r="G156" s="1"/>
      <c r="H156" s="1"/>
      <c r="I156" s="1"/>
      <c r="J156" s="1"/>
    </row>
    <row r="157" spans="6:10" ht="14.5" customHeight="1" x14ac:dyDescent="0.35">
      <c r="F157" s="1"/>
      <c r="G157" s="1"/>
      <c r="H157" s="1"/>
      <c r="I157" s="1"/>
      <c r="J157" s="1"/>
    </row>
    <row r="158" spans="6:10" ht="14.5" customHeight="1" x14ac:dyDescent="0.35">
      <c r="F158" s="1"/>
      <c r="G158" s="1"/>
      <c r="H158" s="1"/>
      <c r="I158" s="1"/>
      <c r="J158" s="1"/>
    </row>
    <row r="159" spans="6:10" ht="14.5" customHeight="1" x14ac:dyDescent="0.35">
      <c r="F159" s="1"/>
      <c r="G159" s="1"/>
      <c r="H159" s="1"/>
      <c r="I159" s="1"/>
      <c r="J159" s="1"/>
    </row>
    <row r="160" spans="6:10" ht="14.5" customHeight="1" x14ac:dyDescent="0.35">
      <c r="F160" s="1"/>
      <c r="G160" s="1"/>
      <c r="H160" s="1"/>
      <c r="I160" s="1"/>
      <c r="J160" s="1"/>
    </row>
    <row r="161" spans="6:10" ht="14.5" customHeight="1" x14ac:dyDescent="0.35">
      <c r="F161" s="1"/>
      <c r="G161" s="1"/>
      <c r="H161" s="1"/>
      <c r="I161" s="1"/>
      <c r="J161" s="1"/>
    </row>
    <row r="162" spans="6:10" ht="14.5" customHeight="1" x14ac:dyDescent="0.35">
      <c r="F162" s="1"/>
      <c r="G162" s="1"/>
      <c r="H162" s="1"/>
      <c r="I162" s="1"/>
      <c r="J162" s="1"/>
    </row>
    <row r="163" spans="6:10" ht="14.5" customHeight="1" x14ac:dyDescent="0.35">
      <c r="F163" s="1"/>
      <c r="G163" s="1"/>
      <c r="H163" s="1"/>
      <c r="I163" s="1"/>
      <c r="J163" s="1"/>
    </row>
    <row r="164" spans="6:10" ht="14.5" customHeight="1" x14ac:dyDescent="0.35">
      <c r="F164" s="1"/>
      <c r="G164" s="1"/>
      <c r="H164" s="1"/>
      <c r="I164" s="1"/>
      <c r="J164" s="1"/>
    </row>
    <row r="165" spans="6:10" ht="14.5" customHeight="1" x14ac:dyDescent="0.35">
      <c r="F165" s="1"/>
      <c r="G165" s="1"/>
      <c r="H165" s="1"/>
      <c r="I165" s="1"/>
      <c r="J165" s="1"/>
    </row>
    <row r="166" spans="6:10" ht="14.5" customHeight="1" x14ac:dyDescent="0.35">
      <c r="F166" s="1"/>
      <c r="G166" s="1"/>
      <c r="H166" s="1"/>
      <c r="I166" s="1"/>
      <c r="J166" s="1"/>
    </row>
    <row r="167" spans="6:10" ht="14.5" customHeight="1" x14ac:dyDescent="0.35">
      <c r="F167" s="1"/>
      <c r="G167" s="1"/>
      <c r="H167" s="1"/>
      <c r="I167" s="1"/>
      <c r="J167" s="1"/>
    </row>
    <row r="168" spans="6:10" ht="14.5" customHeight="1" x14ac:dyDescent="0.35">
      <c r="F168" s="1"/>
      <c r="G168" s="1"/>
      <c r="H168" s="1"/>
      <c r="I168" s="1"/>
      <c r="J168" s="1"/>
    </row>
    <row r="169" spans="6:10" ht="14.5" customHeight="1" x14ac:dyDescent="0.35">
      <c r="F169" s="1"/>
      <c r="G169" s="1"/>
      <c r="H169" s="1"/>
      <c r="I169" s="1"/>
      <c r="J169" s="1"/>
    </row>
    <row r="170" spans="6:10" ht="14.5" customHeight="1" x14ac:dyDescent="0.35">
      <c r="F170" s="1"/>
      <c r="G170" s="1"/>
      <c r="H170" s="1"/>
      <c r="I170" s="1"/>
      <c r="J170" s="1"/>
    </row>
    <row r="171" spans="6:10" ht="14.5" customHeight="1" x14ac:dyDescent="0.35">
      <c r="F171" s="1"/>
      <c r="G171" s="1"/>
      <c r="H171" s="1"/>
      <c r="I171" s="1"/>
      <c r="J171" s="1"/>
    </row>
    <row r="172" spans="6:10" ht="14.5" customHeight="1" x14ac:dyDescent="0.35">
      <c r="F172" s="1"/>
      <c r="G172" s="1"/>
      <c r="H172" s="1"/>
      <c r="I172" s="1"/>
      <c r="J172" s="1"/>
    </row>
    <row r="173" spans="6:10" ht="14.5" customHeight="1" x14ac:dyDescent="0.35">
      <c r="F173" s="1"/>
      <c r="G173" s="1"/>
      <c r="H173" s="1"/>
      <c r="I173" s="1"/>
      <c r="J173" s="1"/>
    </row>
    <row r="174" spans="6:10" ht="14.5" customHeight="1" x14ac:dyDescent="0.35">
      <c r="F174" s="1"/>
      <c r="G174" s="1"/>
      <c r="H174" s="1"/>
      <c r="I174" s="1"/>
      <c r="J174" s="1"/>
    </row>
    <row r="175" spans="6:10" ht="14.5" customHeight="1" x14ac:dyDescent="0.35"/>
    <row r="176" spans="6:10" ht="14.5" customHeight="1" x14ac:dyDescent="0.35"/>
    <row r="177" ht="14.5" customHeight="1" x14ac:dyDescent="0.35"/>
  </sheetData>
  <mergeCells count="1">
    <mergeCell ref="W3:AA3"/>
  </mergeCells>
  <conditionalFormatting sqref="W5:W9">
    <cfRule type="containsBlanks" dxfId="116" priority="1">
      <formula>LEN(TRIM(W5))=0</formula>
    </cfRule>
  </conditionalFormatting>
  <conditionalFormatting sqref="W13:Y14 Z15:AA15 W17:Y18 W20:Y32">
    <cfRule type="containsBlanks" dxfId="115"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18" id="{B01E60C0-EDB2-40DF-8BC4-D3AF3AD2CCD1}">
            <xm:f>COUNT(MATCH($F4,'Potential Species'!$C$4:$C$945, 0))=0</xm:f>
            <x14:dxf>
              <fill>
                <patternFill patternType="solid">
                  <bgColor theme="5" tint="0.79998168889431442"/>
                </patternFill>
              </fill>
            </x14:dxf>
          </x14:cfRule>
          <xm:sqref>F4:F110</xm:sqref>
        </x14:conditionalFormatting>
        <x14:conditionalFormatting xmlns:xm="http://schemas.microsoft.com/office/excel/2006/main">
          <x14:cfRule type="expression" priority="219" id="{BA32CC35-33E9-40CB-90E2-A03C6A1B2823}">
            <xm:f>COUNT(MATCH(P4,'Potential Species'!$C$4:$C$945, 0))=0</xm:f>
            <x14:dxf>
              <fill>
                <patternFill patternType="solid">
                  <bgColor theme="5" tint="0.79998168889431442"/>
                </patternFill>
              </fill>
            </x14:dxf>
          </x14:cfRule>
          <xm:sqref>P4:P5</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12C5-323C-4665-8EFF-76145CDD6F23}">
  <sheetPr codeName="Sheet52"/>
  <dimension ref="A1:I124"/>
  <sheetViews>
    <sheetView workbookViewId="0"/>
  </sheetViews>
  <sheetFormatPr defaultRowHeight="14.5" x14ac:dyDescent="0.35"/>
  <cols>
    <col min="1" max="1" width="7.54296875" bestFit="1" customWidth="1"/>
    <col min="2" max="2" width="6.7265625" bestFit="1" customWidth="1"/>
    <col min="3" max="3" width="12.6328125" bestFit="1" customWidth="1"/>
    <col min="4" max="4" width="13.08984375" bestFit="1" customWidth="1"/>
    <col min="5" max="5" width="21.08984375" bestFit="1" customWidth="1"/>
    <col min="6" max="6" width="20.81640625" bestFit="1" customWidth="1"/>
    <col min="7" max="7" width="11" bestFit="1" customWidth="1"/>
    <col min="8" max="8" width="10.81640625" bestFit="1" customWidth="1"/>
    <col min="9" max="9" width="8" bestFit="1" customWidth="1"/>
    <col min="10" max="10" width="22.72656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49</v>
      </c>
      <c r="B2">
        <v>1</v>
      </c>
      <c r="C2" t="s">
        <v>364</v>
      </c>
      <c r="D2">
        <v>0</v>
      </c>
      <c r="E2" t="s">
        <v>23</v>
      </c>
      <c r="F2">
        <v>58</v>
      </c>
      <c r="G2">
        <v>2.8</v>
      </c>
    </row>
    <row r="3" spans="1:9" x14ac:dyDescent="0.35">
      <c r="A3" t="s">
        <v>49</v>
      </c>
      <c r="B3">
        <v>1</v>
      </c>
      <c r="C3" t="s">
        <v>364</v>
      </c>
      <c r="D3">
        <v>0</v>
      </c>
      <c r="E3" t="s">
        <v>23</v>
      </c>
      <c r="F3">
        <v>81</v>
      </c>
      <c r="G3">
        <v>7.9</v>
      </c>
    </row>
    <row r="4" spans="1:9" x14ac:dyDescent="0.35">
      <c r="A4" t="s">
        <v>49</v>
      </c>
      <c r="B4">
        <v>1</v>
      </c>
      <c r="C4" t="s">
        <v>364</v>
      </c>
      <c r="D4">
        <v>0</v>
      </c>
      <c r="E4" t="s">
        <v>23</v>
      </c>
      <c r="F4">
        <v>99</v>
      </c>
      <c r="G4">
        <v>14.1</v>
      </c>
    </row>
    <row r="5" spans="1:9" x14ac:dyDescent="0.35">
      <c r="A5" t="s">
        <v>49</v>
      </c>
      <c r="B5">
        <v>1</v>
      </c>
      <c r="C5" t="s">
        <v>364</v>
      </c>
      <c r="D5">
        <v>0</v>
      </c>
      <c r="E5" t="s">
        <v>23</v>
      </c>
      <c r="F5">
        <v>81</v>
      </c>
      <c r="G5">
        <v>11.9</v>
      </c>
    </row>
    <row r="6" spans="1:9" x14ac:dyDescent="0.35">
      <c r="A6" t="s">
        <v>49</v>
      </c>
      <c r="B6">
        <v>1</v>
      </c>
      <c r="C6" t="s">
        <v>364</v>
      </c>
      <c r="D6">
        <v>0</v>
      </c>
      <c r="E6" t="s">
        <v>23</v>
      </c>
      <c r="F6">
        <v>69</v>
      </c>
      <c r="G6">
        <v>6.6</v>
      </c>
    </row>
    <row r="7" spans="1:9" x14ac:dyDescent="0.35">
      <c r="A7" t="s">
        <v>49</v>
      </c>
      <c r="B7">
        <v>1</v>
      </c>
      <c r="C7" t="s">
        <v>364</v>
      </c>
      <c r="D7">
        <v>0</v>
      </c>
      <c r="E7" t="s">
        <v>23</v>
      </c>
      <c r="F7">
        <v>76</v>
      </c>
      <c r="G7">
        <v>8.5</v>
      </c>
    </row>
    <row r="8" spans="1:9" x14ac:dyDescent="0.35">
      <c r="A8" t="s">
        <v>49</v>
      </c>
      <c r="B8">
        <v>1</v>
      </c>
      <c r="C8" t="s">
        <v>364</v>
      </c>
      <c r="D8">
        <v>0</v>
      </c>
      <c r="E8" t="s">
        <v>23</v>
      </c>
      <c r="F8">
        <v>73</v>
      </c>
      <c r="G8">
        <v>7.9</v>
      </c>
    </row>
    <row r="9" spans="1:9" x14ac:dyDescent="0.35">
      <c r="A9" t="s">
        <v>49</v>
      </c>
      <c r="B9">
        <v>1</v>
      </c>
      <c r="C9" t="s">
        <v>364</v>
      </c>
      <c r="D9">
        <v>0</v>
      </c>
      <c r="E9" t="s">
        <v>23</v>
      </c>
      <c r="F9">
        <v>134</v>
      </c>
      <c r="G9">
        <v>48.6</v>
      </c>
    </row>
    <row r="10" spans="1:9" x14ac:dyDescent="0.35">
      <c r="A10" t="s">
        <v>49</v>
      </c>
      <c r="B10">
        <v>1</v>
      </c>
      <c r="C10" t="s">
        <v>364</v>
      </c>
      <c r="D10">
        <v>0</v>
      </c>
      <c r="E10" t="s">
        <v>23</v>
      </c>
      <c r="F10">
        <v>87</v>
      </c>
      <c r="G10">
        <v>13.7</v>
      </c>
    </row>
    <row r="11" spans="1:9" x14ac:dyDescent="0.35">
      <c r="A11" t="s">
        <v>49</v>
      </c>
      <c r="B11">
        <v>1</v>
      </c>
      <c r="C11" t="s">
        <v>364</v>
      </c>
      <c r="D11">
        <v>0</v>
      </c>
      <c r="E11" t="s">
        <v>23</v>
      </c>
      <c r="F11">
        <v>78</v>
      </c>
      <c r="G11">
        <v>9.1999999999999993</v>
      </c>
    </row>
    <row r="12" spans="1:9" x14ac:dyDescent="0.35">
      <c r="A12" t="s">
        <v>49</v>
      </c>
      <c r="B12">
        <v>1</v>
      </c>
      <c r="C12" t="s">
        <v>364</v>
      </c>
      <c r="D12">
        <v>0</v>
      </c>
      <c r="E12" t="s">
        <v>23</v>
      </c>
      <c r="F12">
        <v>64</v>
      </c>
      <c r="G12">
        <v>5.6</v>
      </c>
    </row>
    <row r="13" spans="1:9" x14ac:dyDescent="0.35">
      <c r="A13" t="s">
        <v>49</v>
      </c>
      <c r="B13">
        <v>1</v>
      </c>
      <c r="C13" t="s">
        <v>364</v>
      </c>
      <c r="D13">
        <v>0</v>
      </c>
      <c r="E13" t="s">
        <v>23</v>
      </c>
      <c r="F13">
        <v>68</v>
      </c>
      <c r="G13">
        <v>5.7</v>
      </c>
    </row>
    <row r="14" spans="1:9" x14ac:dyDescent="0.35">
      <c r="A14" t="s">
        <v>49</v>
      </c>
      <c r="B14">
        <v>1</v>
      </c>
      <c r="C14" t="s">
        <v>364</v>
      </c>
      <c r="D14">
        <v>0</v>
      </c>
      <c r="E14" t="s">
        <v>23</v>
      </c>
      <c r="F14">
        <v>76</v>
      </c>
      <c r="G14">
        <v>9.3000000000000007</v>
      </c>
    </row>
    <row r="15" spans="1:9" x14ac:dyDescent="0.35">
      <c r="A15" t="s">
        <v>49</v>
      </c>
      <c r="B15">
        <v>1</v>
      </c>
      <c r="C15" t="s">
        <v>364</v>
      </c>
      <c r="D15">
        <v>0</v>
      </c>
      <c r="E15" t="s">
        <v>23</v>
      </c>
      <c r="F15">
        <v>80</v>
      </c>
      <c r="G15">
        <v>10.8</v>
      </c>
    </row>
    <row r="16" spans="1:9" x14ac:dyDescent="0.35">
      <c r="A16" t="s">
        <v>49</v>
      </c>
      <c r="B16">
        <v>1</v>
      </c>
      <c r="C16" t="s">
        <v>364</v>
      </c>
      <c r="D16">
        <v>0</v>
      </c>
      <c r="E16" t="s">
        <v>23</v>
      </c>
      <c r="F16">
        <v>97</v>
      </c>
      <c r="G16">
        <v>16.899999999999999</v>
      </c>
    </row>
    <row r="17" spans="1:9" x14ac:dyDescent="0.35">
      <c r="A17" t="s">
        <v>49</v>
      </c>
      <c r="B17">
        <v>1</v>
      </c>
      <c r="C17" t="s">
        <v>364</v>
      </c>
      <c r="D17">
        <v>0</v>
      </c>
      <c r="E17" t="s">
        <v>23</v>
      </c>
      <c r="F17">
        <v>75</v>
      </c>
      <c r="G17">
        <v>8.1999999999999993</v>
      </c>
    </row>
    <row r="18" spans="1:9" x14ac:dyDescent="0.35">
      <c r="A18" t="s">
        <v>49</v>
      </c>
      <c r="B18">
        <v>1</v>
      </c>
      <c r="C18" t="s">
        <v>364</v>
      </c>
      <c r="D18">
        <v>0</v>
      </c>
      <c r="E18" t="s">
        <v>23</v>
      </c>
      <c r="F18">
        <v>74</v>
      </c>
      <c r="G18">
        <v>6.4</v>
      </c>
    </row>
    <row r="19" spans="1:9" x14ac:dyDescent="0.35">
      <c r="A19" t="s">
        <v>49</v>
      </c>
      <c r="B19">
        <v>1</v>
      </c>
      <c r="C19" t="s">
        <v>364</v>
      </c>
      <c r="D19">
        <v>0</v>
      </c>
      <c r="E19" t="s">
        <v>23</v>
      </c>
      <c r="F19">
        <v>72</v>
      </c>
      <c r="G19">
        <v>5.92</v>
      </c>
    </row>
    <row r="20" spans="1:9" x14ac:dyDescent="0.35">
      <c r="A20" t="s">
        <v>49</v>
      </c>
      <c r="B20">
        <v>1</v>
      </c>
      <c r="C20" t="s">
        <v>364</v>
      </c>
      <c r="D20">
        <v>0</v>
      </c>
      <c r="E20" t="s">
        <v>23</v>
      </c>
      <c r="F20">
        <v>72</v>
      </c>
      <c r="G20">
        <v>6.06</v>
      </c>
    </row>
    <row r="21" spans="1:9" x14ac:dyDescent="0.35">
      <c r="A21" t="s">
        <v>49</v>
      </c>
      <c r="B21">
        <v>1</v>
      </c>
      <c r="C21" t="s">
        <v>364</v>
      </c>
      <c r="D21">
        <v>0</v>
      </c>
      <c r="E21" t="s">
        <v>23</v>
      </c>
      <c r="F21">
        <v>72</v>
      </c>
      <c r="G21">
        <v>5.9</v>
      </c>
    </row>
    <row r="22" spans="1:9" x14ac:dyDescent="0.35">
      <c r="A22" t="s">
        <v>49</v>
      </c>
      <c r="B22">
        <v>1</v>
      </c>
      <c r="C22" t="s">
        <v>364</v>
      </c>
      <c r="D22">
        <v>0</v>
      </c>
      <c r="E22" t="s">
        <v>23</v>
      </c>
      <c r="F22">
        <v>79</v>
      </c>
      <c r="G22">
        <v>7.4</v>
      </c>
    </row>
    <row r="23" spans="1:9" x14ac:dyDescent="0.35">
      <c r="A23" t="s">
        <v>49</v>
      </c>
      <c r="B23">
        <v>1</v>
      </c>
      <c r="C23" t="s">
        <v>364</v>
      </c>
      <c r="D23">
        <v>0</v>
      </c>
      <c r="E23" t="s">
        <v>23</v>
      </c>
      <c r="F23">
        <v>73</v>
      </c>
      <c r="G23">
        <v>6.6</v>
      </c>
    </row>
    <row r="24" spans="1:9" x14ac:dyDescent="0.35">
      <c r="A24" t="s">
        <v>49</v>
      </c>
      <c r="B24">
        <v>1</v>
      </c>
      <c r="C24" t="s">
        <v>364</v>
      </c>
      <c r="D24">
        <v>0</v>
      </c>
      <c r="E24" t="s">
        <v>23</v>
      </c>
      <c r="F24">
        <v>73</v>
      </c>
      <c r="G24">
        <v>8.1</v>
      </c>
    </row>
    <row r="25" spans="1:9" x14ac:dyDescent="0.35">
      <c r="A25" t="s">
        <v>49</v>
      </c>
      <c r="B25">
        <v>1</v>
      </c>
      <c r="C25" t="s">
        <v>364</v>
      </c>
      <c r="D25">
        <v>0</v>
      </c>
      <c r="E25" t="s">
        <v>23</v>
      </c>
      <c r="F25">
        <v>76</v>
      </c>
      <c r="G25">
        <v>6.8</v>
      </c>
    </row>
    <row r="26" spans="1:9" x14ac:dyDescent="0.35">
      <c r="A26" t="s">
        <v>49</v>
      </c>
      <c r="B26">
        <v>1</v>
      </c>
      <c r="C26" t="s">
        <v>364</v>
      </c>
      <c r="D26">
        <v>0</v>
      </c>
      <c r="E26" t="s">
        <v>23</v>
      </c>
      <c r="F26">
        <v>70</v>
      </c>
      <c r="G26">
        <v>5.6</v>
      </c>
    </row>
    <row r="27" spans="1:9" x14ac:dyDescent="0.35">
      <c r="A27" t="s">
        <v>49</v>
      </c>
      <c r="B27">
        <v>1</v>
      </c>
      <c r="C27" t="s">
        <v>364</v>
      </c>
      <c r="D27">
        <v>0</v>
      </c>
      <c r="E27" t="s">
        <v>23</v>
      </c>
      <c r="F27">
        <v>81</v>
      </c>
      <c r="G27">
        <v>8</v>
      </c>
    </row>
    <row r="28" spans="1:9" x14ac:dyDescent="0.35">
      <c r="A28" t="s">
        <v>49</v>
      </c>
      <c r="B28">
        <v>1</v>
      </c>
      <c r="C28" t="s">
        <v>364</v>
      </c>
      <c r="D28">
        <v>0</v>
      </c>
      <c r="E28" t="s">
        <v>23</v>
      </c>
      <c r="F28">
        <v>73</v>
      </c>
      <c r="G28">
        <v>6.4</v>
      </c>
    </row>
    <row r="29" spans="1:9" x14ac:dyDescent="0.35">
      <c r="A29" t="s">
        <v>49</v>
      </c>
      <c r="B29">
        <v>1</v>
      </c>
      <c r="C29" t="s">
        <v>364</v>
      </c>
      <c r="D29">
        <v>0</v>
      </c>
      <c r="E29" t="s">
        <v>23</v>
      </c>
      <c r="F29">
        <v>75</v>
      </c>
      <c r="G29">
        <v>6.7</v>
      </c>
    </row>
    <row r="30" spans="1:9" x14ac:dyDescent="0.35">
      <c r="A30" t="s">
        <v>49</v>
      </c>
      <c r="B30">
        <v>1</v>
      </c>
      <c r="C30" t="s">
        <v>365</v>
      </c>
      <c r="D30">
        <v>0</v>
      </c>
      <c r="E30" t="s">
        <v>545</v>
      </c>
      <c r="F30">
        <v>118</v>
      </c>
      <c r="G30">
        <v>45.3</v>
      </c>
      <c r="I30" t="s">
        <v>50</v>
      </c>
    </row>
    <row r="31" spans="1:9" x14ac:dyDescent="0.35">
      <c r="A31" t="s">
        <v>49</v>
      </c>
      <c r="B31">
        <v>1</v>
      </c>
      <c r="C31" t="s">
        <v>365</v>
      </c>
      <c r="D31">
        <v>0</v>
      </c>
      <c r="E31" t="s">
        <v>23</v>
      </c>
      <c r="F31">
        <v>119</v>
      </c>
      <c r="G31">
        <v>29.13</v>
      </c>
    </row>
    <row r="32" spans="1:9" x14ac:dyDescent="0.35">
      <c r="A32" t="s">
        <v>49</v>
      </c>
      <c r="B32">
        <v>1</v>
      </c>
      <c r="C32" t="s">
        <v>365</v>
      </c>
      <c r="D32">
        <v>0</v>
      </c>
      <c r="E32" t="s">
        <v>23</v>
      </c>
      <c r="F32">
        <v>75</v>
      </c>
      <c r="G32">
        <v>5.89</v>
      </c>
    </row>
    <row r="33" spans="1:9" x14ac:dyDescent="0.35">
      <c r="A33" t="s">
        <v>49</v>
      </c>
      <c r="B33">
        <v>1</v>
      </c>
      <c r="C33" t="s">
        <v>365</v>
      </c>
      <c r="D33">
        <v>0</v>
      </c>
      <c r="E33" t="s">
        <v>23</v>
      </c>
      <c r="F33">
        <v>75</v>
      </c>
      <c r="G33">
        <v>6.82</v>
      </c>
    </row>
    <row r="34" spans="1:9" x14ac:dyDescent="0.35">
      <c r="A34" t="s">
        <v>49</v>
      </c>
      <c r="B34">
        <v>1</v>
      </c>
      <c r="C34" t="s">
        <v>365</v>
      </c>
      <c r="D34">
        <v>0</v>
      </c>
      <c r="E34" t="s">
        <v>71</v>
      </c>
      <c r="F34">
        <v>82</v>
      </c>
      <c r="G34">
        <v>5.66</v>
      </c>
    </row>
    <row r="35" spans="1:9" x14ac:dyDescent="0.35">
      <c r="A35" t="s">
        <v>49</v>
      </c>
      <c r="B35">
        <v>1</v>
      </c>
      <c r="C35" t="s">
        <v>373</v>
      </c>
      <c r="D35">
        <v>1</v>
      </c>
      <c r="E35" t="s">
        <v>31</v>
      </c>
      <c r="F35">
        <v>60</v>
      </c>
      <c r="G35">
        <v>4.7699999999999996</v>
      </c>
    </row>
    <row r="36" spans="1:9" x14ac:dyDescent="0.35">
      <c r="A36" t="s">
        <v>49</v>
      </c>
      <c r="B36">
        <v>1</v>
      </c>
      <c r="C36" t="s">
        <v>373</v>
      </c>
      <c r="D36">
        <v>1</v>
      </c>
      <c r="E36" t="s">
        <v>493</v>
      </c>
      <c r="F36">
        <v>108</v>
      </c>
      <c r="G36">
        <v>22.32</v>
      </c>
      <c r="I36" t="s">
        <v>50</v>
      </c>
    </row>
    <row r="37" spans="1:9" x14ac:dyDescent="0.35">
      <c r="A37" t="s">
        <v>49</v>
      </c>
      <c r="B37">
        <v>1</v>
      </c>
      <c r="C37" t="s">
        <v>373</v>
      </c>
      <c r="D37">
        <v>1</v>
      </c>
      <c r="E37" t="s">
        <v>294</v>
      </c>
      <c r="F37">
        <v>96</v>
      </c>
      <c r="G37">
        <v>30.69</v>
      </c>
    </row>
    <row r="38" spans="1:9" x14ac:dyDescent="0.35">
      <c r="A38" t="s">
        <v>49</v>
      </c>
      <c r="B38">
        <v>1</v>
      </c>
      <c r="C38" t="s">
        <v>373</v>
      </c>
      <c r="D38">
        <v>1</v>
      </c>
      <c r="E38" t="s">
        <v>31</v>
      </c>
      <c r="F38">
        <v>63</v>
      </c>
      <c r="G38">
        <v>5.7</v>
      </c>
    </row>
    <row r="39" spans="1:9" x14ac:dyDescent="0.35">
      <c r="A39" t="s">
        <v>49</v>
      </c>
      <c r="B39">
        <v>1</v>
      </c>
      <c r="C39" t="s">
        <v>373</v>
      </c>
      <c r="D39">
        <v>1</v>
      </c>
      <c r="E39" t="s">
        <v>71</v>
      </c>
      <c r="F39">
        <v>80</v>
      </c>
      <c r="G39">
        <v>5.57</v>
      </c>
    </row>
    <row r="40" spans="1:9" x14ac:dyDescent="0.35">
      <c r="A40" t="s">
        <v>49</v>
      </c>
      <c r="B40">
        <v>1</v>
      </c>
      <c r="C40" t="s">
        <v>373</v>
      </c>
      <c r="D40">
        <v>1</v>
      </c>
      <c r="E40" t="s">
        <v>23</v>
      </c>
      <c r="F40">
        <v>122</v>
      </c>
      <c r="G40">
        <v>29.93</v>
      </c>
    </row>
    <row r="41" spans="1:9" x14ac:dyDescent="0.35">
      <c r="A41" t="s">
        <v>49</v>
      </c>
      <c r="B41">
        <v>1</v>
      </c>
      <c r="C41" t="s">
        <v>373</v>
      </c>
      <c r="D41">
        <v>1</v>
      </c>
      <c r="E41" t="s">
        <v>23</v>
      </c>
      <c r="F41">
        <v>133</v>
      </c>
      <c r="G41">
        <v>39.299999999999997</v>
      </c>
    </row>
    <row r="42" spans="1:9" x14ac:dyDescent="0.35">
      <c r="A42" t="s">
        <v>49</v>
      </c>
      <c r="B42">
        <v>1</v>
      </c>
      <c r="C42" t="s">
        <v>373</v>
      </c>
      <c r="D42">
        <v>1</v>
      </c>
      <c r="E42" t="s">
        <v>23</v>
      </c>
      <c r="F42">
        <v>136</v>
      </c>
      <c r="G42">
        <v>36.979999999999997</v>
      </c>
    </row>
    <row r="43" spans="1:9" x14ac:dyDescent="0.35">
      <c r="A43" t="s">
        <v>49</v>
      </c>
      <c r="B43">
        <v>1</v>
      </c>
      <c r="C43" t="s">
        <v>373</v>
      </c>
      <c r="D43">
        <v>1</v>
      </c>
      <c r="E43" t="s">
        <v>23</v>
      </c>
      <c r="F43">
        <v>54</v>
      </c>
      <c r="G43">
        <v>2.59</v>
      </c>
    </row>
    <row r="44" spans="1:9" x14ac:dyDescent="0.35">
      <c r="A44" t="s">
        <v>49</v>
      </c>
      <c r="B44">
        <v>1</v>
      </c>
      <c r="C44" t="s">
        <v>373</v>
      </c>
      <c r="D44">
        <v>1</v>
      </c>
      <c r="E44" t="s">
        <v>23</v>
      </c>
      <c r="F44">
        <v>54</v>
      </c>
      <c r="G44">
        <v>2.4500000000000002</v>
      </c>
    </row>
    <row r="45" spans="1:9" x14ac:dyDescent="0.35">
      <c r="A45" t="s">
        <v>49</v>
      </c>
      <c r="B45">
        <v>1</v>
      </c>
      <c r="C45" t="s">
        <v>373</v>
      </c>
      <c r="D45">
        <v>1</v>
      </c>
      <c r="E45" t="s">
        <v>23</v>
      </c>
      <c r="F45">
        <v>143</v>
      </c>
      <c r="G45">
        <v>48.41</v>
      </c>
    </row>
    <row r="46" spans="1:9" x14ac:dyDescent="0.35">
      <c r="A46" t="s">
        <v>49</v>
      </c>
      <c r="B46">
        <v>1</v>
      </c>
      <c r="C46" t="s">
        <v>373</v>
      </c>
      <c r="D46">
        <v>1</v>
      </c>
      <c r="E46" t="s">
        <v>23</v>
      </c>
      <c r="F46">
        <v>93</v>
      </c>
      <c r="G46">
        <v>12.5</v>
      </c>
    </row>
    <row r="47" spans="1:9" x14ac:dyDescent="0.35">
      <c r="A47" t="s">
        <v>49</v>
      </c>
      <c r="B47">
        <v>1</v>
      </c>
      <c r="C47" t="s">
        <v>373</v>
      </c>
      <c r="D47">
        <v>1</v>
      </c>
      <c r="E47" t="s">
        <v>23</v>
      </c>
      <c r="F47">
        <v>86</v>
      </c>
      <c r="G47">
        <v>9.7100000000000009</v>
      </c>
    </row>
    <row r="48" spans="1:9" x14ac:dyDescent="0.35">
      <c r="A48" t="s">
        <v>49</v>
      </c>
      <c r="B48">
        <v>1</v>
      </c>
      <c r="C48" t="s">
        <v>373</v>
      </c>
      <c r="D48">
        <v>1</v>
      </c>
      <c r="E48" t="s">
        <v>23</v>
      </c>
      <c r="F48">
        <v>79</v>
      </c>
      <c r="G48">
        <v>7.11</v>
      </c>
    </row>
    <row r="49" spans="1:7" x14ac:dyDescent="0.35">
      <c r="A49" t="s">
        <v>49</v>
      </c>
      <c r="B49">
        <v>1</v>
      </c>
      <c r="C49" t="s">
        <v>373</v>
      </c>
      <c r="D49">
        <v>2</v>
      </c>
      <c r="E49" t="s">
        <v>23</v>
      </c>
      <c r="F49">
        <v>54</v>
      </c>
      <c r="G49">
        <v>2.57</v>
      </c>
    </row>
    <row r="50" spans="1:7" x14ac:dyDescent="0.35">
      <c r="A50" t="s">
        <v>49</v>
      </c>
      <c r="B50">
        <v>1</v>
      </c>
      <c r="C50" t="s">
        <v>373</v>
      </c>
      <c r="D50">
        <v>2</v>
      </c>
      <c r="E50" t="s">
        <v>23</v>
      </c>
      <c r="F50">
        <v>58</v>
      </c>
      <c r="G50">
        <v>3.12</v>
      </c>
    </row>
    <row r="51" spans="1:7" x14ac:dyDescent="0.35">
      <c r="A51" t="s">
        <v>49</v>
      </c>
      <c r="B51">
        <v>1</v>
      </c>
      <c r="C51" t="s">
        <v>373</v>
      </c>
      <c r="D51">
        <v>2</v>
      </c>
      <c r="E51" t="s">
        <v>23</v>
      </c>
      <c r="F51">
        <v>82</v>
      </c>
      <c r="G51">
        <v>8.86</v>
      </c>
    </row>
    <row r="52" spans="1:7" x14ac:dyDescent="0.35">
      <c r="A52" t="s">
        <v>49</v>
      </c>
      <c r="B52">
        <v>1</v>
      </c>
      <c r="C52" t="s">
        <v>373</v>
      </c>
      <c r="D52">
        <v>2</v>
      </c>
      <c r="E52" t="s">
        <v>23</v>
      </c>
      <c r="F52">
        <v>55</v>
      </c>
      <c r="G52">
        <v>2.48</v>
      </c>
    </row>
    <row r="53" spans="1:7" x14ac:dyDescent="0.35">
      <c r="A53" t="s">
        <v>49</v>
      </c>
      <c r="B53">
        <v>1</v>
      </c>
      <c r="C53" t="s">
        <v>373</v>
      </c>
      <c r="D53">
        <v>2</v>
      </c>
      <c r="E53" t="s">
        <v>23</v>
      </c>
      <c r="F53">
        <v>65</v>
      </c>
      <c r="G53">
        <v>4.2300000000000004</v>
      </c>
    </row>
    <row r="54" spans="1:7" x14ac:dyDescent="0.35">
      <c r="A54" t="s">
        <v>49</v>
      </c>
      <c r="B54">
        <v>1</v>
      </c>
      <c r="C54" t="s">
        <v>373</v>
      </c>
      <c r="D54">
        <v>2</v>
      </c>
      <c r="E54" t="s">
        <v>23</v>
      </c>
      <c r="F54">
        <v>48</v>
      </c>
      <c r="G54">
        <v>1.85</v>
      </c>
    </row>
    <row r="55" spans="1:7" x14ac:dyDescent="0.35">
      <c r="A55" t="s">
        <v>49</v>
      </c>
      <c r="B55">
        <v>1</v>
      </c>
      <c r="C55" t="s">
        <v>373</v>
      </c>
      <c r="D55">
        <v>2</v>
      </c>
      <c r="E55" t="s">
        <v>23</v>
      </c>
      <c r="F55">
        <v>78</v>
      </c>
      <c r="G55">
        <v>7.28</v>
      </c>
    </row>
    <row r="56" spans="1:7" x14ac:dyDescent="0.35">
      <c r="A56" t="s">
        <v>49</v>
      </c>
      <c r="B56">
        <v>1</v>
      </c>
      <c r="C56" t="s">
        <v>373</v>
      </c>
      <c r="D56">
        <v>2</v>
      </c>
      <c r="E56" t="s">
        <v>23</v>
      </c>
      <c r="F56">
        <v>52</v>
      </c>
      <c r="G56">
        <v>2.02</v>
      </c>
    </row>
    <row r="57" spans="1:7" x14ac:dyDescent="0.35">
      <c r="A57" t="s">
        <v>49</v>
      </c>
      <c r="B57">
        <v>1</v>
      </c>
      <c r="C57" t="s">
        <v>373</v>
      </c>
      <c r="D57">
        <v>2</v>
      </c>
      <c r="E57" t="s">
        <v>23</v>
      </c>
      <c r="F57">
        <v>78</v>
      </c>
      <c r="G57">
        <v>7.13</v>
      </c>
    </row>
    <row r="58" spans="1:7" x14ac:dyDescent="0.35">
      <c r="A58" t="s">
        <v>49</v>
      </c>
      <c r="B58">
        <v>1</v>
      </c>
      <c r="C58" t="s">
        <v>373</v>
      </c>
      <c r="D58">
        <v>2</v>
      </c>
      <c r="E58" t="s">
        <v>23</v>
      </c>
      <c r="F58">
        <v>67</v>
      </c>
      <c r="G58">
        <v>4.28</v>
      </c>
    </row>
    <row r="59" spans="1:7" x14ac:dyDescent="0.35">
      <c r="A59" t="s">
        <v>49</v>
      </c>
      <c r="B59">
        <v>1</v>
      </c>
      <c r="C59" t="s">
        <v>373</v>
      </c>
      <c r="D59">
        <v>2</v>
      </c>
      <c r="E59" t="s">
        <v>23</v>
      </c>
      <c r="F59">
        <v>81</v>
      </c>
      <c r="G59">
        <v>7.59</v>
      </c>
    </row>
    <row r="60" spans="1:7" x14ac:dyDescent="0.35">
      <c r="A60" t="s">
        <v>49</v>
      </c>
      <c r="B60">
        <v>1</v>
      </c>
      <c r="C60" t="s">
        <v>373</v>
      </c>
      <c r="D60">
        <v>2</v>
      </c>
      <c r="E60" t="s">
        <v>23</v>
      </c>
      <c r="F60">
        <v>77</v>
      </c>
      <c r="G60">
        <v>6.15</v>
      </c>
    </row>
    <row r="61" spans="1:7" x14ac:dyDescent="0.35">
      <c r="A61" t="s">
        <v>49</v>
      </c>
      <c r="B61">
        <v>1</v>
      </c>
      <c r="C61" t="s">
        <v>373</v>
      </c>
      <c r="D61">
        <v>2</v>
      </c>
      <c r="E61" t="s">
        <v>23</v>
      </c>
      <c r="F61">
        <v>80</v>
      </c>
      <c r="G61">
        <v>7.72</v>
      </c>
    </row>
    <row r="62" spans="1:7" x14ac:dyDescent="0.35">
      <c r="A62" t="s">
        <v>49</v>
      </c>
      <c r="B62">
        <v>1</v>
      </c>
      <c r="C62" t="s">
        <v>373</v>
      </c>
      <c r="D62">
        <v>2</v>
      </c>
      <c r="E62" t="s">
        <v>23</v>
      </c>
      <c r="F62">
        <v>91</v>
      </c>
      <c r="G62">
        <v>11.97</v>
      </c>
    </row>
    <row r="63" spans="1:7" x14ac:dyDescent="0.35">
      <c r="A63" t="s">
        <v>49</v>
      </c>
      <c r="B63">
        <v>1</v>
      </c>
      <c r="C63" t="s">
        <v>373</v>
      </c>
      <c r="D63">
        <v>2</v>
      </c>
      <c r="E63" t="s">
        <v>23</v>
      </c>
      <c r="F63">
        <v>78</v>
      </c>
      <c r="G63">
        <v>7.78</v>
      </c>
    </row>
    <row r="64" spans="1:7" x14ac:dyDescent="0.35">
      <c r="A64" t="s">
        <v>49</v>
      </c>
      <c r="B64">
        <v>1</v>
      </c>
      <c r="C64" t="s">
        <v>373</v>
      </c>
      <c r="D64">
        <v>2</v>
      </c>
      <c r="E64" t="s">
        <v>23</v>
      </c>
      <c r="F64">
        <v>49</v>
      </c>
      <c r="G64">
        <v>2</v>
      </c>
    </row>
    <row r="65" spans="1:7" x14ac:dyDescent="0.35">
      <c r="A65" t="s">
        <v>49</v>
      </c>
      <c r="B65">
        <v>1</v>
      </c>
      <c r="C65" t="s">
        <v>373</v>
      </c>
      <c r="D65">
        <v>2</v>
      </c>
      <c r="E65" t="s">
        <v>23</v>
      </c>
      <c r="F65">
        <v>73</v>
      </c>
      <c r="G65">
        <v>5.89</v>
      </c>
    </row>
    <row r="66" spans="1:7" x14ac:dyDescent="0.35">
      <c r="A66" t="s">
        <v>49</v>
      </c>
      <c r="B66">
        <v>1</v>
      </c>
      <c r="C66" t="s">
        <v>373</v>
      </c>
      <c r="D66">
        <v>2</v>
      </c>
      <c r="E66" t="s">
        <v>23</v>
      </c>
      <c r="F66">
        <v>95</v>
      </c>
      <c r="G66">
        <v>12.95</v>
      </c>
    </row>
    <row r="67" spans="1:7" x14ac:dyDescent="0.35">
      <c r="A67" t="s">
        <v>49</v>
      </c>
      <c r="B67">
        <v>1</v>
      </c>
      <c r="C67" t="s">
        <v>373</v>
      </c>
      <c r="D67">
        <v>2</v>
      </c>
      <c r="E67" t="s">
        <v>23</v>
      </c>
      <c r="F67">
        <v>83</v>
      </c>
      <c r="G67">
        <v>9.26</v>
      </c>
    </row>
    <row r="68" spans="1:7" x14ac:dyDescent="0.35">
      <c r="A68" t="s">
        <v>49</v>
      </c>
      <c r="B68">
        <v>1</v>
      </c>
      <c r="C68" t="s">
        <v>373</v>
      </c>
      <c r="D68">
        <v>2</v>
      </c>
      <c r="E68" t="s">
        <v>23</v>
      </c>
      <c r="F68">
        <v>75</v>
      </c>
      <c r="G68">
        <v>6.63</v>
      </c>
    </row>
    <row r="69" spans="1:7" x14ac:dyDescent="0.35">
      <c r="A69" t="s">
        <v>49</v>
      </c>
      <c r="B69">
        <v>1</v>
      </c>
      <c r="C69" t="s">
        <v>373</v>
      </c>
      <c r="D69">
        <v>2</v>
      </c>
      <c r="E69" t="s">
        <v>23</v>
      </c>
      <c r="F69">
        <v>88</v>
      </c>
      <c r="G69">
        <v>10.64</v>
      </c>
    </row>
    <row r="70" spans="1:7" x14ac:dyDescent="0.35">
      <c r="A70" t="s">
        <v>49</v>
      </c>
      <c r="B70">
        <v>1</v>
      </c>
      <c r="C70" t="s">
        <v>373</v>
      </c>
      <c r="D70">
        <v>2</v>
      </c>
      <c r="E70" t="s">
        <v>23</v>
      </c>
      <c r="F70">
        <v>79</v>
      </c>
      <c r="G70">
        <v>7.4</v>
      </c>
    </row>
    <row r="71" spans="1:7" x14ac:dyDescent="0.35">
      <c r="A71" t="s">
        <v>49</v>
      </c>
      <c r="B71">
        <v>1</v>
      </c>
      <c r="C71" t="s">
        <v>373</v>
      </c>
      <c r="D71">
        <v>2</v>
      </c>
      <c r="E71" t="s">
        <v>23</v>
      </c>
      <c r="F71">
        <v>67</v>
      </c>
      <c r="G71">
        <v>4.46</v>
      </c>
    </row>
    <row r="72" spans="1:7" x14ac:dyDescent="0.35">
      <c r="A72" t="s">
        <v>49</v>
      </c>
      <c r="B72">
        <v>1</v>
      </c>
      <c r="C72" t="s">
        <v>373</v>
      </c>
      <c r="D72">
        <v>2</v>
      </c>
      <c r="E72" t="s">
        <v>23</v>
      </c>
      <c r="F72">
        <v>55</v>
      </c>
      <c r="G72">
        <v>2.65</v>
      </c>
    </row>
    <row r="73" spans="1:7" x14ac:dyDescent="0.35">
      <c r="A73" t="s">
        <v>49</v>
      </c>
      <c r="B73">
        <v>1</v>
      </c>
      <c r="C73" t="s">
        <v>373</v>
      </c>
      <c r="D73">
        <v>2</v>
      </c>
      <c r="E73" t="s">
        <v>23</v>
      </c>
      <c r="F73">
        <v>88</v>
      </c>
      <c r="G73">
        <v>11.33</v>
      </c>
    </row>
    <row r="74" spans="1:7" x14ac:dyDescent="0.35">
      <c r="A74" t="s">
        <v>49</v>
      </c>
      <c r="B74">
        <v>1</v>
      </c>
      <c r="C74" t="s">
        <v>373</v>
      </c>
      <c r="D74">
        <v>2</v>
      </c>
      <c r="E74" t="s">
        <v>23</v>
      </c>
      <c r="F74">
        <v>92</v>
      </c>
      <c r="G74">
        <v>12.11</v>
      </c>
    </row>
    <row r="75" spans="1:7" x14ac:dyDescent="0.35">
      <c r="A75" t="s">
        <v>49</v>
      </c>
      <c r="B75">
        <v>1</v>
      </c>
      <c r="C75" t="s">
        <v>373</v>
      </c>
      <c r="D75">
        <v>2</v>
      </c>
      <c r="E75" t="s">
        <v>23</v>
      </c>
      <c r="F75">
        <v>78</v>
      </c>
      <c r="G75">
        <v>7.28</v>
      </c>
    </row>
    <row r="76" spans="1:7" x14ac:dyDescent="0.35">
      <c r="A76" t="s">
        <v>49</v>
      </c>
      <c r="B76">
        <v>1</v>
      </c>
      <c r="C76" t="s">
        <v>373</v>
      </c>
      <c r="D76">
        <v>2</v>
      </c>
      <c r="E76" t="s">
        <v>23</v>
      </c>
      <c r="F76">
        <v>92</v>
      </c>
      <c r="G76">
        <v>12.58</v>
      </c>
    </row>
    <row r="77" spans="1:7" x14ac:dyDescent="0.35">
      <c r="A77" t="s">
        <v>49</v>
      </c>
      <c r="B77">
        <v>1</v>
      </c>
      <c r="C77" t="s">
        <v>373</v>
      </c>
      <c r="D77">
        <v>2</v>
      </c>
      <c r="E77" t="s">
        <v>23</v>
      </c>
      <c r="F77">
        <v>76</v>
      </c>
      <c r="G77">
        <v>6.87</v>
      </c>
    </row>
    <row r="78" spans="1:7" x14ac:dyDescent="0.35">
      <c r="A78" t="s">
        <v>49</v>
      </c>
      <c r="B78">
        <v>1</v>
      </c>
      <c r="C78" t="s">
        <v>373</v>
      </c>
      <c r="D78">
        <v>2</v>
      </c>
      <c r="E78" t="s">
        <v>23</v>
      </c>
      <c r="F78">
        <v>84</v>
      </c>
      <c r="G78">
        <v>8.81</v>
      </c>
    </row>
    <row r="79" spans="1:7" x14ac:dyDescent="0.35">
      <c r="A79" t="s">
        <v>49</v>
      </c>
      <c r="B79">
        <v>1</v>
      </c>
      <c r="C79" t="s">
        <v>373</v>
      </c>
      <c r="D79">
        <v>2</v>
      </c>
      <c r="E79" t="s">
        <v>23</v>
      </c>
      <c r="F79">
        <v>83</v>
      </c>
      <c r="G79">
        <v>9.66</v>
      </c>
    </row>
    <row r="80" spans="1:7" x14ac:dyDescent="0.35">
      <c r="A80" t="s">
        <v>49</v>
      </c>
      <c r="B80">
        <v>1</v>
      </c>
      <c r="C80" t="s">
        <v>373</v>
      </c>
      <c r="D80">
        <v>2</v>
      </c>
      <c r="E80" t="s">
        <v>23</v>
      </c>
      <c r="F80">
        <v>96</v>
      </c>
      <c r="G80">
        <v>10.72</v>
      </c>
    </row>
    <row r="81" spans="1:9" x14ac:dyDescent="0.35">
      <c r="A81" t="s">
        <v>49</v>
      </c>
      <c r="B81">
        <v>1</v>
      </c>
      <c r="C81" t="s">
        <v>373</v>
      </c>
      <c r="D81">
        <v>2</v>
      </c>
      <c r="E81" t="s">
        <v>23</v>
      </c>
      <c r="F81">
        <v>83</v>
      </c>
      <c r="G81">
        <v>9.42</v>
      </c>
    </row>
    <row r="82" spans="1:9" x14ac:dyDescent="0.35">
      <c r="A82" t="s">
        <v>49</v>
      </c>
      <c r="B82">
        <v>1</v>
      </c>
      <c r="C82" t="s">
        <v>373</v>
      </c>
      <c r="D82">
        <v>2</v>
      </c>
      <c r="E82" t="s">
        <v>23</v>
      </c>
      <c r="F82">
        <v>81</v>
      </c>
      <c r="G82">
        <v>8.26</v>
      </c>
    </row>
    <row r="83" spans="1:9" x14ac:dyDescent="0.35">
      <c r="A83" t="s">
        <v>49</v>
      </c>
      <c r="B83">
        <v>1</v>
      </c>
      <c r="C83" t="s">
        <v>373</v>
      </c>
      <c r="D83">
        <v>2</v>
      </c>
      <c r="E83" t="s">
        <v>294</v>
      </c>
      <c r="F83">
        <v>99</v>
      </c>
      <c r="G83">
        <v>30.59</v>
      </c>
      <c r="I83" t="s">
        <v>50</v>
      </c>
    </row>
    <row r="84" spans="1:9" x14ac:dyDescent="0.35">
      <c r="A84" t="s">
        <v>49</v>
      </c>
      <c r="B84">
        <v>1</v>
      </c>
      <c r="C84" t="s">
        <v>373</v>
      </c>
      <c r="D84">
        <v>2</v>
      </c>
      <c r="E84" t="s">
        <v>71</v>
      </c>
      <c r="F84">
        <v>79</v>
      </c>
      <c r="G84">
        <v>4.42</v>
      </c>
    </row>
    <row r="85" spans="1:9" x14ac:dyDescent="0.35">
      <c r="A85" t="s">
        <v>49</v>
      </c>
      <c r="B85">
        <v>1</v>
      </c>
      <c r="C85" t="s">
        <v>373</v>
      </c>
      <c r="D85">
        <v>2</v>
      </c>
      <c r="E85" t="s">
        <v>493</v>
      </c>
      <c r="F85">
        <v>119</v>
      </c>
      <c r="G85">
        <v>29.03</v>
      </c>
      <c r="I85" t="s">
        <v>50</v>
      </c>
    </row>
    <row r="86" spans="1:9" x14ac:dyDescent="0.35">
      <c r="A86" t="s">
        <v>49</v>
      </c>
      <c r="B86">
        <v>1</v>
      </c>
      <c r="C86" t="s">
        <v>373</v>
      </c>
      <c r="D86">
        <v>3</v>
      </c>
      <c r="E86" t="s">
        <v>577</v>
      </c>
      <c r="F86">
        <v>111</v>
      </c>
      <c r="G86">
        <v>29.08</v>
      </c>
      <c r="I86" t="s">
        <v>50</v>
      </c>
    </row>
    <row r="87" spans="1:9" x14ac:dyDescent="0.35">
      <c r="A87" t="s">
        <v>49</v>
      </c>
      <c r="B87">
        <v>1</v>
      </c>
      <c r="C87" t="s">
        <v>373</v>
      </c>
      <c r="D87">
        <v>3</v>
      </c>
      <c r="E87" t="s">
        <v>294</v>
      </c>
      <c r="F87">
        <v>90</v>
      </c>
      <c r="G87">
        <v>26.07</v>
      </c>
      <c r="I87" t="s">
        <v>995</v>
      </c>
    </row>
    <row r="88" spans="1:9" x14ac:dyDescent="0.35">
      <c r="A88" t="s">
        <v>49</v>
      </c>
      <c r="B88">
        <v>1</v>
      </c>
      <c r="C88" t="s">
        <v>373</v>
      </c>
      <c r="D88">
        <v>3</v>
      </c>
      <c r="E88" t="s">
        <v>294</v>
      </c>
      <c r="F88">
        <v>40</v>
      </c>
      <c r="G88">
        <v>2.8</v>
      </c>
      <c r="I88" t="s">
        <v>995</v>
      </c>
    </row>
    <row r="89" spans="1:9" x14ac:dyDescent="0.35">
      <c r="A89" t="s">
        <v>49</v>
      </c>
      <c r="B89">
        <v>1</v>
      </c>
      <c r="C89" t="s">
        <v>373</v>
      </c>
      <c r="D89">
        <v>3</v>
      </c>
      <c r="E89" t="s">
        <v>31</v>
      </c>
      <c r="F89">
        <v>52</v>
      </c>
      <c r="G89">
        <v>3.34</v>
      </c>
    </row>
    <row r="90" spans="1:9" x14ac:dyDescent="0.35">
      <c r="A90" t="s">
        <v>49</v>
      </c>
      <c r="B90">
        <v>1</v>
      </c>
      <c r="C90" t="s">
        <v>373</v>
      </c>
      <c r="D90">
        <v>3</v>
      </c>
      <c r="E90" t="s">
        <v>23</v>
      </c>
      <c r="F90">
        <v>92</v>
      </c>
      <c r="G90">
        <v>11.9</v>
      </c>
    </row>
    <row r="91" spans="1:9" x14ac:dyDescent="0.35">
      <c r="A91" t="s">
        <v>49</v>
      </c>
      <c r="B91">
        <v>1</v>
      </c>
      <c r="C91" t="s">
        <v>373</v>
      </c>
      <c r="D91">
        <v>3</v>
      </c>
      <c r="E91" t="s">
        <v>23</v>
      </c>
      <c r="F91">
        <v>58</v>
      </c>
      <c r="G91">
        <v>2.93</v>
      </c>
    </row>
    <row r="92" spans="1:9" x14ac:dyDescent="0.35">
      <c r="A92" t="s">
        <v>49</v>
      </c>
      <c r="B92">
        <v>1</v>
      </c>
      <c r="C92" t="s">
        <v>373</v>
      </c>
      <c r="D92">
        <v>3</v>
      </c>
      <c r="E92" t="s">
        <v>23</v>
      </c>
      <c r="F92">
        <v>51</v>
      </c>
      <c r="G92">
        <v>2.2999999999999998</v>
      </c>
    </row>
    <row r="93" spans="1:9" x14ac:dyDescent="0.35">
      <c r="A93" t="s">
        <v>49</v>
      </c>
      <c r="B93">
        <v>1</v>
      </c>
      <c r="C93" t="s">
        <v>373</v>
      </c>
      <c r="D93">
        <v>3</v>
      </c>
      <c r="E93" t="s">
        <v>23</v>
      </c>
      <c r="F93">
        <v>71</v>
      </c>
      <c r="G93">
        <v>5.03</v>
      </c>
    </row>
    <row r="94" spans="1:9" x14ac:dyDescent="0.35">
      <c r="A94" t="s">
        <v>49</v>
      </c>
      <c r="B94">
        <v>1</v>
      </c>
      <c r="C94" t="s">
        <v>373</v>
      </c>
      <c r="D94">
        <v>3</v>
      </c>
      <c r="E94" t="s">
        <v>23</v>
      </c>
      <c r="F94">
        <v>49</v>
      </c>
      <c r="G94">
        <v>1.76</v>
      </c>
    </row>
    <row r="95" spans="1:9" x14ac:dyDescent="0.35">
      <c r="A95" t="s">
        <v>49</v>
      </c>
      <c r="B95">
        <v>1</v>
      </c>
      <c r="C95" t="s">
        <v>373</v>
      </c>
      <c r="D95">
        <v>3</v>
      </c>
      <c r="E95" t="s">
        <v>23</v>
      </c>
      <c r="F95">
        <v>110</v>
      </c>
      <c r="G95">
        <v>19.559999999999999</v>
      </c>
    </row>
    <row r="96" spans="1:9" x14ac:dyDescent="0.35">
      <c r="A96" t="s">
        <v>49</v>
      </c>
      <c r="B96">
        <v>1</v>
      </c>
      <c r="C96" t="s">
        <v>373</v>
      </c>
      <c r="D96">
        <v>3</v>
      </c>
      <c r="E96" t="s">
        <v>23</v>
      </c>
      <c r="F96">
        <v>72</v>
      </c>
      <c r="G96">
        <v>5.27</v>
      </c>
    </row>
    <row r="97" spans="1:7" x14ac:dyDescent="0.35">
      <c r="A97" t="s">
        <v>49</v>
      </c>
      <c r="B97">
        <v>1</v>
      </c>
      <c r="C97" t="s">
        <v>373</v>
      </c>
      <c r="D97">
        <v>3</v>
      </c>
      <c r="E97" t="s">
        <v>23</v>
      </c>
      <c r="F97">
        <v>70</v>
      </c>
      <c r="G97">
        <v>4.87</v>
      </c>
    </row>
    <row r="98" spans="1:7" x14ac:dyDescent="0.35">
      <c r="A98" t="s">
        <v>49</v>
      </c>
      <c r="B98">
        <v>1</v>
      </c>
      <c r="C98" t="s">
        <v>373</v>
      </c>
      <c r="D98">
        <v>3</v>
      </c>
      <c r="E98" t="s">
        <v>23</v>
      </c>
      <c r="F98">
        <v>75</v>
      </c>
      <c r="G98">
        <v>5.69</v>
      </c>
    </row>
    <row r="99" spans="1:7" x14ac:dyDescent="0.35">
      <c r="A99" t="s">
        <v>49</v>
      </c>
      <c r="B99">
        <v>1</v>
      </c>
      <c r="C99" t="s">
        <v>373</v>
      </c>
      <c r="D99">
        <v>3</v>
      </c>
      <c r="E99" t="s">
        <v>23</v>
      </c>
      <c r="F99">
        <v>46</v>
      </c>
      <c r="G99">
        <v>1.76</v>
      </c>
    </row>
    <row r="100" spans="1:7" x14ac:dyDescent="0.35">
      <c r="A100" t="s">
        <v>49</v>
      </c>
      <c r="B100">
        <v>1</v>
      </c>
      <c r="C100" t="s">
        <v>373</v>
      </c>
      <c r="D100">
        <v>3</v>
      </c>
      <c r="E100" t="s">
        <v>23</v>
      </c>
      <c r="F100">
        <v>53</v>
      </c>
      <c r="G100">
        <v>2.38</v>
      </c>
    </row>
    <row r="101" spans="1:7" x14ac:dyDescent="0.35">
      <c r="A101" t="s">
        <v>49</v>
      </c>
      <c r="B101">
        <v>1</v>
      </c>
      <c r="C101" t="s">
        <v>373</v>
      </c>
      <c r="D101">
        <v>3</v>
      </c>
      <c r="E101" t="s">
        <v>23</v>
      </c>
      <c r="F101">
        <v>68</v>
      </c>
      <c r="G101">
        <v>4.42</v>
      </c>
    </row>
    <row r="102" spans="1:7" x14ac:dyDescent="0.35">
      <c r="A102" t="s">
        <v>49</v>
      </c>
      <c r="B102">
        <v>1</v>
      </c>
      <c r="C102" t="s">
        <v>373</v>
      </c>
      <c r="D102">
        <v>3</v>
      </c>
      <c r="E102" t="s">
        <v>23</v>
      </c>
      <c r="F102">
        <v>69</v>
      </c>
      <c r="G102">
        <v>4.9800000000000004</v>
      </c>
    </row>
    <row r="103" spans="1:7" x14ac:dyDescent="0.35">
      <c r="A103" t="s">
        <v>49</v>
      </c>
      <c r="B103">
        <v>1</v>
      </c>
      <c r="C103" t="s">
        <v>373</v>
      </c>
      <c r="D103">
        <v>3</v>
      </c>
      <c r="E103" t="s">
        <v>23</v>
      </c>
      <c r="F103">
        <v>56</v>
      </c>
      <c r="G103">
        <v>2.98</v>
      </c>
    </row>
    <row r="104" spans="1:7" x14ac:dyDescent="0.35">
      <c r="A104" t="s">
        <v>49</v>
      </c>
      <c r="B104">
        <v>1</v>
      </c>
      <c r="C104" t="s">
        <v>373</v>
      </c>
      <c r="D104">
        <v>3</v>
      </c>
      <c r="E104" t="s">
        <v>23</v>
      </c>
      <c r="F104">
        <v>62</v>
      </c>
      <c r="G104">
        <v>3.83</v>
      </c>
    </row>
    <row r="105" spans="1:7" x14ac:dyDescent="0.35">
      <c r="A105" t="s">
        <v>49</v>
      </c>
      <c r="B105">
        <v>1</v>
      </c>
      <c r="C105" t="s">
        <v>373</v>
      </c>
      <c r="D105">
        <v>3</v>
      </c>
      <c r="E105" t="s">
        <v>23</v>
      </c>
      <c r="F105">
        <v>82</v>
      </c>
      <c r="G105">
        <v>8.06</v>
      </c>
    </row>
    <row r="106" spans="1:7" x14ac:dyDescent="0.35">
      <c r="A106" t="s">
        <v>49</v>
      </c>
      <c r="B106">
        <v>1</v>
      </c>
      <c r="C106" t="s">
        <v>373</v>
      </c>
      <c r="D106">
        <v>3</v>
      </c>
      <c r="E106" t="s">
        <v>23</v>
      </c>
      <c r="F106">
        <v>88</v>
      </c>
      <c r="G106">
        <v>10.08</v>
      </c>
    </row>
    <row r="107" spans="1:7" x14ac:dyDescent="0.35">
      <c r="A107" t="s">
        <v>49</v>
      </c>
      <c r="B107">
        <v>1</v>
      </c>
      <c r="C107" t="s">
        <v>373</v>
      </c>
      <c r="D107">
        <v>3</v>
      </c>
      <c r="E107" t="s">
        <v>23</v>
      </c>
      <c r="F107">
        <v>57</v>
      </c>
      <c r="G107">
        <v>3.01</v>
      </c>
    </row>
    <row r="108" spans="1:7" x14ac:dyDescent="0.35">
      <c r="A108" t="s">
        <v>49</v>
      </c>
      <c r="B108">
        <v>1</v>
      </c>
      <c r="C108" t="s">
        <v>373</v>
      </c>
      <c r="D108">
        <v>3</v>
      </c>
      <c r="E108" t="s">
        <v>23</v>
      </c>
      <c r="F108">
        <v>55</v>
      </c>
      <c r="G108">
        <v>2.6</v>
      </c>
    </row>
    <row r="109" spans="1:7" x14ac:dyDescent="0.35">
      <c r="A109" t="s">
        <v>49</v>
      </c>
      <c r="B109">
        <v>1</v>
      </c>
      <c r="C109" t="s">
        <v>373</v>
      </c>
      <c r="D109">
        <v>3</v>
      </c>
      <c r="E109" t="s">
        <v>23</v>
      </c>
      <c r="F109">
        <v>77</v>
      </c>
      <c r="G109">
        <v>6.41</v>
      </c>
    </row>
    <row r="110" spans="1:7" x14ac:dyDescent="0.35">
      <c r="A110" t="s">
        <v>49</v>
      </c>
      <c r="B110">
        <v>1</v>
      </c>
      <c r="C110" t="s">
        <v>373</v>
      </c>
      <c r="D110">
        <v>3</v>
      </c>
      <c r="E110" t="s">
        <v>23</v>
      </c>
      <c r="F110">
        <v>47</v>
      </c>
      <c r="G110">
        <v>1.58</v>
      </c>
    </row>
    <row r="111" spans="1:7" x14ac:dyDescent="0.35">
      <c r="A111" t="s">
        <v>49</v>
      </c>
      <c r="B111">
        <v>1</v>
      </c>
      <c r="C111" t="s">
        <v>373</v>
      </c>
      <c r="D111">
        <v>3</v>
      </c>
      <c r="E111" t="s">
        <v>23</v>
      </c>
      <c r="F111">
        <v>105</v>
      </c>
      <c r="G111">
        <v>17.37</v>
      </c>
    </row>
    <row r="112" spans="1:7" x14ac:dyDescent="0.35">
      <c r="A112" t="s">
        <v>49</v>
      </c>
      <c r="B112">
        <v>1</v>
      </c>
      <c r="C112" t="s">
        <v>373</v>
      </c>
      <c r="D112">
        <v>3</v>
      </c>
      <c r="E112" t="s">
        <v>23</v>
      </c>
      <c r="F112">
        <v>58</v>
      </c>
      <c r="G112">
        <v>2.9</v>
      </c>
    </row>
    <row r="113" spans="1:7" x14ac:dyDescent="0.35">
      <c r="A113" t="s">
        <v>49</v>
      </c>
      <c r="B113">
        <v>1</v>
      </c>
      <c r="C113" t="s">
        <v>373</v>
      </c>
      <c r="D113">
        <v>3</v>
      </c>
      <c r="E113" t="s">
        <v>23</v>
      </c>
      <c r="F113">
        <v>78</v>
      </c>
      <c r="G113">
        <v>7.88</v>
      </c>
    </row>
    <row r="114" spans="1:7" x14ac:dyDescent="0.35">
      <c r="A114" t="s">
        <v>49</v>
      </c>
      <c r="B114">
        <v>1</v>
      </c>
      <c r="C114" t="s">
        <v>373</v>
      </c>
      <c r="D114">
        <v>3</v>
      </c>
      <c r="E114" t="s">
        <v>23</v>
      </c>
      <c r="F114">
        <v>66</v>
      </c>
      <c r="G114">
        <v>4.6500000000000004</v>
      </c>
    </row>
    <row r="115" spans="1:7" x14ac:dyDescent="0.35">
      <c r="A115" t="s">
        <v>49</v>
      </c>
      <c r="B115">
        <v>1</v>
      </c>
      <c r="C115" t="s">
        <v>373</v>
      </c>
      <c r="D115">
        <v>3</v>
      </c>
      <c r="E115" t="s">
        <v>23</v>
      </c>
      <c r="F115">
        <v>72</v>
      </c>
      <c r="G115">
        <v>5.66</v>
      </c>
    </row>
    <row r="116" spans="1:7" x14ac:dyDescent="0.35">
      <c r="A116" t="s">
        <v>49</v>
      </c>
      <c r="B116">
        <v>1</v>
      </c>
      <c r="C116" t="s">
        <v>373</v>
      </c>
      <c r="D116">
        <v>3</v>
      </c>
      <c r="E116" t="s">
        <v>23</v>
      </c>
      <c r="F116">
        <v>76</v>
      </c>
      <c r="G116">
        <v>6.7</v>
      </c>
    </row>
    <row r="117" spans="1:7" x14ac:dyDescent="0.35">
      <c r="A117" t="s">
        <v>49</v>
      </c>
      <c r="B117">
        <v>1</v>
      </c>
      <c r="C117" t="s">
        <v>373</v>
      </c>
      <c r="D117">
        <v>3</v>
      </c>
      <c r="E117" t="s">
        <v>23</v>
      </c>
      <c r="F117">
        <v>85</v>
      </c>
      <c r="G117">
        <v>7.87</v>
      </c>
    </row>
    <row r="118" spans="1:7" x14ac:dyDescent="0.35">
      <c r="A118" t="s">
        <v>49</v>
      </c>
      <c r="B118">
        <v>1</v>
      </c>
      <c r="C118" t="s">
        <v>373</v>
      </c>
      <c r="D118">
        <v>3</v>
      </c>
      <c r="E118" t="s">
        <v>23</v>
      </c>
      <c r="F118">
        <v>62</v>
      </c>
      <c r="G118">
        <v>3.65</v>
      </c>
    </row>
    <row r="119" spans="1:7" x14ac:dyDescent="0.35">
      <c r="A119" t="s">
        <v>49</v>
      </c>
      <c r="B119">
        <v>1</v>
      </c>
      <c r="C119" t="s">
        <v>373</v>
      </c>
      <c r="D119">
        <v>3</v>
      </c>
      <c r="E119" t="s">
        <v>23</v>
      </c>
      <c r="F119">
        <v>48</v>
      </c>
      <c r="G119">
        <v>1.72</v>
      </c>
    </row>
    <row r="120" spans="1:7" x14ac:dyDescent="0.35">
      <c r="A120" t="s">
        <v>49</v>
      </c>
      <c r="B120">
        <v>1</v>
      </c>
      <c r="C120" t="s">
        <v>373</v>
      </c>
      <c r="D120">
        <v>3</v>
      </c>
      <c r="E120" t="s">
        <v>23</v>
      </c>
      <c r="F120">
        <v>53</v>
      </c>
      <c r="G120">
        <v>2.2599999999999998</v>
      </c>
    </row>
    <row r="121" spans="1:7" x14ac:dyDescent="0.35">
      <c r="A121" t="s">
        <v>49</v>
      </c>
      <c r="B121">
        <v>1</v>
      </c>
      <c r="C121" t="s">
        <v>373</v>
      </c>
      <c r="D121">
        <v>3</v>
      </c>
      <c r="E121" t="s">
        <v>23</v>
      </c>
      <c r="F121">
        <v>64</v>
      </c>
      <c r="G121">
        <v>4.32</v>
      </c>
    </row>
    <row r="122" spans="1:7" x14ac:dyDescent="0.35">
      <c r="A122" t="s">
        <v>49</v>
      </c>
      <c r="B122">
        <v>1</v>
      </c>
      <c r="C122" t="s">
        <v>373</v>
      </c>
      <c r="D122">
        <v>3</v>
      </c>
      <c r="E122" t="s">
        <v>23</v>
      </c>
      <c r="F122">
        <v>101</v>
      </c>
      <c r="G122">
        <v>16.63</v>
      </c>
    </row>
    <row r="123" spans="1:7" x14ac:dyDescent="0.35">
      <c r="A123" t="s">
        <v>49</v>
      </c>
      <c r="B123">
        <v>1</v>
      </c>
      <c r="C123" t="s">
        <v>373</v>
      </c>
      <c r="D123">
        <v>3</v>
      </c>
      <c r="E123" t="s">
        <v>23</v>
      </c>
      <c r="F123">
        <v>78</v>
      </c>
      <c r="G123">
        <v>5.58</v>
      </c>
    </row>
    <row r="124" spans="1:7" x14ac:dyDescent="0.35">
      <c r="A124" t="s">
        <v>49</v>
      </c>
      <c r="B124">
        <v>1</v>
      </c>
      <c r="C124" t="s">
        <v>373</v>
      </c>
      <c r="D124">
        <v>3</v>
      </c>
      <c r="E124" t="s">
        <v>23</v>
      </c>
      <c r="F124">
        <v>57</v>
      </c>
      <c r="G124">
        <v>2.62</v>
      </c>
    </row>
  </sheetData>
  <phoneticPr fontId="3" type="noConversion"/>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551A-CFC3-4433-87A8-D7F8C8202BCE}">
  <sheetPr codeName="Sheet53"/>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0F1A-5EF1-41D6-9F30-AD963279D787}">
  <sheetPr codeName="Sheet54"/>
  <dimension ref="B1:AB174"/>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49</v>
      </c>
      <c r="C4" s="5">
        <v>1</v>
      </c>
      <c r="D4" s="5" t="s">
        <v>364</v>
      </c>
      <c r="E4" s="5">
        <v>0</v>
      </c>
      <c r="F4" s="5" t="s">
        <v>23</v>
      </c>
      <c r="G4" s="4">
        <v>58</v>
      </c>
      <c r="H4" s="5">
        <v>2.8</v>
      </c>
      <c r="I4" s="5"/>
      <c r="J4" s="5"/>
      <c r="N4" s="5"/>
      <c r="O4" s="5"/>
      <c r="P4" s="5"/>
      <c r="Q4" s="5"/>
      <c r="R4" s="5"/>
      <c r="S4" s="8"/>
      <c r="T4" s="14"/>
      <c r="V4" s="15" t="s">
        <v>990</v>
      </c>
      <c r="W4" s="25" t="s">
        <v>363</v>
      </c>
      <c r="X4" s="26" t="s">
        <v>379</v>
      </c>
      <c r="Y4" s="26" t="s">
        <v>378</v>
      </c>
      <c r="Z4" s="26" t="s">
        <v>364</v>
      </c>
      <c r="AA4" s="26" t="s">
        <v>365</v>
      </c>
      <c r="AB4" s="5"/>
    </row>
    <row r="5" spans="2:28" x14ac:dyDescent="0.35">
      <c r="B5" s="5" t="s">
        <v>49</v>
      </c>
      <c r="C5" s="5">
        <v>1</v>
      </c>
      <c r="D5" s="5" t="s">
        <v>364</v>
      </c>
      <c r="E5" s="5">
        <v>0</v>
      </c>
      <c r="F5" s="5" t="s">
        <v>23</v>
      </c>
      <c r="G5" s="4">
        <v>81</v>
      </c>
      <c r="H5" s="5">
        <v>7.9</v>
      </c>
      <c r="I5" s="5"/>
      <c r="J5" s="5"/>
      <c r="V5" s="10" t="s">
        <v>295</v>
      </c>
      <c r="W5" s="15" t="s">
        <v>49</v>
      </c>
      <c r="X5" s="15" t="str">
        <f>Lepanto1_Info[[#This Row],[Centipede Net 1.1]]</f>
        <v>Lepanto</v>
      </c>
      <c r="Y5" s="15" t="str">
        <f>Lepanto1_Info[[#This Row],[Centipede Net 1.1]]</f>
        <v>Lepanto</v>
      </c>
      <c r="Z5" s="15" t="str">
        <f>Lepanto1_Info[[#This Row],[Centipede Net 1.1]]</f>
        <v>Lepanto</v>
      </c>
      <c r="AA5" s="15" t="str">
        <f>Lepanto1_Info[[#This Row],[Centipede Net 1.1]]</f>
        <v>Lepanto</v>
      </c>
      <c r="AB5" s="5"/>
    </row>
    <row r="6" spans="2:28" x14ac:dyDescent="0.35">
      <c r="B6" s="5" t="s">
        <v>49</v>
      </c>
      <c r="C6" s="5">
        <v>1</v>
      </c>
      <c r="D6" s="5" t="s">
        <v>364</v>
      </c>
      <c r="E6" s="5">
        <v>0</v>
      </c>
      <c r="F6" s="5" t="s">
        <v>23</v>
      </c>
      <c r="G6" s="4">
        <v>99</v>
      </c>
      <c r="H6" s="5">
        <v>14.1</v>
      </c>
      <c r="I6" s="5"/>
      <c r="J6" s="5"/>
      <c r="V6" s="10" t="s">
        <v>1053</v>
      </c>
      <c r="W6" s="15">
        <v>1</v>
      </c>
      <c r="X6" s="15">
        <f>Lepanto1_Info[[#This Row],[Centipede Net 1.1]]</f>
        <v>1</v>
      </c>
      <c r="Y6" s="15">
        <f>Lepanto1_Info[[#This Row],[Centipede Net 1.1]]</f>
        <v>1</v>
      </c>
      <c r="Z6" s="15">
        <f>Lepanto1_Info[[#This Row],[Centipede Net 1.1]]</f>
        <v>1</v>
      </c>
      <c r="AA6" s="15">
        <f>Lepanto1_Info[[#This Row],[Centipede Net 1.1]]</f>
        <v>1</v>
      </c>
      <c r="AB6" s="9"/>
    </row>
    <row r="7" spans="2:28" x14ac:dyDescent="0.35">
      <c r="B7" s="5" t="s">
        <v>49</v>
      </c>
      <c r="C7" s="5">
        <v>1</v>
      </c>
      <c r="D7" s="5" t="s">
        <v>364</v>
      </c>
      <c r="E7" s="5">
        <v>0</v>
      </c>
      <c r="F7" s="5" t="s">
        <v>23</v>
      </c>
      <c r="G7" s="4">
        <v>81</v>
      </c>
      <c r="H7" s="5">
        <v>11.9</v>
      </c>
      <c r="I7" s="5"/>
      <c r="J7" s="5"/>
      <c r="V7" s="10" t="s">
        <v>993</v>
      </c>
      <c r="W7" s="15" t="s">
        <v>994</v>
      </c>
      <c r="X7" s="15" t="str">
        <f>Lepanto1_Info[[#This Row],[Centipede Net 1.1]]</f>
        <v>Rainy</v>
      </c>
      <c r="Y7" s="15" t="str">
        <f>Lepanto1_Info[[#This Row],[Centipede Net 1.1]]</f>
        <v>Rainy</v>
      </c>
      <c r="Z7" s="15" t="str">
        <f>Lepanto1_Info[[#This Row],[Centipede Net 1.1]]</f>
        <v>Rainy</v>
      </c>
      <c r="AA7" s="15" t="str">
        <f>Lepanto1_Info[[#This Row],[Centipede Net 1.1]]</f>
        <v>Rainy</v>
      </c>
      <c r="AB7" s="11"/>
    </row>
    <row r="8" spans="2:28" x14ac:dyDescent="0.35">
      <c r="B8" s="5" t="s">
        <v>49</v>
      </c>
      <c r="C8" s="5">
        <v>1</v>
      </c>
      <c r="D8" s="5" t="s">
        <v>364</v>
      </c>
      <c r="E8" s="5">
        <v>0</v>
      </c>
      <c r="F8" s="5" t="s">
        <v>23</v>
      </c>
      <c r="G8" s="4">
        <v>69</v>
      </c>
      <c r="H8" s="5">
        <v>6.6</v>
      </c>
      <c r="I8" s="5"/>
      <c r="J8" s="5"/>
      <c r="V8" s="10" t="s">
        <v>384</v>
      </c>
      <c r="W8" s="16">
        <v>44886</v>
      </c>
      <c r="X8" s="16">
        <f>Lepanto1_Info[[#This Row],[Centipede Net 1.1]]</f>
        <v>44886</v>
      </c>
      <c r="Y8" s="16">
        <f>Lepanto1_Info[[#This Row],[Centipede Net 1.1]]</f>
        <v>44886</v>
      </c>
      <c r="Z8" s="16">
        <f>Lepanto1_Info[[#This Row],[Centipede Net 1.1]]</f>
        <v>44886</v>
      </c>
      <c r="AA8" s="16">
        <f>Lepanto1_Info[[#This Row],[Centipede Net 1.1]]</f>
        <v>44886</v>
      </c>
      <c r="AB8" s="5"/>
    </row>
    <row r="9" spans="2:28" x14ac:dyDescent="0.35">
      <c r="B9" s="5" t="s">
        <v>49</v>
      </c>
      <c r="C9" s="5">
        <v>1</v>
      </c>
      <c r="D9" s="5" t="s">
        <v>364</v>
      </c>
      <c r="E9" s="5">
        <v>0</v>
      </c>
      <c r="F9" s="5" t="s">
        <v>23</v>
      </c>
      <c r="G9" s="4">
        <v>76</v>
      </c>
      <c r="H9" s="5">
        <v>8.5</v>
      </c>
      <c r="I9" s="5"/>
      <c r="J9" s="5"/>
      <c r="V9" s="10" t="s">
        <v>392</v>
      </c>
      <c r="W9" s="17">
        <v>0.375</v>
      </c>
      <c r="X9" s="17">
        <f>Lepanto1_Info[[#This Row],[Centipede Net 1.1]]</f>
        <v>0.375</v>
      </c>
      <c r="Y9" s="17">
        <f>Lepanto1_Info[[#This Row],[Centipede Net 1.1]]</f>
        <v>0.375</v>
      </c>
      <c r="Z9" s="17">
        <f>Lepanto1_Info[[#This Row],[Centipede Net 1.1]]</f>
        <v>0.375</v>
      </c>
      <c r="AA9" s="17">
        <f>Lepanto1_Info[[#This Row],[Centipede Net 1.1]]</f>
        <v>0.375</v>
      </c>
      <c r="AB9" s="10"/>
    </row>
    <row r="10" spans="2:28" x14ac:dyDescent="0.35">
      <c r="B10" s="5" t="s">
        <v>49</v>
      </c>
      <c r="C10" s="5">
        <v>1</v>
      </c>
      <c r="D10" s="5" t="s">
        <v>364</v>
      </c>
      <c r="E10" s="5">
        <v>0</v>
      </c>
      <c r="F10" s="5" t="s">
        <v>23</v>
      </c>
      <c r="G10" s="4">
        <v>73</v>
      </c>
      <c r="H10" s="5">
        <v>7.9</v>
      </c>
      <c r="I10" s="5"/>
      <c r="J10" s="5"/>
      <c r="V10" s="10" t="s">
        <v>366</v>
      </c>
      <c r="W10" s="15" t="s">
        <v>373</v>
      </c>
      <c r="X10" s="15" t="s">
        <v>373</v>
      </c>
      <c r="Y10" s="15" t="s">
        <v>373</v>
      </c>
      <c r="Z10" s="15" t="s">
        <v>364</v>
      </c>
      <c r="AA10" s="15" t="s">
        <v>365</v>
      </c>
      <c r="AB10" s="5"/>
    </row>
    <row r="11" spans="2:28" x14ac:dyDescent="0.35">
      <c r="B11" s="5" t="s">
        <v>49</v>
      </c>
      <c r="C11" s="5">
        <v>1</v>
      </c>
      <c r="D11" s="5" t="s">
        <v>364</v>
      </c>
      <c r="E11" s="5">
        <v>0</v>
      </c>
      <c r="F11" s="5" t="s">
        <v>23</v>
      </c>
      <c r="G11" s="4">
        <v>134</v>
      </c>
      <c r="H11" s="5">
        <v>48.6</v>
      </c>
      <c r="I11" s="5"/>
      <c r="J11" s="5"/>
      <c r="V11" s="10" t="s">
        <v>978</v>
      </c>
      <c r="W11" s="15">
        <v>1</v>
      </c>
      <c r="X11" s="15">
        <v>2</v>
      </c>
      <c r="Y11" s="15">
        <v>3</v>
      </c>
      <c r="Z11" s="15">
        <v>0</v>
      </c>
      <c r="AA11" s="15">
        <v>0</v>
      </c>
      <c r="AB11" s="5"/>
    </row>
    <row r="12" spans="2:28" x14ac:dyDescent="0.35">
      <c r="B12" s="5" t="s">
        <v>49</v>
      </c>
      <c r="C12" s="5">
        <v>1</v>
      </c>
      <c r="D12" s="5" t="s">
        <v>364</v>
      </c>
      <c r="E12" s="5">
        <v>0</v>
      </c>
      <c r="F12" s="5" t="s">
        <v>23</v>
      </c>
      <c r="G12" s="4">
        <v>87</v>
      </c>
      <c r="H12" s="5">
        <v>13.7</v>
      </c>
      <c r="I12" s="5"/>
      <c r="J12" s="5"/>
      <c r="V12" s="10" t="s">
        <v>367</v>
      </c>
      <c r="W12" s="15" t="str">
        <f>_xlfn.XLOOKUP(_xlfn.CONCAT(W5, " ", W6,  ".", W11), Sample_Coordinates[Sample Name], Sample_Coordinates[Coordinates], "Error")</f>
        <v>9.95952, -85.02472</v>
      </c>
      <c r="X12" s="15" t="str">
        <f>_xlfn.XLOOKUP(_xlfn.CONCAT(X5, " ", X6,  ".", X11), Sample_Coordinates[Sample Name], Sample_Coordinates[Coordinates], "Error")</f>
        <v>9.95932, -85.02512</v>
      </c>
      <c r="Y12" s="15" t="str">
        <f>_xlfn.XLOOKUP(_xlfn.CONCAT(Y5, " ", Y6,  ".", Y11), Sample_Coordinates[Sample Name], Sample_Coordinates[Coordinates], "Error")</f>
        <v>9.9593, -85.02542</v>
      </c>
      <c r="Z12" s="15" t="str">
        <f>_xlfn.XLOOKUP(_xlfn.CONCAT(Y5, " ", 2,  ".", Y11), Sample_Coordinates[Sample Name], Sample_Coordinates[Coordinates], "Error")</f>
        <v>9.95935, -85.02538</v>
      </c>
      <c r="AA12" s="15" t="str">
        <f>_xlfn.XLOOKUP(_xlfn.CONCAT(Y5, " ", 2,  ".", Y11), Sample_Coordinates[Sample Name], Sample_Coordinates[Coordinates], "Error")</f>
        <v>9.95935, -85.02538</v>
      </c>
      <c r="AB12" s="5"/>
    </row>
    <row r="13" spans="2:28" x14ac:dyDescent="0.35">
      <c r="B13" s="5" t="s">
        <v>49</v>
      </c>
      <c r="C13" s="5">
        <v>1</v>
      </c>
      <c r="D13" s="5" t="s">
        <v>364</v>
      </c>
      <c r="E13" s="5">
        <v>0</v>
      </c>
      <c r="F13" s="5" t="s">
        <v>23</v>
      </c>
      <c r="G13" s="4">
        <v>78</v>
      </c>
      <c r="H13" s="5">
        <v>9.1999999999999993</v>
      </c>
      <c r="I13" s="5"/>
      <c r="J13" s="5"/>
      <c r="V13" s="10" t="s">
        <v>368</v>
      </c>
      <c r="W13" s="18">
        <v>0.44444444444444442</v>
      </c>
      <c r="X13" s="18">
        <v>0.44097222222222227</v>
      </c>
      <c r="Y13" s="18">
        <v>0.4375</v>
      </c>
      <c r="Z13" s="15"/>
      <c r="AA13" s="15"/>
    </row>
    <row r="14" spans="2:28" x14ac:dyDescent="0.35">
      <c r="B14" s="5" t="s">
        <v>49</v>
      </c>
      <c r="C14" s="5">
        <v>1</v>
      </c>
      <c r="D14" s="5" t="s">
        <v>364</v>
      </c>
      <c r="E14" s="5">
        <v>0</v>
      </c>
      <c r="F14" s="5" t="s">
        <v>23</v>
      </c>
      <c r="G14" s="4">
        <v>64</v>
      </c>
      <c r="H14" s="5">
        <v>5.6</v>
      </c>
      <c r="I14" s="5"/>
      <c r="J14" s="5"/>
      <c r="V14" s="10" t="s">
        <v>369</v>
      </c>
      <c r="W14" s="18">
        <v>0.63541666666666663</v>
      </c>
      <c r="X14" s="18">
        <v>0.64236111111111105</v>
      </c>
      <c r="Y14" s="18">
        <v>0.64930555555555558</v>
      </c>
      <c r="Z14" s="15"/>
      <c r="AA14" s="15"/>
      <c r="AB14" s="6"/>
    </row>
    <row r="15" spans="2:28" x14ac:dyDescent="0.35">
      <c r="B15" s="5" t="s">
        <v>49</v>
      </c>
      <c r="C15" s="5">
        <v>1</v>
      </c>
      <c r="D15" s="5" t="s">
        <v>364</v>
      </c>
      <c r="E15" s="5">
        <v>0</v>
      </c>
      <c r="F15" s="5" t="s">
        <v>23</v>
      </c>
      <c r="G15" s="4">
        <v>68</v>
      </c>
      <c r="H15" s="5">
        <v>5.7</v>
      </c>
      <c r="I15" s="5"/>
      <c r="J15" s="5"/>
      <c r="V15" s="10" t="s">
        <v>370</v>
      </c>
      <c r="W15" s="19">
        <f>24*(W14-W13)</f>
        <v>4.583333333333333</v>
      </c>
      <c r="X15" s="19">
        <f t="shared" ref="X15:Y15" si="0">24*(X14-X13)</f>
        <v>4.8333333333333304</v>
      </c>
      <c r="Y15" s="19">
        <f t="shared" si="0"/>
        <v>5.0833333333333339</v>
      </c>
      <c r="Z15" s="15">
        <v>2</v>
      </c>
      <c r="AA15" s="15">
        <v>20</v>
      </c>
      <c r="AB15" s="5"/>
    </row>
    <row r="16" spans="2:28" x14ac:dyDescent="0.35">
      <c r="B16" s="5" t="s">
        <v>49</v>
      </c>
      <c r="C16" s="5">
        <v>1</v>
      </c>
      <c r="D16" s="5" t="s">
        <v>364</v>
      </c>
      <c r="E16" s="5">
        <v>0</v>
      </c>
      <c r="F16" s="5" t="s">
        <v>23</v>
      </c>
      <c r="G16" s="4">
        <v>76</v>
      </c>
      <c r="H16" s="5">
        <v>9.3000000000000007</v>
      </c>
      <c r="I16" s="5"/>
      <c r="J16" s="5"/>
      <c r="V16" s="10" t="s">
        <v>371</v>
      </c>
      <c r="W16" s="15" t="s">
        <v>376</v>
      </c>
      <c r="X16" s="15" t="s">
        <v>376</v>
      </c>
      <c r="Y16" s="15" t="s">
        <v>376</v>
      </c>
      <c r="Z16" s="15" t="s">
        <v>374</v>
      </c>
      <c r="AA16" s="15" t="s">
        <v>375</v>
      </c>
      <c r="AB16" s="5"/>
    </row>
    <row r="17" spans="2:28" x14ac:dyDescent="0.35">
      <c r="B17" s="5" t="s">
        <v>49</v>
      </c>
      <c r="C17" s="5">
        <v>1</v>
      </c>
      <c r="D17" s="5" t="s">
        <v>364</v>
      </c>
      <c r="E17" s="5">
        <v>0</v>
      </c>
      <c r="F17" s="5" t="s">
        <v>23</v>
      </c>
      <c r="G17" s="4">
        <v>80</v>
      </c>
      <c r="H17" s="5">
        <v>10.8</v>
      </c>
      <c r="I17" s="5"/>
      <c r="J17" s="5"/>
      <c r="V17" s="10" t="s">
        <v>388</v>
      </c>
      <c r="W17" s="20">
        <v>44.5</v>
      </c>
      <c r="X17" s="20">
        <v>65</v>
      </c>
      <c r="Y17" s="20">
        <v>43</v>
      </c>
      <c r="Z17" s="15"/>
      <c r="AA17" s="15"/>
      <c r="AB17" s="5"/>
    </row>
    <row r="18" spans="2:28" x14ac:dyDescent="0.35">
      <c r="B18" s="5" t="s">
        <v>49</v>
      </c>
      <c r="C18" s="5">
        <v>1</v>
      </c>
      <c r="D18" s="5" t="s">
        <v>364</v>
      </c>
      <c r="E18" s="5">
        <v>0</v>
      </c>
      <c r="F18" s="5" t="s">
        <v>23</v>
      </c>
      <c r="G18" s="4">
        <v>97</v>
      </c>
      <c r="H18" s="5">
        <v>16.899999999999999</v>
      </c>
      <c r="I18" s="5"/>
      <c r="J18" s="5"/>
      <c r="V18" s="10" t="s">
        <v>389</v>
      </c>
      <c r="W18" s="20">
        <v>54.5</v>
      </c>
      <c r="X18" s="20">
        <v>53.2</v>
      </c>
      <c r="Y18" s="20">
        <v>40</v>
      </c>
      <c r="Z18" s="15"/>
      <c r="AA18" s="15"/>
      <c r="AB18" s="5"/>
    </row>
    <row r="19" spans="2:28" x14ac:dyDescent="0.35">
      <c r="B19" s="5" t="s">
        <v>49</v>
      </c>
      <c r="C19" s="5">
        <v>1</v>
      </c>
      <c r="D19" s="5" t="s">
        <v>364</v>
      </c>
      <c r="E19" s="5">
        <v>0</v>
      </c>
      <c r="F19" s="5" t="s">
        <v>23</v>
      </c>
      <c r="G19" s="4">
        <v>75</v>
      </c>
      <c r="H19" s="5">
        <v>8.1999999999999993</v>
      </c>
      <c r="I19" s="5"/>
      <c r="J19" s="5"/>
      <c r="V19" s="10" t="s">
        <v>372</v>
      </c>
      <c r="W19" s="15">
        <f>AVERAGE(W17:W18)</f>
        <v>49.5</v>
      </c>
      <c r="X19" s="15">
        <f t="shared" ref="X19:Y19" si="1">AVERAGE(X17:X18)</f>
        <v>59.1</v>
      </c>
      <c r="Y19" s="15">
        <f t="shared" si="1"/>
        <v>41.5</v>
      </c>
      <c r="Z19" s="15">
        <f>AVERAGE($W19:$Y19)</f>
        <v>50.033333333333331</v>
      </c>
      <c r="AA19" s="15">
        <f>AVERAGE($W19:$Y19)</f>
        <v>50.033333333333331</v>
      </c>
      <c r="AB19" s="5"/>
    </row>
    <row r="20" spans="2:28" x14ac:dyDescent="0.35">
      <c r="B20" s="5" t="s">
        <v>49</v>
      </c>
      <c r="C20" s="5">
        <v>1</v>
      </c>
      <c r="D20" s="5" t="s">
        <v>364</v>
      </c>
      <c r="E20" s="5">
        <v>0</v>
      </c>
      <c r="F20" s="5" t="s">
        <v>23</v>
      </c>
      <c r="G20" s="4">
        <v>74</v>
      </c>
      <c r="H20" s="5">
        <v>6.4</v>
      </c>
      <c r="I20" s="5"/>
      <c r="J20" s="5"/>
      <c r="V20" s="10" t="s">
        <v>1</v>
      </c>
      <c r="W20" s="15">
        <v>-59</v>
      </c>
      <c r="X20" s="21">
        <v>-57.6</v>
      </c>
      <c r="Y20" s="15">
        <v>-61.7</v>
      </c>
      <c r="Z20" s="15">
        <f t="shared" ref="Z20:AA32" si="2">AVERAGE($W20:$Y20)</f>
        <v>-59.433333333333337</v>
      </c>
      <c r="AA20" s="15">
        <f t="shared" si="2"/>
        <v>-59.433333333333337</v>
      </c>
      <c r="AB20" s="5"/>
    </row>
    <row r="21" spans="2:28" x14ac:dyDescent="0.35">
      <c r="B21" s="5" t="s">
        <v>49</v>
      </c>
      <c r="C21" s="5">
        <v>1</v>
      </c>
      <c r="D21" s="5" t="s">
        <v>364</v>
      </c>
      <c r="E21" s="5">
        <v>0</v>
      </c>
      <c r="F21" s="5" t="s">
        <v>23</v>
      </c>
      <c r="G21" s="4">
        <v>72</v>
      </c>
      <c r="H21" s="5">
        <v>5.92</v>
      </c>
      <c r="I21" s="5"/>
      <c r="J21" s="5"/>
      <c r="V21" s="10" t="s">
        <v>2</v>
      </c>
      <c r="W21" s="15">
        <v>8.09</v>
      </c>
      <c r="X21" s="15">
        <v>8.07</v>
      </c>
      <c r="Y21" s="15">
        <v>8.15</v>
      </c>
      <c r="Z21" s="15">
        <f t="shared" si="2"/>
        <v>8.1033333333333335</v>
      </c>
      <c r="AA21" s="15">
        <f t="shared" si="2"/>
        <v>8.1033333333333335</v>
      </c>
      <c r="AB21" s="5"/>
    </row>
    <row r="22" spans="2:28" x14ac:dyDescent="0.35">
      <c r="B22" s="5" t="s">
        <v>49</v>
      </c>
      <c r="C22" s="5">
        <v>1</v>
      </c>
      <c r="D22" s="5" t="s">
        <v>364</v>
      </c>
      <c r="E22" s="5">
        <v>0</v>
      </c>
      <c r="F22" s="5" t="s">
        <v>23</v>
      </c>
      <c r="G22" s="4">
        <v>72</v>
      </c>
      <c r="H22" s="5">
        <v>6.06</v>
      </c>
      <c r="I22" s="5"/>
      <c r="J22" s="5"/>
      <c r="V22" s="10" t="s">
        <v>3</v>
      </c>
      <c r="W22" s="15">
        <v>99.4</v>
      </c>
      <c r="X22" s="15">
        <v>109.1</v>
      </c>
      <c r="Y22" s="15">
        <v>113</v>
      </c>
      <c r="Z22" s="15">
        <f t="shared" si="2"/>
        <v>107.16666666666667</v>
      </c>
      <c r="AA22" s="15">
        <f t="shared" si="2"/>
        <v>107.16666666666667</v>
      </c>
      <c r="AB22" s="5"/>
    </row>
    <row r="23" spans="2:28" x14ac:dyDescent="0.35">
      <c r="B23" s="5" t="s">
        <v>49</v>
      </c>
      <c r="C23" s="5">
        <v>1</v>
      </c>
      <c r="D23" s="5" t="s">
        <v>364</v>
      </c>
      <c r="E23" s="5">
        <v>0</v>
      </c>
      <c r="F23" s="5" t="s">
        <v>23</v>
      </c>
      <c r="G23" s="4">
        <v>72</v>
      </c>
      <c r="H23" s="5">
        <v>5.9</v>
      </c>
      <c r="I23" s="5"/>
      <c r="J23" s="5"/>
      <c r="V23" s="10" t="s">
        <v>4</v>
      </c>
      <c r="W23" s="15">
        <v>143.19999999999999</v>
      </c>
      <c r="X23" s="15">
        <v>121.7</v>
      </c>
      <c r="Y23" s="15">
        <v>124.5</v>
      </c>
      <c r="Z23" s="15">
        <f t="shared" si="2"/>
        <v>129.79999999999998</v>
      </c>
      <c r="AA23" s="15">
        <f t="shared" si="2"/>
        <v>129.79999999999998</v>
      </c>
      <c r="AB23" s="5"/>
    </row>
    <row r="24" spans="2:28" x14ac:dyDescent="0.35">
      <c r="B24" s="5" t="s">
        <v>49</v>
      </c>
      <c r="C24" s="5">
        <v>1</v>
      </c>
      <c r="D24" s="5" t="s">
        <v>364</v>
      </c>
      <c r="E24" s="5">
        <v>0</v>
      </c>
      <c r="F24" s="5" t="s">
        <v>23</v>
      </c>
      <c r="G24" s="4">
        <v>79</v>
      </c>
      <c r="H24" s="5">
        <v>7.4</v>
      </c>
      <c r="I24" s="5"/>
      <c r="J24" s="5"/>
      <c r="V24" s="10" t="s">
        <v>354</v>
      </c>
      <c r="W24" s="15">
        <v>9.51</v>
      </c>
      <c r="X24" s="15">
        <v>7.93</v>
      </c>
      <c r="Y24" s="15">
        <v>8.25</v>
      </c>
      <c r="Z24" s="15">
        <f t="shared" si="2"/>
        <v>8.5633333333333326</v>
      </c>
      <c r="AA24" s="15">
        <f t="shared" si="2"/>
        <v>8.5633333333333326</v>
      </c>
      <c r="AB24" s="5"/>
    </row>
    <row r="25" spans="2:28" x14ac:dyDescent="0.35">
      <c r="B25" s="5" t="s">
        <v>49</v>
      </c>
      <c r="C25" s="5">
        <v>1</v>
      </c>
      <c r="D25" s="5" t="s">
        <v>364</v>
      </c>
      <c r="E25" s="5">
        <v>0</v>
      </c>
      <c r="F25" s="5" t="s">
        <v>23</v>
      </c>
      <c r="G25" s="4">
        <v>73</v>
      </c>
      <c r="H25" s="5">
        <v>6.6</v>
      </c>
      <c r="I25" s="5"/>
      <c r="J25" s="5"/>
      <c r="V25" s="10" t="s">
        <v>17</v>
      </c>
      <c r="W25" s="15">
        <v>34.78</v>
      </c>
      <c r="X25" s="15">
        <v>34.880000000000003</v>
      </c>
      <c r="Y25" s="15">
        <v>36.69</v>
      </c>
      <c r="Z25" s="15">
        <f t="shared" si="2"/>
        <v>35.449999999999996</v>
      </c>
      <c r="AA25" s="15">
        <f t="shared" si="2"/>
        <v>35.449999999999996</v>
      </c>
      <c r="AB25" s="5"/>
    </row>
    <row r="26" spans="2:28" x14ac:dyDescent="0.35">
      <c r="B26" s="5" t="s">
        <v>49</v>
      </c>
      <c r="C26" s="5">
        <v>1</v>
      </c>
      <c r="D26" s="5" t="s">
        <v>364</v>
      </c>
      <c r="E26" s="5">
        <v>0</v>
      </c>
      <c r="F26" s="5" t="s">
        <v>23</v>
      </c>
      <c r="G26" s="4">
        <v>73</v>
      </c>
      <c r="H26" s="5">
        <v>8.1</v>
      </c>
      <c r="I26" s="5"/>
      <c r="J26" s="5"/>
      <c r="Q26" s="12"/>
      <c r="V26" s="10" t="s">
        <v>986</v>
      </c>
      <c r="W26" s="15">
        <v>38.869999999999997</v>
      </c>
      <c r="X26" s="15">
        <v>38.81</v>
      </c>
      <c r="Y26" s="15">
        <v>40.26</v>
      </c>
      <c r="Z26" s="15">
        <f t="shared" si="2"/>
        <v>39.313333333333333</v>
      </c>
      <c r="AA26" s="15">
        <f t="shared" si="2"/>
        <v>39.313333333333333</v>
      </c>
      <c r="AB26" s="5"/>
    </row>
    <row r="27" spans="2:28" x14ac:dyDescent="0.35">
      <c r="B27" s="5" t="s">
        <v>49</v>
      </c>
      <c r="C27" s="5">
        <v>1</v>
      </c>
      <c r="D27" s="5" t="s">
        <v>364</v>
      </c>
      <c r="E27" s="5">
        <v>0</v>
      </c>
      <c r="F27" s="5" t="s">
        <v>23</v>
      </c>
      <c r="G27" s="4">
        <v>76</v>
      </c>
      <c r="H27" s="5">
        <v>6.8</v>
      </c>
      <c r="I27" s="5"/>
      <c r="J27" s="5"/>
      <c r="V27" s="10" t="s">
        <v>385</v>
      </c>
      <c r="W27" s="15">
        <v>0</v>
      </c>
      <c r="X27" s="15">
        <v>0</v>
      </c>
      <c r="Y27" s="15">
        <v>0</v>
      </c>
      <c r="Z27" s="15">
        <f t="shared" si="2"/>
        <v>0</v>
      </c>
      <c r="AA27" s="15">
        <f t="shared" si="2"/>
        <v>0</v>
      </c>
      <c r="AB27" s="5"/>
    </row>
    <row r="28" spans="2:28" x14ac:dyDescent="0.35">
      <c r="B28" s="5" t="s">
        <v>49</v>
      </c>
      <c r="C28" s="5">
        <v>1</v>
      </c>
      <c r="D28" s="5" t="s">
        <v>364</v>
      </c>
      <c r="E28" s="5">
        <v>0</v>
      </c>
      <c r="F28" s="5" t="s">
        <v>23</v>
      </c>
      <c r="G28" s="4">
        <v>70</v>
      </c>
      <c r="H28" s="5">
        <v>5.6</v>
      </c>
      <c r="I28" s="5"/>
      <c r="J28" s="5"/>
      <c r="V28" s="10" t="s">
        <v>992</v>
      </c>
      <c r="W28" s="15">
        <v>17.399999999999999</v>
      </c>
      <c r="X28" s="15">
        <v>17.45</v>
      </c>
      <c r="Y28" s="15">
        <v>18.350000000000001</v>
      </c>
      <c r="Z28" s="15">
        <f t="shared" si="2"/>
        <v>17.733333333333331</v>
      </c>
      <c r="AA28" s="15">
        <f t="shared" si="2"/>
        <v>17.733333333333331</v>
      </c>
      <c r="AB28" s="5"/>
    </row>
    <row r="29" spans="2:28" x14ac:dyDescent="0.35">
      <c r="B29" s="5" t="s">
        <v>49</v>
      </c>
      <c r="C29" s="5">
        <v>1</v>
      </c>
      <c r="D29" s="5" t="s">
        <v>364</v>
      </c>
      <c r="E29" s="5">
        <v>0</v>
      </c>
      <c r="F29" s="5" t="s">
        <v>23</v>
      </c>
      <c r="G29" s="4">
        <v>81</v>
      </c>
      <c r="H29" s="5">
        <v>8</v>
      </c>
      <c r="I29" s="5"/>
      <c r="J29" s="5"/>
      <c r="V29" s="10" t="s">
        <v>5</v>
      </c>
      <c r="W29" s="15">
        <v>21.71</v>
      </c>
      <c r="X29" s="15">
        <v>21.8</v>
      </c>
      <c r="Y29" s="15">
        <v>23.07</v>
      </c>
      <c r="Z29" s="15">
        <f t="shared" si="2"/>
        <v>22.193333333333339</v>
      </c>
      <c r="AA29" s="15">
        <f t="shared" si="2"/>
        <v>22.193333333333339</v>
      </c>
      <c r="AB29" s="5"/>
    </row>
    <row r="30" spans="2:28" ht="16.5" x14ac:dyDescent="0.35">
      <c r="B30" s="5" t="s">
        <v>49</v>
      </c>
      <c r="C30" s="5">
        <v>1</v>
      </c>
      <c r="D30" s="5" t="s">
        <v>364</v>
      </c>
      <c r="E30" s="5">
        <v>0</v>
      </c>
      <c r="F30" s="5" t="s">
        <v>23</v>
      </c>
      <c r="G30" s="4">
        <v>73</v>
      </c>
      <c r="H30" s="5">
        <v>6.4</v>
      </c>
      <c r="I30" s="5"/>
      <c r="J30" s="5"/>
      <c r="V30" s="10" t="s">
        <v>386</v>
      </c>
      <c r="W30" s="15">
        <v>11.4</v>
      </c>
      <c r="X30" s="15">
        <v>11.6</v>
      </c>
      <c r="Y30" s="15">
        <v>12.8</v>
      </c>
      <c r="Z30" s="15">
        <f t="shared" si="2"/>
        <v>11.933333333333332</v>
      </c>
      <c r="AA30" s="15">
        <f t="shared" si="2"/>
        <v>11.933333333333332</v>
      </c>
      <c r="AB30" s="5"/>
    </row>
    <row r="31" spans="2:28" x14ac:dyDescent="0.35">
      <c r="B31" s="5" t="s">
        <v>49</v>
      </c>
      <c r="C31" s="5">
        <v>1</v>
      </c>
      <c r="D31" s="5" t="s">
        <v>364</v>
      </c>
      <c r="E31" s="5">
        <v>0</v>
      </c>
      <c r="F31" s="5" t="s">
        <v>23</v>
      </c>
      <c r="G31" s="4">
        <v>75</v>
      </c>
      <c r="H31" s="5">
        <v>6.7</v>
      </c>
      <c r="I31" s="5"/>
      <c r="J31" s="5"/>
      <c r="V31" s="10" t="s">
        <v>377</v>
      </c>
      <c r="W31" s="15">
        <v>31.19</v>
      </c>
      <c r="X31" s="15">
        <v>30.93</v>
      </c>
      <c r="Y31" s="15">
        <v>30.11</v>
      </c>
      <c r="Z31" s="15">
        <f t="shared" si="2"/>
        <v>30.743333333333336</v>
      </c>
      <c r="AA31" s="15">
        <f t="shared" si="2"/>
        <v>30.743333333333336</v>
      </c>
    </row>
    <row r="32" spans="2:28" x14ac:dyDescent="0.35">
      <c r="B32" s="5" t="s">
        <v>49</v>
      </c>
      <c r="C32" s="5">
        <v>1</v>
      </c>
      <c r="D32" s="5" t="s">
        <v>365</v>
      </c>
      <c r="E32" s="5">
        <v>0</v>
      </c>
      <c r="F32" s="5" t="s">
        <v>545</v>
      </c>
      <c r="G32" s="4">
        <v>118</v>
      </c>
      <c r="H32" s="5">
        <v>45.3</v>
      </c>
      <c r="I32" s="5"/>
      <c r="J32" s="5" t="s">
        <v>50</v>
      </c>
      <c r="V32" s="10" t="s">
        <v>387</v>
      </c>
      <c r="W32" s="15">
        <v>14.814</v>
      </c>
      <c r="X32" s="15">
        <v>14.789</v>
      </c>
      <c r="Y32" s="15">
        <v>14.77</v>
      </c>
      <c r="Z32" s="15">
        <f t="shared" si="2"/>
        <v>14.791000000000002</v>
      </c>
      <c r="AA32" s="15">
        <f t="shared" si="2"/>
        <v>14.791000000000002</v>
      </c>
    </row>
    <row r="33" spans="2:16" x14ac:dyDescent="0.35">
      <c r="B33" s="5" t="s">
        <v>49</v>
      </c>
      <c r="C33" s="5">
        <v>1</v>
      </c>
      <c r="D33" s="5" t="s">
        <v>365</v>
      </c>
      <c r="E33" s="5">
        <v>0</v>
      </c>
      <c r="F33" s="5" t="s">
        <v>23</v>
      </c>
      <c r="G33" s="4">
        <v>119</v>
      </c>
      <c r="H33" s="5">
        <v>29.13</v>
      </c>
      <c r="I33" s="5"/>
      <c r="J33" s="5"/>
    </row>
    <row r="34" spans="2:16" x14ac:dyDescent="0.35">
      <c r="B34" s="5" t="s">
        <v>49</v>
      </c>
      <c r="C34" s="5">
        <v>1</v>
      </c>
      <c r="D34" s="5" t="s">
        <v>365</v>
      </c>
      <c r="E34" s="5">
        <v>0</v>
      </c>
      <c r="F34" s="5" t="s">
        <v>23</v>
      </c>
      <c r="G34" s="4">
        <v>75</v>
      </c>
      <c r="H34" s="5">
        <v>5.89</v>
      </c>
      <c r="I34" s="5"/>
      <c r="J34" s="5"/>
    </row>
    <row r="35" spans="2:16" x14ac:dyDescent="0.35">
      <c r="B35" s="5" t="s">
        <v>49</v>
      </c>
      <c r="C35" s="5">
        <v>1</v>
      </c>
      <c r="D35" s="5" t="s">
        <v>365</v>
      </c>
      <c r="E35" s="5">
        <v>0</v>
      </c>
      <c r="F35" s="5" t="s">
        <v>23</v>
      </c>
      <c r="G35" s="4">
        <v>75</v>
      </c>
      <c r="H35" s="5">
        <v>6.82</v>
      </c>
      <c r="I35" s="5"/>
      <c r="J35" s="5"/>
      <c r="P35" s="31"/>
    </row>
    <row r="36" spans="2:16" x14ac:dyDescent="0.35">
      <c r="B36" s="5" t="s">
        <v>49</v>
      </c>
      <c r="C36" s="5">
        <v>1</v>
      </c>
      <c r="D36" s="5" t="s">
        <v>365</v>
      </c>
      <c r="E36" s="5">
        <v>0</v>
      </c>
      <c r="F36" s="5" t="s">
        <v>71</v>
      </c>
      <c r="G36" s="4">
        <v>82</v>
      </c>
      <c r="H36" s="5">
        <v>5.66</v>
      </c>
      <c r="I36" s="5"/>
      <c r="J36" s="5"/>
    </row>
    <row r="37" spans="2:16" x14ac:dyDescent="0.35">
      <c r="B37" s="5" t="s">
        <v>49</v>
      </c>
      <c r="C37" s="5">
        <v>1</v>
      </c>
      <c r="D37" s="5" t="s">
        <v>373</v>
      </c>
      <c r="E37" s="5">
        <v>1</v>
      </c>
      <c r="F37" s="5" t="s">
        <v>31</v>
      </c>
      <c r="G37" s="4">
        <v>60</v>
      </c>
      <c r="H37" s="5">
        <v>4.7699999999999996</v>
      </c>
      <c r="I37" s="5"/>
      <c r="J37" s="5"/>
    </row>
    <row r="38" spans="2:16" x14ac:dyDescent="0.35">
      <c r="B38" s="5" t="s">
        <v>49</v>
      </c>
      <c r="C38" s="5">
        <v>1</v>
      </c>
      <c r="D38" s="5" t="s">
        <v>373</v>
      </c>
      <c r="E38" s="5">
        <v>1</v>
      </c>
      <c r="F38" s="5" t="s">
        <v>493</v>
      </c>
      <c r="G38" s="4">
        <v>108</v>
      </c>
      <c r="H38" s="5">
        <v>22.32</v>
      </c>
      <c r="I38" s="5"/>
      <c r="J38" s="5" t="s">
        <v>50</v>
      </c>
    </row>
    <row r="39" spans="2:16" x14ac:dyDescent="0.35">
      <c r="B39" s="5" t="s">
        <v>49</v>
      </c>
      <c r="C39" s="5">
        <v>1</v>
      </c>
      <c r="D39" s="5" t="s">
        <v>373</v>
      </c>
      <c r="E39" s="5">
        <v>1</v>
      </c>
      <c r="F39" s="5" t="s">
        <v>294</v>
      </c>
      <c r="G39" s="4">
        <v>96</v>
      </c>
      <c r="H39" s="5">
        <v>30.69</v>
      </c>
      <c r="I39" s="5"/>
      <c r="J39" s="5"/>
    </row>
    <row r="40" spans="2:16" x14ac:dyDescent="0.35">
      <c r="B40" s="5" t="s">
        <v>49</v>
      </c>
      <c r="C40" s="5">
        <v>1</v>
      </c>
      <c r="D40" s="5" t="s">
        <v>373</v>
      </c>
      <c r="E40" s="5">
        <v>1</v>
      </c>
      <c r="F40" s="5" t="s">
        <v>31</v>
      </c>
      <c r="G40" s="4">
        <v>63</v>
      </c>
      <c r="H40" s="5">
        <v>5.7</v>
      </c>
      <c r="I40" s="5"/>
      <c r="J40" s="5"/>
    </row>
    <row r="41" spans="2:16" x14ac:dyDescent="0.35">
      <c r="B41" s="5" t="s">
        <v>49</v>
      </c>
      <c r="C41" s="5">
        <v>1</v>
      </c>
      <c r="D41" s="5" t="s">
        <v>373</v>
      </c>
      <c r="E41" s="5">
        <v>1</v>
      </c>
      <c r="F41" s="5" t="s">
        <v>71</v>
      </c>
      <c r="G41" s="4">
        <v>80</v>
      </c>
      <c r="H41" s="5">
        <v>5.57</v>
      </c>
      <c r="I41" s="5"/>
      <c r="J41" s="5"/>
    </row>
    <row r="42" spans="2:16" x14ac:dyDescent="0.35">
      <c r="B42" s="5" t="s">
        <v>49</v>
      </c>
      <c r="C42" s="5">
        <v>1</v>
      </c>
      <c r="D42" s="5" t="s">
        <v>373</v>
      </c>
      <c r="E42" s="5">
        <v>1</v>
      </c>
      <c r="F42" s="5" t="s">
        <v>23</v>
      </c>
      <c r="G42" s="4">
        <v>122</v>
      </c>
      <c r="H42" s="5">
        <v>29.93</v>
      </c>
      <c r="I42" s="5"/>
      <c r="J42" s="5"/>
    </row>
    <row r="43" spans="2:16" x14ac:dyDescent="0.35">
      <c r="B43" s="5" t="s">
        <v>49</v>
      </c>
      <c r="C43" s="5">
        <v>1</v>
      </c>
      <c r="D43" s="5" t="s">
        <v>373</v>
      </c>
      <c r="E43" s="5">
        <v>1</v>
      </c>
      <c r="F43" s="5" t="s">
        <v>23</v>
      </c>
      <c r="G43" s="4">
        <v>133</v>
      </c>
      <c r="H43" s="5">
        <v>39.299999999999997</v>
      </c>
      <c r="I43" s="5"/>
      <c r="J43" s="5"/>
    </row>
    <row r="44" spans="2:16" x14ac:dyDescent="0.35">
      <c r="B44" s="5" t="s">
        <v>49</v>
      </c>
      <c r="C44" s="5">
        <v>1</v>
      </c>
      <c r="D44" s="5" t="s">
        <v>373</v>
      </c>
      <c r="E44" s="5">
        <v>1</v>
      </c>
      <c r="F44" s="5" t="s">
        <v>23</v>
      </c>
      <c r="G44" s="4">
        <v>136</v>
      </c>
      <c r="H44" s="5">
        <v>36.979999999999997</v>
      </c>
      <c r="I44" s="5"/>
      <c r="J44" s="5"/>
    </row>
    <row r="45" spans="2:16" x14ac:dyDescent="0.35">
      <c r="B45" s="5" t="s">
        <v>49</v>
      </c>
      <c r="C45" s="5">
        <v>1</v>
      </c>
      <c r="D45" s="5" t="s">
        <v>373</v>
      </c>
      <c r="E45" s="5">
        <v>1</v>
      </c>
      <c r="F45" s="5" t="s">
        <v>23</v>
      </c>
      <c r="G45" s="4">
        <v>54</v>
      </c>
      <c r="H45" s="5">
        <v>2.59</v>
      </c>
      <c r="I45" s="5"/>
      <c r="J45" s="5"/>
    </row>
    <row r="46" spans="2:16" x14ac:dyDescent="0.35">
      <c r="B46" s="5" t="s">
        <v>49</v>
      </c>
      <c r="C46" s="5">
        <v>1</v>
      </c>
      <c r="D46" s="5" t="s">
        <v>373</v>
      </c>
      <c r="E46" s="5">
        <v>1</v>
      </c>
      <c r="F46" s="5" t="s">
        <v>23</v>
      </c>
      <c r="G46" s="4">
        <v>54</v>
      </c>
      <c r="H46" s="5">
        <v>2.4500000000000002</v>
      </c>
      <c r="I46" s="5"/>
      <c r="J46" s="5"/>
    </row>
    <row r="47" spans="2:16" x14ac:dyDescent="0.35">
      <c r="B47" s="5" t="s">
        <v>49</v>
      </c>
      <c r="C47" s="5">
        <v>1</v>
      </c>
      <c r="D47" s="5" t="s">
        <v>373</v>
      </c>
      <c r="E47" s="5">
        <v>1</v>
      </c>
      <c r="F47" s="5" t="s">
        <v>23</v>
      </c>
      <c r="G47" s="4">
        <v>143</v>
      </c>
      <c r="H47" s="5">
        <v>48.41</v>
      </c>
      <c r="I47" s="5"/>
      <c r="J47" s="5"/>
    </row>
    <row r="48" spans="2:16" x14ac:dyDescent="0.35">
      <c r="B48" s="5" t="s">
        <v>49</v>
      </c>
      <c r="C48" s="5">
        <v>1</v>
      </c>
      <c r="D48" s="5" t="s">
        <v>373</v>
      </c>
      <c r="E48" s="5">
        <v>1</v>
      </c>
      <c r="F48" s="5" t="s">
        <v>23</v>
      </c>
      <c r="G48" s="4">
        <v>93</v>
      </c>
      <c r="H48" s="5">
        <v>12.5</v>
      </c>
      <c r="I48" s="5"/>
      <c r="J48" s="5"/>
    </row>
    <row r="49" spans="2:10" x14ac:dyDescent="0.35">
      <c r="B49" s="5" t="s">
        <v>49</v>
      </c>
      <c r="C49" s="5">
        <v>1</v>
      </c>
      <c r="D49" s="5" t="s">
        <v>373</v>
      </c>
      <c r="E49" s="5">
        <v>1</v>
      </c>
      <c r="F49" s="5" t="s">
        <v>23</v>
      </c>
      <c r="G49" s="4">
        <v>86</v>
      </c>
      <c r="H49" s="5">
        <v>9.7100000000000009</v>
      </c>
      <c r="I49" s="5"/>
      <c r="J49" s="5"/>
    </row>
    <row r="50" spans="2:10" x14ac:dyDescent="0.35">
      <c r="B50" s="5" t="s">
        <v>49</v>
      </c>
      <c r="C50" s="5">
        <v>1</v>
      </c>
      <c r="D50" s="5" t="s">
        <v>373</v>
      </c>
      <c r="E50" s="5">
        <v>1</v>
      </c>
      <c r="F50" s="5" t="s">
        <v>23</v>
      </c>
      <c r="G50" s="4">
        <v>79</v>
      </c>
      <c r="H50" s="5">
        <v>7.11</v>
      </c>
      <c r="I50" s="5"/>
      <c r="J50" s="5"/>
    </row>
    <row r="51" spans="2:10" x14ac:dyDescent="0.35">
      <c r="B51" s="5" t="s">
        <v>49</v>
      </c>
      <c r="C51" s="5">
        <v>1</v>
      </c>
      <c r="D51" s="5" t="s">
        <v>373</v>
      </c>
      <c r="E51" s="5">
        <v>2</v>
      </c>
      <c r="F51" s="5" t="s">
        <v>23</v>
      </c>
      <c r="G51" s="4">
        <v>54</v>
      </c>
      <c r="H51" s="5">
        <v>2.57</v>
      </c>
      <c r="I51" s="5"/>
      <c r="J51" s="5"/>
    </row>
    <row r="52" spans="2:10" x14ac:dyDescent="0.35">
      <c r="B52" s="5" t="s">
        <v>49</v>
      </c>
      <c r="C52" s="5">
        <v>1</v>
      </c>
      <c r="D52" s="5" t="s">
        <v>373</v>
      </c>
      <c r="E52" s="5">
        <v>2</v>
      </c>
      <c r="F52" s="5" t="s">
        <v>23</v>
      </c>
      <c r="G52" s="4">
        <v>58</v>
      </c>
      <c r="H52" s="5">
        <v>3.12</v>
      </c>
      <c r="I52" s="5"/>
      <c r="J52" s="5"/>
    </row>
    <row r="53" spans="2:10" x14ac:dyDescent="0.35">
      <c r="B53" s="5" t="s">
        <v>49</v>
      </c>
      <c r="C53" s="5">
        <v>1</v>
      </c>
      <c r="D53" s="5" t="s">
        <v>373</v>
      </c>
      <c r="E53" s="5">
        <v>2</v>
      </c>
      <c r="F53" s="5" t="s">
        <v>23</v>
      </c>
      <c r="G53" s="4">
        <v>82</v>
      </c>
      <c r="H53" s="5">
        <v>8.86</v>
      </c>
      <c r="I53" s="5"/>
      <c r="J53" s="5"/>
    </row>
    <row r="54" spans="2:10" x14ac:dyDescent="0.35">
      <c r="B54" s="5" t="s">
        <v>49</v>
      </c>
      <c r="C54" s="5">
        <v>1</v>
      </c>
      <c r="D54" s="5" t="s">
        <v>373</v>
      </c>
      <c r="E54" s="5">
        <v>2</v>
      </c>
      <c r="F54" s="5" t="s">
        <v>23</v>
      </c>
      <c r="G54" s="4">
        <v>55</v>
      </c>
      <c r="H54" s="5">
        <v>2.48</v>
      </c>
      <c r="I54" s="5"/>
      <c r="J54" s="5"/>
    </row>
    <row r="55" spans="2:10" x14ac:dyDescent="0.35">
      <c r="B55" s="5" t="s">
        <v>49</v>
      </c>
      <c r="C55" s="5">
        <v>1</v>
      </c>
      <c r="D55" s="5" t="s">
        <v>373</v>
      </c>
      <c r="E55" s="5">
        <v>2</v>
      </c>
      <c r="F55" s="5" t="s">
        <v>23</v>
      </c>
      <c r="G55" s="4">
        <v>65</v>
      </c>
      <c r="H55" s="5">
        <v>4.2300000000000004</v>
      </c>
      <c r="I55" s="5"/>
      <c r="J55" s="5"/>
    </row>
    <row r="56" spans="2:10" x14ac:dyDescent="0.35">
      <c r="B56" s="5" t="s">
        <v>49</v>
      </c>
      <c r="C56" s="5">
        <v>1</v>
      </c>
      <c r="D56" s="5" t="s">
        <v>373</v>
      </c>
      <c r="E56" s="5">
        <v>2</v>
      </c>
      <c r="F56" s="5" t="s">
        <v>23</v>
      </c>
      <c r="G56" s="4">
        <v>48</v>
      </c>
      <c r="H56" s="5">
        <v>1.85</v>
      </c>
      <c r="I56" s="5"/>
      <c r="J56" s="5"/>
    </row>
    <row r="57" spans="2:10" x14ac:dyDescent="0.35">
      <c r="B57" s="5" t="s">
        <v>49</v>
      </c>
      <c r="C57" s="5">
        <v>1</v>
      </c>
      <c r="D57" s="5" t="s">
        <v>373</v>
      </c>
      <c r="E57" s="5">
        <v>2</v>
      </c>
      <c r="F57" s="5" t="s">
        <v>23</v>
      </c>
      <c r="G57" s="4">
        <v>78</v>
      </c>
      <c r="H57" s="5">
        <v>7.28</v>
      </c>
      <c r="I57" s="5"/>
      <c r="J57" s="5"/>
    </row>
    <row r="58" spans="2:10" x14ac:dyDescent="0.35">
      <c r="B58" s="5" t="s">
        <v>49</v>
      </c>
      <c r="C58" s="5">
        <v>1</v>
      </c>
      <c r="D58" s="5" t="s">
        <v>373</v>
      </c>
      <c r="E58" s="5">
        <v>2</v>
      </c>
      <c r="F58" s="5" t="s">
        <v>23</v>
      </c>
      <c r="G58" s="4">
        <v>52</v>
      </c>
      <c r="H58" s="5">
        <v>2.02</v>
      </c>
      <c r="I58" s="5"/>
      <c r="J58" s="5"/>
    </row>
    <row r="59" spans="2:10" x14ac:dyDescent="0.35">
      <c r="B59" s="5" t="s">
        <v>49</v>
      </c>
      <c r="C59" s="5">
        <v>1</v>
      </c>
      <c r="D59" s="5" t="s">
        <v>373</v>
      </c>
      <c r="E59" s="5">
        <v>2</v>
      </c>
      <c r="F59" s="5" t="s">
        <v>23</v>
      </c>
      <c r="G59" s="4">
        <v>78</v>
      </c>
      <c r="H59" s="5">
        <v>7.13</v>
      </c>
      <c r="I59" s="5"/>
      <c r="J59" s="5"/>
    </row>
    <row r="60" spans="2:10" x14ac:dyDescent="0.35">
      <c r="B60" s="5" t="s">
        <v>49</v>
      </c>
      <c r="C60" s="5">
        <v>1</v>
      </c>
      <c r="D60" s="5" t="s">
        <v>373</v>
      </c>
      <c r="E60" s="5">
        <v>2</v>
      </c>
      <c r="F60" s="5" t="s">
        <v>23</v>
      </c>
      <c r="G60" s="4">
        <v>67</v>
      </c>
      <c r="H60" s="5">
        <v>4.28</v>
      </c>
      <c r="I60" s="5"/>
      <c r="J60" s="5"/>
    </row>
    <row r="61" spans="2:10" x14ac:dyDescent="0.35">
      <c r="B61" s="5" t="s">
        <v>49</v>
      </c>
      <c r="C61" s="5">
        <v>1</v>
      </c>
      <c r="D61" s="5" t="s">
        <v>373</v>
      </c>
      <c r="E61" s="5">
        <v>2</v>
      </c>
      <c r="F61" s="5" t="s">
        <v>23</v>
      </c>
      <c r="G61" s="4">
        <v>81</v>
      </c>
      <c r="H61" s="5">
        <v>7.59</v>
      </c>
      <c r="I61" s="5"/>
      <c r="J61" s="5"/>
    </row>
    <row r="62" spans="2:10" x14ac:dyDescent="0.35">
      <c r="B62" s="5" t="s">
        <v>49</v>
      </c>
      <c r="C62" s="5">
        <v>1</v>
      </c>
      <c r="D62" s="5" t="s">
        <v>373</v>
      </c>
      <c r="E62" s="5">
        <v>2</v>
      </c>
      <c r="F62" s="5" t="s">
        <v>23</v>
      </c>
      <c r="G62" s="4">
        <v>77</v>
      </c>
      <c r="H62" s="5">
        <v>6.15</v>
      </c>
      <c r="I62" s="5"/>
      <c r="J62" s="5"/>
    </row>
    <row r="63" spans="2:10" x14ac:dyDescent="0.35">
      <c r="B63" s="5" t="s">
        <v>49</v>
      </c>
      <c r="C63" s="5">
        <v>1</v>
      </c>
      <c r="D63" s="5" t="s">
        <v>373</v>
      </c>
      <c r="E63" s="5">
        <v>2</v>
      </c>
      <c r="F63" s="5" t="s">
        <v>23</v>
      </c>
      <c r="G63" s="4">
        <v>80</v>
      </c>
      <c r="H63" s="5">
        <v>7.72</v>
      </c>
      <c r="I63" s="5"/>
      <c r="J63" s="5"/>
    </row>
    <row r="64" spans="2:10" x14ac:dyDescent="0.35">
      <c r="B64" s="5" t="s">
        <v>49</v>
      </c>
      <c r="C64" s="5">
        <v>1</v>
      </c>
      <c r="D64" s="5" t="s">
        <v>373</v>
      </c>
      <c r="E64" s="5">
        <v>2</v>
      </c>
      <c r="F64" s="5" t="s">
        <v>23</v>
      </c>
      <c r="G64" s="4">
        <v>91</v>
      </c>
      <c r="H64" s="5">
        <v>11.97</v>
      </c>
      <c r="I64" s="5"/>
      <c r="J64" s="5"/>
    </row>
    <row r="65" spans="2:10" x14ac:dyDescent="0.35">
      <c r="B65" s="5" t="s">
        <v>49</v>
      </c>
      <c r="C65" s="5">
        <v>1</v>
      </c>
      <c r="D65" s="5" t="s">
        <v>373</v>
      </c>
      <c r="E65" s="5">
        <v>2</v>
      </c>
      <c r="F65" s="5" t="s">
        <v>23</v>
      </c>
      <c r="G65" s="4">
        <v>78</v>
      </c>
      <c r="H65" s="5">
        <v>7.78</v>
      </c>
      <c r="I65" s="5"/>
      <c r="J65" s="5"/>
    </row>
    <row r="66" spans="2:10" x14ac:dyDescent="0.35">
      <c r="B66" s="5" t="s">
        <v>49</v>
      </c>
      <c r="C66" s="5">
        <v>1</v>
      </c>
      <c r="D66" s="5" t="s">
        <v>373</v>
      </c>
      <c r="E66" s="5">
        <v>2</v>
      </c>
      <c r="F66" s="5" t="s">
        <v>23</v>
      </c>
      <c r="G66" s="4">
        <v>49</v>
      </c>
      <c r="H66" s="5">
        <v>2</v>
      </c>
      <c r="I66" s="5"/>
      <c r="J66" s="5"/>
    </row>
    <row r="67" spans="2:10" x14ac:dyDescent="0.35">
      <c r="B67" s="5" t="s">
        <v>49</v>
      </c>
      <c r="C67" s="5">
        <v>1</v>
      </c>
      <c r="D67" s="5" t="s">
        <v>373</v>
      </c>
      <c r="E67" s="5">
        <v>2</v>
      </c>
      <c r="F67" s="5" t="s">
        <v>23</v>
      </c>
      <c r="G67" s="4">
        <v>73</v>
      </c>
      <c r="H67" s="5">
        <v>5.89</v>
      </c>
      <c r="I67" s="5"/>
      <c r="J67" s="5"/>
    </row>
    <row r="68" spans="2:10" x14ac:dyDescent="0.35">
      <c r="B68" s="5" t="s">
        <v>49</v>
      </c>
      <c r="C68" s="5">
        <v>1</v>
      </c>
      <c r="D68" s="5" t="s">
        <v>373</v>
      </c>
      <c r="E68" s="5">
        <v>2</v>
      </c>
      <c r="F68" s="5" t="s">
        <v>23</v>
      </c>
      <c r="G68" s="4">
        <v>95</v>
      </c>
      <c r="H68" s="5">
        <v>12.95</v>
      </c>
      <c r="I68" s="5"/>
      <c r="J68" s="5"/>
    </row>
    <row r="69" spans="2:10" x14ac:dyDescent="0.35">
      <c r="B69" s="5" t="s">
        <v>49</v>
      </c>
      <c r="C69" s="5">
        <v>1</v>
      </c>
      <c r="D69" s="5" t="s">
        <v>373</v>
      </c>
      <c r="E69" s="5">
        <v>2</v>
      </c>
      <c r="F69" s="5" t="s">
        <v>23</v>
      </c>
      <c r="G69" s="4">
        <v>83</v>
      </c>
      <c r="H69" s="5">
        <v>9.26</v>
      </c>
      <c r="I69" s="5"/>
      <c r="J69" s="5"/>
    </row>
    <row r="70" spans="2:10" x14ac:dyDescent="0.35">
      <c r="B70" s="5" t="s">
        <v>49</v>
      </c>
      <c r="C70" s="5">
        <v>1</v>
      </c>
      <c r="D70" s="5" t="s">
        <v>373</v>
      </c>
      <c r="E70" s="5">
        <v>2</v>
      </c>
      <c r="F70" s="5" t="s">
        <v>23</v>
      </c>
      <c r="G70" s="4">
        <v>75</v>
      </c>
      <c r="H70" s="5">
        <v>6.63</v>
      </c>
      <c r="I70" s="5"/>
      <c r="J70" s="5"/>
    </row>
    <row r="71" spans="2:10" x14ac:dyDescent="0.35">
      <c r="B71" s="5" t="s">
        <v>49</v>
      </c>
      <c r="C71" s="5">
        <v>1</v>
      </c>
      <c r="D71" s="5" t="s">
        <v>373</v>
      </c>
      <c r="E71" s="5">
        <v>2</v>
      </c>
      <c r="F71" s="5" t="s">
        <v>23</v>
      </c>
      <c r="G71" s="4">
        <v>88</v>
      </c>
      <c r="H71" s="5">
        <v>10.64</v>
      </c>
      <c r="I71" s="5"/>
      <c r="J71" s="5"/>
    </row>
    <row r="72" spans="2:10" x14ac:dyDescent="0.35">
      <c r="B72" s="5" t="s">
        <v>49</v>
      </c>
      <c r="C72" s="5">
        <v>1</v>
      </c>
      <c r="D72" s="5" t="s">
        <v>373</v>
      </c>
      <c r="E72" s="5">
        <v>2</v>
      </c>
      <c r="F72" s="5" t="s">
        <v>23</v>
      </c>
      <c r="G72" s="4">
        <v>79</v>
      </c>
      <c r="H72" s="5">
        <v>7.4</v>
      </c>
      <c r="I72" s="5"/>
      <c r="J72" s="5"/>
    </row>
    <row r="73" spans="2:10" x14ac:dyDescent="0.35">
      <c r="B73" s="5" t="s">
        <v>49</v>
      </c>
      <c r="C73" s="5">
        <v>1</v>
      </c>
      <c r="D73" s="5" t="s">
        <v>373</v>
      </c>
      <c r="E73" s="5">
        <v>2</v>
      </c>
      <c r="F73" s="5" t="s">
        <v>23</v>
      </c>
      <c r="G73" s="4">
        <v>67</v>
      </c>
      <c r="H73" s="5">
        <v>4.46</v>
      </c>
      <c r="I73" s="5"/>
      <c r="J73" s="5"/>
    </row>
    <row r="74" spans="2:10" x14ac:dyDescent="0.35">
      <c r="B74" s="5" t="s">
        <v>49</v>
      </c>
      <c r="C74" s="5">
        <v>1</v>
      </c>
      <c r="D74" s="5" t="s">
        <v>373</v>
      </c>
      <c r="E74" s="5">
        <v>2</v>
      </c>
      <c r="F74" s="5" t="s">
        <v>23</v>
      </c>
      <c r="G74" s="4">
        <v>55</v>
      </c>
      <c r="H74" s="5">
        <v>2.65</v>
      </c>
      <c r="I74" s="5"/>
      <c r="J74" s="5"/>
    </row>
    <row r="75" spans="2:10" x14ac:dyDescent="0.35">
      <c r="B75" s="5" t="s">
        <v>49</v>
      </c>
      <c r="C75" s="5">
        <v>1</v>
      </c>
      <c r="D75" s="5" t="s">
        <v>373</v>
      </c>
      <c r="E75" s="5">
        <v>2</v>
      </c>
      <c r="F75" s="5" t="s">
        <v>23</v>
      </c>
      <c r="G75" s="4">
        <v>88</v>
      </c>
      <c r="H75" s="5">
        <v>11.33</v>
      </c>
      <c r="I75" s="5"/>
      <c r="J75" s="5"/>
    </row>
    <row r="76" spans="2:10" x14ac:dyDescent="0.35">
      <c r="B76" s="5" t="s">
        <v>49</v>
      </c>
      <c r="C76" s="5">
        <v>1</v>
      </c>
      <c r="D76" s="5" t="s">
        <v>373</v>
      </c>
      <c r="E76" s="5">
        <v>2</v>
      </c>
      <c r="F76" s="5" t="s">
        <v>23</v>
      </c>
      <c r="G76" s="4">
        <v>92</v>
      </c>
      <c r="H76" s="5">
        <v>12.11</v>
      </c>
      <c r="I76" s="5"/>
      <c r="J76" s="5"/>
    </row>
    <row r="77" spans="2:10" x14ac:dyDescent="0.35">
      <c r="B77" s="5" t="s">
        <v>49</v>
      </c>
      <c r="C77" s="5">
        <v>1</v>
      </c>
      <c r="D77" s="5" t="s">
        <v>373</v>
      </c>
      <c r="E77" s="5">
        <v>2</v>
      </c>
      <c r="F77" s="5" t="s">
        <v>23</v>
      </c>
      <c r="G77" s="4">
        <v>78</v>
      </c>
      <c r="H77" s="5">
        <v>7.28</v>
      </c>
      <c r="I77" s="5"/>
      <c r="J77" s="5"/>
    </row>
    <row r="78" spans="2:10" x14ac:dyDescent="0.35">
      <c r="B78" s="5" t="s">
        <v>49</v>
      </c>
      <c r="C78" s="5">
        <v>1</v>
      </c>
      <c r="D78" s="5" t="s">
        <v>373</v>
      </c>
      <c r="E78" s="5">
        <v>2</v>
      </c>
      <c r="F78" s="5" t="s">
        <v>23</v>
      </c>
      <c r="G78" s="4">
        <v>92</v>
      </c>
      <c r="H78" s="5">
        <v>12.58</v>
      </c>
      <c r="I78" s="5"/>
      <c r="J78" s="5"/>
    </row>
    <row r="79" spans="2:10" x14ac:dyDescent="0.35">
      <c r="B79" s="5" t="s">
        <v>49</v>
      </c>
      <c r="C79" s="5">
        <v>1</v>
      </c>
      <c r="D79" s="5" t="s">
        <v>373</v>
      </c>
      <c r="E79" s="5">
        <v>2</v>
      </c>
      <c r="F79" s="5" t="s">
        <v>23</v>
      </c>
      <c r="G79" s="4">
        <v>76</v>
      </c>
      <c r="H79" s="5">
        <v>6.87</v>
      </c>
      <c r="I79" s="5"/>
      <c r="J79" s="5"/>
    </row>
    <row r="80" spans="2:10" x14ac:dyDescent="0.35">
      <c r="B80" s="5" t="s">
        <v>49</v>
      </c>
      <c r="C80" s="5">
        <v>1</v>
      </c>
      <c r="D80" s="5" t="s">
        <v>373</v>
      </c>
      <c r="E80" s="5">
        <v>2</v>
      </c>
      <c r="F80" s="5" t="s">
        <v>23</v>
      </c>
      <c r="G80" s="4">
        <v>84</v>
      </c>
      <c r="H80" s="5">
        <v>8.81</v>
      </c>
      <c r="I80" s="5"/>
      <c r="J80" s="5"/>
    </row>
    <row r="81" spans="2:10" x14ac:dyDescent="0.35">
      <c r="B81" s="5" t="s">
        <v>49</v>
      </c>
      <c r="C81" s="5">
        <v>1</v>
      </c>
      <c r="D81" s="5" t="s">
        <v>373</v>
      </c>
      <c r="E81" s="5">
        <v>2</v>
      </c>
      <c r="F81" s="5" t="s">
        <v>23</v>
      </c>
      <c r="G81" s="4">
        <v>83</v>
      </c>
      <c r="H81" s="5">
        <v>9.66</v>
      </c>
      <c r="I81" s="5"/>
      <c r="J81" s="5"/>
    </row>
    <row r="82" spans="2:10" x14ac:dyDescent="0.35">
      <c r="B82" s="5" t="s">
        <v>49</v>
      </c>
      <c r="C82" s="5">
        <v>1</v>
      </c>
      <c r="D82" s="5" t="s">
        <v>373</v>
      </c>
      <c r="E82" s="5">
        <v>2</v>
      </c>
      <c r="F82" s="5" t="s">
        <v>23</v>
      </c>
      <c r="G82" s="4">
        <v>96</v>
      </c>
      <c r="H82" s="5">
        <v>10.72</v>
      </c>
      <c r="I82" s="5"/>
      <c r="J82" s="5"/>
    </row>
    <row r="83" spans="2:10" x14ac:dyDescent="0.35">
      <c r="B83" s="5" t="s">
        <v>49</v>
      </c>
      <c r="C83" s="5">
        <v>1</v>
      </c>
      <c r="D83" s="5" t="s">
        <v>373</v>
      </c>
      <c r="E83" s="5">
        <v>2</v>
      </c>
      <c r="F83" s="5" t="s">
        <v>23</v>
      </c>
      <c r="G83" s="4">
        <v>83</v>
      </c>
      <c r="H83" s="5">
        <v>9.42</v>
      </c>
      <c r="I83" s="5"/>
      <c r="J83" s="5"/>
    </row>
    <row r="84" spans="2:10" x14ac:dyDescent="0.35">
      <c r="B84" s="5" t="s">
        <v>49</v>
      </c>
      <c r="C84" s="5">
        <v>1</v>
      </c>
      <c r="D84" s="5" t="s">
        <v>373</v>
      </c>
      <c r="E84" s="5">
        <v>2</v>
      </c>
      <c r="F84" s="5" t="s">
        <v>23</v>
      </c>
      <c r="G84" s="4">
        <v>81</v>
      </c>
      <c r="H84" s="5">
        <v>8.26</v>
      </c>
      <c r="I84" s="5"/>
      <c r="J84" s="5"/>
    </row>
    <row r="85" spans="2:10" x14ac:dyDescent="0.35">
      <c r="B85" s="5" t="s">
        <v>49</v>
      </c>
      <c r="C85" s="5">
        <v>1</v>
      </c>
      <c r="D85" s="5" t="s">
        <v>373</v>
      </c>
      <c r="E85" s="5">
        <v>2</v>
      </c>
      <c r="F85" s="5" t="s">
        <v>294</v>
      </c>
      <c r="G85" s="4">
        <v>99</v>
      </c>
      <c r="H85" s="5">
        <v>30.59</v>
      </c>
      <c r="I85" s="5"/>
      <c r="J85" s="5" t="s">
        <v>50</v>
      </c>
    </row>
    <row r="86" spans="2:10" x14ac:dyDescent="0.35">
      <c r="B86" s="5" t="s">
        <v>49</v>
      </c>
      <c r="C86" s="5">
        <v>1</v>
      </c>
      <c r="D86" s="5" t="s">
        <v>373</v>
      </c>
      <c r="E86" s="5">
        <v>2</v>
      </c>
      <c r="F86" s="5" t="s">
        <v>71</v>
      </c>
      <c r="G86" s="4">
        <v>79</v>
      </c>
      <c r="H86" s="5">
        <v>4.42</v>
      </c>
      <c r="I86" s="5"/>
      <c r="J86" s="5"/>
    </row>
    <row r="87" spans="2:10" x14ac:dyDescent="0.35">
      <c r="B87" s="5" t="s">
        <v>49</v>
      </c>
      <c r="C87" s="5">
        <v>1</v>
      </c>
      <c r="D87" s="5" t="s">
        <v>373</v>
      </c>
      <c r="E87" s="5">
        <v>2</v>
      </c>
      <c r="F87" s="5" t="s">
        <v>493</v>
      </c>
      <c r="G87" s="4">
        <v>119</v>
      </c>
      <c r="H87" s="5">
        <v>29.03</v>
      </c>
      <c r="I87" s="5"/>
      <c r="J87" s="5" t="s">
        <v>50</v>
      </c>
    </row>
    <row r="88" spans="2:10" x14ac:dyDescent="0.35">
      <c r="B88" s="5" t="s">
        <v>49</v>
      </c>
      <c r="C88" s="5">
        <v>1</v>
      </c>
      <c r="D88" s="5" t="s">
        <v>373</v>
      </c>
      <c r="E88" s="5">
        <v>3</v>
      </c>
      <c r="F88" s="5" t="s">
        <v>577</v>
      </c>
      <c r="G88" s="4">
        <v>111</v>
      </c>
      <c r="H88" s="5">
        <v>29.08</v>
      </c>
      <c r="I88" s="5"/>
      <c r="J88" s="5" t="s">
        <v>50</v>
      </c>
    </row>
    <row r="89" spans="2:10" x14ac:dyDescent="0.35">
      <c r="B89" s="5" t="s">
        <v>49</v>
      </c>
      <c r="C89" s="5">
        <v>1</v>
      </c>
      <c r="D89" s="5" t="s">
        <v>373</v>
      </c>
      <c r="E89" s="5">
        <v>3</v>
      </c>
      <c r="F89" s="5" t="s">
        <v>294</v>
      </c>
      <c r="G89" s="4">
        <v>90</v>
      </c>
      <c r="H89" s="5">
        <v>26.07</v>
      </c>
      <c r="I89" s="5"/>
      <c r="J89" s="5" t="s">
        <v>995</v>
      </c>
    </row>
    <row r="90" spans="2:10" x14ac:dyDescent="0.35">
      <c r="B90" s="5" t="s">
        <v>49</v>
      </c>
      <c r="C90" s="5">
        <v>1</v>
      </c>
      <c r="D90" s="5" t="s">
        <v>373</v>
      </c>
      <c r="E90" s="5">
        <v>3</v>
      </c>
      <c r="F90" s="5" t="s">
        <v>294</v>
      </c>
      <c r="G90" s="4">
        <v>40</v>
      </c>
      <c r="H90" s="5">
        <v>2.8</v>
      </c>
      <c r="I90" s="5"/>
      <c r="J90" s="5" t="s">
        <v>995</v>
      </c>
    </row>
    <row r="91" spans="2:10" x14ac:dyDescent="0.35">
      <c r="B91" s="5" t="s">
        <v>49</v>
      </c>
      <c r="C91" s="5">
        <v>1</v>
      </c>
      <c r="D91" s="5" t="s">
        <v>373</v>
      </c>
      <c r="E91" s="5">
        <v>3</v>
      </c>
      <c r="F91" s="5" t="s">
        <v>31</v>
      </c>
      <c r="G91" s="4">
        <v>52</v>
      </c>
      <c r="H91" s="5">
        <v>3.34</v>
      </c>
      <c r="I91" s="5"/>
      <c r="J91" s="5"/>
    </row>
    <row r="92" spans="2:10" x14ac:dyDescent="0.35">
      <c r="B92" s="5" t="s">
        <v>49</v>
      </c>
      <c r="C92" s="5">
        <v>1</v>
      </c>
      <c r="D92" s="5" t="s">
        <v>373</v>
      </c>
      <c r="E92" s="5">
        <v>3</v>
      </c>
      <c r="F92" s="5" t="s">
        <v>23</v>
      </c>
      <c r="G92" s="4">
        <v>92</v>
      </c>
      <c r="H92" s="5">
        <v>11.9</v>
      </c>
      <c r="I92" s="5"/>
      <c r="J92" s="5"/>
    </row>
    <row r="93" spans="2:10" x14ac:dyDescent="0.35">
      <c r="B93" s="5" t="s">
        <v>49</v>
      </c>
      <c r="C93" s="5">
        <v>1</v>
      </c>
      <c r="D93" s="5" t="s">
        <v>373</v>
      </c>
      <c r="E93" s="5">
        <v>3</v>
      </c>
      <c r="F93" s="5" t="s">
        <v>23</v>
      </c>
      <c r="G93" s="4">
        <v>58</v>
      </c>
      <c r="H93" s="5">
        <v>2.93</v>
      </c>
      <c r="I93" s="5"/>
      <c r="J93" s="5"/>
    </row>
    <row r="94" spans="2:10" x14ac:dyDescent="0.35">
      <c r="B94" s="5" t="s">
        <v>49</v>
      </c>
      <c r="C94" s="5">
        <v>1</v>
      </c>
      <c r="D94" s="5" t="s">
        <v>373</v>
      </c>
      <c r="E94" s="5">
        <v>3</v>
      </c>
      <c r="F94" s="5" t="s">
        <v>23</v>
      </c>
      <c r="G94" s="4">
        <v>51</v>
      </c>
      <c r="H94" s="5">
        <v>2.2999999999999998</v>
      </c>
      <c r="I94" s="5"/>
      <c r="J94" s="5"/>
    </row>
    <row r="95" spans="2:10" x14ac:dyDescent="0.35">
      <c r="B95" s="5" t="s">
        <v>49</v>
      </c>
      <c r="C95" s="5">
        <v>1</v>
      </c>
      <c r="D95" s="5" t="s">
        <v>373</v>
      </c>
      <c r="E95" s="5">
        <v>3</v>
      </c>
      <c r="F95" s="5" t="s">
        <v>23</v>
      </c>
      <c r="G95" s="4">
        <v>71</v>
      </c>
      <c r="H95" s="5">
        <v>5.03</v>
      </c>
      <c r="I95" s="5"/>
      <c r="J95" s="5"/>
    </row>
    <row r="96" spans="2:10" x14ac:dyDescent="0.35">
      <c r="B96" s="5" t="s">
        <v>49</v>
      </c>
      <c r="C96" s="5">
        <v>1</v>
      </c>
      <c r="D96" s="5" t="s">
        <v>373</v>
      </c>
      <c r="E96" s="5">
        <v>3</v>
      </c>
      <c r="F96" s="5" t="s">
        <v>23</v>
      </c>
      <c r="G96" s="4">
        <v>49</v>
      </c>
      <c r="H96" s="5">
        <v>1.76</v>
      </c>
      <c r="I96" s="5"/>
      <c r="J96" s="5"/>
    </row>
    <row r="97" spans="2:10" x14ac:dyDescent="0.35">
      <c r="B97" s="5" t="s">
        <v>49</v>
      </c>
      <c r="C97" s="5">
        <v>1</v>
      </c>
      <c r="D97" s="5" t="s">
        <v>373</v>
      </c>
      <c r="E97" s="5">
        <v>3</v>
      </c>
      <c r="F97" s="5" t="s">
        <v>23</v>
      </c>
      <c r="G97" s="4">
        <v>110</v>
      </c>
      <c r="H97" s="5">
        <v>19.559999999999999</v>
      </c>
      <c r="I97" s="5"/>
      <c r="J97" s="5"/>
    </row>
    <row r="98" spans="2:10" x14ac:dyDescent="0.35">
      <c r="B98" s="5" t="s">
        <v>49</v>
      </c>
      <c r="C98" s="5">
        <v>1</v>
      </c>
      <c r="D98" s="5" t="s">
        <v>373</v>
      </c>
      <c r="E98" s="5">
        <v>3</v>
      </c>
      <c r="F98" s="5" t="s">
        <v>23</v>
      </c>
      <c r="G98" s="4">
        <v>72</v>
      </c>
      <c r="H98" s="5">
        <v>5.27</v>
      </c>
      <c r="I98" s="5"/>
      <c r="J98" s="5"/>
    </row>
    <row r="99" spans="2:10" x14ac:dyDescent="0.35">
      <c r="B99" s="5" t="s">
        <v>49</v>
      </c>
      <c r="C99" s="5">
        <v>1</v>
      </c>
      <c r="D99" s="5" t="s">
        <v>373</v>
      </c>
      <c r="E99" s="5">
        <v>3</v>
      </c>
      <c r="F99" s="5" t="s">
        <v>23</v>
      </c>
      <c r="G99" s="4">
        <v>70</v>
      </c>
      <c r="H99" s="5">
        <v>4.87</v>
      </c>
      <c r="I99" s="5"/>
      <c r="J99" s="5"/>
    </row>
    <row r="100" spans="2:10" x14ac:dyDescent="0.35">
      <c r="B100" s="5" t="s">
        <v>49</v>
      </c>
      <c r="C100" s="5">
        <v>1</v>
      </c>
      <c r="D100" s="5" t="s">
        <v>373</v>
      </c>
      <c r="E100" s="5">
        <v>3</v>
      </c>
      <c r="F100" s="5" t="s">
        <v>23</v>
      </c>
      <c r="G100" s="4">
        <v>75</v>
      </c>
      <c r="H100" s="5">
        <v>5.69</v>
      </c>
      <c r="I100" s="5"/>
      <c r="J100" s="5"/>
    </row>
    <row r="101" spans="2:10" x14ac:dyDescent="0.35">
      <c r="B101" s="5" t="s">
        <v>49</v>
      </c>
      <c r="C101" s="5">
        <v>1</v>
      </c>
      <c r="D101" s="5" t="s">
        <v>373</v>
      </c>
      <c r="E101" s="5">
        <v>3</v>
      </c>
      <c r="F101" s="5" t="s">
        <v>23</v>
      </c>
      <c r="G101" s="4">
        <v>46</v>
      </c>
      <c r="H101" s="5">
        <v>1.76</v>
      </c>
      <c r="I101" s="5"/>
      <c r="J101" s="5"/>
    </row>
    <row r="102" spans="2:10" x14ac:dyDescent="0.35">
      <c r="B102" s="5" t="s">
        <v>49</v>
      </c>
      <c r="C102" s="5">
        <v>1</v>
      </c>
      <c r="D102" s="5" t="s">
        <v>373</v>
      </c>
      <c r="E102" s="5">
        <v>3</v>
      </c>
      <c r="F102" s="5" t="s">
        <v>23</v>
      </c>
      <c r="G102" s="4">
        <v>53</v>
      </c>
      <c r="H102" s="5">
        <v>2.38</v>
      </c>
      <c r="I102" s="5"/>
      <c r="J102" s="5"/>
    </row>
    <row r="103" spans="2:10" x14ac:dyDescent="0.35">
      <c r="B103" s="5" t="s">
        <v>49</v>
      </c>
      <c r="C103" s="5">
        <v>1</v>
      </c>
      <c r="D103" s="5" t="s">
        <v>373</v>
      </c>
      <c r="E103" s="5">
        <v>3</v>
      </c>
      <c r="F103" s="5" t="s">
        <v>23</v>
      </c>
      <c r="G103" s="4">
        <v>68</v>
      </c>
      <c r="H103" s="5">
        <v>4.42</v>
      </c>
      <c r="I103" s="5"/>
      <c r="J103" s="5"/>
    </row>
    <row r="104" spans="2:10" x14ac:dyDescent="0.35">
      <c r="B104" s="5" t="s">
        <v>49</v>
      </c>
      <c r="C104" s="5">
        <v>1</v>
      </c>
      <c r="D104" s="5" t="s">
        <v>373</v>
      </c>
      <c r="E104" s="5">
        <v>3</v>
      </c>
      <c r="F104" s="5" t="s">
        <v>23</v>
      </c>
      <c r="G104" s="4">
        <v>69</v>
      </c>
      <c r="H104" s="5">
        <v>4.9800000000000004</v>
      </c>
      <c r="I104" s="5"/>
      <c r="J104" s="5"/>
    </row>
    <row r="105" spans="2:10" x14ac:dyDescent="0.35">
      <c r="B105" s="5" t="s">
        <v>49</v>
      </c>
      <c r="C105" s="5">
        <v>1</v>
      </c>
      <c r="D105" s="5" t="s">
        <v>373</v>
      </c>
      <c r="E105" s="5">
        <v>3</v>
      </c>
      <c r="F105" s="5" t="s">
        <v>23</v>
      </c>
      <c r="G105" s="4">
        <v>56</v>
      </c>
      <c r="H105" s="5">
        <v>2.98</v>
      </c>
      <c r="I105" s="5"/>
      <c r="J105" s="5"/>
    </row>
    <row r="106" spans="2:10" x14ac:dyDescent="0.35">
      <c r="B106" s="5" t="s">
        <v>49</v>
      </c>
      <c r="C106" s="5">
        <v>1</v>
      </c>
      <c r="D106" s="5" t="s">
        <v>373</v>
      </c>
      <c r="E106" s="5">
        <v>3</v>
      </c>
      <c r="F106" s="5" t="s">
        <v>23</v>
      </c>
      <c r="G106" s="4">
        <v>62</v>
      </c>
      <c r="H106" s="5">
        <v>3.83</v>
      </c>
      <c r="I106" s="5"/>
      <c r="J106" s="5"/>
    </row>
    <row r="107" spans="2:10" x14ac:dyDescent="0.35">
      <c r="B107" s="5" t="s">
        <v>49</v>
      </c>
      <c r="C107" s="5">
        <v>1</v>
      </c>
      <c r="D107" s="5" t="s">
        <v>373</v>
      </c>
      <c r="E107" s="5">
        <v>3</v>
      </c>
      <c r="F107" s="5" t="s">
        <v>23</v>
      </c>
      <c r="G107" s="4">
        <v>82</v>
      </c>
      <c r="H107" s="5">
        <v>8.06</v>
      </c>
      <c r="I107" s="5"/>
      <c r="J107" s="5"/>
    </row>
    <row r="108" spans="2:10" x14ac:dyDescent="0.35">
      <c r="B108" s="5" t="s">
        <v>49</v>
      </c>
      <c r="C108" s="5">
        <v>1</v>
      </c>
      <c r="D108" s="5" t="s">
        <v>373</v>
      </c>
      <c r="E108" s="5">
        <v>3</v>
      </c>
      <c r="F108" s="5" t="s">
        <v>23</v>
      </c>
      <c r="G108" s="4">
        <v>88</v>
      </c>
      <c r="H108" s="5">
        <v>10.08</v>
      </c>
      <c r="I108" s="5"/>
      <c r="J108" s="5"/>
    </row>
    <row r="109" spans="2:10" x14ac:dyDescent="0.35">
      <c r="B109" s="5" t="s">
        <v>49</v>
      </c>
      <c r="C109" s="5">
        <v>1</v>
      </c>
      <c r="D109" s="5" t="s">
        <v>373</v>
      </c>
      <c r="E109" s="5">
        <v>3</v>
      </c>
      <c r="F109" s="5" t="s">
        <v>23</v>
      </c>
      <c r="G109" s="4">
        <v>57</v>
      </c>
      <c r="H109" s="5">
        <v>3.01</v>
      </c>
      <c r="I109" s="5"/>
      <c r="J109" s="5"/>
    </row>
    <row r="110" spans="2:10" x14ac:dyDescent="0.35">
      <c r="B110" s="5" t="s">
        <v>49</v>
      </c>
      <c r="C110" s="5">
        <v>1</v>
      </c>
      <c r="D110" s="5" t="s">
        <v>373</v>
      </c>
      <c r="E110" s="5">
        <v>3</v>
      </c>
      <c r="F110" s="5" t="s">
        <v>23</v>
      </c>
      <c r="G110" s="4">
        <v>55</v>
      </c>
      <c r="H110" s="5">
        <v>2.6</v>
      </c>
      <c r="I110" s="5"/>
      <c r="J110" s="5"/>
    </row>
    <row r="111" spans="2:10" x14ac:dyDescent="0.35">
      <c r="B111" s="5" t="s">
        <v>49</v>
      </c>
      <c r="C111" s="5">
        <v>1</v>
      </c>
      <c r="D111" s="5" t="s">
        <v>373</v>
      </c>
      <c r="E111" s="5">
        <v>3</v>
      </c>
      <c r="F111" s="5" t="s">
        <v>23</v>
      </c>
      <c r="G111" s="4">
        <v>77</v>
      </c>
      <c r="H111" s="5">
        <v>6.41</v>
      </c>
      <c r="I111" s="5"/>
      <c r="J111" s="5"/>
    </row>
    <row r="112" spans="2:10" x14ac:dyDescent="0.35">
      <c r="B112" s="5" t="s">
        <v>49</v>
      </c>
      <c r="C112" s="5">
        <v>1</v>
      </c>
      <c r="D112" s="5" t="s">
        <v>373</v>
      </c>
      <c r="E112" s="5">
        <v>3</v>
      </c>
      <c r="F112" s="5" t="s">
        <v>23</v>
      </c>
      <c r="G112" s="4">
        <v>47</v>
      </c>
      <c r="H112" s="5">
        <v>1.58</v>
      </c>
      <c r="I112" s="5"/>
      <c r="J112" s="5"/>
    </row>
    <row r="113" spans="2:10" x14ac:dyDescent="0.35">
      <c r="B113" s="5" t="s">
        <v>49</v>
      </c>
      <c r="C113" s="5">
        <v>1</v>
      </c>
      <c r="D113" s="5" t="s">
        <v>373</v>
      </c>
      <c r="E113" s="5">
        <v>3</v>
      </c>
      <c r="F113" s="5" t="s">
        <v>23</v>
      </c>
      <c r="G113" s="4">
        <v>105</v>
      </c>
      <c r="H113" s="5">
        <v>17.37</v>
      </c>
      <c r="I113" s="5"/>
      <c r="J113" s="5"/>
    </row>
    <row r="114" spans="2:10" x14ac:dyDescent="0.35">
      <c r="B114" s="5" t="s">
        <v>49</v>
      </c>
      <c r="C114" s="5">
        <v>1</v>
      </c>
      <c r="D114" s="5" t="s">
        <v>373</v>
      </c>
      <c r="E114" s="5">
        <v>3</v>
      </c>
      <c r="F114" s="5" t="s">
        <v>23</v>
      </c>
      <c r="G114" s="4">
        <v>58</v>
      </c>
      <c r="H114" s="5">
        <v>2.9</v>
      </c>
      <c r="I114" s="5"/>
      <c r="J114" s="5"/>
    </row>
    <row r="115" spans="2:10" x14ac:dyDescent="0.35">
      <c r="B115" s="5" t="s">
        <v>49</v>
      </c>
      <c r="C115" s="5">
        <v>1</v>
      </c>
      <c r="D115" s="5" t="s">
        <v>373</v>
      </c>
      <c r="E115" s="5">
        <v>3</v>
      </c>
      <c r="F115" s="5" t="s">
        <v>23</v>
      </c>
      <c r="G115" s="4">
        <v>78</v>
      </c>
      <c r="H115" s="5">
        <v>7.88</v>
      </c>
      <c r="I115" s="5"/>
      <c r="J115" s="5"/>
    </row>
    <row r="116" spans="2:10" x14ac:dyDescent="0.35">
      <c r="B116" s="5" t="s">
        <v>49</v>
      </c>
      <c r="C116" s="5">
        <v>1</v>
      </c>
      <c r="D116" s="5" t="s">
        <v>373</v>
      </c>
      <c r="E116" s="5">
        <v>3</v>
      </c>
      <c r="F116" s="5" t="s">
        <v>23</v>
      </c>
      <c r="G116" s="4">
        <v>66</v>
      </c>
      <c r="H116" s="5">
        <v>4.6500000000000004</v>
      </c>
      <c r="I116" s="5"/>
      <c r="J116" s="5"/>
    </row>
    <row r="117" spans="2:10" x14ac:dyDescent="0.35">
      <c r="B117" s="5" t="s">
        <v>49</v>
      </c>
      <c r="C117" s="5">
        <v>1</v>
      </c>
      <c r="D117" s="5" t="s">
        <v>373</v>
      </c>
      <c r="E117" s="5">
        <v>3</v>
      </c>
      <c r="F117" s="5" t="s">
        <v>23</v>
      </c>
      <c r="G117" s="4">
        <v>72</v>
      </c>
      <c r="H117" s="5">
        <v>5.66</v>
      </c>
      <c r="I117" s="5"/>
      <c r="J117" s="5"/>
    </row>
    <row r="118" spans="2:10" x14ac:dyDescent="0.35">
      <c r="B118" s="5" t="s">
        <v>49</v>
      </c>
      <c r="C118" s="5">
        <v>1</v>
      </c>
      <c r="D118" s="5" t="s">
        <v>373</v>
      </c>
      <c r="E118" s="5">
        <v>3</v>
      </c>
      <c r="F118" s="5" t="s">
        <v>23</v>
      </c>
      <c r="G118" s="4">
        <v>76</v>
      </c>
      <c r="H118" s="5">
        <v>6.7</v>
      </c>
      <c r="I118" s="5"/>
      <c r="J118" s="5"/>
    </row>
    <row r="119" spans="2:10" x14ac:dyDescent="0.35">
      <c r="B119" s="5" t="s">
        <v>49</v>
      </c>
      <c r="C119" s="5">
        <v>1</v>
      </c>
      <c r="D119" s="5" t="s">
        <v>373</v>
      </c>
      <c r="E119" s="5">
        <v>3</v>
      </c>
      <c r="F119" s="5" t="s">
        <v>23</v>
      </c>
      <c r="G119" s="4">
        <v>85</v>
      </c>
      <c r="H119" s="5">
        <v>7.87</v>
      </c>
      <c r="I119" s="5"/>
      <c r="J119" s="5"/>
    </row>
    <row r="120" spans="2:10" x14ac:dyDescent="0.35">
      <c r="B120" s="5" t="s">
        <v>49</v>
      </c>
      <c r="C120" s="5">
        <v>1</v>
      </c>
      <c r="D120" s="5" t="s">
        <v>373</v>
      </c>
      <c r="E120" s="5">
        <v>3</v>
      </c>
      <c r="F120" s="5" t="s">
        <v>23</v>
      </c>
      <c r="G120" s="4">
        <v>62</v>
      </c>
      <c r="H120" s="5">
        <v>3.65</v>
      </c>
      <c r="I120" s="5"/>
      <c r="J120" s="5"/>
    </row>
    <row r="121" spans="2:10" x14ac:dyDescent="0.35">
      <c r="B121" s="5" t="s">
        <v>49</v>
      </c>
      <c r="C121" s="5">
        <v>1</v>
      </c>
      <c r="D121" s="5" t="s">
        <v>373</v>
      </c>
      <c r="E121" s="5">
        <v>3</v>
      </c>
      <c r="F121" s="5" t="s">
        <v>23</v>
      </c>
      <c r="G121" s="4">
        <v>48</v>
      </c>
      <c r="H121" s="5">
        <v>1.72</v>
      </c>
      <c r="I121" s="5"/>
      <c r="J121" s="5"/>
    </row>
    <row r="122" spans="2:10" x14ac:dyDescent="0.35">
      <c r="B122" s="5" t="s">
        <v>49</v>
      </c>
      <c r="C122" s="5">
        <v>1</v>
      </c>
      <c r="D122" s="5" t="s">
        <v>373</v>
      </c>
      <c r="E122" s="5">
        <v>3</v>
      </c>
      <c r="F122" s="5" t="s">
        <v>23</v>
      </c>
      <c r="G122" s="4">
        <v>53</v>
      </c>
      <c r="H122" s="5">
        <v>2.2599999999999998</v>
      </c>
      <c r="I122" s="5"/>
      <c r="J122" s="5"/>
    </row>
    <row r="123" spans="2:10" x14ac:dyDescent="0.35">
      <c r="B123" s="5" t="s">
        <v>49</v>
      </c>
      <c r="C123" s="5">
        <v>1</v>
      </c>
      <c r="D123" s="5" t="s">
        <v>373</v>
      </c>
      <c r="E123" s="5">
        <v>3</v>
      </c>
      <c r="F123" s="5" t="s">
        <v>23</v>
      </c>
      <c r="G123" s="4">
        <v>64</v>
      </c>
      <c r="H123" s="5">
        <v>4.32</v>
      </c>
      <c r="I123" s="5"/>
      <c r="J123" s="5"/>
    </row>
    <row r="124" spans="2:10" x14ac:dyDescent="0.35">
      <c r="B124" s="5" t="s">
        <v>49</v>
      </c>
      <c r="C124" s="5">
        <v>1</v>
      </c>
      <c r="D124" s="5" t="s">
        <v>373</v>
      </c>
      <c r="E124" s="5">
        <v>3</v>
      </c>
      <c r="F124" s="5" t="s">
        <v>23</v>
      </c>
      <c r="G124" s="4">
        <v>101</v>
      </c>
      <c r="H124" s="5">
        <v>16.63</v>
      </c>
      <c r="I124" s="5"/>
      <c r="J124" s="5"/>
    </row>
    <row r="125" spans="2:10" x14ac:dyDescent="0.35">
      <c r="B125" s="5" t="s">
        <v>49</v>
      </c>
      <c r="C125" s="5">
        <v>1</v>
      </c>
      <c r="D125" s="5" t="s">
        <v>373</v>
      </c>
      <c r="E125" s="5">
        <v>3</v>
      </c>
      <c r="F125" s="5" t="s">
        <v>23</v>
      </c>
      <c r="G125" s="4">
        <v>78</v>
      </c>
      <c r="H125" s="5">
        <v>5.58</v>
      </c>
      <c r="I125" s="5"/>
      <c r="J125" s="5"/>
    </row>
    <row r="126" spans="2:10" x14ac:dyDescent="0.35">
      <c r="B126" s="5" t="s">
        <v>49</v>
      </c>
      <c r="C126" s="5">
        <v>1</v>
      </c>
      <c r="D126" s="5" t="s">
        <v>373</v>
      </c>
      <c r="E126" s="5">
        <v>3</v>
      </c>
      <c r="F126" s="5" t="s">
        <v>23</v>
      </c>
      <c r="G126" s="4">
        <v>57</v>
      </c>
      <c r="H126" s="5">
        <v>2.62</v>
      </c>
      <c r="I126" s="5"/>
      <c r="J126" s="5"/>
    </row>
    <row r="127" spans="2:10" x14ac:dyDescent="0.35">
      <c r="F127" s="1"/>
      <c r="G127" s="1"/>
      <c r="H127" s="1"/>
      <c r="I127" s="1"/>
      <c r="J127" s="1"/>
    </row>
    <row r="128" spans="2: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12" priority="1">
      <formula>LEN(TRIM(W5))=0</formula>
    </cfRule>
  </conditionalFormatting>
  <conditionalFormatting sqref="W13:Y14 Z15:AA15 W17:Y18 W20:Y32">
    <cfRule type="containsBlanks" dxfId="111"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0" id="{03A9BD17-8427-4ED2-B76A-719703D911BB}">
            <xm:f>COUNT(MATCH($F4,'Potential Species'!$C$4:$C$955, 0))=0</xm:f>
            <x14:dxf>
              <fill>
                <patternFill patternType="solid">
                  <bgColor theme="5" tint="0.79998168889431442"/>
                </patternFill>
              </fill>
            </x14:dxf>
          </x14:cfRule>
          <xm:sqref>F4:F126</xm:sqref>
        </x14:conditionalFormatting>
        <x14:conditionalFormatting xmlns:xm="http://schemas.microsoft.com/office/excel/2006/main">
          <x14:cfRule type="expression" priority="221" id="{D775260A-13E6-4A84-B7FC-E4023FA5F138}">
            <xm:f>COUNT(MATCH(P4,'Potential Species'!$C$4:$C$945, 0))=0</xm:f>
            <x14:dxf>
              <fill>
                <patternFill patternType="solid">
                  <bgColor theme="5" tint="0.79998168889431442"/>
                </patternFill>
              </fill>
            </x14:dxf>
          </x14:cfRule>
          <xm:sqref>P4</xm:sqref>
        </x14:conditionalFormatting>
      </x14:conditionalFormatting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2A8A-E360-4C7E-90BB-84706D3B9F08}">
  <sheetPr codeName="Sheet55"/>
  <dimension ref="A1:I50"/>
  <sheetViews>
    <sheetView workbookViewId="0"/>
  </sheetViews>
  <sheetFormatPr defaultRowHeight="14.5" x14ac:dyDescent="0.35"/>
  <cols>
    <col min="1" max="1" width="6.179687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50.81640625" bestFit="1" customWidth="1"/>
    <col min="10" max="10" width="23.54296875" bestFit="1" customWidth="1"/>
    <col min="11" max="11" width="23.1796875" bestFit="1" customWidth="1"/>
    <col min="12" max="12" width="12.7265625" bestFit="1" customWidth="1"/>
    <col min="13" max="13" width="19.81640625" bestFit="1" customWidth="1"/>
    <col min="14" max="14" width="27.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51</v>
      </c>
      <c r="B2">
        <v>1</v>
      </c>
      <c r="C2" t="s">
        <v>364</v>
      </c>
      <c r="D2">
        <v>0</v>
      </c>
      <c r="E2" t="s">
        <v>23</v>
      </c>
      <c r="F2">
        <v>152</v>
      </c>
      <c r="G2">
        <v>55.75</v>
      </c>
    </row>
    <row r="3" spans="1:9" x14ac:dyDescent="0.35">
      <c r="A3" t="s">
        <v>51</v>
      </c>
      <c r="B3">
        <v>1</v>
      </c>
      <c r="C3" t="s">
        <v>364</v>
      </c>
      <c r="D3">
        <v>0</v>
      </c>
      <c r="E3" t="s">
        <v>23</v>
      </c>
      <c r="F3">
        <v>82</v>
      </c>
      <c r="G3">
        <v>9.06</v>
      </c>
    </row>
    <row r="4" spans="1:9" x14ac:dyDescent="0.35">
      <c r="A4" t="s">
        <v>51</v>
      </c>
      <c r="B4">
        <v>1</v>
      </c>
      <c r="C4" t="s">
        <v>364</v>
      </c>
      <c r="D4">
        <v>0</v>
      </c>
      <c r="E4" t="s">
        <v>23</v>
      </c>
      <c r="F4">
        <v>194</v>
      </c>
      <c r="G4">
        <v>75.75</v>
      </c>
      <c r="I4" t="s">
        <v>293</v>
      </c>
    </row>
    <row r="5" spans="1:9" x14ac:dyDescent="0.35">
      <c r="A5" t="s">
        <v>51</v>
      </c>
      <c r="B5">
        <v>1</v>
      </c>
      <c r="C5" t="s">
        <v>364</v>
      </c>
      <c r="D5">
        <v>0</v>
      </c>
      <c r="E5" t="s">
        <v>23</v>
      </c>
      <c r="F5">
        <v>121</v>
      </c>
      <c r="G5">
        <v>19.170000000000002</v>
      </c>
    </row>
    <row r="6" spans="1:9" x14ac:dyDescent="0.35">
      <c r="A6" t="s">
        <v>51</v>
      </c>
      <c r="B6">
        <v>1</v>
      </c>
      <c r="C6" t="s">
        <v>364</v>
      </c>
      <c r="D6">
        <v>0</v>
      </c>
      <c r="E6" t="s">
        <v>23</v>
      </c>
      <c r="F6">
        <v>203</v>
      </c>
      <c r="G6">
        <v>94.09</v>
      </c>
    </row>
    <row r="7" spans="1:9" x14ac:dyDescent="0.35">
      <c r="A7" t="s">
        <v>51</v>
      </c>
      <c r="B7">
        <v>1</v>
      </c>
      <c r="C7" t="s">
        <v>364</v>
      </c>
      <c r="D7">
        <v>0</v>
      </c>
      <c r="E7" t="s">
        <v>23</v>
      </c>
      <c r="F7">
        <v>132</v>
      </c>
      <c r="G7">
        <v>24.66</v>
      </c>
    </row>
    <row r="8" spans="1:9" x14ac:dyDescent="0.35">
      <c r="A8" t="s">
        <v>51</v>
      </c>
      <c r="B8">
        <v>1</v>
      </c>
      <c r="C8" t="s">
        <v>364</v>
      </c>
      <c r="D8">
        <v>0</v>
      </c>
      <c r="E8" t="s">
        <v>23</v>
      </c>
      <c r="F8">
        <v>103</v>
      </c>
      <c r="G8">
        <v>10.6</v>
      </c>
    </row>
    <row r="9" spans="1:9" x14ac:dyDescent="0.35">
      <c r="A9" t="s">
        <v>51</v>
      </c>
      <c r="B9">
        <v>1</v>
      </c>
      <c r="C9" t="s">
        <v>364</v>
      </c>
      <c r="D9">
        <v>0</v>
      </c>
      <c r="E9" t="s">
        <v>23</v>
      </c>
      <c r="F9">
        <v>131</v>
      </c>
      <c r="G9">
        <v>24.23</v>
      </c>
    </row>
    <row r="10" spans="1:9" x14ac:dyDescent="0.35">
      <c r="A10" t="s">
        <v>51</v>
      </c>
      <c r="B10">
        <v>1</v>
      </c>
      <c r="C10" t="s">
        <v>364</v>
      </c>
      <c r="D10">
        <v>0</v>
      </c>
      <c r="E10" t="s">
        <v>23</v>
      </c>
      <c r="F10">
        <v>96</v>
      </c>
      <c r="G10">
        <v>8.8000000000000007</v>
      </c>
    </row>
    <row r="11" spans="1:9" x14ac:dyDescent="0.35">
      <c r="A11" t="s">
        <v>51</v>
      </c>
      <c r="B11">
        <v>1</v>
      </c>
      <c r="C11" t="s">
        <v>364</v>
      </c>
      <c r="D11">
        <v>0</v>
      </c>
      <c r="E11" t="s">
        <v>23</v>
      </c>
      <c r="F11">
        <v>144</v>
      </c>
      <c r="G11">
        <v>32</v>
      </c>
    </row>
    <row r="12" spans="1:9" x14ac:dyDescent="0.35">
      <c r="A12" t="s">
        <v>51</v>
      </c>
      <c r="B12">
        <v>1</v>
      </c>
      <c r="C12" t="s">
        <v>364</v>
      </c>
      <c r="D12">
        <v>0</v>
      </c>
      <c r="E12" t="s">
        <v>23</v>
      </c>
      <c r="F12">
        <v>167</v>
      </c>
      <c r="G12">
        <v>57.7</v>
      </c>
    </row>
    <row r="13" spans="1:9" x14ac:dyDescent="0.35">
      <c r="A13" t="s">
        <v>51</v>
      </c>
      <c r="B13">
        <v>1</v>
      </c>
      <c r="C13" t="s">
        <v>364</v>
      </c>
      <c r="D13">
        <v>0</v>
      </c>
      <c r="E13" t="s">
        <v>23</v>
      </c>
      <c r="F13">
        <v>198</v>
      </c>
      <c r="G13">
        <v>91.7</v>
      </c>
    </row>
    <row r="14" spans="1:9" x14ac:dyDescent="0.35">
      <c r="A14" t="s">
        <v>51</v>
      </c>
      <c r="B14">
        <v>1</v>
      </c>
      <c r="C14" t="s">
        <v>364</v>
      </c>
      <c r="D14">
        <v>0</v>
      </c>
      <c r="E14" t="s">
        <v>23</v>
      </c>
      <c r="F14">
        <v>189</v>
      </c>
      <c r="G14">
        <v>72.400000000000006</v>
      </c>
    </row>
    <row r="15" spans="1:9" x14ac:dyDescent="0.35">
      <c r="A15" t="s">
        <v>51</v>
      </c>
      <c r="B15">
        <v>1</v>
      </c>
      <c r="C15" t="s">
        <v>364</v>
      </c>
      <c r="D15">
        <v>0</v>
      </c>
      <c r="E15" t="s">
        <v>23</v>
      </c>
      <c r="F15">
        <v>139</v>
      </c>
      <c r="G15">
        <v>28.9</v>
      </c>
    </row>
    <row r="16" spans="1:9" x14ac:dyDescent="0.35">
      <c r="A16" t="s">
        <v>51</v>
      </c>
      <c r="B16">
        <v>1</v>
      </c>
      <c r="C16" t="s">
        <v>364</v>
      </c>
      <c r="D16">
        <v>0</v>
      </c>
      <c r="E16" t="s">
        <v>23</v>
      </c>
      <c r="F16">
        <v>142</v>
      </c>
      <c r="G16">
        <v>31.5</v>
      </c>
    </row>
    <row r="17" spans="1:9" x14ac:dyDescent="0.35">
      <c r="A17" t="s">
        <v>51</v>
      </c>
      <c r="B17">
        <v>1</v>
      </c>
      <c r="C17" t="s">
        <v>364</v>
      </c>
      <c r="D17">
        <v>0</v>
      </c>
      <c r="E17" t="s">
        <v>23</v>
      </c>
      <c r="F17">
        <v>142</v>
      </c>
      <c r="G17">
        <v>34.299999999999997</v>
      </c>
    </row>
    <row r="18" spans="1:9" x14ac:dyDescent="0.35">
      <c r="A18" t="s">
        <v>51</v>
      </c>
      <c r="B18">
        <v>1</v>
      </c>
      <c r="C18" t="s">
        <v>364</v>
      </c>
      <c r="D18">
        <v>0</v>
      </c>
      <c r="E18" t="s">
        <v>23</v>
      </c>
      <c r="F18">
        <v>116</v>
      </c>
      <c r="G18">
        <v>16.5</v>
      </c>
    </row>
    <row r="19" spans="1:9" x14ac:dyDescent="0.35">
      <c r="A19" t="s">
        <v>51</v>
      </c>
      <c r="B19">
        <v>1</v>
      </c>
      <c r="C19" t="s">
        <v>364</v>
      </c>
      <c r="D19">
        <v>0</v>
      </c>
      <c r="E19" t="s">
        <v>23</v>
      </c>
      <c r="F19">
        <v>145</v>
      </c>
      <c r="G19">
        <v>29.68</v>
      </c>
    </row>
    <row r="20" spans="1:9" x14ac:dyDescent="0.35">
      <c r="A20" t="s">
        <v>51</v>
      </c>
      <c r="B20">
        <v>1</v>
      </c>
      <c r="C20" t="s">
        <v>364</v>
      </c>
      <c r="D20">
        <v>0</v>
      </c>
      <c r="E20" t="s">
        <v>23</v>
      </c>
      <c r="F20">
        <v>118</v>
      </c>
      <c r="G20">
        <v>17.899999999999999</v>
      </c>
    </row>
    <row r="21" spans="1:9" x14ac:dyDescent="0.35">
      <c r="A21" t="s">
        <v>51</v>
      </c>
      <c r="B21">
        <v>1</v>
      </c>
      <c r="C21" t="s">
        <v>364</v>
      </c>
      <c r="D21">
        <v>0</v>
      </c>
      <c r="E21" t="s">
        <v>42</v>
      </c>
      <c r="F21">
        <v>134</v>
      </c>
      <c r="G21">
        <v>7.51</v>
      </c>
      <c r="I21" t="s">
        <v>293</v>
      </c>
    </row>
    <row r="22" spans="1:9" x14ac:dyDescent="0.35">
      <c r="A22" t="s">
        <v>51</v>
      </c>
      <c r="B22">
        <v>1</v>
      </c>
      <c r="C22" t="s">
        <v>364</v>
      </c>
      <c r="D22">
        <v>0</v>
      </c>
      <c r="E22" t="s">
        <v>259</v>
      </c>
      <c r="F22">
        <v>58</v>
      </c>
      <c r="G22">
        <v>5.6079999999999997</v>
      </c>
      <c r="I22" t="s">
        <v>293</v>
      </c>
    </row>
    <row r="23" spans="1:9" x14ac:dyDescent="0.35">
      <c r="A23" t="s">
        <v>51</v>
      </c>
      <c r="B23">
        <v>1</v>
      </c>
      <c r="C23" t="s">
        <v>364</v>
      </c>
      <c r="D23">
        <v>0</v>
      </c>
      <c r="E23" t="s">
        <v>103</v>
      </c>
      <c r="F23">
        <v>86</v>
      </c>
      <c r="G23">
        <v>11.8</v>
      </c>
      <c r="I23" t="s">
        <v>293</v>
      </c>
    </row>
    <row r="24" spans="1:9" x14ac:dyDescent="0.35">
      <c r="A24" t="s">
        <v>51</v>
      </c>
      <c r="B24">
        <v>1</v>
      </c>
      <c r="C24" t="s">
        <v>364</v>
      </c>
      <c r="D24">
        <v>0</v>
      </c>
      <c r="E24" t="s">
        <v>103</v>
      </c>
      <c r="F24">
        <v>105</v>
      </c>
      <c r="G24">
        <v>23.4</v>
      </c>
      <c r="I24" t="s">
        <v>995</v>
      </c>
    </row>
    <row r="25" spans="1:9" x14ac:dyDescent="0.35">
      <c r="A25" t="s">
        <v>51</v>
      </c>
      <c r="B25">
        <v>1</v>
      </c>
      <c r="C25" t="s">
        <v>364</v>
      </c>
      <c r="D25">
        <v>0</v>
      </c>
      <c r="E25" t="s">
        <v>218</v>
      </c>
      <c r="F25">
        <v>128</v>
      </c>
      <c r="G25">
        <v>38.5</v>
      </c>
      <c r="I25" t="s">
        <v>293</v>
      </c>
    </row>
    <row r="26" spans="1:9" x14ac:dyDescent="0.35">
      <c r="A26" t="s">
        <v>51</v>
      </c>
      <c r="B26">
        <v>1</v>
      </c>
      <c r="C26" t="s">
        <v>364</v>
      </c>
      <c r="D26">
        <v>0</v>
      </c>
      <c r="E26" t="s">
        <v>71</v>
      </c>
      <c r="F26">
        <v>42</v>
      </c>
      <c r="G26">
        <v>0.81200000000000006</v>
      </c>
    </row>
    <row r="27" spans="1:9" x14ac:dyDescent="0.35">
      <c r="A27" t="s">
        <v>51</v>
      </c>
      <c r="B27">
        <v>1</v>
      </c>
      <c r="C27" t="s">
        <v>364</v>
      </c>
      <c r="D27">
        <v>0</v>
      </c>
      <c r="E27" t="s">
        <v>71</v>
      </c>
      <c r="F27">
        <v>43</v>
      </c>
      <c r="G27">
        <v>0.876</v>
      </c>
    </row>
    <row r="28" spans="1:9" x14ac:dyDescent="0.35">
      <c r="A28" t="s">
        <v>51</v>
      </c>
      <c r="B28">
        <v>1</v>
      </c>
      <c r="C28" t="s">
        <v>364</v>
      </c>
      <c r="D28">
        <v>0</v>
      </c>
      <c r="E28" t="s">
        <v>71</v>
      </c>
      <c r="F28">
        <v>42</v>
      </c>
      <c r="G28">
        <v>0.76</v>
      </c>
    </row>
    <row r="29" spans="1:9" x14ac:dyDescent="0.35">
      <c r="A29" t="s">
        <v>51</v>
      </c>
      <c r="B29">
        <v>1</v>
      </c>
      <c r="C29" t="s">
        <v>364</v>
      </c>
      <c r="D29">
        <v>0</v>
      </c>
      <c r="E29" t="s">
        <v>60</v>
      </c>
      <c r="F29">
        <v>125</v>
      </c>
      <c r="G29">
        <v>25.5</v>
      </c>
      <c r="I29" t="s">
        <v>1207</v>
      </c>
    </row>
    <row r="30" spans="1:9" x14ac:dyDescent="0.35">
      <c r="A30" t="s">
        <v>51</v>
      </c>
      <c r="B30">
        <v>1</v>
      </c>
      <c r="C30" t="s">
        <v>373</v>
      </c>
      <c r="D30">
        <v>3</v>
      </c>
      <c r="E30" t="s">
        <v>103</v>
      </c>
      <c r="F30">
        <v>77</v>
      </c>
      <c r="G30">
        <v>8.91</v>
      </c>
      <c r="I30" t="s">
        <v>293</v>
      </c>
    </row>
    <row r="31" spans="1:9" x14ac:dyDescent="0.35">
      <c r="A31" t="s">
        <v>51</v>
      </c>
      <c r="B31">
        <v>1</v>
      </c>
      <c r="C31" t="s">
        <v>373</v>
      </c>
      <c r="D31">
        <v>3</v>
      </c>
      <c r="E31" t="s">
        <v>256</v>
      </c>
      <c r="F31">
        <v>147</v>
      </c>
      <c r="G31">
        <v>31.82</v>
      </c>
      <c r="I31" t="s">
        <v>293</v>
      </c>
    </row>
    <row r="32" spans="1:9" x14ac:dyDescent="0.35">
      <c r="A32" t="s">
        <v>51</v>
      </c>
      <c r="B32">
        <v>1</v>
      </c>
      <c r="C32" t="s">
        <v>373</v>
      </c>
      <c r="D32">
        <v>2</v>
      </c>
      <c r="E32" t="s">
        <v>256</v>
      </c>
      <c r="F32">
        <v>128</v>
      </c>
      <c r="G32">
        <v>21.22</v>
      </c>
    </row>
    <row r="33" spans="1:7" x14ac:dyDescent="0.35">
      <c r="A33" t="s">
        <v>51</v>
      </c>
      <c r="B33">
        <v>1</v>
      </c>
      <c r="C33" t="s">
        <v>373</v>
      </c>
      <c r="D33">
        <v>1</v>
      </c>
      <c r="E33" t="s">
        <v>256</v>
      </c>
      <c r="F33">
        <v>156</v>
      </c>
      <c r="G33">
        <v>37.630000000000003</v>
      </c>
    </row>
    <row r="34" spans="1:7" x14ac:dyDescent="0.35">
      <c r="A34" t="s">
        <v>51</v>
      </c>
      <c r="B34">
        <v>1</v>
      </c>
      <c r="C34" t="s">
        <v>373</v>
      </c>
      <c r="D34">
        <v>1</v>
      </c>
      <c r="E34" t="s">
        <v>256</v>
      </c>
      <c r="F34">
        <v>131</v>
      </c>
      <c r="G34">
        <v>26.8</v>
      </c>
    </row>
    <row r="35" spans="1:7" x14ac:dyDescent="0.35">
      <c r="A35" t="s">
        <v>51</v>
      </c>
      <c r="B35">
        <v>1</v>
      </c>
      <c r="C35" t="s">
        <v>373</v>
      </c>
      <c r="D35">
        <v>1</v>
      </c>
      <c r="E35" t="s">
        <v>256</v>
      </c>
      <c r="F35">
        <v>159</v>
      </c>
      <c r="G35">
        <v>42.73</v>
      </c>
    </row>
    <row r="36" spans="1:7" x14ac:dyDescent="0.35">
      <c r="A36" t="s">
        <v>51</v>
      </c>
      <c r="B36">
        <v>1</v>
      </c>
      <c r="C36" t="s">
        <v>373</v>
      </c>
      <c r="D36">
        <v>1</v>
      </c>
      <c r="E36" t="s">
        <v>256</v>
      </c>
      <c r="F36">
        <v>70</v>
      </c>
      <c r="G36">
        <v>3.03</v>
      </c>
    </row>
    <row r="37" spans="1:7" x14ac:dyDescent="0.35">
      <c r="A37" t="s">
        <v>51</v>
      </c>
      <c r="B37">
        <v>1</v>
      </c>
      <c r="C37" t="s">
        <v>373</v>
      </c>
      <c r="D37">
        <v>1</v>
      </c>
      <c r="E37" t="s">
        <v>256</v>
      </c>
      <c r="F37">
        <v>130</v>
      </c>
      <c r="G37">
        <v>22.17</v>
      </c>
    </row>
    <row r="38" spans="1:7" x14ac:dyDescent="0.35">
      <c r="A38" t="s">
        <v>51</v>
      </c>
      <c r="B38">
        <v>1</v>
      </c>
      <c r="C38" t="s">
        <v>373</v>
      </c>
      <c r="D38">
        <v>1</v>
      </c>
      <c r="E38" t="s">
        <v>256</v>
      </c>
      <c r="F38">
        <v>120</v>
      </c>
      <c r="G38">
        <v>19.350000000000001</v>
      </c>
    </row>
    <row r="39" spans="1:7" x14ac:dyDescent="0.35">
      <c r="A39" t="s">
        <v>51</v>
      </c>
      <c r="B39">
        <v>1</v>
      </c>
      <c r="C39" t="s">
        <v>373</v>
      </c>
      <c r="D39">
        <v>1</v>
      </c>
      <c r="E39" t="s">
        <v>256</v>
      </c>
      <c r="F39">
        <v>112</v>
      </c>
      <c r="G39">
        <v>14.66</v>
      </c>
    </row>
    <row r="40" spans="1:7" x14ac:dyDescent="0.35">
      <c r="A40" t="s">
        <v>51</v>
      </c>
      <c r="B40">
        <v>1</v>
      </c>
      <c r="C40" t="s">
        <v>373</v>
      </c>
      <c r="D40">
        <v>1</v>
      </c>
      <c r="E40" t="s">
        <v>256</v>
      </c>
      <c r="F40">
        <v>176</v>
      </c>
      <c r="G40">
        <v>58.22</v>
      </c>
    </row>
    <row r="41" spans="1:7" x14ac:dyDescent="0.35">
      <c r="A41" t="s">
        <v>51</v>
      </c>
      <c r="B41">
        <v>1</v>
      </c>
      <c r="C41" t="s">
        <v>373</v>
      </c>
      <c r="D41">
        <v>1</v>
      </c>
      <c r="E41" t="s">
        <v>256</v>
      </c>
      <c r="F41">
        <v>93</v>
      </c>
      <c r="G41">
        <v>6.9</v>
      </c>
    </row>
    <row r="42" spans="1:7" x14ac:dyDescent="0.35">
      <c r="A42" t="s">
        <v>51</v>
      </c>
      <c r="B42">
        <v>1</v>
      </c>
      <c r="C42" t="s">
        <v>373</v>
      </c>
      <c r="D42">
        <v>1</v>
      </c>
      <c r="E42" t="s">
        <v>256</v>
      </c>
      <c r="F42">
        <v>108</v>
      </c>
      <c r="G42">
        <v>12.71</v>
      </c>
    </row>
    <row r="43" spans="1:7" x14ac:dyDescent="0.35">
      <c r="A43" t="s">
        <v>51</v>
      </c>
      <c r="B43">
        <v>1</v>
      </c>
      <c r="C43" t="s">
        <v>373</v>
      </c>
      <c r="D43">
        <v>1</v>
      </c>
      <c r="E43" t="s">
        <v>256</v>
      </c>
      <c r="F43">
        <v>109</v>
      </c>
      <c r="G43">
        <v>12.8</v>
      </c>
    </row>
    <row r="44" spans="1:7" x14ac:dyDescent="0.35">
      <c r="A44" t="s">
        <v>51</v>
      </c>
      <c r="B44">
        <v>1</v>
      </c>
      <c r="C44" t="s">
        <v>373</v>
      </c>
      <c r="D44">
        <v>1</v>
      </c>
      <c r="E44" t="s">
        <v>256</v>
      </c>
      <c r="F44">
        <v>115</v>
      </c>
      <c r="G44">
        <v>13.61</v>
      </c>
    </row>
    <row r="45" spans="1:7" x14ac:dyDescent="0.35">
      <c r="A45" t="s">
        <v>51</v>
      </c>
      <c r="B45">
        <v>1</v>
      </c>
      <c r="C45" t="s">
        <v>373</v>
      </c>
      <c r="D45">
        <v>1</v>
      </c>
      <c r="E45" t="s">
        <v>256</v>
      </c>
      <c r="F45">
        <v>155</v>
      </c>
      <c r="G45">
        <v>40.14</v>
      </c>
    </row>
    <row r="46" spans="1:7" x14ac:dyDescent="0.35">
      <c r="A46" t="s">
        <v>51</v>
      </c>
      <c r="B46">
        <v>1</v>
      </c>
      <c r="C46" t="s">
        <v>373</v>
      </c>
      <c r="D46">
        <v>1</v>
      </c>
      <c r="E46" t="s">
        <v>256</v>
      </c>
      <c r="F46">
        <v>192</v>
      </c>
      <c r="G46">
        <v>75.88</v>
      </c>
    </row>
    <row r="47" spans="1:7" x14ac:dyDescent="0.35">
      <c r="A47" t="s">
        <v>51</v>
      </c>
      <c r="B47">
        <v>1</v>
      </c>
      <c r="C47" t="s">
        <v>373</v>
      </c>
      <c r="D47">
        <v>1</v>
      </c>
      <c r="E47" t="s">
        <v>256</v>
      </c>
      <c r="F47">
        <v>133</v>
      </c>
      <c r="G47">
        <v>26.22</v>
      </c>
    </row>
    <row r="48" spans="1:7" x14ac:dyDescent="0.35">
      <c r="A48" t="s">
        <v>51</v>
      </c>
      <c r="B48">
        <v>1</v>
      </c>
      <c r="C48" t="s">
        <v>373</v>
      </c>
      <c r="D48">
        <v>1</v>
      </c>
      <c r="E48" t="s">
        <v>256</v>
      </c>
      <c r="F48">
        <v>119</v>
      </c>
      <c r="G48">
        <v>16.84</v>
      </c>
    </row>
    <row r="49" spans="1:9" x14ac:dyDescent="0.35">
      <c r="A49" t="s">
        <v>51</v>
      </c>
      <c r="B49">
        <v>1</v>
      </c>
      <c r="C49" t="s">
        <v>373</v>
      </c>
      <c r="D49">
        <v>1</v>
      </c>
      <c r="E49" t="s">
        <v>256</v>
      </c>
      <c r="F49">
        <v>156</v>
      </c>
      <c r="G49">
        <v>42.06</v>
      </c>
    </row>
    <row r="50" spans="1:9" x14ac:dyDescent="0.35">
      <c r="A50" t="s">
        <v>51</v>
      </c>
      <c r="B50">
        <v>1</v>
      </c>
      <c r="C50" t="s">
        <v>373</v>
      </c>
      <c r="D50">
        <v>1</v>
      </c>
      <c r="E50" t="s">
        <v>218</v>
      </c>
      <c r="F50">
        <v>146</v>
      </c>
      <c r="G50">
        <v>66.58</v>
      </c>
      <c r="I50" t="s">
        <v>995</v>
      </c>
    </row>
  </sheetData>
  <phoneticPr fontId="3" type="noConversion"/>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1B5C-2155-47F2-BE81-F49A77808A08}">
  <sheetPr codeName="Sheet56"/>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EB07A-8B35-4C81-A7AA-6934FA3F4ADC}">
  <sheetPr codeName="Sheet57"/>
  <dimension ref="B1:AB174"/>
  <sheetViews>
    <sheetView zoomScale="85" zoomScaleNormal="85" workbookViewId="0">
      <selection activeCell="F24" sqref="F24"/>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32" t="s">
        <v>1057</v>
      </c>
      <c r="F3" s="8" t="s">
        <v>356</v>
      </c>
      <c r="G3" s="8" t="s">
        <v>1054</v>
      </c>
      <c r="H3" s="8" t="s">
        <v>1055</v>
      </c>
      <c r="I3" s="8" t="s">
        <v>1058</v>
      </c>
      <c r="J3" s="8" t="s">
        <v>360</v>
      </c>
      <c r="L3" s="5" t="s">
        <v>295</v>
      </c>
      <c r="M3" s="8" t="s">
        <v>1053</v>
      </c>
      <c r="N3" s="5" t="s">
        <v>366</v>
      </c>
      <c r="O3" s="32" t="s">
        <v>1057</v>
      </c>
      <c r="P3" s="5" t="s">
        <v>356</v>
      </c>
      <c r="Q3" s="5" t="s">
        <v>362</v>
      </c>
      <c r="R3" s="8" t="s">
        <v>1056</v>
      </c>
      <c r="S3" s="5" t="s">
        <v>360</v>
      </c>
      <c r="T3" s="8" t="s">
        <v>1061</v>
      </c>
      <c r="V3" s="22" t="s">
        <v>390</v>
      </c>
      <c r="W3" s="43"/>
      <c r="X3" s="43"/>
      <c r="Y3" s="43"/>
      <c r="Z3" s="43"/>
      <c r="AA3" s="43"/>
      <c r="AB3" s="4"/>
    </row>
    <row r="4" spans="2:28" x14ac:dyDescent="0.35">
      <c r="B4" s="5" t="s">
        <v>51</v>
      </c>
      <c r="C4" s="5">
        <v>1</v>
      </c>
      <c r="D4" s="5" t="s">
        <v>364</v>
      </c>
      <c r="E4" s="5">
        <v>0</v>
      </c>
      <c r="F4" s="5" t="s">
        <v>23</v>
      </c>
      <c r="G4" s="4">
        <v>152</v>
      </c>
      <c r="H4" s="5">
        <v>55.75</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
        <v>51</v>
      </c>
      <c r="C5" s="5">
        <v>1</v>
      </c>
      <c r="D5" s="5" t="s">
        <v>364</v>
      </c>
      <c r="E5" s="5">
        <v>0</v>
      </c>
      <c r="F5" s="5" t="s">
        <v>23</v>
      </c>
      <c r="G5" s="4">
        <v>82</v>
      </c>
      <c r="H5" s="5">
        <v>9.06</v>
      </c>
      <c r="I5" s="5"/>
      <c r="J5" s="5"/>
      <c r="V5" s="10" t="s">
        <v>295</v>
      </c>
      <c r="W5" s="15" t="s">
        <v>51</v>
      </c>
      <c r="X5" s="15" t="str">
        <f>Chira1_Info[[#This Row],[Centipede Net 1.1]]</f>
        <v>Chira</v>
      </c>
      <c r="Y5" s="15" t="str">
        <f>Chira1_Info[[#This Row],[Centipede Net 1.1]]</f>
        <v>Chira</v>
      </c>
      <c r="Z5" s="15" t="str">
        <f>Chira1_Info[[#This Row],[Centipede Net 1.1]]</f>
        <v>Chira</v>
      </c>
      <c r="AA5" s="15" t="str">
        <f>Chira1_Info[[#This Row],[Centipede Net 1.1]]</f>
        <v>Chira</v>
      </c>
      <c r="AB5" s="5"/>
    </row>
    <row r="6" spans="2:28" x14ac:dyDescent="0.35">
      <c r="B6" s="5" t="s">
        <v>51</v>
      </c>
      <c r="C6" s="5">
        <v>1</v>
      </c>
      <c r="D6" s="5" t="s">
        <v>364</v>
      </c>
      <c r="E6" s="5">
        <v>0</v>
      </c>
      <c r="F6" s="5" t="s">
        <v>23</v>
      </c>
      <c r="G6" s="4">
        <v>194</v>
      </c>
      <c r="H6" s="5">
        <v>75.75</v>
      </c>
      <c r="I6" s="5"/>
      <c r="J6" s="5" t="s">
        <v>293</v>
      </c>
      <c r="V6" s="10" t="s">
        <v>1053</v>
      </c>
      <c r="W6" s="15">
        <v>1</v>
      </c>
      <c r="X6" s="15">
        <f>Chira1_Info[[#This Row],[Centipede Net 1.1]]</f>
        <v>1</v>
      </c>
      <c r="Y6" s="15">
        <f>Chira1_Info[[#This Row],[Centipede Net 1.1]]</f>
        <v>1</v>
      </c>
      <c r="Z6" s="15">
        <f>Chira1_Info[[#This Row],[Centipede Net 1.1]]</f>
        <v>1</v>
      </c>
      <c r="AA6" s="15">
        <f>Chira1_Info[[#This Row],[Centipede Net 1.1]]</f>
        <v>1</v>
      </c>
      <c r="AB6" s="9"/>
    </row>
    <row r="7" spans="2:28" x14ac:dyDescent="0.35">
      <c r="B7" s="5" t="s">
        <v>51</v>
      </c>
      <c r="C7" s="5">
        <v>1</v>
      </c>
      <c r="D7" s="5" t="s">
        <v>364</v>
      </c>
      <c r="E7" s="5">
        <v>0</v>
      </c>
      <c r="F7" s="5" t="s">
        <v>23</v>
      </c>
      <c r="G7" s="4">
        <v>121</v>
      </c>
      <c r="H7" s="5">
        <v>19.170000000000002</v>
      </c>
      <c r="I7" s="5"/>
      <c r="J7" s="5"/>
      <c r="V7" s="10" t="s">
        <v>993</v>
      </c>
      <c r="W7" s="15" t="s">
        <v>994</v>
      </c>
      <c r="X7" s="15" t="str">
        <f>Chira1_Info[[#This Row],[Centipede Net 1.1]]</f>
        <v>Rainy</v>
      </c>
      <c r="Y7" s="15" t="str">
        <f>Chira1_Info[[#This Row],[Centipede Net 1.1]]</f>
        <v>Rainy</v>
      </c>
      <c r="Z7" s="15" t="str">
        <f>Chira1_Info[[#This Row],[Centipede Net 1.1]]</f>
        <v>Rainy</v>
      </c>
      <c r="AA7" s="15" t="str">
        <f>Chira1_Info[[#This Row],[Centipede Net 1.1]]</f>
        <v>Rainy</v>
      </c>
      <c r="AB7" s="11"/>
    </row>
    <row r="8" spans="2:28" x14ac:dyDescent="0.35">
      <c r="B8" s="5" t="s">
        <v>51</v>
      </c>
      <c r="C8" s="5">
        <v>1</v>
      </c>
      <c r="D8" s="5" t="s">
        <v>364</v>
      </c>
      <c r="E8" s="5">
        <v>0</v>
      </c>
      <c r="F8" s="5" t="s">
        <v>23</v>
      </c>
      <c r="G8" s="4">
        <v>203</v>
      </c>
      <c r="H8" s="5">
        <v>94.09</v>
      </c>
      <c r="I8" s="5"/>
      <c r="J8" s="5"/>
      <c r="V8" s="10" t="s">
        <v>384</v>
      </c>
      <c r="W8" s="16">
        <v>44887</v>
      </c>
      <c r="X8" s="16">
        <f>Chira1_Info[[#This Row],[Centipede Net 1.1]]</f>
        <v>44887</v>
      </c>
      <c r="Y8" s="16">
        <f>Chira1_Info[[#This Row],[Centipede Net 1.1]]</f>
        <v>44887</v>
      </c>
      <c r="Z8" s="16">
        <f>Chira1_Info[[#This Row],[Centipede Net 1.1]]</f>
        <v>44887</v>
      </c>
      <c r="AA8" s="16">
        <f>Chira1_Info[[#This Row],[Centipede Net 1.1]]</f>
        <v>44887</v>
      </c>
      <c r="AB8" s="5"/>
    </row>
    <row r="9" spans="2:28" x14ac:dyDescent="0.35">
      <c r="B9" s="5" t="s">
        <v>51</v>
      </c>
      <c r="C9" s="5">
        <v>1</v>
      </c>
      <c r="D9" s="5" t="s">
        <v>364</v>
      </c>
      <c r="E9" s="5">
        <v>0</v>
      </c>
      <c r="F9" s="5" t="s">
        <v>23</v>
      </c>
      <c r="G9" s="4">
        <v>132</v>
      </c>
      <c r="H9" s="5">
        <v>24.66</v>
      </c>
      <c r="I9" s="5"/>
      <c r="J9" s="5"/>
      <c r="V9" s="10" t="s">
        <v>392</v>
      </c>
      <c r="W9" s="17">
        <v>0.45833333333333331</v>
      </c>
      <c r="X9" s="17">
        <f>Chira1_Info[[#This Row],[Centipede Net 1.1]]</f>
        <v>0.45833333333333331</v>
      </c>
      <c r="Y9" s="17">
        <f>Chira1_Info[[#This Row],[Centipede Net 1.1]]</f>
        <v>0.45833333333333331</v>
      </c>
      <c r="Z9" s="17">
        <f>Chira1_Info[[#This Row],[Centipede Net 1.1]]</f>
        <v>0.45833333333333331</v>
      </c>
      <c r="AA9" s="17">
        <f>Chira1_Info[[#This Row],[Centipede Net 1.1]]</f>
        <v>0.45833333333333331</v>
      </c>
      <c r="AB9" s="10"/>
    </row>
    <row r="10" spans="2:28" x14ac:dyDescent="0.35">
      <c r="B10" s="5" t="s">
        <v>51</v>
      </c>
      <c r="C10" s="5">
        <v>1</v>
      </c>
      <c r="D10" s="5" t="s">
        <v>364</v>
      </c>
      <c r="E10" s="5">
        <v>0</v>
      </c>
      <c r="F10" s="5" t="s">
        <v>23</v>
      </c>
      <c r="G10" s="4">
        <v>103</v>
      </c>
      <c r="H10" s="5">
        <v>10.6</v>
      </c>
      <c r="I10" s="5"/>
      <c r="J10" s="5"/>
      <c r="V10" s="10" t="s">
        <v>366</v>
      </c>
      <c r="W10" s="15" t="s">
        <v>373</v>
      </c>
      <c r="X10" s="15" t="s">
        <v>373</v>
      </c>
      <c r="Y10" s="15" t="s">
        <v>373</v>
      </c>
      <c r="Z10" s="15" t="s">
        <v>364</v>
      </c>
      <c r="AA10" s="15" t="s">
        <v>365</v>
      </c>
      <c r="AB10" s="5"/>
    </row>
    <row r="11" spans="2:28" x14ac:dyDescent="0.35">
      <c r="B11" s="5" t="s">
        <v>51</v>
      </c>
      <c r="C11" s="5">
        <v>1</v>
      </c>
      <c r="D11" s="5" t="s">
        <v>364</v>
      </c>
      <c r="E11" s="5">
        <v>0</v>
      </c>
      <c r="F11" s="5" t="s">
        <v>23</v>
      </c>
      <c r="G11" s="4">
        <v>131</v>
      </c>
      <c r="H11" s="5">
        <v>24.23</v>
      </c>
      <c r="I11" s="5"/>
      <c r="J11" s="5"/>
      <c r="V11" s="10" t="s">
        <v>978</v>
      </c>
      <c r="W11" s="15">
        <v>1</v>
      </c>
      <c r="X11" s="15">
        <v>2</v>
      </c>
      <c r="Y11" s="15">
        <v>3</v>
      </c>
      <c r="Z11" s="15">
        <v>0</v>
      </c>
      <c r="AA11" s="15">
        <v>1</v>
      </c>
      <c r="AB11" s="5"/>
    </row>
    <row r="12" spans="2:28" x14ac:dyDescent="0.35">
      <c r="B12" s="5" t="s">
        <v>51</v>
      </c>
      <c r="C12" s="5">
        <v>1</v>
      </c>
      <c r="D12" s="5" t="s">
        <v>364</v>
      </c>
      <c r="E12" s="5">
        <v>0</v>
      </c>
      <c r="F12" s="5" t="s">
        <v>23</v>
      </c>
      <c r="G12" s="4">
        <v>96</v>
      </c>
      <c r="H12" s="5">
        <v>8.8000000000000007</v>
      </c>
      <c r="I12" s="5"/>
      <c r="J12" s="5"/>
      <c r="V12" s="10" t="s">
        <v>367</v>
      </c>
      <c r="W12" s="15" t="str">
        <f>_xlfn.XLOOKUP(_xlfn.CONCAT(W5, " ", W6,  ".", W11), Sample_Coordinates[Sample Name], Sample_Coordinates[Coordinates], "Error")</f>
        <v>10.07353, -85.15042</v>
      </c>
      <c r="X12" s="15" t="str">
        <f>_xlfn.XLOOKUP(_xlfn.CONCAT(X5, " ", X6,  ".", X11), Sample_Coordinates[Sample Name], Sample_Coordinates[Coordinates], "Error")</f>
        <v>10.07363, -85.15018</v>
      </c>
      <c r="Y12" s="15" t="str">
        <f>_xlfn.XLOOKUP(_xlfn.CONCAT(Y5, " ", Y6,  ".", Y11), Sample_Coordinates[Sample Name], Sample_Coordinates[Coordinates], "Error")</f>
        <v>10.074, -85.14925</v>
      </c>
      <c r="Z12" s="15" t="str">
        <f>_xlfn.XLOOKUP(_xlfn.CONCAT(Y5, " ", 2,  ".", Y11), Sample_Coordinates[Sample Name], Sample_Coordinates[Coordinates], "Error")</f>
        <v>10.07401, -85.14926</v>
      </c>
      <c r="AA12" s="15" t="str">
        <f>_xlfn.XLOOKUP(_xlfn.CONCAT(Y5, " ", 2,  ".", Y11), Sample_Coordinates[Sample Name], Sample_Coordinates[Coordinates], "Error")</f>
        <v>10.07401, -85.14926</v>
      </c>
      <c r="AB12" s="5"/>
    </row>
    <row r="13" spans="2:28" x14ac:dyDescent="0.35">
      <c r="B13" s="5" t="s">
        <v>51</v>
      </c>
      <c r="C13" s="5">
        <v>1</v>
      </c>
      <c r="D13" s="5" t="s">
        <v>364</v>
      </c>
      <c r="E13" s="5">
        <v>0</v>
      </c>
      <c r="F13" s="5" t="s">
        <v>23</v>
      </c>
      <c r="G13" s="4">
        <v>144</v>
      </c>
      <c r="H13" s="5">
        <v>32</v>
      </c>
      <c r="I13" s="5"/>
      <c r="J13" s="5"/>
      <c r="V13" s="10" t="s">
        <v>368</v>
      </c>
      <c r="W13" s="18">
        <v>0.47569444444444442</v>
      </c>
      <c r="X13" s="18">
        <v>0.48958333333333331</v>
      </c>
      <c r="Y13" s="18">
        <v>0.49652777777777773</v>
      </c>
      <c r="Z13" s="15"/>
      <c r="AA13" s="15"/>
    </row>
    <row r="14" spans="2:28" x14ac:dyDescent="0.35">
      <c r="B14" s="5" t="s">
        <v>51</v>
      </c>
      <c r="C14" s="5">
        <v>1</v>
      </c>
      <c r="D14" s="5" t="s">
        <v>364</v>
      </c>
      <c r="E14" s="5">
        <v>0</v>
      </c>
      <c r="F14" s="5" t="s">
        <v>23</v>
      </c>
      <c r="G14" s="4">
        <v>167</v>
      </c>
      <c r="H14" s="5">
        <v>57.7</v>
      </c>
      <c r="I14" s="5"/>
      <c r="J14" s="5"/>
      <c r="V14" s="10" t="s">
        <v>369</v>
      </c>
      <c r="W14" s="18">
        <v>0.65972222222222221</v>
      </c>
      <c r="X14" s="18">
        <v>0.65625</v>
      </c>
      <c r="Y14" s="18">
        <v>0.64583333333333337</v>
      </c>
      <c r="Z14" s="15"/>
      <c r="AA14" s="15"/>
      <c r="AB14" s="6"/>
    </row>
    <row r="15" spans="2:28" x14ac:dyDescent="0.35">
      <c r="B15" s="5" t="s">
        <v>51</v>
      </c>
      <c r="C15" s="5">
        <v>1</v>
      </c>
      <c r="D15" s="5" t="s">
        <v>364</v>
      </c>
      <c r="E15" s="5">
        <v>0</v>
      </c>
      <c r="F15" s="5" t="s">
        <v>23</v>
      </c>
      <c r="G15" s="4">
        <v>198</v>
      </c>
      <c r="H15" s="5">
        <v>91.7</v>
      </c>
      <c r="I15" s="5"/>
      <c r="J15" s="5"/>
      <c r="V15" s="10" t="s">
        <v>370</v>
      </c>
      <c r="W15" s="19">
        <f>24*(W14-W13)</f>
        <v>4.416666666666667</v>
      </c>
      <c r="X15" s="19">
        <f t="shared" ref="X15:Y15" si="0">24*(X14-X13)</f>
        <v>4</v>
      </c>
      <c r="Y15" s="19">
        <f t="shared" si="0"/>
        <v>3.5833333333333353</v>
      </c>
      <c r="Z15" s="15">
        <v>2</v>
      </c>
      <c r="AA15" s="15">
        <v>20</v>
      </c>
      <c r="AB15" s="5"/>
    </row>
    <row r="16" spans="2:28" x14ac:dyDescent="0.35">
      <c r="B16" s="5" t="s">
        <v>51</v>
      </c>
      <c r="C16" s="5">
        <v>1</v>
      </c>
      <c r="D16" s="5" t="s">
        <v>364</v>
      </c>
      <c r="E16" s="5">
        <v>0</v>
      </c>
      <c r="F16" s="5" t="s">
        <v>23</v>
      </c>
      <c r="G16" s="4">
        <v>189</v>
      </c>
      <c r="H16" s="5">
        <v>72.400000000000006</v>
      </c>
      <c r="I16" s="5"/>
      <c r="J16" s="5"/>
      <c r="V16" s="10" t="s">
        <v>371</v>
      </c>
      <c r="W16" s="15" t="s">
        <v>376</v>
      </c>
      <c r="X16" s="15" t="s">
        <v>376</v>
      </c>
      <c r="Y16" s="15" t="s">
        <v>376</v>
      </c>
      <c r="Z16" s="15" t="s">
        <v>374</v>
      </c>
      <c r="AA16" s="15" t="s">
        <v>375</v>
      </c>
      <c r="AB16" s="5"/>
    </row>
    <row r="17" spans="2:28" x14ac:dyDescent="0.35">
      <c r="B17" s="5" t="s">
        <v>51</v>
      </c>
      <c r="C17" s="5">
        <v>1</v>
      </c>
      <c r="D17" s="5" t="s">
        <v>364</v>
      </c>
      <c r="E17" s="5">
        <v>0</v>
      </c>
      <c r="F17" s="5" t="s">
        <v>23</v>
      </c>
      <c r="G17" s="4">
        <v>139</v>
      </c>
      <c r="H17" s="5">
        <v>28.9</v>
      </c>
      <c r="I17" s="5"/>
      <c r="J17" s="5"/>
      <c r="V17" s="10" t="s">
        <v>388</v>
      </c>
      <c r="W17" s="20">
        <v>51</v>
      </c>
      <c r="X17" s="20">
        <v>55</v>
      </c>
      <c r="Y17" s="20">
        <v>30</v>
      </c>
      <c r="Z17" s="15"/>
      <c r="AA17" s="15"/>
      <c r="AB17" s="5"/>
    </row>
    <row r="18" spans="2:28" x14ac:dyDescent="0.35">
      <c r="B18" s="5" t="s">
        <v>51</v>
      </c>
      <c r="C18" s="5">
        <v>1</v>
      </c>
      <c r="D18" s="5" t="s">
        <v>364</v>
      </c>
      <c r="E18" s="5">
        <v>0</v>
      </c>
      <c r="F18" s="5" t="s">
        <v>23</v>
      </c>
      <c r="G18" s="4">
        <v>142</v>
      </c>
      <c r="H18" s="5">
        <v>31.5</v>
      </c>
      <c r="I18" s="5"/>
      <c r="J18" s="5"/>
      <c r="V18" s="10" t="s">
        <v>389</v>
      </c>
      <c r="W18" s="20">
        <v>67.5</v>
      </c>
      <c r="X18" s="20">
        <v>39.5</v>
      </c>
      <c r="Y18" s="20">
        <v>47</v>
      </c>
      <c r="Z18" s="15"/>
      <c r="AA18" s="15"/>
      <c r="AB18" s="5"/>
    </row>
    <row r="19" spans="2:28" x14ac:dyDescent="0.35">
      <c r="B19" s="5" t="s">
        <v>51</v>
      </c>
      <c r="C19" s="5">
        <v>1</v>
      </c>
      <c r="D19" s="5" t="s">
        <v>364</v>
      </c>
      <c r="E19" s="5">
        <v>0</v>
      </c>
      <c r="F19" s="5" t="s">
        <v>23</v>
      </c>
      <c r="G19" s="4">
        <v>142</v>
      </c>
      <c r="H19" s="5">
        <v>34.299999999999997</v>
      </c>
      <c r="I19" s="5"/>
      <c r="J19" s="5"/>
      <c r="V19" s="10" t="s">
        <v>372</v>
      </c>
      <c r="W19" s="15">
        <f>AVERAGE(W17:W18)</f>
        <v>59.25</v>
      </c>
      <c r="X19" s="15">
        <f t="shared" ref="X19:Y19" si="1">AVERAGE(X17:X18)</f>
        <v>47.25</v>
      </c>
      <c r="Y19" s="15">
        <f t="shared" si="1"/>
        <v>38.5</v>
      </c>
      <c r="Z19" s="15">
        <f>AVERAGE($W19:$Y19)</f>
        <v>48.333333333333336</v>
      </c>
      <c r="AA19" s="15">
        <f>AVERAGE($W19:$Y19)</f>
        <v>48.333333333333336</v>
      </c>
      <c r="AB19" s="5"/>
    </row>
    <row r="20" spans="2:28" x14ac:dyDescent="0.35">
      <c r="B20" s="5" t="s">
        <v>51</v>
      </c>
      <c r="C20" s="5">
        <v>1</v>
      </c>
      <c r="D20" s="5" t="s">
        <v>364</v>
      </c>
      <c r="E20" s="5">
        <v>0</v>
      </c>
      <c r="F20" s="5" t="s">
        <v>23</v>
      </c>
      <c r="G20" s="4">
        <v>116</v>
      </c>
      <c r="H20" s="5">
        <v>16.5</v>
      </c>
      <c r="I20" s="5"/>
      <c r="J20" s="5"/>
      <c r="V20" s="10" t="s">
        <v>1</v>
      </c>
      <c r="W20" s="15">
        <v>-36.1</v>
      </c>
      <c r="X20" s="21">
        <v>-29.1</v>
      </c>
      <c r="Y20" s="15">
        <v>-27.9</v>
      </c>
      <c r="Z20" s="15">
        <f t="shared" ref="Z20:AA32" si="2">AVERAGE($W20:$Y20)</f>
        <v>-31.033333333333331</v>
      </c>
      <c r="AA20" s="15">
        <f t="shared" si="2"/>
        <v>-31.033333333333331</v>
      </c>
      <c r="AB20" s="5"/>
    </row>
    <row r="21" spans="2:28" x14ac:dyDescent="0.35">
      <c r="B21" s="5" t="s">
        <v>51</v>
      </c>
      <c r="C21" s="5">
        <v>1</v>
      </c>
      <c r="D21" s="5" t="s">
        <v>364</v>
      </c>
      <c r="E21" s="5">
        <v>0</v>
      </c>
      <c r="F21" s="5" t="s">
        <v>23</v>
      </c>
      <c r="G21" s="4">
        <v>145</v>
      </c>
      <c r="H21" s="5">
        <v>29.68</v>
      </c>
      <c r="I21" s="5"/>
      <c r="J21" s="5"/>
      <c r="V21" s="10" t="s">
        <v>2</v>
      </c>
      <c r="W21" s="15">
        <v>7.71</v>
      </c>
      <c r="X21" s="15">
        <v>7.58</v>
      </c>
      <c r="Y21" s="15">
        <v>7.56</v>
      </c>
      <c r="Z21" s="15">
        <f t="shared" si="2"/>
        <v>7.6166666666666663</v>
      </c>
      <c r="AA21" s="15">
        <f t="shared" si="2"/>
        <v>7.6166666666666663</v>
      </c>
      <c r="AB21" s="5"/>
    </row>
    <row r="22" spans="2:28" x14ac:dyDescent="0.35">
      <c r="B22" s="5" t="s">
        <v>51</v>
      </c>
      <c r="C22" s="5">
        <v>1</v>
      </c>
      <c r="D22" s="5" t="s">
        <v>364</v>
      </c>
      <c r="E22" s="5">
        <v>0</v>
      </c>
      <c r="F22" s="5" t="s">
        <v>23</v>
      </c>
      <c r="G22" s="4">
        <v>118</v>
      </c>
      <c r="H22" s="5">
        <v>17.899999999999999</v>
      </c>
      <c r="I22" s="5"/>
      <c r="J22" s="5"/>
      <c r="V22" s="10" t="s">
        <v>3</v>
      </c>
      <c r="W22" s="15">
        <v>72.2</v>
      </c>
      <c r="X22" s="15">
        <v>89.4</v>
      </c>
      <c r="Y22" s="15">
        <v>89.2</v>
      </c>
      <c r="Z22" s="15">
        <f t="shared" si="2"/>
        <v>83.600000000000009</v>
      </c>
      <c r="AA22" s="15">
        <f t="shared" si="2"/>
        <v>83.600000000000009</v>
      </c>
      <c r="AB22" s="5"/>
    </row>
    <row r="23" spans="2:28" x14ac:dyDescent="0.35">
      <c r="B23" s="5" t="s">
        <v>51</v>
      </c>
      <c r="C23" s="5">
        <v>1</v>
      </c>
      <c r="D23" s="5" t="s">
        <v>364</v>
      </c>
      <c r="E23" s="5">
        <v>0</v>
      </c>
      <c r="F23" s="5" t="s">
        <v>42</v>
      </c>
      <c r="G23" s="4">
        <v>134</v>
      </c>
      <c r="H23" s="5">
        <v>7.51</v>
      </c>
      <c r="I23" s="5"/>
      <c r="J23" s="5" t="s">
        <v>293</v>
      </c>
      <c r="V23" s="10" t="s">
        <v>4</v>
      </c>
      <c r="W23" s="15">
        <v>53.7</v>
      </c>
      <c r="X23" s="15">
        <v>41.9</v>
      </c>
      <c r="Y23" s="15">
        <v>40.200000000000003</v>
      </c>
      <c r="Z23" s="15">
        <f t="shared" si="2"/>
        <v>45.266666666666673</v>
      </c>
      <c r="AA23" s="15">
        <f t="shared" si="2"/>
        <v>45.266666666666673</v>
      </c>
      <c r="AB23" s="5"/>
    </row>
    <row r="24" spans="2:28" x14ac:dyDescent="0.35">
      <c r="B24" s="5" t="s">
        <v>51</v>
      </c>
      <c r="C24" s="5">
        <v>1</v>
      </c>
      <c r="D24" s="5" t="s">
        <v>364</v>
      </c>
      <c r="E24" s="5">
        <v>0</v>
      </c>
      <c r="F24" s="5" t="s">
        <v>1225</v>
      </c>
      <c r="G24" s="4">
        <v>58</v>
      </c>
      <c r="H24" s="5">
        <v>5.6079999999999997</v>
      </c>
      <c r="I24" s="5"/>
      <c r="J24" s="5" t="s">
        <v>293</v>
      </c>
      <c r="V24" s="10" t="s">
        <v>354</v>
      </c>
      <c r="W24" s="15">
        <v>3.67</v>
      </c>
      <c r="X24" s="15">
        <v>2.64</v>
      </c>
      <c r="Y24" s="15">
        <v>2.74</v>
      </c>
      <c r="Z24" s="15">
        <f t="shared" si="2"/>
        <v>3.0166666666666671</v>
      </c>
      <c r="AA24" s="15">
        <f t="shared" si="2"/>
        <v>3.0166666666666671</v>
      </c>
      <c r="AB24" s="5"/>
    </row>
    <row r="25" spans="2:28" x14ac:dyDescent="0.35">
      <c r="B25" s="5" t="s">
        <v>51</v>
      </c>
      <c r="C25" s="5">
        <v>1</v>
      </c>
      <c r="D25" s="5" t="s">
        <v>364</v>
      </c>
      <c r="E25" s="5">
        <v>0</v>
      </c>
      <c r="F25" s="5" t="s">
        <v>103</v>
      </c>
      <c r="G25" s="4">
        <v>86</v>
      </c>
      <c r="H25" s="5">
        <v>11.8</v>
      </c>
      <c r="I25" s="5"/>
      <c r="J25" s="5" t="s">
        <v>293</v>
      </c>
      <c r="V25" s="10" t="s">
        <v>17</v>
      </c>
      <c r="W25" s="15">
        <v>35.770000000000003</v>
      </c>
      <c r="X25" s="15">
        <v>35.46</v>
      </c>
      <c r="Y25" s="15">
        <v>35.880000000000003</v>
      </c>
      <c r="Z25" s="15">
        <f t="shared" si="2"/>
        <v>35.70333333333334</v>
      </c>
      <c r="AA25" s="15">
        <f t="shared" si="2"/>
        <v>35.70333333333334</v>
      </c>
      <c r="AB25" s="5"/>
    </row>
    <row r="26" spans="2:28" x14ac:dyDescent="0.35">
      <c r="B26" s="5" t="s">
        <v>51</v>
      </c>
      <c r="C26" s="5">
        <v>1</v>
      </c>
      <c r="D26" s="5" t="s">
        <v>364</v>
      </c>
      <c r="E26" s="5">
        <v>0</v>
      </c>
      <c r="F26" s="5" t="s">
        <v>103</v>
      </c>
      <c r="G26" s="4">
        <v>105</v>
      </c>
      <c r="H26" s="5">
        <v>23.4</v>
      </c>
      <c r="I26" s="5"/>
      <c r="J26" s="5" t="s">
        <v>995</v>
      </c>
      <c r="Q26" s="12"/>
      <c r="V26" s="10" t="s">
        <v>986</v>
      </c>
      <c r="W26" s="15">
        <v>37.97</v>
      </c>
      <c r="X26" s="15">
        <v>37.54</v>
      </c>
      <c r="Y26" s="15">
        <v>38</v>
      </c>
      <c r="Z26" s="15">
        <f t="shared" si="2"/>
        <v>37.836666666666666</v>
      </c>
      <c r="AA26" s="15">
        <f t="shared" si="2"/>
        <v>37.836666666666666</v>
      </c>
      <c r="AB26" s="5"/>
    </row>
    <row r="27" spans="2:28" x14ac:dyDescent="0.35">
      <c r="B27" s="5" t="s">
        <v>51</v>
      </c>
      <c r="C27" s="5">
        <v>1</v>
      </c>
      <c r="D27" s="5" t="s">
        <v>364</v>
      </c>
      <c r="E27" s="5">
        <v>0</v>
      </c>
      <c r="F27" s="5" t="s">
        <v>218</v>
      </c>
      <c r="G27" s="4">
        <v>128</v>
      </c>
      <c r="H27" s="5">
        <v>38.5</v>
      </c>
      <c r="I27" s="5"/>
      <c r="J27" s="5" t="s">
        <v>293</v>
      </c>
      <c r="V27" s="10" t="s">
        <v>385</v>
      </c>
      <c r="W27" s="15">
        <v>0</v>
      </c>
      <c r="X27" s="15">
        <v>0</v>
      </c>
      <c r="Y27" s="15">
        <v>0</v>
      </c>
      <c r="Z27" s="15">
        <f t="shared" si="2"/>
        <v>0</v>
      </c>
      <c r="AA27" s="15">
        <f t="shared" si="2"/>
        <v>0</v>
      </c>
      <c r="AB27" s="5"/>
    </row>
    <row r="28" spans="2:28" x14ac:dyDescent="0.35">
      <c r="B28" s="5" t="s">
        <v>51</v>
      </c>
      <c r="C28" s="5">
        <v>1</v>
      </c>
      <c r="D28" s="5" t="s">
        <v>364</v>
      </c>
      <c r="E28" s="5">
        <v>0</v>
      </c>
      <c r="F28" s="5" t="s">
        <v>71</v>
      </c>
      <c r="G28" s="4">
        <v>42</v>
      </c>
      <c r="H28" s="5">
        <v>0.81200000000000006</v>
      </c>
      <c r="I28" s="5"/>
      <c r="J28" s="5"/>
      <c r="V28" s="10" t="s">
        <v>992</v>
      </c>
      <c r="W28" s="15">
        <v>17.89</v>
      </c>
      <c r="X28" s="15">
        <v>17.72</v>
      </c>
      <c r="Y28" s="15">
        <v>17.940000000000001</v>
      </c>
      <c r="Z28" s="15">
        <f t="shared" si="2"/>
        <v>17.849999999999998</v>
      </c>
      <c r="AA28" s="15">
        <f t="shared" si="2"/>
        <v>17.849999999999998</v>
      </c>
      <c r="AB28" s="5"/>
    </row>
    <row r="29" spans="2:28" x14ac:dyDescent="0.35">
      <c r="B29" s="5" t="s">
        <v>51</v>
      </c>
      <c r="C29" s="5">
        <v>1</v>
      </c>
      <c r="D29" s="5" t="s">
        <v>364</v>
      </c>
      <c r="E29" s="5">
        <v>0</v>
      </c>
      <c r="F29" s="5" t="s">
        <v>71</v>
      </c>
      <c r="G29" s="4">
        <v>43</v>
      </c>
      <c r="H29" s="5">
        <v>0.876</v>
      </c>
      <c r="I29" s="5"/>
      <c r="J29" s="5"/>
      <c r="V29" s="10" t="s">
        <v>5</v>
      </c>
      <c r="W29" s="15">
        <v>22.48</v>
      </c>
      <c r="X29" s="15">
        <v>22.25</v>
      </c>
      <c r="Y29" s="15">
        <v>22.56</v>
      </c>
      <c r="Z29" s="15">
        <f t="shared" si="2"/>
        <v>22.430000000000003</v>
      </c>
      <c r="AA29" s="15">
        <f t="shared" si="2"/>
        <v>22.430000000000003</v>
      </c>
      <c r="AB29" s="5"/>
    </row>
    <row r="30" spans="2:28" ht="16.5" x14ac:dyDescent="0.35">
      <c r="B30" s="5" t="s">
        <v>51</v>
      </c>
      <c r="C30" s="5">
        <v>1</v>
      </c>
      <c r="D30" s="5" t="s">
        <v>364</v>
      </c>
      <c r="E30" s="5">
        <v>0</v>
      </c>
      <c r="F30" s="5" t="s">
        <v>71</v>
      </c>
      <c r="G30" s="4">
        <v>42</v>
      </c>
      <c r="H30" s="5">
        <v>0.76</v>
      </c>
      <c r="I30" s="5"/>
      <c r="J30" s="5"/>
      <c r="V30" s="10" t="s">
        <v>386</v>
      </c>
      <c r="W30" s="15">
        <v>12.9</v>
      </c>
      <c r="X30" s="15">
        <v>12.8</v>
      </c>
      <c r="Y30" s="15">
        <v>13</v>
      </c>
      <c r="Z30" s="15">
        <f t="shared" si="2"/>
        <v>12.9</v>
      </c>
      <c r="AA30" s="15">
        <f t="shared" si="2"/>
        <v>12.9</v>
      </c>
      <c r="AB30" s="5"/>
    </row>
    <row r="31" spans="2:28" x14ac:dyDescent="0.35">
      <c r="B31" s="5" t="s">
        <v>51</v>
      </c>
      <c r="C31" s="5">
        <v>1</v>
      </c>
      <c r="D31" s="5" t="s">
        <v>364</v>
      </c>
      <c r="E31" s="5">
        <v>0</v>
      </c>
      <c r="F31" s="5" t="s">
        <v>60</v>
      </c>
      <c r="G31" s="4">
        <v>125</v>
      </c>
      <c r="H31" s="5">
        <v>25.5</v>
      </c>
      <c r="I31" s="5"/>
      <c r="J31" s="5" t="s">
        <v>1207</v>
      </c>
      <c r="V31" s="10" t="s">
        <v>377</v>
      </c>
      <c r="W31" s="15">
        <v>28.23</v>
      </c>
      <c r="X31" s="15">
        <v>28.1</v>
      </c>
      <c r="Y31" s="15">
        <v>28.1</v>
      </c>
      <c r="Z31" s="15">
        <f t="shared" si="2"/>
        <v>28.143333333333334</v>
      </c>
      <c r="AA31" s="15">
        <f t="shared" si="2"/>
        <v>28.143333333333334</v>
      </c>
    </row>
    <row r="32" spans="2:28" x14ac:dyDescent="0.35">
      <c r="B32" s="5" t="s">
        <v>51</v>
      </c>
      <c r="C32" s="5">
        <v>1</v>
      </c>
      <c r="D32" s="5" t="s">
        <v>373</v>
      </c>
      <c r="E32" s="5">
        <v>3</v>
      </c>
      <c r="F32" s="5" t="s">
        <v>103</v>
      </c>
      <c r="G32" s="4">
        <v>77</v>
      </c>
      <c r="H32" s="5">
        <v>8.91</v>
      </c>
      <c r="I32" s="5"/>
      <c r="J32" s="5" t="s">
        <v>293</v>
      </c>
      <c r="V32" s="10" t="s">
        <v>387</v>
      </c>
      <c r="W32" s="15">
        <v>14.803000000000001</v>
      </c>
      <c r="X32" s="15">
        <v>14.789</v>
      </c>
      <c r="Y32" s="15">
        <v>14.776999999999999</v>
      </c>
      <c r="Z32" s="15">
        <f t="shared" si="2"/>
        <v>14.789666666666667</v>
      </c>
      <c r="AA32" s="15">
        <f t="shared" si="2"/>
        <v>14.789666666666667</v>
      </c>
    </row>
    <row r="33" spans="2:10" x14ac:dyDescent="0.35">
      <c r="B33" s="5" t="s">
        <v>51</v>
      </c>
      <c r="C33" s="5">
        <v>1</v>
      </c>
      <c r="D33" s="5" t="s">
        <v>373</v>
      </c>
      <c r="E33" s="5">
        <v>3</v>
      </c>
      <c r="F33" s="5" t="s">
        <v>256</v>
      </c>
      <c r="G33" s="4">
        <v>147</v>
      </c>
      <c r="H33" s="5">
        <v>31.82</v>
      </c>
      <c r="I33" s="5"/>
      <c r="J33" s="5" t="s">
        <v>293</v>
      </c>
    </row>
    <row r="34" spans="2:10" x14ac:dyDescent="0.35">
      <c r="B34" s="5" t="s">
        <v>51</v>
      </c>
      <c r="C34" s="5">
        <v>1</v>
      </c>
      <c r="D34" s="5" t="s">
        <v>373</v>
      </c>
      <c r="E34" s="5">
        <v>2</v>
      </c>
      <c r="F34" s="5" t="s">
        <v>256</v>
      </c>
      <c r="G34" s="4">
        <v>128</v>
      </c>
      <c r="H34" s="5">
        <v>21.22</v>
      </c>
      <c r="I34" s="5"/>
      <c r="J34" s="5"/>
    </row>
    <row r="35" spans="2:10" x14ac:dyDescent="0.35">
      <c r="B35" s="5" t="s">
        <v>51</v>
      </c>
      <c r="C35" s="5">
        <v>1</v>
      </c>
      <c r="D35" s="5" t="s">
        <v>373</v>
      </c>
      <c r="E35" s="5">
        <v>1</v>
      </c>
      <c r="F35" s="5" t="s">
        <v>256</v>
      </c>
      <c r="G35" s="4">
        <v>156</v>
      </c>
      <c r="H35" s="5">
        <v>37.630000000000003</v>
      </c>
      <c r="I35" s="5"/>
      <c r="J35" s="5"/>
    </row>
    <row r="36" spans="2:10" x14ac:dyDescent="0.35">
      <c r="B36" s="5" t="s">
        <v>51</v>
      </c>
      <c r="C36" s="5">
        <v>1</v>
      </c>
      <c r="D36" s="5" t="s">
        <v>373</v>
      </c>
      <c r="E36" s="5">
        <v>1</v>
      </c>
      <c r="F36" s="5" t="s">
        <v>256</v>
      </c>
      <c r="G36" s="4">
        <v>131</v>
      </c>
      <c r="H36" s="5">
        <v>26.8</v>
      </c>
      <c r="I36" s="5"/>
      <c r="J36" s="5"/>
    </row>
    <row r="37" spans="2:10" x14ac:dyDescent="0.35">
      <c r="B37" s="5" t="s">
        <v>51</v>
      </c>
      <c r="C37" s="5">
        <v>1</v>
      </c>
      <c r="D37" s="5" t="s">
        <v>373</v>
      </c>
      <c r="E37" s="5">
        <v>1</v>
      </c>
      <c r="F37" s="5" t="s">
        <v>256</v>
      </c>
      <c r="G37" s="4">
        <v>159</v>
      </c>
      <c r="H37" s="5">
        <v>42.73</v>
      </c>
      <c r="I37" s="5"/>
      <c r="J37" s="5"/>
    </row>
    <row r="38" spans="2:10" x14ac:dyDescent="0.35">
      <c r="B38" s="5" t="s">
        <v>51</v>
      </c>
      <c r="C38" s="5">
        <v>1</v>
      </c>
      <c r="D38" s="5" t="s">
        <v>373</v>
      </c>
      <c r="E38" s="5">
        <v>1</v>
      </c>
      <c r="F38" s="5" t="s">
        <v>256</v>
      </c>
      <c r="G38" s="4">
        <v>70</v>
      </c>
      <c r="H38" s="5">
        <v>3.03</v>
      </c>
      <c r="I38" s="5"/>
      <c r="J38" s="5"/>
    </row>
    <row r="39" spans="2:10" x14ac:dyDescent="0.35">
      <c r="B39" s="5" t="s">
        <v>51</v>
      </c>
      <c r="C39" s="5">
        <v>1</v>
      </c>
      <c r="D39" s="5" t="s">
        <v>373</v>
      </c>
      <c r="E39" s="5">
        <v>1</v>
      </c>
      <c r="F39" s="5" t="s">
        <v>256</v>
      </c>
      <c r="G39" s="4">
        <v>130</v>
      </c>
      <c r="H39" s="5">
        <v>22.17</v>
      </c>
      <c r="I39" s="5"/>
      <c r="J39" s="5"/>
    </row>
    <row r="40" spans="2:10" x14ac:dyDescent="0.35">
      <c r="B40" s="5" t="s">
        <v>51</v>
      </c>
      <c r="C40" s="5">
        <v>1</v>
      </c>
      <c r="D40" s="5" t="s">
        <v>373</v>
      </c>
      <c r="E40" s="5">
        <v>1</v>
      </c>
      <c r="F40" s="5" t="s">
        <v>256</v>
      </c>
      <c r="G40" s="4">
        <v>120</v>
      </c>
      <c r="H40" s="5">
        <v>19.350000000000001</v>
      </c>
      <c r="I40" s="5"/>
      <c r="J40" s="5"/>
    </row>
    <row r="41" spans="2:10" x14ac:dyDescent="0.35">
      <c r="B41" s="5" t="s">
        <v>51</v>
      </c>
      <c r="C41" s="5">
        <v>1</v>
      </c>
      <c r="D41" s="5" t="s">
        <v>373</v>
      </c>
      <c r="E41" s="5">
        <v>1</v>
      </c>
      <c r="F41" s="5" t="s">
        <v>256</v>
      </c>
      <c r="G41" s="4">
        <v>112</v>
      </c>
      <c r="H41" s="5">
        <v>14.66</v>
      </c>
      <c r="I41" s="5"/>
      <c r="J41" s="5"/>
    </row>
    <row r="42" spans="2:10" x14ac:dyDescent="0.35">
      <c r="B42" s="5" t="s">
        <v>51</v>
      </c>
      <c r="C42" s="5">
        <v>1</v>
      </c>
      <c r="D42" s="5" t="s">
        <v>373</v>
      </c>
      <c r="E42" s="5">
        <v>1</v>
      </c>
      <c r="F42" s="5" t="s">
        <v>256</v>
      </c>
      <c r="G42" s="4">
        <v>176</v>
      </c>
      <c r="H42" s="5">
        <v>58.22</v>
      </c>
      <c r="I42" s="5"/>
      <c r="J42" s="5"/>
    </row>
    <row r="43" spans="2:10" x14ac:dyDescent="0.35">
      <c r="B43" s="5" t="s">
        <v>51</v>
      </c>
      <c r="C43" s="5">
        <v>1</v>
      </c>
      <c r="D43" s="5" t="s">
        <v>373</v>
      </c>
      <c r="E43" s="5">
        <v>1</v>
      </c>
      <c r="F43" s="5" t="s">
        <v>256</v>
      </c>
      <c r="G43" s="4">
        <v>93</v>
      </c>
      <c r="H43" s="5">
        <v>6.9</v>
      </c>
      <c r="I43" s="5"/>
      <c r="J43" s="5"/>
    </row>
    <row r="44" spans="2:10" x14ac:dyDescent="0.35">
      <c r="B44" s="5" t="s">
        <v>51</v>
      </c>
      <c r="C44" s="5">
        <v>1</v>
      </c>
      <c r="D44" s="5" t="s">
        <v>373</v>
      </c>
      <c r="E44" s="5">
        <v>1</v>
      </c>
      <c r="F44" s="5" t="s">
        <v>256</v>
      </c>
      <c r="G44" s="4">
        <v>108</v>
      </c>
      <c r="H44" s="5">
        <v>12.71</v>
      </c>
      <c r="I44" s="5"/>
      <c r="J44" s="5"/>
    </row>
    <row r="45" spans="2:10" x14ac:dyDescent="0.35">
      <c r="B45" s="5" t="s">
        <v>51</v>
      </c>
      <c r="C45" s="5">
        <v>1</v>
      </c>
      <c r="D45" s="5" t="s">
        <v>373</v>
      </c>
      <c r="E45" s="5">
        <v>1</v>
      </c>
      <c r="F45" s="5" t="s">
        <v>256</v>
      </c>
      <c r="G45" s="4">
        <v>109</v>
      </c>
      <c r="H45" s="5">
        <v>12.8</v>
      </c>
      <c r="I45" s="5"/>
      <c r="J45" s="5"/>
    </row>
    <row r="46" spans="2:10" x14ac:dyDescent="0.35">
      <c r="B46" s="5" t="s">
        <v>51</v>
      </c>
      <c r="C46" s="5">
        <v>1</v>
      </c>
      <c r="D46" s="5" t="s">
        <v>373</v>
      </c>
      <c r="E46" s="5">
        <v>1</v>
      </c>
      <c r="F46" s="5" t="s">
        <v>256</v>
      </c>
      <c r="G46" s="4">
        <v>115</v>
      </c>
      <c r="H46" s="5">
        <v>13.61</v>
      </c>
      <c r="I46" s="5"/>
      <c r="J46" s="5"/>
    </row>
    <row r="47" spans="2:10" x14ac:dyDescent="0.35">
      <c r="B47" s="5" t="s">
        <v>51</v>
      </c>
      <c r="C47" s="5">
        <v>1</v>
      </c>
      <c r="D47" s="5" t="s">
        <v>373</v>
      </c>
      <c r="E47" s="5">
        <v>1</v>
      </c>
      <c r="F47" s="5" t="s">
        <v>256</v>
      </c>
      <c r="G47" s="4">
        <v>155</v>
      </c>
      <c r="H47" s="5">
        <v>40.14</v>
      </c>
      <c r="I47" s="5"/>
      <c r="J47" s="5"/>
    </row>
    <row r="48" spans="2:10" x14ac:dyDescent="0.35">
      <c r="B48" s="5" t="s">
        <v>51</v>
      </c>
      <c r="C48" s="5">
        <v>1</v>
      </c>
      <c r="D48" s="5" t="s">
        <v>373</v>
      </c>
      <c r="E48" s="5">
        <v>1</v>
      </c>
      <c r="F48" s="5" t="s">
        <v>256</v>
      </c>
      <c r="G48" s="4">
        <v>192</v>
      </c>
      <c r="H48" s="5">
        <v>75.88</v>
      </c>
      <c r="I48" s="5"/>
      <c r="J48" s="5"/>
    </row>
    <row r="49" spans="2:10" x14ac:dyDescent="0.35">
      <c r="B49" s="5" t="s">
        <v>51</v>
      </c>
      <c r="C49" s="5">
        <v>1</v>
      </c>
      <c r="D49" s="5" t="s">
        <v>373</v>
      </c>
      <c r="E49" s="5">
        <v>1</v>
      </c>
      <c r="F49" s="5" t="s">
        <v>256</v>
      </c>
      <c r="G49" s="4">
        <v>133</v>
      </c>
      <c r="H49" s="5">
        <v>26.22</v>
      </c>
      <c r="I49" s="5"/>
      <c r="J49" s="5"/>
    </row>
    <row r="50" spans="2:10" x14ac:dyDescent="0.35">
      <c r="B50" s="5" t="s">
        <v>51</v>
      </c>
      <c r="C50" s="5">
        <v>1</v>
      </c>
      <c r="D50" s="5" t="s">
        <v>373</v>
      </c>
      <c r="E50" s="5">
        <v>1</v>
      </c>
      <c r="F50" s="5" t="s">
        <v>256</v>
      </c>
      <c r="G50" s="4">
        <v>119</v>
      </c>
      <c r="H50" s="5">
        <v>16.84</v>
      </c>
      <c r="I50" s="5"/>
      <c r="J50" s="5"/>
    </row>
    <row r="51" spans="2:10" x14ac:dyDescent="0.35">
      <c r="B51" s="5" t="s">
        <v>51</v>
      </c>
      <c r="C51" s="5">
        <v>1</v>
      </c>
      <c r="D51" s="5" t="s">
        <v>373</v>
      </c>
      <c r="E51" s="5">
        <v>1</v>
      </c>
      <c r="F51" s="5" t="s">
        <v>256</v>
      </c>
      <c r="G51" s="4">
        <v>156</v>
      </c>
      <c r="H51" s="5">
        <v>42.06</v>
      </c>
      <c r="I51" s="5"/>
      <c r="J51" s="5"/>
    </row>
    <row r="52" spans="2:10" x14ac:dyDescent="0.35">
      <c r="B52" s="5" t="s">
        <v>51</v>
      </c>
      <c r="C52" s="5">
        <v>1</v>
      </c>
      <c r="D52" s="5" t="s">
        <v>373</v>
      </c>
      <c r="E52" s="5">
        <v>1</v>
      </c>
      <c r="F52" s="5" t="s">
        <v>218</v>
      </c>
      <c r="G52" s="4">
        <v>146</v>
      </c>
      <c r="H52" s="5">
        <v>66.58</v>
      </c>
      <c r="I52" s="5"/>
      <c r="J52" s="5" t="s">
        <v>995</v>
      </c>
    </row>
    <row r="53" spans="2:10" x14ac:dyDescent="0.35">
      <c r="F53" s="1"/>
      <c r="G53" s="1"/>
      <c r="H53" s="1"/>
      <c r="I53" s="1"/>
      <c r="J53" s="1"/>
    </row>
    <row r="54" spans="2:10" x14ac:dyDescent="0.35">
      <c r="F54" s="1"/>
      <c r="G54" s="1"/>
      <c r="H54" s="1"/>
      <c r="I54" s="1"/>
      <c r="J54" s="1"/>
    </row>
    <row r="55" spans="2:10" x14ac:dyDescent="0.35">
      <c r="F55" s="1"/>
      <c r="G55" s="1"/>
      <c r="H55" s="1"/>
      <c r="I55" s="1"/>
      <c r="J55" s="1"/>
    </row>
    <row r="56" spans="2:10" x14ac:dyDescent="0.35">
      <c r="F56" s="1"/>
      <c r="G56" s="1"/>
      <c r="H56" s="1"/>
      <c r="I56" s="1"/>
      <c r="J56" s="1"/>
    </row>
    <row r="57" spans="2:10" x14ac:dyDescent="0.35">
      <c r="F57" s="1"/>
      <c r="G57" s="1"/>
      <c r="H57" s="1"/>
      <c r="I57" s="1"/>
      <c r="J57" s="1"/>
    </row>
    <row r="58" spans="2:10" x14ac:dyDescent="0.35">
      <c r="F58" s="1"/>
      <c r="G58" s="1"/>
      <c r="H58" s="1"/>
      <c r="I58" s="1"/>
      <c r="J58" s="1"/>
    </row>
    <row r="59" spans="2:10" x14ac:dyDescent="0.35">
      <c r="F59" s="1"/>
      <c r="G59" s="1"/>
      <c r="H59" s="1"/>
      <c r="I59" s="1"/>
      <c r="J59" s="1"/>
    </row>
    <row r="60" spans="2:10" x14ac:dyDescent="0.35">
      <c r="F60" s="1"/>
      <c r="G60" s="1"/>
      <c r="H60" s="1"/>
      <c r="I60" s="1"/>
      <c r="J60" s="1"/>
    </row>
    <row r="61" spans="2:10" x14ac:dyDescent="0.35">
      <c r="F61" s="1"/>
      <c r="G61" s="1"/>
      <c r="H61" s="1"/>
      <c r="I61" s="1"/>
      <c r="J61" s="1"/>
    </row>
    <row r="62" spans="2:10" x14ac:dyDescent="0.35">
      <c r="F62" s="1"/>
      <c r="G62" s="1"/>
      <c r="H62" s="1"/>
      <c r="I62" s="1"/>
      <c r="J62" s="1"/>
    </row>
    <row r="63" spans="2:10" x14ac:dyDescent="0.35">
      <c r="F63" s="1"/>
      <c r="G63" s="1"/>
      <c r="H63" s="1"/>
      <c r="I63" s="1"/>
      <c r="J63" s="1"/>
    </row>
    <row r="64" spans="2:10" x14ac:dyDescent="0.35">
      <c r="F64" s="1"/>
      <c r="G64" s="1"/>
      <c r="H64" s="1"/>
      <c r="I64" s="1"/>
      <c r="J64" s="1"/>
    </row>
    <row r="65" spans="6:10" x14ac:dyDescent="0.35">
      <c r="F65" s="1"/>
      <c r="G65" s="1"/>
      <c r="H65" s="1"/>
      <c r="I65" s="1"/>
      <c r="J65" s="1"/>
    </row>
    <row r="66" spans="6:10" x14ac:dyDescent="0.35">
      <c r="F66" s="1"/>
      <c r="G66" s="1"/>
      <c r="H66" s="1"/>
      <c r="I66" s="1"/>
      <c r="J66" s="1"/>
    </row>
    <row r="67" spans="6:10" x14ac:dyDescent="0.35">
      <c r="F67" s="1"/>
      <c r="G67" s="1"/>
      <c r="H67" s="1"/>
      <c r="I67" s="1"/>
      <c r="J67" s="1"/>
    </row>
    <row r="68" spans="6:10" x14ac:dyDescent="0.35">
      <c r="F68" s="1"/>
      <c r="G68" s="1"/>
      <c r="H68" s="1"/>
      <c r="I68" s="1"/>
      <c r="J68" s="1"/>
    </row>
    <row r="69" spans="6:10" x14ac:dyDescent="0.35">
      <c r="F69" s="1"/>
      <c r="G69" s="1"/>
      <c r="H69" s="1"/>
      <c r="I69" s="1"/>
      <c r="J69" s="1"/>
    </row>
    <row r="70" spans="6:10" x14ac:dyDescent="0.35">
      <c r="F70" s="1"/>
      <c r="G70" s="1"/>
      <c r="H70" s="1"/>
      <c r="I70" s="1"/>
      <c r="J70" s="1"/>
    </row>
    <row r="71" spans="6:10" x14ac:dyDescent="0.35">
      <c r="F71" s="1"/>
      <c r="G71" s="1"/>
      <c r="H71" s="1"/>
      <c r="I71" s="1"/>
      <c r="J71" s="1"/>
    </row>
    <row r="72" spans="6:10" x14ac:dyDescent="0.35">
      <c r="F72" s="1"/>
      <c r="G72" s="1"/>
      <c r="H72" s="1"/>
      <c r="I72" s="1"/>
      <c r="J72" s="1"/>
    </row>
    <row r="73" spans="6:10" x14ac:dyDescent="0.35">
      <c r="F73" s="1"/>
      <c r="G73" s="1"/>
      <c r="H73" s="1"/>
      <c r="I73" s="1"/>
      <c r="J73" s="1"/>
    </row>
    <row r="74" spans="6:10" x14ac:dyDescent="0.35">
      <c r="F74" s="1"/>
      <c r="G74" s="1"/>
      <c r="H74" s="1"/>
      <c r="I74" s="1"/>
      <c r="J74" s="1"/>
    </row>
    <row r="75" spans="6:10" x14ac:dyDescent="0.35">
      <c r="F75" s="1"/>
      <c r="G75" s="1"/>
      <c r="H75" s="1"/>
      <c r="I75" s="1"/>
      <c r="J75" s="1"/>
    </row>
    <row r="76" spans="6:10" x14ac:dyDescent="0.35">
      <c r="F76" s="1"/>
      <c r="G76" s="1"/>
      <c r="H76" s="1"/>
      <c r="I76" s="1"/>
      <c r="J76" s="1"/>
    </row>
    <row r="77" spans="6:10" x14ac:dyDescent="0.35">
      <c r="F77" s="1"/>
      <c r="G77" s="1"/>
      <c r="H77" s="1"/>
      <c r="I77" s="1"/>
      <c r="J77" s="1"/>
    </row>
    <row r="78" spans="6:10" x14ac:dyDescent="0.35">
      <c r="F78" s="1"/>
      <c r="G78" s="1"/>
      <c r="H78" s="1"/>
      <c r="I78" s="1"/>
      <c r="J78" s="1"/>
    </row>
    <row r="79" spans="6:10" x14ac:dyDescent="0.35">
      <c r="F79" s="1"/>
      <c r="G79" s="1"/>
      <c r="H79" s="1"/>
      <c r="I79" s="1"/>
      <c r="J79" s="1"/>
    </row>
    <row r="80" spans="6: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08" priority="1">
      <formula>LEN(TRIM(W5))=0</formula>
    </cfRule>
  </conditionalFormatting>
  <conditionalFormatting sqref="W13:Y14 Z15:AA15 W17:Y18 W20:Y32">
    <cfRule type="containsBlanks" dxfId="107" priority="4">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2" id="{6C5E5C67-5612-413D-AACE-5E6F2493E3ED}">
            <xm:f>COUNT(MATCH($F4,'Potential Species'!$C$4:$C$945, 0))=0</xm:f>
            <x14:dxf>
              <fill>
                <patternFill patternType="solid">
                  <bgColor theme="5" tint="0.79998168889431442"/>
                </patternFill>
              </fill>
            </x14:dxf>
          </x14:cfRule>
          <xm:sqref>F4:F52</xm:sqref>
        </x14:conditionalFormatting>
        <x14:conditionalFormatting xmlns:xm="http://schemas.microsoft.com/office/excel/2006/main">
          <x14:cfRule type="expression" priority="223" id="{3DE7D46A-DE0D-4D9E-A034-30E569A72F51}">
            <xm:f>COUNT(MATCH(P4,'Potential Species'!$C$4:$C$945, 0))=0</xm:f>
            <x14:dxf>
              <fill>
                <patternFill patternType="solid">
                  <bgColor theme="5" tint="0.79998168889431442"/>
                </patternFill>
              </fill>
            </x14:dxf>
          </x14:cfRule>
          <xm:sqref>P4</xm:sqref>
        </x14:conditionalFormatting>
      </x14:conditionalFormatting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CC43-5AA9-4574-A01F-A600C98CD0DC}">
  <sheetPr codeName="Sheet58"/>
  <dimension ref="A1:I44"/>
  <sheetViews>
    <sheetView workbookViewId="0"/>
  </sheetViews>
  <sheetFormatPr defaultRowHeight="14.5" x14ac:dyDescent="0.35"/>
  <cols>
    <col min="1" max="1" width="6.36328125" bestFit="1" customWidth="1"/>
    <col min="2" max="2" width="6.7265625" bestFit="1" customWidth="1"/>
    <col min="3" max="3" width="12.6328125" bestFit="1" customWidth="1"/>
    <col min="4" max="4" width="13.08984375" bestFit="1" customWidth="1"/>
    <col min="5" max="5" width="22.36328125" bestFit="1" customWidth="1"/>
    <col min="6" max="6" width="20.81640625" bestFit="1" customWidth="1"/>
    <col min="7" max="7" width="11" bestFit="1" customWidth="1"/>
    <col min="8" max="8" width="10.81640625" bestFit="1" customWidth="1"/>
    <col min="9" max="9" width="17.81640625" bestFit="1" customWidth="1"/>
    <col min="10" max="10" width="24.26953125" bestFit="1" customWidth="1"/>
    <col min="11" max="11" width="23.1796875" bestFit="1" customWidth="1"/>
    <col min="12" max="12" width="12.7265625" bestFit="1" customWidth="1"/>
    <col min="13" max="13" width="19.81640625" bestFit="1" customWidth="1"/>
    <col min="14" max="14" width="17.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3</v>
      </c>
      <c r="C2" t="s">
        <v>365</v>
      </c>
      <c r="D2">
        <v>4</v>
      </c>
      <c r="E2" t="s">
        <v>979</v>
      </c>
      <c r="F2">
        <v>75</v>
      </c>
      <c r="G2">
        <v>13.4</v>
      </c>
      <c r="I2" t="s">
        <v>248</v>
      </c>
    </row>
    <row r="3" spans="1:9" x14ac:dyDescent="0.35">
      <c r="A3" t="s">
        <v>0</v>
      </c>
      <c r="B3">
        <v>3</v>
      </c>
      <c r="C3" t="s">
        <v>365</v>
      </c>
      <c r="D3">
        <v>5</v>
      </c>
      <c r="E3" t="s">
        <v>8</v>
      </c>
      <c r="F3">
        <v>112</v>
      </c>
      <c r="G3">
        <v>53.7</v>
      </c>
    </row>
    <row r="4" spans="1:9" x14ac:dyDescent="0.35">
      <c r="A4" t="s">
        <v>0</v>
      </c>
      <c r="B4">
        <v>3</v>
      </c>
      <c r="C4" t="s">
        <v>365</v>
      </c>
      <c r="D4">
        <v>2</v>
      </c>
      <c r="E4" t="s">
        <v>22</v>
      </c>
      <c r="F4">
        <v>105</v>
      </c>
      <c r="G4">
        <v>60.3</v>
      </c>
    </row>
    <row r="5" spans="1:9" x14ac:dyDescent="0.35">
      <c r="A5" t="s">
        <v>0</v>
      </c>
      <c r="B5">
        <v>3</v>
      </c>
      <c r="C5" t="s">
        <v>365</v>
      </c>
      <c r="D5">
        <v>5</v>
      </c>
      <c r="E5" t="s">
        <v>454</v>
      </c>
      <c r="F5">
        <v>125</v>
      </c>
      <c r="G5">
        <v>65.599999999999994</v>
      </c>
    </row>
    <row r="6" spans="1:9" x14ac:dyDescent="0.35">
      <c r="A6" t="s">
        <v>0</v>
      </c>
      <c r="B6">
        <v>3</v>
      </c>
      <c r="C6" t="s">
        <v>365</v>
      </c>
      <c r="D6">
        <v>1</v>
      </c>
      <c r="E6" t="s">
        <v>15</v>
      </c>
      <c r="F6">
        <v>184</v>
      </c>
      <c r="G6">
        <v>150.69999999999999</v>
      </c>
    </row>
    <row r="7" spans="1:9" x14ac:dyDescent="0.35">
      <c r="A7" t="s">
        <v>0</v>
      </c>
      <c r="B7">
        <v>3</v>
      </c>
      <c r="C7" t="s">
        <v>365</v>
      </c>
      <c r="D7">
        <v>5</v>
      </c>
      <c r="E7" t="s">
        <v>15</v>
      </c>
      <c r="F7">
        <v>198</v>
      </c>
      <c r="G7">
        <v>181</v>
      </c>
    </row>
    <row r="8" spans="1:9" x14ac:dyDescent="0.35">
      <c r="A8" t="s">
        <v>0</v>
      </c>
      <c r="B8">
        <v>3</v>
      </c>
      <c r="C8" t="s">
        <v>365</v>
      </c>
      <c r="D8">
        <v>3</v>
      </c>
      <c r="E8" t="s">
        <v>15</v>
      </c>
      <c r="F8">
        <v>205</v>
      </c>
      <c r="G8">
        <v>197.6</v>
      </c>
    </row>
    <row r="9" spans="1:9" x14ac:dyDescent="0.35">
      <c r="A9" t="s">
        <v>0</v>
      </c>
      <c r="B9">
        <v>3</v>
      </c>
      <c r="C9" t="s">
        <v>373</v>
      </c>
      <c r="D9">
        <v>3</v>
      </c>
      <c r="E9" t="s">
        <v>77</v>
      </c>
      <c r="F9">
        <v>25</v>
      </c>
      <c r="G9">
        <v>0.1</v>
      </c>
    </row>
    <row r="10" spans="1:9" x14ac:dyDescent="0.35">
      <c r="A10" t="s">
        <v>0</v>
      </c>
      <c r="B10">
        <v>3</v>
      </c>
      <c r="C10" t="s">
        <v>373</v>
      </c>
      <c r="D10">
        <v>3</v>
      </c>
      <c r="E10" t="s">
        <v>35</v>
      </c>
      <c r="F10">
        <v>40</v>
      </c>
      <c r="G10">
        <v>0.5</v>
      </c>
    </row>
    <row r="11" spans="1:9" x14ac:dyDescent="0.35">
      <c r="A11" t="s">
        <v>0</v>
      </c>
      <c r="B11">
        <v>3</v>
      </c>
      <c r="C11" t="s">
        <v>373</v>
      </c>
      <c r="D11">
        <v>3</v>
      </c>
      <c r="E11" t="s">
        <v>77</v>
      </c>
      <c r="F11">
        <v>57</v>
      </c>
      <c r="G11">
        <v>1.8</v>
      </c>
    </row>
    <row r="12" spans="1:9" x14ac:dyDescent="0.35">
      <c r="A12" t="s">
        <v>0</v>
      </c>
      <c r="B12">
        <v>3</v>
      </c>
      <c r="C12" t="s">
        <v>373</v>
      </c>
      <c r="D12">
        <v>3</v>
      </c>
      <c r="E12" t="s">
        <v>35</v>
      </c>
      <c r="F12">
        <v>45</v>
      </c>
      <c r="G12">
        <v>2.8</v>
      </c>
    </row>
    <row r="13" spans="1:9" x14ac:dyDescent="0.35">
      <c r="A13" t="s">
        <v>0</v>
      </c>
      <c r="B13">
        <v>3</v>
      </c>
      <c r="C13" t="s">
        <v>373</v>
      </c>
      <c r="D13">
        <v>3</v>
      </c>
      <c r="E13" t="s">
        <v>245</v>
      </c>
      <c r="F13">
        <v>45</v>
      </c>
      <c r="G13">
        <v>3.5</v>
      </c>
    </row>
    <row r="14" spans="1:9" x14ac:dyDescent="0.35">
      <c r="A14" t="s">
        <v>0</v>
      </c>
      <c r="B14">
        <v>3</v>
      </c>
      <c r="C14" t="s">
        <v>373</v>
      </c>
      <c r="D14">
        <v>3</v>
      </c>
      <c r="E14" t="s">
        <v>245</v>
      </c>
      <c r="F14">
        <v>48</v>
      </c>
      <c r="G14">
        <v>3.6</v>
      </c>
    </row>
    <row r="15" spans="1:9" x14ac:dyDescent="0.35">
      <c r="A15" t="s">
        <v>0</v>
      </c>
      <c r="B15">
        <v>3</v>
      </c>
      <c r="C15" t="s">
        <v>373</v>
      </c>
      <c r="D15">
        <v>3</v>
      </c>
      <c r="E15" t="s">
        <v>103</v>
      </c>
      <c r="F15">
        <v>69</v>
      </c>
      <c r="G15">
        <v>4.5</v>
      </c>
    </row>
    <row r="16" spans="1:9" x14ac:dyDescent="0.35">
      <c r="A16" t="s">
        <v>0</v>
      </c>
      <c r="B16">
        <v>3</v>
      </c>
      <c r="C16" t="s">
        <v>373</v>
      </c>
      <c r="D16">
        <v>2</v>
      </c>
      <c r="E16" t="s">
        <v>8</v>
      </c>
      <c r="F16">
        <v>75</v>
      </c>
      <c r="G16">
        <v>14.6</v>
      </c>
    </row>
    <row r="17" spans="1:7" x14ac:dyDescent="0.35">
      <c r="A17" t="s">
        <v>0</v>
      </c>
      <c r="B17">
        <v>3</v>
      </c>
      <c r="C17" t="s">
        <v>373</v>
      </c>
      <c r="D17">
        <v>2</v>
      </c>
      <c r="E17" t="s">
        <v>12</v>
      </c>
      <c r="F17">
        <v>124</v>
      </c>
      <c r="G17">
        <v>42.8</v>
      </c>
    </row>
    <row r="18" spans="1:7" x14ac:dyDescent="0.35">
      <c r="A18" t="s">
        <v>0</v>
      </c>
      <c r="B18">
        <v>3</v>
      </c>
      <c r="C18" t="s">
        <v>373</v>
      </c>
      <c r="D18">
        <v>1</v>
      </c>
      <c r="E18" t="s">
        <v>23</v>
      </c>
      <c r="F18">
        <v>132</v>
      </c>
      <c r="G18">
        <v>46.5</v>
      </c>
    </row>
    <row r="19" spans="1:7" x14ac:dyDescent="0.35">
      <c r="A19" t="s">
        <v>0</v>
      </c>
      <c r="B19">
        <v>3</v>
      </c>
      <c r="C19" t="s">
        <v>373</v>
      </c>
      <c r="D19">
        <v>1</v>
      </c>
      <c r="E19" t="s">
        <v>23</v>
      </c>
      <c r="F19">
        <v>140</v>
      </c>
      <c r="G19">
        <v>55.3</v>
      </c>
    </row>
    <row r="20" spans="1:7" x14ac:dyDescent="0.35">
      <c r="A20" t="s">
        <v>0</v>
      </c>
      <c r="B20">
        <v>3</v>
      </c>
      <c r="C20" t="s">
        <v>373</v>
      </c>
      <c r="D20">
        <v>1</v>
      </c>
      <c r="E20" t="s">
        <v>23</v>
      </c>
      <c r="F20">
        <v>149</v>
      </c>
      <c r="G20">
        <v>57.3</v>
      </c>
    </row>
    <row r="21" spans="1:7" x14ac:dyDescent="0.35">
      <c r="A21" t="s">
        <v>0</v>
      </c>
      <c r="B21">
        <v>3</v>
      </c>
      <c r="C21" t="s">
        <v>373</v>
      </c>
      <c r="D21">
        <v>2</v>
      </c>
      <c r="E21" t="s">
        <v>769</v>
      </c>
      <c r="F21">
        <v>136</v>
      </c>
      <c r="G21">
        <v>65.400000000000006</v>
      </c>
    </row>
    <row r="22" spans="1:7" x14ac:dyDescent="0.35">
      <c r="A22" t="s">
        <v>0</v>
      </c>
      <c r="B22">
        <v>3</v>
      </c>
      <c r="C22" t="s">
        <v>373</v>
      </c>
      <c r="D22">
        <v>1</v>
      </c>
      <c r="E22" t="s">
        <v>23</v>
      </c>
      <c r="F22">
        <v>165</v>
      </c>
      <c r="G22">
        <v>87.4</v>
      </c>
    </row>
    <row r="23" spans="1:7" x14ac:dyDescent="0.35">
      <c r="A23" t="s">
        <v>0</v>
      </c>
      <c r="B23">
        <v>3</v>
      </c>
      <c r="C23" t="s">
        <v>373</v>
      </c>
      <c r="D23">
        <v>1</v>
      </c>
      <c r="E23" t="s">
        <v>23</v>
      </c>
      <c r="F23">
        <v>165</v>
      </c>
      <c r="G23">
        <v>87.4</v>
      </c>
    </row>
    <row r="24" spans="1:7" x14ac:dyDescent="0.35">
      <c r="A24" t="s">
        <v>0</v>
      </c>
      <c r="B24">
        <v>3</v>
      </c>
      <c r="C24" t="s">
        <v>373</v>
      </c>
      <c r="D24">
        <v>1</v>
      </c>
      <c r="E24" t="s">
        <v>23</v>
      </c>
      <c r="F24">
        <v>168</v>
      </c>
      <c r="G24">
        <v>94.1</v>
      </c>
    </row>
    <row r="25" spans="1:7" x14ac:dyDescent="0.35">
      <c r="A25" t="s">
        <v>0</v>
      </c>
      <c r="B25">
        <v>3</v>
      </c>
      <c r="C25" t="s">
        <v>373</v>
      </c>
      <c r="D25">
        <v>3</v>
      </c>
      <c r="E25" t="s">
        <v>493</v>
      </c>
      <c r="F25">
        <v>172</v>
      </c>
      <c r="G25">
        <v>97.2</v>
      </c>
    </row>
    <row r="26" spans="1:7" x14ac:dyDescent="0.35">
      <c r="A26" t="s">
        <v>0</v>
      </c>
      <c r="B26">
        <v>3</v>
      </c>
      <c r="C26" t="s">
        <v>373</v>
      </c>
      <c r="D26">
        <v>1</v>
      </c>
      <c r="E26" t="s">
        <v>23</v>
      </c>
      <c r="F26">
        <v>165</v>
      </c>
      <c r="G26">
        <v>98.7</v>
      </c>
    </row>
    <row r="27" spans="1:7" x14ac:dyDescent="0.35">
      <c r="A27" t="s">
        <v>0</v>
      </c>
      <c r="B27">
        <v>3</v>
      </c>
      <c r="C27" t="s">
        <v>373</v>
      </c>
      <c r="D27">
        <v>1</v>
      </c>
      <c r="E27" t="s">
        <v>23</v>
      </c>
      <c r="F27">
        <v>172</v>
      </c>
      <c r="G27">
        <v>101</v>
      </c>
    </row>
    <row r="28" spans="1:7" x14ac:dyDescent="0.35">
      <c r="A28" t="s">
        <v>0</v>
      </c>
      <c r="B28">
        <v>3</v>
      </c>
      <c r="C28" t="s">
        <v>373</v>
      </c>
      <c r="D28">
        <v>1</v>
      </c>
      <c r="E28" t="s">
        <v>23</v>
      </c>
      <c r="F28">
        <v>181</v>
      </c>
      <c r="G28">
        <v>116.3</v>
      </c>
    </row>
    <row r="29" spans="1:7" x14ac:dyDescent="0.35">
      <c r="A29" t="s">
        <v>0</v>
      </c>
      <c r="B29">
        <v>3</v>
      </c>
      <c r="C29" t="s">
        <v>373</v>
      </c>
      <c r="D29">
        <v>1</v>
      </c>
      <c r="E29" t="s">
        <v>23</v>
      </c>
      <c r="F29">
        <v>182</v>
      </c>
      <c r="G29">
        <v>121.4</v>
      </c>
    </row>
    <row r="30" spans="1:7" x14ac:dyDescent="0.35">
      <c r="A30" t="s">
        <v>0</v>
      </c>
      <c r="B30">
        <v>3</v>
      </c>
      <c r="C30" t="s">
        <v>373</v>
      </c>
      <c r="D30">
        <v>1</v>
      </c>
      <c r="E30" t="s">
        <v>23</v>
      </c>
      <c r="F30">
        <v>203</v>
      </c>
      <c r="G30">
        <v>147.80000000000001</v>
      </c>
    </row>
    <row r="31" spans="1:7" x14ac:dyDescent="0.35">
      <c r="A31" t="s">
        <v>0</v>
      </c>
      <c r="B31">
        <v>3</v>
      </c>
      <c r="C31" t="s">
        <v>373</v>
      </c>
      <c r="D31">
        <v>1</v>
      </c>
      <c r="E31" t="s">
        <v>23</v>
      </c>
      <c r="F31">
        <v>192</v>
      </c>
      <c r="G31">
        <v>153.19999999999999</v>
      </c>
    </row>
    <row r="32" spans="1:7" x14ac:dyDescent="0.35">
      <c r="A32" t="s">
        <v>0</v>
      </c>
      <c r="B32">
        <v>3</v>
      </c>
      <c r="C32" t="s">
        <v>373</v>
      </c>
      <c r="D32">
        <v>1</v>
      </c>
      <c r="E32" t="s">
        <v>23</v>
      </c>
      <c r="F32">
        <v>213</v>
      </c>
      <c r="G32">
        <v>169.5</v>
      </c>
    </row>
    <row r="33" spans="1:7" x14ac:dyDescent="0.35">
      <c r="A33" t="s">
        <v>0</v>
      </c>
      <c r="B33">
        <v>3</v>
      </c>
      <c r="C33" t="s">
        <v>373</v>
      </c>
      <c r="D33">
        <v>1</v>
      </c>
      <c r="E33" t="s">
        <v>294</v>
      </c>
      <c r="F33">
        <v>153</v>
      </c>
      <c r="G33">
        <v>196.1</v>
      </c>
    </row>
    <row r="34" spans="1:7" x14ac:dyDescent="0.35">
      <c r="A34" t="s">
        <v>0</v>
      </c>
      <c r="B34">
        <v>3</v>
      </c>
      <c r="C34" t="s">
        <v>364</v>
      </c>
      <c r="D34">
        <v>2</v>
      </c>
      <c r="E34" t="s">
        <v>35</v>
      </c>
      <c r="F34">
        <v>19</v>
      </c>
      <c r="G34">
        <v>0.1</v>
      </c>
    </row>
    <row r="35" spans="1:7" x14ac:dyDescent="0.35">
      <c r="A35" t="s">
        <v>0</v>
      </c>
      <c r="B35">
        <v>3</v>
      </c>
      <c r="C35" t="s">
        <v>364</v>
      </c>
      <c r="D35">
        <v>2</v>
      </c>
      <c r="E35" t="s">
        <v>15</v>
      </c>
      <c r="F35">
        <v>49</v>
      </c>
      <c r="G35">
        <v>1.1000000000000001</v>
      </c>
    </row>
    <row r="36" spans="1:7" x14ac:dyDescent="0.35">
      <c r="A36" t="s">
        <v>0</v>
      </c>
      <c r="B36">
        <v>3</v>
      </c>
      <c r="C36" t="s">
        <v>364</v>
      </c>
      <c r="D36">
        <v>2</v>
      </c>
      <c r="E36" t="s">
        <v>15</v>
      </c>
      <c r="F36">
        <v>50</v>
      </c>
      <c r="G36">
        <v>1.3</v>
      </c>
    </row>
    <row r="37" spans="1:7" x14ac:dyDescent="0.35">
      <c r="A37" t="s">
        <v>0</v>
      </c>
      <c r="B37">
        <v>3</v>
      </c>
      <c r="C37" t="s">
        <v>364</v>
      </c>
      <c r="D37">
        <v>2</v>
      </c>
      <c r="E37" t="s">
        <v>263</v>
      </c>
      <c r="F37">
        <v>35</v>
      </c>
      <c r="G37">
        <v>2.5</v>
      </c>
    </row>
    <row r="38" spans="1:7" x14ac:dyDescent="0.35">
      <c r="A38" t="s">
        <v>0</v>
      </c>
      <c r="B38">
        <v>3</v>
      </c>
      <c r="C38" t="s">
        <v>364</v>
      </c>
      <c r="D38">
        <v>2</v>
      </c>
      <c r="E38" t="s">
        <v>576</v>
      </c>
      <c r="F38">
        <v>80</v>
      </c>
      <c r="G38">
        <v>10.199999999999999</v>
      </c>
    </row>
    <row r="39" spans="1:7" x14ac:dyDescent="0.35">
      <c r="A39" t="s">
        <v>0</v>
      </c>
      <c r="B39">
        <v>3</v>
      </c>
      <c r="C39" t="s">
        <v>364</v>
      </c>
      <c r="D39">
        <v>2</v>
      </c>
      <c r="E39" t="s">
        <v>576</v>
      </c>
      <c r="F39">
        <v>74</v>
      </c>
      <c r="G39">
        <v>12.5</v>
      </c>
    </row>
    <row r="40" spans="1:7" x14ac:dyDescent="0.35">
      <c r="A40" t="s">
        <v>0</v>
      </c>
      <c r="B40">
        <v>3</v>
      </c>
      <c r="C40" t="s">
        <v>364</v>
      </c>
      <c r="D40">
        <v>2</v>
      </c>
      <c r="E40" t="s">
        <v>576</v>
      </c>
      <c r="F40">
        <v>89</v>
      </c>
      <c r="G40">
        <v>13.9</v>
      </c>
    </row>
    <row r="41" spans="1:7" x14ac:dyDescent="0.35">
      <c r="A41" t="s">
        <v>0</v>
      </c>
      <c r="B41">
        <v>3</v>
      </c>
      <c r="C41" t="s">
        <v>364</v>
      </c>
      <c r="D41">
        <v>1</v>
      </c>
      <c r="E41" t="s">
        <v>77</v>
      </c>
      <c r="F41">
        <v>113</v>
      </c>
      <c r="G41">
        <v>18.7</v>
      </c>
    </row>
    <row r="42" spans="1:7" x14ac:dyDescent="0.35">
      <c r="A42" t="s">
        <v>0</v>
      </c>
      <c r="B42">
        <v>3</v>
      </c>
      <c r="C42" t="s">
        <v>364</v>
      </c>
      <c r="D42">
        <v>2</v>
      </c>
      <c r="E42" t="s">
        <v>23</v>
      </c>
      <c r="F42">
        <v>131</v>
      </c>
      <c r="G42">
        <v>43.4</v>
      </c>
    </row>
    <row r="43" spans="1:7" x14ac:dyDescent="0.35">
      <c r="A43" t="s">
        <v>0</v>
      </c>
      <c r="B43">
        <v>3</v>
      </c>
      <c r="C43" t="s">
        <v>364</v>
      </c>
      <c r="D43">
        <v>2</v>
      </c>
      <c r="E43" t="s">
        <v>23</v>
      </c>
      <c r="F43">
        <v>132</v>
      </c>
      <c r="G43">
        <v>44.9</v>
      </c>
    </row>
    <row r="44" spans="1:7" x14ac:dyDescent="0.35">
      <c r="A44" t="s">
        <v>0</v>
      </c>
      <c r="B44">
        <v>3</v>
      </c>
      <c r="C44" t="s">
        <v>364</v>
      </c>
      <c r="D44">
        <v>1</v>
      </c>
      <c r="E44" t="s">
        <v>23</v>
      </c>
      <c r="F44">
        <v>132</v>
      </c>
      <c r="G44">
        <v>51.5</v>
      </c>
    </row>
  </sheetData>
  <phoneticPr fontId="3" type="noConversion"/>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4A9D-1A52-4AD8-8807-4F481EA53762}">
  <sheetPr codeName="Sheet59"/>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D5C4-A8E1-43A3-9AF0-8E7B703229D5}">
  <sheetPr codeName="Sheet60"/>
  <dimension ref="B1:AB174"/>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6.5429687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46" si="0">$W$5</f>
        <v>Tivives</v>
      </c>
      <c r="C4" s="5">
        <f t="shared" ref="C4:C46" si="1">$W$6</f>
        <v>3</v>
      </c>
      <c r="D4" s="5" t="s">
        <v>365</v>
      </c>
      <c r="E4" s="5">
        <v>4</v>
      </c>
      <c r="F4" s="5" t="s">
        <v>979</v>
      </c>
      <c r="G4" s="5">
        <v>75</v>
      </c>
      <c r="H4" s="5">
        <v>13.4</v>
      </c>
      <c r="I4" s="5"/>
      <c r="J4" s="5" t="s">
        <v>248</v>
      </c>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Tivives</v>
      </c>
      <c r="C5" s="5">
        <f t="shared" si="1"/>
        <v>3</v>
      </c>
      <c r="D5" s="5" t="s">
        <v>365</v>
      </c>
      <c r="E5" s="5">
        <v>5</v>
      </c>
      <c r="F5" s="5" t="s">
        <v>8</v>
      </c>
      <c r="G5" s="5">
        <v>112</v>
      </c>
      <c r="H5" s="5">
        <v>53.7</v>
      </c>
      <c r="I5" s="5"/>
      <c r="J5" s="5"/>
      <c r="V5" s="10" t="s">
        <v>295</v>
      </c>
      <c r="W5" s="29" t="s">
        <v>0</v>
      </c>
      <c r="X5" s="29" t="str">
        <f>Tivives3_Info[[#This Row],[Centipede Net 1.1]]</f>
        <v>Tivives</v>
      </c>
      <c r="Y5" s="29" t="str">
        <f>Tivives3_Info[[#This Row],[Centipede Net 1.1]]</f>
        <v>Tivives</v>
      </c>
      <c r="Z5" s="29" t="str">
        <f>Tivives3_Info[[#This Row],[Centipede Net 1.1]]</f>
        <v>Tivives</v>
      </c>
      <c r="AA5" s="29" t="str">
        <f>Tivives3_Info[[#This Row],[Centipede Net 1.1]]</f>
        <v>Tivives</v>
      </c>
      <c r="AB5" s="5"/>
    </row>
    <row r="6" spans="2:28" x14ac:dyDescent="0.35">
      <c r="B6" s="5" t="str">
        <f t="shared" si="0"/>
        <v>Tivives</v>
      </c>
      <c r="C6" s="5">
        <f t="shared" si="1"/>
        <v>3</v>
      </c>
      <c r="D6" s="5" t="s">
        <v>365</v>
      </c>
      <c r="E6" s="5">
        <v>2</v>
      </c>
      <c r="F6" s="5" t="s">
        <v>22</v>
      </c>
      <c r="G6" s="5">
        <v>105</v>
      </c>
      <c r="H6" s="5">
        <v>60.3</v>
      </c>
      <c r="I6" s="5"/>
      <c r="J6" s="5"/>
      <c r="V6" s="10" t="s">
        <v>1053</v>
      </c>
      <c r="W6" s="15">
        <v>3</v>
      </c>
      <c r="X6" s="15">
        <f>Tivives3_Info[[#This Row],[Centipede Net 1.1]]</f>
        <v>3</v>
      </c>
      <c r="Y6" s="15">
        <f>Tivives3_Info[[#This Row],[Centipede Net 1.1]]</f>
        <v>3</v>
      </c>
      <c r="Z6" s="15">
        <f>Tivives3_Info[[#This Row],[Centipede Net 1.1]]</f>
        <v>3</v>
      </c>
      <c r="AA6" s="15">
        <f>Tivives3_Info[[#This Row],[Centipede Net 1.1]]</f>
        <v>3</v>
      </c>
      <c r="AB6" s="9"/>
    </row>
    <row r="7" spans="2:28" x14ac:dyDescent="0.35">
      <c r="B7" s="5" t="str">
        <f t="shared" si="0"/>
        <v>Tivives</v>
      </c>
      <c r="C7" s="5">
        <f t="shared" si="1"/>
        <v>3</v>
      </c>
      <c r="D7" s="5" t="s">
        <v>365</v>
      </c>
      <c r="E7" s="5">
        <v>5</v>
      </c>
      <c r="F7" s="5" t="s">
        <v>454</v>
      </c>
      <c r="G7" s="5">
        <v>125</v>
      </c>
      <c r="H7" s="5">
        <v>65.599999999999994</v>
      </c>
      <c r="I7" s="5"/>
      <c r="J7" s="5"/>
      <c r="V7" s="10" t="s">
        <v>993</v>
      </c>
      <c r="W7" s="29" t="s">
        <v>1015</v>
      </c>
      <c r="X7" s="29" t="str">
        <f>Tivives3_Info[[#This Row],[Centipede Net 1.1]]</f>
        <v>Dry</v>
      </c>
      <c r="Y7" s="29" t="str">
        <f>Tivives3_Info[[#This Row],[Centipede Net 1.1]]</f>
        <v>Dry</v>
      </c>
      <c r="Z7" s="29" t="str">
        <f>Tivives3_Info[[#This Row],[Centipede Net 1.1]]</f>
        <v>Dry</v>
      </c>
      <c r="AA7" s="29" t="str">
        <f>Tivives3_Info[[#This Row],[Centipede Net 1.1]]</f>
        <v>Dry</v>
      </c>
      <c r="AB7" s="11"/>
    </row>
    <row r="8" spans="2:28" x14ac:dyDescent="0.35">
      <c r="B8" s="5" t="str">
        <f t="shared" si="0"/>
        <v>Tivives</v>
      </c>
      <c r="C8" s="5">
        <f t="shared" si="1"/>
        <v>3</v>
      </c>
      <c r="D8" s="5" t="s">
        <v>365</v>
      </c>
      <c r="E8" s="5">
        <v>1</v>
      </c>
      <c r="F8" s="5" t="s">
        <v>15</v>
      </c>
      <c r="G8" s="5">
        <v>184</v>
      </c>
      <c r="H8" s="5">
        <v>150.69999999999999</v>
      </c>
      <c r="I8" s="5"/>
      <c r="J8" s="5"/>
      <c r="V8" s="10" t="s">
        <v>384</v>
      </c>
      <c r="W8" s="16">
        <v>44982</v>
      </c>
      <c r="X8" s="16">
        <f>Tivives3_Info[[#This Row],[Centipede Net 1.1]]</f>
        <v>44982</v>
      </c>
      <c r="Y8" s="16">
        <f>Tivives3_Info[[#This Row],[Centipede Net 1.1]]</f>
        <v>44982</v>
      </c>
      <c r="Z8" s="16">
        <f>Tivives3_Info[[#This Row],[Centipede Net 1.1]]</f>
        <v>44982</v>
      </c>
      <c r="AA8" s="16">
        <f>Tivives3_Info[[#This Row],[Centipede Net 1.1]]</f>
        <v>44982</v>
      </c>
      <c r="AB8" s="5"/>
    </row>
    <row r="9" spans="2:28" x14ac:dyDescent="0.35">
      <c r="B9" s="5" t="str">
        <f t="shared" si="0"/>
        <v>Tivives</v>
      </c>
      <c r="C9" s="5">
        <f t="shared" si="1"/>
        <v>3</v>
      </c>
      <c r="D9" s="5" t="s">
        <v>365</v>
      </c>
      <c r="E9" s="5">
        <v>5</v>
      </c>
      <c r="F9" s="5" t="s">
        <v>15</v>
      </c>
      <c r="G9" s="5">
        <v>198</v>
      </c>
      <c r="H9" s="5">
        <v>181</v>
      </c>
      <c r="I9" s="5"/>
      <c r="J9" s="5"/>
      <c r="V9" s="10" t="s">
        <v>392</v>
      </c>
      <c r="W9" s="17">
        <v>0.66666666666666663</v>
      </c>
      <c r="X9" s="17">
        <f>Tivives3_Info[[#This Row],[Centipede Net 1.1]]</f>
        <v>0.66666666666666663</v>
      </c>
      <c r="Y9" s="17">
        <f>Tivives3_Info[[#This Row],[Centipede Net 1.1]]</f>
        <v>0.66666666666666663</v>
      </c>
      <c r="Z9" s="17">
        <f>Tivives3_Info[[#This Row],[Centipede Net 1.1]]</f>
        <v>0.66666666666666663</v>
      </c>
      <c r="AA9" s="17">
        <f>Tivives3_Info[[#This Row],[Centipede Net 1.1]]</f>
        <v>0.66666666666666663</v>
      </c>
      <c r="AB9" s="10"/>
    </row>
    <row r="10" spans="2:28" x14ac:dyDescent="0.35">
      <c r="B10" s="5" t="str">
        <f t="shared" si="0"/>
        <v>Tivives</v>
      </c>
      <c r="C10" s="5">
        <f t="shared" si="1"/>
        <v>3</v>
      </c>
      <c r="D10" s="5" t="s">
        <v>365</v>
      </c>
      <c r="E10" s="5">
        <v>3</v>
      </c>
      <c r="F10" s="5" t="s">
        <v>15</v>
      </c>
      <c r="G10" s="5">
        <v>205</v>
      </c>
      <c r="H10" s="5">
        <v>197.6</v>
      </c>
      <c r="I10" s="5"/>
      <c r="J10" s="5"/>
      <c r="V10" s="10" t="s">
        <v>366</v>
      </c>
      <c r="W10" s="15" t="s">
        <v>373</v>
      </c>
      <c r="X10" s="15" t="s">
        <v>373</v>
      </c>
      <c r="Y10" s="15" t="s">
        <v>373</v>
      </c>
      <c r="Z10" s="15" t="s">
        <v>364</v>
      </c>
      <c r="AA10" s="15" t="s">
        <v>365</v>
      </c>
      <c r="AB10" s="5"/>
    </row>
    <row r="11" spans="2:28" x14ac:dyDescent="0.35">
      <c r="B11" s="5" t="str">
        <f t="shared" si="0"/>
        <v>Tivives</v>
      </c>
      <c r="C11" s="5">
        <f t="shared" si="1"/>
        <v>3</v>
      </c>
      <c r="D11" s="5" t="s">
        <v>373</v>
      </c>
      <c r="E11" s="5">
        <v>3</v>
      </c>
      <c r="F11" s="5" t="s">
        <v>77</v>
      </c>
      <c r="G11" s="5">
        <v>25</v>
      </c>
      <c r="H11" s="5">
        <v>0.1</v>
      </c>
      <c r="I11" s="5"/>
      <c r="J11" s="5"/>
      <c r="V11" s="10" t="s">
        <v>978</v>
      </c>
      <c r="W11" s="15">
        <v>1</v>
      </c>
      <c r="X11" s="15">
        <v>2</v>
      </c>
      <c r="Y11" s="15">
        <v>3</v>
      </c>
      <c r="Z11" s="15">
        <v>1</v>
      </c>
      <c r="AA11" s="15">
        <v>1</v>
      </c>
      <c r="AB11" s="5"/>
    </row>
    <row r="12" spans="2:28" x14ac:dyDescent="0.35">
      <c r="B12" s="5" t="str">
        <f t="shared" si="0"/>
        <v>Tivives</v>
      </c>
      <c r="C12" s="5">
        <f t="shared" si="1"/>
        <v>3</v>
      </c>
      <c r="D12" s="5" t="s">
        <v>373</v>
      </c>
      <c r="E12" s="5">
        <v>3</v>
      </c>
      <c r="F12" s="5" t="s">
        <v>35</v>
      </c>
      <c r="G12" s="5">
        <v>40</v>
      </c>
      <c r="H12" s="5">
        <v>0.5</v>
      </c>
      <c r="I12" s="5"/>
      <c r="J12" s="5"/>
      <c r="V12" s="10" t="s">
        <v>367</v>
      </c>
      <c r="W12" s="15" t="str">
        <f>_xlfn.XLOOKUP(_xlfn.CONCAT(W5, " ", W6,  ".", W11), Sample_Coordinates[Sample Name], Sample_Coordinates[Coordinates], "Error")</f>
        <v>9.86712, -84.6966</v>
      </c>
      <c r="X12" s="15" t="str">
        <f>_xlfn.XLOOKUP(_xlfn.CONCAT(X5, " ", X6,  ".", X11), Sample_Coordinates[Sample Name], Sample_Coordinates[Coordinates], "Error")</f>
        <v>9.86741, -84.69646</v>
      </c>
      <c r="Y12" s="15" t="str">
        <f>_xlfn.XLOOKUP(_xlfn.CONCAT(Y5, " ", Y6,  ".", Y11), Sample_Coordinates[Sample Name], Sample_Coordinates[Coordinates], "Error")</f>
        <v>9.86758, -84.69639</v>
      </c>
      <c r="Z12" s="15" t="str">
        <f>_xlfn.XLOOKUP(_xlfn.CONCAT(Y5, " ", 2,  ".", Y11), Sample_Coordinates[Sample Name], Sample_Coordinates[Coordinates], "Error")</f>
        <v>9.86757, -84.6964</v>
      </c>
      <c r="AA12" s="15" t="str">
        <f>_xlfn.XLOOKUP(_xlfn.CONCAT(Y5, " ", 2,  ".", Y11), Sample_Coordinates[Sample Name], Sample_Coordinates[Coordinates], "Error")</f>
        <v>9.86757, -84.6964</v>
      </c>
      <c r="AB12" s="5"/>
    </row>
    <row r="13" spans="2:28" x14ac:dyDescent="0.35">
      <c r="B13" s="5" t="str">
        <f t="shared" si="0"/>
        <v>Tivives</v>
      </c>
      <c r="C13" s="5">
        <f t="shared" si="1"/>
        <v>3</v>
      </c>
      <c r="D13" s="5" t="s">
        <v>373</v>
      </c>
      <c r="E13" s="5">
        <v>3</v>
      </c>
      <c r="F13" s="5" t="s">
        <v>77</v>
      </c>
      <c r="G13" s="5">
        <v>57</v>
      </c>
      <c r="H13" s="5">
        <v>1.8</v>
      </c>
      <c r="I13" s="5"/>
      <c r="J13" s="5"/>
      <c r="V13" s="10" t="s">
        <v>368</v>
      </c>
      <c r="W13" s="18">
        <v>0.67013888888888884</v>
      </c>
      <c r="X13" s="18">
        <v>0.69791666666666663</v>
      </c>
      <c r="Y13" s="18">
        <v>0.68055555555555547</v>
      </c>
      <c r="Z13" s="15"/>
      <c r="AA13" s="15"/>
    </row>
    <row r="14" spans="2:28" x14ac:dyDescent="0.35">
      <c r="B14" s="5" t="str">
        <f t="shared" si="0"/>
        <v>Tivives</v>
      </c>
      <c r="C14" s="5">
        <f t="shared" si="1"/>
        <v>3</v>
      </c>
      <c r="D14" s="5" t="s">
        <v>373</v>
      </c>
      <c r="E14" s="5">
        <v>3</v>
      </c>
      <c r="F14" s="5" t="s">
        <v>35</v>
      </c>
      <c r="G14" s="5">
        <v>45</v>
      </c>
      <c r="H14" s="5">
        <v>2.8</v>
      </c>
      <c r="I14" s="5"/>
      <c r="J14" s="5"/>
      <c r="V14" s="10" t="s">
        <v>369</v>
      </c>
      <c r="W14" s="18">
        <v>0.88541666666666663</v>
      </c>
      <c r="X14" s="18">
        <v>0.88194444444444453</v>
      </c>
      <c r="Y14" s="18">
        <v>0.89583333333333337</v>
      </c>
      <c r="Z14" s="15"/>
      <c r="AA14" s="15"/>
      <c r="AB14" s="6"/>
    </row>
    <row r="15" spans="2:28" x14ac:dyDescent="0.35">
      <c r="B15" s="5" t="str">
        <f t="shared" si="0"/>
        <v>Tivives</v>
      </c>
      <c r="C15" s="5">
        <f t="shared" si="1"/>
        <v>3</v>
      </c>
      <c r="D15" s="5" t="s">
        <v>373</v>
      </c>
      <c r="E15" s="5">
        <v>3</v>
      </c>
      <c r="F15" s="5" t="s">
        <v>245</v>
      </c>
      <c r="G15" s="5">
        <v>45</v>
      </c>
      <c r="H15" s="5">
        <v>3.5</v>
      </c>
      <c r="I15" s="5"/>
      <c r="J15" s="5"/>
      <c r="V15" s="10" t="s">
        <v>370</v>
      </c>
      <c r="W15" s="19">
        <f>IF(W14&lt;W13,24+24*(W14-W13),24*(W14-W13))</f>
        <v>5.166666666666667</v>
      </c>
      <c r="X15" s="19">
        <f t="shared" ref="X15:Y15" si="2">IF(X14&lt;X13,24+24*(X14-X13),24*(X14-X13))</f>
        <v>4.4166666666666696</v>
      </c>
      <c r="Y15" s="19">
        <f t="shared" si="2"/>
        <v>5.1666666666666696</v>
      </c>
      <c r="Z15" s="15">
        <v>2</v>
      </c>
      <c r="AA15" s="15">
        <v>20</v>
      </c>
      <c r="AB15" s="5"/>
    </row>
    <row r="16" spans="2:28" x14ac:dyDescent="0.35">
      <c r="B16" s="5" t="str">
        <f t="shared" si="0"/>
        <v>Tivives</v>
      </c>
      <c r="C16" s="5">
        <f t="shared" si="1"/>
        <v>3</v>
      </c>
      <c r="D16" s="5" t="s">
        <v>373</v>
      </c>
      <c r="E16" s="5">
        <v>3</v>
      </c>
      <c r="F16" s="5" t="s">
        <v>245</v>
      </c>
      <c r="G16" s="5">
        <v>48</v>
      </c>
      <c r="H16" s="5">
        <v>3.6</v>
      </c>
      <c r="I16" s="5"/>
      <c r="J16" s="5"/>
      <c r="V16" s="10" t="s">
        <v>371</v>
      </c>
      <c r="W16" s="15" t="s">
        <v>376</v>
      </c>
      <c r="X16" s="15" t="s">
        <v>376</v>
      </c>
      <c r="Y16" s="15" t="s">
        <v>376</v>
      </c>
      <c r="Z16" s="15" t="s">
        <v>374</v>
      </c>
      <c r="AA16" s="15" t="s">
        <v>375</v>
      </c>
      <c r="AB16" s="5"/>
    </row>
    <row r="17" spans="2:28" x14ac:dyDescent="0.35">
      <c r="B17" s="5" t="str">
        <f t="shared" si="0"/>
        <v>Tivives</v>
      </c>
      <c r="C17" s="5">
        <f t="shared" si="1"/>
        <v>3</v>
      </c>
      <c r="D17" s="5" t="s">
        <v>373</v>
      </c>
      <c r="E17" s="5">
        <v>3</v>
      </c>
      <c r="F17" s="5" t="s">
        <v>103</v>
      </c>
      <c r="G17" s="5">
        <v>69</v>
      </c>
      <c r="H17" s="5">
        <v>4.5</v>
      </c>
      <c r="I17" s="5"/>
      <c r="J17" s="5"/>
      <c r="V17" s="10" t="s">
        <v>388</v>
      </c>
      <c r="W17" s="20">
        <v>95.1</v>
      </c>
      <c r="X17" s="20">
        <v>95.2</v>
      </c>
      <c r="Y17" s="20">
        <v>98.3</v>
      </c>
      <c r="Z17" s="15"/>
      <c r="AA17" s="15"/>
      <c r="AB17" s="5"/>
    </row>
    <row r="18" spans="2:28" x14ac:dyDescent="0.35">
      <c r="B18" s="5" t="str">
        <f t="shared" si="0"/>
        <v>Tivives</v>
      </c>
      <c r="C18" s="5">
        <f t="shared" si="1"/>
        <v>3</v>
      </c>
      <c r="D18" s="5" t="s">
        <v>373</v>
      </c>
      <c r="E18" s="5">
        <v>2</v>
      </c>
      <c r="F18" s="5" t="s">
        <v>8</v>
      </c>
      <c r="G18" s="5">
        <v>75</v>
      </c>
      <c r="H18" s="5">
        <v>14.6</v>
      </c>
      <c r="I18" s="5"/>
      <c r="J18" s="5"/>
      <c r="V18" s="10" t="s">
        <v>389</v>
      </c>
      <c r="W18" s="20">
        <v>92.3</v>
      </c>
      <c r="X18" s="20">
        <v>92.3</v>
      </c>
      <c r="Y18" s="20">
        <v>95.1</v>
      </c>
      <c r="Z18" s="15"/>
      <c r="AA18" s="15"/>
      <c r="AB18" s="5"/>
    </row>
    <row r="19" spans="2:28" x14ac:dyDescent="0.35">
      <c r="B19" s="5" t="str">
        <f t="shared" si="0"/>
        <v>Tivives</v>
      </c>
      <c r="C19" s="5">
        <f t="shared" si="1"/>
        <v>3</v>
      </c>
      <c r="D19" s="5" t="s">
        <v>373</v>
      </c>
      <c r="E19" s="5">
        <v>2</v>
      </c>
      <c r="F19" s="5" t="s">
        <v>12</v>
      </c>
      <c r="G19" s="5">
        <v>124</v>
      </c>
      <c r="H19" s="5">
        <v>42.8</v>
      </c>
      <c r="I19" s="5"/>
      <c r="J19" s="5"/>
      <c r="V19" s="10" t="s">
        <v>372</v>
      </c>
      <c r="W19" s="15">
        <f>AVERAGE(W17:W18)</f>
        <v>93.699999999999989</v>
      </c>
      <c r="X19" s="15">
        <f t="shared" ref="X19:Y19" si="3">AVERAGE(X17:X18)</f>
        <v>93.75</v>
      </c>
      <c r="Y19" s="15">
        <f t="shared" si="3"/>
        <v>96.699999999999989</v>
      </c>
      <c r="Z19" s="15">
        <f>AVERAGE($W19:$Y19)</f>
        <v>94.716666666666654</v>
      </c>
      <c r="AA19" s="15">
        <f>AVERAGE($W19:$Y19)</f>
        <v>94.716666666666654</v>
      </c>
      <c r="AB19" s="5"/>
    </row>
    <row r="20" spans="2:28" x14ac:dyDescent="0.35">
      <c r="B20" s="5" t="str">
        <f t="shared" si="0"/>
        <v>Tivives</v>
      </c>
      <c r="C20" s="5">
        <f t="shared" si="1"/>
        <v>3</v>
      </c>
      <c r="D20" s="5" t="s">
        <v>373</v>
      </c>
      <c r="E20" s="5">
        <v>1</v>
      </c>
      <c r="F20" s="5" t="s">
        <v>23</v>
      </c>
      <c r="G20" s="5">
        <v>132</v>
      </c>
      <c r="H20" s="5">
        <v>46.5</v>
      </c>
      <c r="I20" s="5"/>
      <c r="J20" s="5"/>
      <c r="V20" s="10" t="s">
        <v>1</v>
      </c>
      <c r="W20" s="15"/>
      <c r="X20" s="21"/>
      <c r="Y20" s="15"/>
      <c r="Z20" s="15"/>
      <c r="AA20" s="15"/>
      <c r="AB20" s="5"/>
    </row>
    <row r="21" spans="2:28" x14ac:dyDescent="0.35">
      <c r="B21" s="5" t="str">
        <f t="shared" si="0"/>
        <v>Tivives</v>
      </c>
      <c r="C21" s="5">
        <f t="shared" si="1"/>
        <v>3</v>
      </c>
      <c r="D21" s="5" t="s">
        <v>373</v>
      </c>
      <c r="E21" s="5">
        <v>1</v>
      </c>
      <c r="F21" s="5" t="s">
        <v>23</v>
      </c>
      <c r="G21" s="5">
        <v>140</v>
      </c>
      <c r="H21" s="5">
        <v>55.3</v>
      </c>
      <c r="I21" s="5"/>
      <c r="J21" s="5"/>
      <c r="V21" s="10" t="s">
        <v>2</v>
      </c>
      <c r="W21" s="15">
        <v>7.93</v>
      </c>
      <c r="X21" s="15">
        <v>8.0399999999999991</v>
      </c>
      <c r="Y21" s="15">
        <v>8.15</v>
      </c>
      <c r="Z21" s="15">
        <f t="shared" ref="Z21:AA31" si="4">AVERAGE($W21:$Y21)</f>
        <v>8.0399999999999991</v>
      </c>
      <c r="AA21" s="15">
        <f t="shared" si="4"/>
        <v>8.0399999999999991</v>
      </c>
      <c r="AB21" s="5"/>
    </row>
    <row r="22" spans="2:28" x14ac:dyDescent="0.35">
      <c r="B22" s="5" t="str">
        <f t="shared" si="0"/>
        <v>Tivives</v>
      </c>
      <c r="C22" s="5">
        <f t="shared" si="1"/>
        <v>3</v>
      </c>
      <c r="D22" s="5" t="s">
        <v>373</v>
      </c>
      <c r="E22" s="5">
        <v>1</v>
      </c>
      <c r="F22" s="5" t="s">
        <v>23</v>
      </c>
      <c r="G22" s="5">
        <v>149</v>
      </c>
      <c r="H22" s="5">
        <v>57.3</v>
      </c>
      <c r="I22" s="5"/>
      <c r="J22" s="5"/>
      <c r="V22" s="10" t="s">
        <v>3</v>
      </c>
      <c r="W22" s="15"/>
      <c r="X22" s="15"/>
      <c r="Y22" s="15"/>
      <c r="Z22" s="15"/>
      <c r="AA22" s="15"/>
      <c r="AB22" s="5"/>
    </row>
    <row r="23" spans="2:28" x14ac:dyDescent="0.35">
      <c r="B23" s="5" t="str">
        <f t="shared" si="0"/>
        <v>Tivives</v>
      </c>
      <c r="C23" s="5">
        <f t="shared" si="1"/>
        <v>3</v>
      </c>
      <c r="D23" s="5" t="s">
        <v>373</v>
      </c>
      <c r="E23" s="5">
        <v>2</v>
      </c>
      <c r="F23" s="5" t="s">
        <v>769</v>
      </c>
      <c r="G23" s="5">
        <v>136</v>
      </c>
      <c r="H23" s="5">
        <v>65.400000000000006</v>
      </c>
      <c r="I23" s="5"/>
      <c r="J23" s="5"/>
      <c r="V23" s="10" t="s">
        <v>4</v>
      </c>
      <c r="W23" s="15"/>
      <c r="X23" s="15"/>
      <c r="Y23" s="15"/>
      <c r="Z23" s="15"/>
      <c r="AA23" s="15"/>
      <c r="AB23" s="5"/>
    </row>
    <row r="24" spans="2:28" x14ac:dyDescent="0.35">
      <c r="B24" s="5" t="str">
        <f t="shared" si="0"/>
        <v>Tivives</v>
      </c>
      <c r="C24" s="5">
        <f t="shared" si="1"/>
        <v>3</v>
      </c>
      <c r="D24" s="5" t="s">
        <v>373</v>
      </c>
      <c r="E24" s="5">
        <v>1</v>
      </c>
      <c r="F24" s="5" t="s">
        <v>23</v>
      </c>
      <c r="G24" s="5">
        <v>165</v>
      </c>
      <c r="H24" s="5">
        <v>87.4</v>
      </c>
      <c r="I24" s="5"/>
      <c r="J24" s="5"/>
      <c r="V24" s="10" t="s">
        <v>354</v>
      </c>
      <c r="W24" s="15">
        <v>7.97</v>
      </c>
      <c r="X24" s="15">
        <v>7.4</v>
      </c>
      <c r="Y24" s="15">
        <v>7.44</v>
      </c>
      <c r="Z24" s="15">
        <f t="shared" si="4"/>
        <v>7.6033333333333344</v>
      </c>
      <c r="AA24" s="15">
        <f t="shared" si="4"/>
        <v>7.6033333333333344</v>
      </c>
      <c r="AB24" s="5"/>
    </row>
    <row r="25" spans="2:28" x14ac:dyDescent="0.35">
      <c r="B25" s="5" t="str">
        <f t="shared" si="0"/>
        <v>Tivives</v>
      </c>
      <c r="C25" s="5">
        <f t="shared" si="1"/>
        <v>3</v>
      </c>
      <c r="D25" s="5" t="s">
        <v>373</v>
      </c>
      <c r="E25" s="5">
        <v>1</v>
      </c>
      <c r="F25" s="5" t="s">
        <v>23</v>
      </c>
      <c r="G25" s="5">
        <v>165</v>
      </c>
      <c r="H25" s="5">
        <v>87.4</v>
      </c>
      <c r="I25" s="5"/>
      <c r="J25" s="5"/>
      <c r="V25" s="10" t="s">
        <v>17</v>
      </c>
      <c r="W25" s="15"/>
      <c r="X25" s="15"/>
      <c r="Y25" s="15"/>
      <c r="Z25" s="15"/>
      <c r="AA25" s="15"/>
      <c r="AB25" s="5"/>
    </row>
    <row r="26" spans="2:28" x14ac:dyDescent="0.35">
      <c r="B26" s="5" t="str">
        <f t="shared" si="0"/>
        <v>Tivives</v>
      </c>
      <c r="C26" s="5">
        <f t="shared" si="1"/>
        <v>3</v>
      </c>
      <c r="D26" s="5" t="s">
        <v>373</v>
      </c>
      <c r="E26" s="5">
        <v>1</v>
      </c>
      <c r="F26" s="5" t="s">
        <v>23</v>
      </c>
      <c r="G26" s="5">
        <v>168</v>
      </c>
      <c r="H26" s="5">
        <v>94.1</v>
      </c>
      <c r="I26" s="5"/>
      <c r="J26" s="5"/>
      <c r="Q26" s="12"/>
      <c r="V26" s="10" t="s">
        <v>986</v>
      </c>
      <c r="W26" s="15"/>
      <c r="X26" s="15"/>
      <c r="Y26" s="15"/>
      <c r="Z26" s="15"/>
      <c r="AA26" s="15"/>
      <c r="AB26" s="5"/>
    </row>
    <row r="27" spans="2:28" x14ac:dyDescent="0.35">
      <c r="B27" s="5" t="str">
        <f t="shared" si="0"/>
        <v>Tivives</v>
      </c>
      <c r="C27" s="5">
        <f t="shared" si="1"/>
        <v>3</v>
      </c>
      <c r="D27" s="5" t="s">
        <v>373</v>
      </c>
      <c r="E27" s="5">
        <v>3</v>
      </c>
      <c r="F27" s="5" t="s">
        <v>493</v>
      </c>
      <c r="G27" s="5">
        <v>172</v>
      </c>
      <c r="H27" s="5">
        <v>97.2</v>
      </c>
      <c r="I27" s="5"/>
      <c r="J27" s="5"/>
      <c r="V27" s="10" t="s">
        <v>988</v>
      </c>
      <c r="W27" s="15"/>
      <c r="X27" s="15"/>
      <c r="Y27" s="15"/>
      <c r="Z27" s="15"/>
      <c r="AA27" s="15"/>
      <c r="AB27" s="5"/>
    </row>
    <row r="28" spans="2:28" x14ac:dyDescent="0.35">
      <c r="B28" s="5" t="str">
        <f t="shared" si="0"/>
        <v>Tivives</v>
      </c>
      <c r="C28" s="5">
        <f t="shared" si="1"/>
        <v>3</v>
      </c>
      <c r="D28" s="5" t="s">
        <v>373</v>
      </c>
      <c r="E28" s="5">
        <v>1</v>
      </c>
      <c r="F28" s="5" t="s">
        <v>23</v>
      </c>
      <c r="G28" s="5">
        <v>165</v>
      </c>
      <c r="H28" s="5">
        <v>98.7</v>
      </c>
      <c r="I28" s="5"/>
      <c r="J28" s="5"/>
      <c r="V28" s="10" t="s">
        <v>992</v>
      </c>
      <c r="W28" s="15"/>
      <c r="X28" s="15"/>
      <c r="Y28" s="15"/>
      <c r="Z28" s="15"/>
      <c r="AA28" s="15"/>
      <c r="AB28" s="5"/>
    </row>
    <row r="29" spans="2:28" x14ac:dyDescent="0.35">
      <c r="B29" s="5" t="str">
        <f t="shared" si="0"/>
        <v>Tivives</v>
      </c>
      <c r="C29" s="5">
        <f t="shared" si="1"/>
        <v>3</v>
      </c>
      <c r="D29" s="5" t="s">
        <v>373</v>
      </c>
      <c r="E29" s="5">
        <v>1</v>
      </c>
      <c r="F29" s="5" t="s">
        <v>23</v>
      </c>
      <c r="G29" s="5">
        <v>172</v>
      </c>
      <c r="H29" s="5">
        <v>101</v>
      </c>
      <c r="I29" s="5"/>
      <c r="J29" s="5"/>
      <c r="V29" s="10" t="s">
        <v>5</v>
      </c>
      <c r="W29" s="15">
        <v>31</v>
      </c>
      <c r="X29" s="15">
        <v>31</v>
      </c>
      <c r="Y29" s="15">
        <v>31</v>
      </c>
      <c r="Z29" s="15">
        <f t="shared" si="4"/>
        <v>31</v>
      </c>
      <c r="AA29" s="15">
        <f t="shared" si="4"/>
        <v>31</v>
      </c>
      <c r="AB29" s="5"/>
    </row>
    <row r="30" spans="2:28" x14ac:dyDescent="0.35">
      <c r="B30" s="5" t="str">
        <f t="shared" si="0"/>
        <v>Tivives</v>
      </c>
      <c r="C30" s="5">
        <f t="shared" si="1"/>
        <v>3</v>
      </c>
      <c r="D30" s="5" t="s">
        <v>373</v>
      </c>
      <c r="E30" s="5">
        <v>1</v>
      </c>
      <c r="F30" s="5" t="s">
        <v>23</v>
      </c>
      <c r="G30" s="5">
        <v>181</v>
      </c>
      <c r="H30" s="5">
        <v>116.3</v>
      </c>
      <c r="I30" s="5"/>
      <c r="J30" s="5"/>
      <c r="V30" s="10" t="s">
        <v>989</v>
      </c>
      <c r="W30" s="15"/>
      <c r="X30" s="15"/>
      <c r="Y30" s="15"/>
      <c r="Z30" s="15"/>
      <c r="AA30" s="15"/>
      <c r="AB30" s="5"/>
    </row>
    <row r="31" spans="2:28" x14ac:dyDescent="0.35">
      <c r="B31" s="5" t="str">
        <f t="shared" si="0"/>
        <v>Tivives</v>
      </c>
      <c r="C31" s="5">
        <f t="shared" si="1"/>
        <v>3</v>
      </c>
      <c r="D31" s="5" t="s">
        <v>373</v>
      </c>
      <c r="E31" s="5">
        <v>1</v>
      </c>
      <c r="F31" s="5" t="s">
        <v>23</v>
      </c>
      <c r="G31" s="5">
        <v>182</v>
      </c>
      <c r="H31" s="5">
        <v>121.4</v>
      </c>
      <c r="I31" s="5"/>
      <c r="J31" s="5"/>
      <c r="V31" s="10" t="s">
        <v>377</v>
      </c>
      <c r="W31" s="15">
        <v>27.8</v>
      </c>
      <c r="X31" s="15">
        <v>27.7</v>
      </c>
      <c r="Y31" s="15">
        <v>27.7</v>
      </c>
      <c r="Z31" s="15">
        <f t="shared" si="4"/>
        <v>27.733333333333334</v>
      </c>
      <c r="AA31" s="15">
        <f t="shared" si="4"/>
        <v>27.733333333333334</v>
      </c>
    </row>
    <row r="32" spans="2:28" x14ac:dyDescent="0.35">
      <c r="B32" s="5" t="str">
        <f t="shared" si="0"/>
        <v>Tivives</v>
      </c>
      <c r="C32" s="5">
        <f t="shared" si="1"/>
        <v>3</v>
      </c>
      <c r="D32" s="5" t="s">
        <v>373</v>
      </c>
      <c r="E32" s="5">
        <v>1</v>
      </c>
      <c r="F32" s="5" t="s">
        <v>23</v>
      </c>
      <c r="G32" s="5">
        <v>203</v>
      </c>
      <c r="H32" s="5">
        <v>147.80000000000001</v>
      </c>
      <c r="I32" s="5"/>
      <c r="J32" s="5"/>
      <c r="V32" s="10" t="s">
        <v>387</v>
      </c>
      <c r="W32" s="15"/>
      <c r="X32" s="15"/>
      <c r="Y32" s="15"/>
      <c r="Z32" s="15"/>
      <c r="AA32" s="15"/>
    </row>
    <row r="33" spans="2:10" x14ac:dyDescent="0.35">
      <c r="B33" s="5" t="str">
        <f t="shared" si="0"/>
        <v>Tivives</v>
      </c>
      <c r="C33" s="5">
        <f t="shared" si="1"/>
        <v>3</v>
      </c>
      <c r="D33" s="5" t="s">
        <v>373</v>
      </c>
      <c r="E33" s="5">
        <v>1</v>
      </c>
      <c r="F33" s="5" t="s">
        <v>23</v>
      </c>
      <c r="G33" s="5">
        <v>192</v>
      </c>
      <c r="H33" s="5">
        <v>153.19999999999999</v>
      </c>
      <c r="I33" s="5"/>
      <c r="J33" s="5"/>
    </row>
    <row r="34" spans="2:10" x14ac:dyDescent="0.35">
      <c r="B34" s="5" t="str">
        <f t="shared" si="0"/>
        <v>Tivives</v>
      </c>
      <c r="C34" s="5">
        <f t="shared" si="1"/>
        <v>3</v>
      </c>
      <c r="D34" s="5" t="s">
        <v>373</v>
      </c>
      <c r="E34" s="5">
        <v>1</v>
      </c>
      <c r="F34" s="5" t="s">
        <v>23</v>
      </c>
      <c r="G34" s="5">
        <v>213</v>
      </c>
      <c r="H34" s="5">
        <v>169.5</v>
      </c>
      <c r="I34" s="5"/>
      <c r="J34" s="5"/>
    </row>
    <row r="35" spans="2:10" x14ac:dyDescent="0.35">
      <c r="B35" s="5" t="str">
        <f t="shared" si="0"/>
        <v>Tivives</v>
      </c>
      <c r="C35" s="5">
        <f t="shared" si="1"/>
        <v>3</v>
      </c>
      <c r="D35" s="5" t="s">
        <v>373</v>
      </c>
      <c r="E35" s="5">
        <v>1</v>
      </c>
      <c r="F35" s="5" t="s">
        <v>294</v>
      </c>
      <c r="G35" s="5">
        <v>153</v>
      </c>
      <c r="H35" s="5">
        <v>196.1</v>
      </c>
      <c r="I35" s="5"/>
      <c r="J35" s="5"/>
    </row>
    <row r="36" spans="2:10" x14ac:dyDescent="0.35">
      <c r="B36" s="5" t="str">
        <f t="shared" si="0"/>
        <v>Tivives</v>
      </c>
      <c r="C36" s="5">
        <f t="shared" si="1"/>
        <v>3</v>
      </c>
      <c r="D36" s="5" t="s">
        <v>364</v>
      </c>
      <c r="E36" s="5">
        <v>2</v>
      </c>
      <c r="F36" s="5" t="s">
        <v>35</v>
      </c>
      <c r="G36" s="5">
        <v>19</v>
      </c>
      <c r="H36" s="5">
        <v>0.1</v>
      </c>
      <c r="I36" s="5"/>
      <c r="J36" s="5"/>
    </row>
    <row r="37" spans="2:10" x14ac:dyDescent="0.35">
      <c r="B37" s="5" t="str">
        <f t="shared" si="0"/>
        <v>Tivives</v>
      </c>
      <c r="C37" s="5">
        <f t="shared" si="1"/>
        <v>3</v>
      </c>
      <c r="D37" s="5" t="s">
        <v>364</v>
      </c>
      <c r="E37" s="5">
        <v>2</v>
      </c>
      <c r="F37" s="5" t="s">
        <v>15</v>
      </c>
      <c r="G37" s="5">
        <v>49</v>
      </c>
      <c r="H37" s="5">
        <v>1.1000000000000001</v>
      </c>
      <c r="I37" s="5"/>
      <c r="J37" s="5"/>
    </row>
    <row r="38" spans="2:10" x14ac:dyDescent="0.35">
      <c r="B38" s="5" t="str">
        <f t="shared" si="0"/>
        <v>Tivives</v>
      </c>
      <c r="C38" s="5">
        <f t="shared" si="1"/>
        <v>3</v>
      </c>
      <c r="D38" s="5" t="s">
        <v>364</v>
      </c>
      <c r="E38" s="5">
        <v>2</v>
      </c>
      <c r="F38" s="5" t="s">
        <v>15</v>
      </c>
      <c r="G38" s="5">
        <v>50</v>
      </c>
      <c r="H38" s="5">
        <v>1.3</v>
      </c>
      <c r="I38" s="5"/>
      <c r="J38" s="5"/>
    </row>
    <row r="39" spans="2:10" x14ac:dyDescent="0.35">
      <c r="B39" s="5" t="str">
        <f t="shared" si="0"/>
        <v>Tivives</v>
      </c>
      <c r="C39" s="5">
        <f t="shared" si="1"/>
        <v>3</v>
      </c>
      <c r="D39" s="5" t="s">
        <v>364</v>
      </c>
      <c r="E39" s="5">
        <v>2</v>
      </c>
      <c r="F39" s="5" t="s">
        <v>263</v>
      </c>
      <c r="G39" s="5">
        <v>35</v>
      </c>
      <c r="H39" s="5">
        <v>2.5</v>
      </c>
      <c r="I39" s="5"/>
      <c r="J39" s="5"/>
    </row>
    <row r="40" spans="2:10" x14ac:dyDescent="0.35">
      <c r="B40" s="5" t="str">
        <f t="shared" si="0"/>
        <v>Tivives</v>
      </c>
      <c r="C40" s="5">
        <f t="shared" si="1"/>
        <v>3</v>
      </c>
      <c r="D40" s="5" t="s">
        <v>364</v>
      </c>
      <c r="E40" s="5">
        <v>2</v>
      </c>
      <c r="F40" s="5" t="s">
        <v>576</v>
      </c>
      <c r="G40" s="5">
        <v>80</v>
      </c>
      <c r="H40" s="5">
        <v>10.199999999999999</v>
      </c>
      <c r="I40" s="5"/>
      <c r="J40" s="5"/>
    </row>
    <row r="41" spans="2:10" x14ac:dyDescent="0.35">
      <c r="B41" s="5" t="str">
        <f t="shared" si="0"/>
        <v>Tivives</v>
      </c>
      <c r="C41" s="5">
        <f t="shared" si="1"/>
        <v>3</v>
      </c>
      <c r="D41" s="5" t="s">
        <v>364</v>
      </c>
      <c r="E41" s="5">
        <v>2</v>
      </c>
      <c r="F41" s="5" t="s">
        <v>576</v>
      </c>
      <c r="G41" s="5">
        <v>74</v>
      </c>
      <c r="H41" s="5">
        <v>12.5</v>
      </c>
      <c r="I41" s="5"/>
      <c r="J41" s="5"/>
    </row>
    <row r="42" spans="2:10" x14ac:dyDescent="0.35">
      <c r="B42" s="5" t="str">
        <f t="shared" si="0"/>
        <v>Tivives</v>
      </c>
      <c r="C42" s="5">
        <f t="shared" si="1"/>
        <v>3</v>
      </c>
      <c r="D42" s="5" t="s">
        <v>364</v>
      </c>
      <c r="E42" s="5">
        <v>2</v>
      </c>
      <c r="F42" s="5" t="s">
        <v>576</v>
      </c>
      <c r="G42" s="5">
        <v>89</v>
      </c>
      <c r="H42" s="5">
        <v>13.9</v>
      </c>
      <c r="I42" s="5"/>
      <c r="J42" s="5"/>
    </row>
    <row r="43" spans="2:10" x14ac:dyDescent="0.35">
      <c r="B43" s="5" t="str">
        <f t="shared" si="0"/>
        <v>Tivives</v>
      </c>
      <c r="C43" s="5">
        <f t="shared" si="1"/>
        <v>3</v>
      </c>
      <c r="D43" s="5" t="s">
        <v>364</v>
      </c>
      <c r="E43" s="5">
        <v>1</v>
      </c>
      <c r="F43" s="5" t="s">
        <v>77</v>
      </c>
      <c r="G43" s="5">
        <v>113</v>
      </c>
      <c r="H43" s="5">
        <v>18.7</v>
      </c>
      <c r="I43" s="5"/>
      <c r="J43" s="5"/>
    </row>
    <row r="44" spans="2:10" x14ac:dyDescent="0.35">
      <c r="B44" s="5" t="str">
        <f t="shared" si="0"/>
        <v>Tivives</v>
      </c>
      <c r="C44" s="5">
        <f t="shared" si="1"/>
        <v>3</v>
      </c>
      <c r="D44" s="5" t="s">
        <v>364</v>
      </c>
      <c r="E44" s="5">
        <v>2</v>
      </c>
      <c r="F44" s="5" t="s">
        <v>23</v>
      </c>
      <c r="G44" s="5">
        <v>131</v>
      </c>
      <c r="H44" s="5">
        <v>43.4</v>
      </c>
      <c r="I44" s="5"/>
      <c r="J44" s="5"/>
    </row>
    <row r="45" spans="2:10" x14ac:dyDescent="0.35">
      <c r="B45" s="5" t="str">
        <f t="shared" si="0"/>
        <v>Tivives</v>
      </c>
      <c r="C45" s="5">
        <f t="shared" si="1"/>
        <v>3</v>
      </c>
      <c r="D45" s="5" t="s">
        <v>364</v>
      </c>
      <c r="E45" s="5">
        <v>2</v>
      </c>
      <c r="F45" s="5" t="s">
        <v>23</v>
      </c>
      <c r="G45" s="5">
        <v>132</v>
      </c>
      <c r="H45" s="5">
        <v>44.9</v>
      </c>
      <c r="I45" s="5"/>
      <c r="J45" s="5"/>
    </row>
    <row r="46" spans="2:10" x14ac:dyDescent="0.35">
      <c r="B46" s="5" t="str">
        <f t="shared" si="0"/>
        <v>Tivives</v>
      </c>
      <c r="C46" s="5">
        <f t="shared" si="1"/>
        <v>3</v>
      </c>
      <c r="D46" s="5" t="s">
        <v>364</v>
      </c>
      <c r="E46" s="5">
        <v>1</v>
      </c>
      <c r="F46" s="5" t="s">
        <v>23</v>
      </c>
      <c r="G46" s="5">
        <v>132</v>
      </c>
      <c r="H46" s="5">
        <v>51.5</v>
      </c>
      <c r="I46" s="5"/>
      <c r="J46" s="5"/>
    </row>
    <row r="47" spans="2:10" x14ac:dyDescent="0.35">
      <c r="F47" s="1"/>
      <c r="G47" s="1"/>
      <c r="H47" s="1"/>
      <c r="I47" s="1"/>
      <c r="J47" s="1"/>
    </row>
    <row r="48" spans="2:10" x14ac:dyDescent="0.35">
      <c r="F48" s="1"/>
      <c r="G48" s="1"/>
      <c r="H48" s="1"/>
      <c r="I48" s="1"/>
      <c r="J48" s="1"/>
    </row>
    <row r="49" spans="6:10" x14ac:dyDescent="0.35">
      <c r="F49" s="1"/>
      <c r="G49" s="1"/>
      <c r="H49" s="1"/>
      <c r="I49" s="1"/>
      <c r="J49" s="1"/>
    </row>
    <row r="50" spans="6:10" x14ac:dyDescent="0.35">
      <c r="F50" s="1"/>
      <c r="G50" s="1"/>
      <c r="H50" s="1"/>
      <c r="I50" s="1"/>
      <c r="J50" s="1"/>
    </row>
    <row r="51" spans="6:10" x14ac:dyDescent="0.35">
      <c r="F51" s="1"/>
      <c r="G51" s="1"/>
      <c r="H51" s="1"/>
      <c r="I51" s="1"/>
      <c r="J51" s="1"/>
    </row>
    <row r="52" spans="6:10" x14ac:dyDescent="0.35">
      <c r="F52" s="1"/>
      <c r="G52" s="1"/>
      <c r="H52" s="1"/>
      <c r="I52" s="1"/>
      <c r="J52" s="1"/>
    </row>
    <row r="53" spans="6:10" x14ac:dyDescent="0.35">
      <c r="F53" s="1"/>
      <c r="G53" s="1"/>
      <c r="H53" s="1"/>
      <c r="I53" s="1"/>
      <c r="J53" s="1"/>
    </row>
    <row r="54" spans="6:10" x14ac:dyDescent="0.35">
      <c r="F54" s="1"/>
      <c r="G54" s="1"/>
      <c r="H54" s="1"/>
      <c r="I54" s="1"/>
      <c r="J54" s="1"/>
    </row>
    <row r="55" spans="6:10" x14ac:dyDescent="0.35">
      <c r="F55" s="1"/>
      <c r="G55" s="1"/>
      <c r="H55" s="1"/>
      <c r="I55" s="1"/>
      <c r="J55" s="1"/>
    </row>
    <row r="56" spans="6:10" x14ac:dyDescent="0.35">
      <c r="F56" s="1"/>
      <c r="G56" s="1"/>
      <c r="H56" s="1"/>
      <c r="I56" s="1"/>
      <c r="J56" s="1"/>
    </row>
    <row r="57" spans="6:10" x14ac:dyDescent="0.35">
      <c r="F57" s="1"/>
      <c r="G57" s="1"/>
      <c r="H57" s="1"/>
      <c r="I57" s="1"/>
      <c r="J57" s="1"/>
    </row>
    <row r="58" spans="6:10" x14ac:dyDescent="0.35">
      <c r="F58" s="1"/>
      <c r="G58" s="1"/>
      <c r="H58" s="1"/>
      <c r="I58" s="1"/>
      <c r="J58" s="1"/>
    </row>
    <row r="59" spans="6:10" x14ac:dyDescent="0.35">
      <c r="F59" s="1"/>
      <c r="G59" s="1"/>
      <c r="H59" s="1"/>
      <c r="I59" s="1"/>
      <c r="J59" s="1"/>
    </row>
    <row r="60" spans="6:10" x14ac:dyDescent="0.35">
      <c r="F60" s="1"/>
      <c r="G60" s="1"/>
      <c r="H60" s="1"/>
      <c r="I60" s="1"/>
      <c r="J60" s="1"/>
    </row>
    <row r="61" spans="6:10" x14ac:dyDescent="0.35">
      <c r="F61" s="1"/>
      <c r="G61" s="1"/>
      <c r="H61" s="1"/>
      <c r="I61" s="1"/>
      <c r="J61" s="1"/>
    </row>
    <row r="62" spans="6:10" x14ac:dyDescent="0.35">
      <c r="F62" s="1"/>
      <c r="G62" s="1"/>
      <c r="H62" s="1"/>
      <c r="I62" s="1"/>
      <c r="J62" s="1"/>
    </row>
    <row r="63" spans="6:10" x14ac:dyDescent="0.35">
      <c r="F63" s="1"/>
      <c r="G63" s="1"/>
      <c r="H63" s="1"/>
      <c r="I63" s="1"/>
      <c r="J63" s="1"/>
    </row>
    <row r="64" spans="6:10" x14ac:dyDescent="0.35">
      <c r="F64" s="1"/>
      <c r="G64" s="1"/>
      <c r="H64" s="1"/>
      <c r="I64" s="1"/>
      <c r="J64" s="1"/>
    </row>
    <row r="65" spans="6:10" x14ac:dyDescent="0.35">
      <c r="F65" s="1"/>
      <c r="G65" s="1"/>
      <c r="H65" s="1"/>
      <c r="I65" s="1"/>
      <c r="J65" s="1"/>
    </row>
    <row r="66" spans="6:10" x14ac:dyDescent="0.35">
      <c r="F66" s="1"/>
      <c r="G66" s="1"/>
      <c r="H66" s="1"/>
      <c r="I66" s="1"/>
      <c r="J66" s="1"/>
    </row>
    <row r="67" spans="6:10" x14ac:dyDescent="0.35">
      <c r="F67" s="1"/>
      <c r="G67" s="1"/>
      <c r="H67" s="1"/>
      <c r="I67" s="1"/>
      <c r="J67" s="1"/>
    </row>
    <row r="68" spans="6:10" x14ac:dyDescent="0.35">
      <c r="F68" s="1"/>
      <c r="G68" s="1"/>
      <c r="H68" s="1"/>
      <c r="I68" s="1"/>
      <c r="J68" s="1"/>
    </row>
    <row r="69" spans="6:10" x14ac:dyDescent="0.35">
      <c r="F69" s="1"/>
      <c r="G69" s="1"/>
      <c r="H69" s="1"/>
      <c r="I69" s="1"/>
      <c r="J69" s="1"/>
    </row>
    <row r="70" spans="6:10" x14ac:dyDescent="0.35">
      <c r="F70" s="1"/>
      <c r="G70" s="1"/>
      <c r="H70" s="1"/>
      <c r="I70" s="1"/>
      <c r="J70" s="1"/>
    </row>
    <row r="71" spans="6:10" x14ac:dyDescent="0.35">
      <c r="F71" s="1"/>
      <c r="G71" s="1"/>
      <c r="H71" s="1"/>
      <c r="I71" s="1"/>
      <c r="J71" s="1"/>
    </row>
    <row r="72" spans="6:10" x14ac:dyDescent="0.35">
      <c r="F72" s="1"/>
      <c r="G72" s="1"/>
      <c r="H72" s="1"/>
      <c r="I72" s="1"/>
      <c r="J72" s="1"/>
    </row>
    <row r="73" spans="6:10" x14ac:dyDescent="0.35">
      <c r="F73" s="1"/>
      <c r="G73" s="1"/>
      <c r="H73" s="1"/>
      <c r="I73" s="1"/>
      <c r="J73" s="1"/>
    </row>
    <row r="74" spans="6:10" x14ac:dyDescent="0.35">
      <c r="F74" s="1"/>
      <c r="G74" s="1"/>
      <c r="H74" s="1"/>
      <c r="I74" s="1"/>
      <c r="J74" s="1"/>
    </row>
    <row r="75" spans="6:10" x14ac:dyDescent="0.35">
      <c r="F75" s="1"/>
      <c r="G75" s="1"/>
      <c r="H75" s="1"/>
      <c r="I75" s="1"/>
      <c r="J75" s="1"/>
    </row>
    <row r="76" spans="6:10" x14ac:dyDescent="0.35">
      <c r="F76" s="1"/>
      <c r="G76" s="1"/>
      <c r="H76" s="1"/>
      <c r="I76" s="1"/>
      <c r="J76" s="1"/>
    </row>
    <row r="77" spans="6:10" x14ac:dyDescent="0.35">
      <c r="F77" s="1"/>
      <c r="G77" s="1"/>
      <c r="H77" s="1"/>
      <c r="I77" s="1"/>
      <c r="J77" s="1"/>
    </row>
    <row r="78" spans="6:10" x14ac:dyDescent="0.35">
      <c r="F78" s="1"/>
      <c r="G78" s="1"/>
      <c r="H78" s="1"/>
      <c r="I78" s="1"/>
      <c r="J78" s="1"/>
    </row>
    <row r="79" spans="6:10" x14ac:dyDescent="0.35">
      <c r="F79" s="1"/>
      <c r="G79" s="1"/>
      <c r="H79" s="1"/>
      <c r="I79" s="1"/>
      <c r="J79" s="1"/>
    </row>
    <row r="80" spans="6:10" x14ac:dyDescent="0.35">
      <c r="F80" s="1"/>
      <c r="G80" s="1"/>
      <c r="H80" s="1"/>
      <c r="I80" s="1"/>
      <c r="J80" s="1"/>
    </row>
    <row r="81" spans="6:10" x14ac:dyDescent="0.35">
      <c r="F81" s="1"/>
      <c r="G81" s="1"/>
      <c r="H81" s="1"/>
      <c r="I81" s="1"/>
      <c r="J81" s="1"/>
    </row>
    <row r="82" spans="6:10" x14ac:dyDescent="0.35">
      <c r="F82" s="1"/>
      <c r="G82" s="1"/>
      <c r="H82" s="1"/>
      <c r="I82" s="1"/>
      <c r="J82" s="1"/>
    </row>
    <row r="83" spans="6:10" x14ac:dyDescent="0.35">
      <c r="F83" s="1"/>
      <c r="G83" s="1"/>
      <c r="H83" s="1"/>
      <c r="I83" s="1"/>
      <c r="J83" s="1"/>
    </row>
    <row r="84" spans="6:10" x14ac:dyDescent="0.35">
      <c r="F84" s="1"/>
      <c r="G84" s="1"/>
      <c r="H84" s="1"/>
      <c r="I84" s="1"/>
      <c r="J84" s="1"/>
    </row>
    <row r="85" spans="6:10" x14ac:dyDescent="0.35">
      <c r="F85" s="1"/>
      <c r="G85" s="1"/>
      <c r="H85" s="1"/>
      <c r="I85" s="1"/>
      <c r="J85" s="1"/>
    </row>
    <row r="86" spans="6:10" x14ac:dyDescent="0.35">
      <c r="F86" s="1"/>
      <c r="G86" s="1"/>
      <c r="H86" s="1"/>
      <c r="I86" s="1"/>
      <c r="J86" s="1"/>
    </row>
    <row r="87" spans="6:10" x14ac:dyDescent="0.35">
      <c r="F87" s="1"/>
      <c r="G87" s="1"/>
      <c r="H87" s="1"/>
      <c r="I87" s="1"/>
      <c r="J87" s="1"/>
    </row>
    <row r="88" spans="6:10" x14ac:dyDescent="0.35">
      <c r="F88" s="1"/>
      <c r="G88" s="1"/>
      <c r="H88" s="1"/>
      <c r="I88" s="1"/>
      <c r="J88" s="1"/>
    </row>
    <row r="89" spans="6:10" x14ac:dyDescent="0.35">
      <c r="F89" s="1"/>
      <c r="G89" s="1"/>
      <c r="H89" s="1"/>
      <c r="I89" s="1"/>
      <c r="J89" s="1"/>
    </row>
    <row r="90" spans="6:10" x14ac:dyDescent="0.35">
      <c r="F90" s="1"/>
      <c r="G90" s="1"/>
      <c r="H90" s="1"/>
      <c r="I90" s="1"/>
      <c r="J90" s="1"/>
    </row>
    <row r="91" spans="6:10" x14ac:dyDescent="0.35">
      <c r="F91" s="1"/>
      <c r="G91" s="1"/>
      <c r="H91" s="1"/>
      <c r="I91" s="1"/>
      <c r="J91" s="1"/>
    </row>
    <row r="92" spans="6:10" x14ac:dyDescent="0.35">
      <c r="F92" s="1"/>
      <c r="G92" s="1"/>
      <c r="H92" s="1"/>
      <c r="I92" s="1"/>
      <c r="J92" s="1"/>
    </row>
    <row r="93" spans="6:10" x14ac:dyDescent="0.35">
      <c r="F93" s="1"/>
      <c r="G93" s="1"/>
      <c r="H93" s="1"/>
      <c r="I93" s="1"/>
      <c r="J93" s="1"/>
    </row>
    <row r="94" spans="6:10" x14ac:dyDescent="0.35">
      <c r="F94" s="1"/>
      <c r="G94" s="1"/>
      <c r="H94" s="1"/>
      <c r="I94" s="1"/>
      <c r="J94" s="1"/>
    </row>
    <row r="95" spans="6:10" x14ac:dyDescent="0.35">
      <c r="F95" s="1"/>
      <c r="G95" s="1"/>
      <c r="H95" s="1"/>
      <c r="I95" s="1"/>
      <c r="J95" s="1"/>
    </row>
    <row r="96" spans="6:10" x14ac:dyDescent="0.35">
      <c r="F96" s="1"/>
      <c r="G96" s="1"/>
      <c r="H96" s="1"/>
      <c r="I96" s="1"/>
      <c r="J96" s="1"/>
    </row>
    <row r="97" spans="6:10" x14ac:dyDescent="0.35">
      <c r="F97" s="1"/>
      <c r="G97" s="1"/>
      <c r="H97" s="1"/>
      <c r="I97" s="1"/>
      <c r="J97" s="1"/>
    </row>
    <row r="98" spans="6:10" x14ac:dyDescent="0.35">
      <c r="F98" s="1"/>
      <c r="G98" s="1"/>
      <c r="H98" s="1"/>
      <c r="I98" s="1"/>
      <c r="J98" s="1"/>
    </row>
    <row r="99" spans="6:10" x14ac:dyDescent="0.35">
      <c r="F99" s="1"/>
      <c r="G99" s="1"/>
      <c r="H99" s="1"/>
      <c r="I99" s="1"/>
      <c r="J99" s="1"/>
    </row>
    <row r="100" spans="6:10" x14ac:dyDescent="0.35">
      <c r="F100" s="1"/>
      <c r="G100" s="1"/>
      <c r="H100" s="1"/>
      <c r="I100" s="1"/>
      <c r="J100" s="1"/>
    </row>
    <row r="101" spans="6:10" x14ac:dyDescent="0.35">
      <c r="F101" s="1"/>
      <c r="G101" s="1"/>
      <c r="H101" s="1"/>
      <c r="I101" s="1"/>
      <c r="J101" s="1"/>
    </row>
    <row r="102" spans="6:10" x14ac:dyDescent="0.35">
      <c r="F102" s="1"/>
      <c r="G102" s="1"/>
      <c r="H102" s="1"/>
      <c r="I102" s="1"/>
      <c r="J102" s="1"/>
    </row>
    <row r="103" spans="6:10" x14ac:dyDescent="0.35">
      <c r="F103" s="1"/>
      <c r="G103" s="1"/>
      <c r="H103" s="1"/>
      <c r="I103" s="1"/>
      <c r="J103" s="1"/>
    </row>
    <row r="104" spans="6:10" x14ac:dyDescent="0.35">
      <c r="F104" s="1"/>
      <c r="G104" s="1"/>
      <c r="H104" s="1"/>
      <c r="I104" s="1"/>
      <c r="J104" s="1"/>
    </row>
    <row r="105" spans="6:10" x14ac:dyDescent="0.35">
      <c r="F105" s="1"/>
      <c r="G105" s="1"/>
      <c r="H105" s="1"/>
      <c r="I105" s="1"/>
      <c r="J105" s="1"/>
    </row>
    <row r="106" spans="6:10" x14ac:dyDescent="0.35">
      <c r="F106" s="1"/>
      <c r="G106" s="1"/>
      <c r="H106" s="1"/>
      <c r="I106" s="1"/>
      <c r="J106" s="1"/>
    </row>
    <row r="107" spans="6:10" x14ac:dyDescent="0.35">
      <c r="F107" s="1"/>
      <c r="G107" s="1"/>
      <c r="H107" s="1"/>
      <c r="I107" s="1"/>
      <c r="J107" s="1"/>
    </row>
    <row r="108" spans="6:10" x14ac:dyDescent="0.35">
      <c r="F108" s="1"/>
      <c r="G108" s="1"/>
      <c r="H108" s="1"/>
      <c r="I108" s="1"/>
      <c r="J108" s="1"/>
    </row>
    <row r="109" spans="6:10" x14ac:dyDescent="0.35">
      <c r="F109" s="1"/>
      <c r="G109" s="1"/>
      <c r="H109" s="1"/>
      <c r="I109" s="1"/>
      <c r="J109" s="1"/>
    </row>
    <row r="110" spans="6:10" x14ac:dyDescent="0.35">
      <c r="F110" s="1"/>
      <c r="G110" s="1"/>
      <c r="H110" s="1"/>
      <c r="I110" s="1"/>
      <c r="J110" s="1"/>
    </row>
    <row r="111" spans="6:10" x14ac:dyDescent="0.35">
      <c r="F111" s="1"/>
      <c r="G111" s="1"/>
      <c r="H111" s="1"/>
      <c r="I111" s="1"/>
      <c r="J111" s="1"/>
    </row>
    <row r="112" spans="6:10" x14ac:dyDescent="0.35">
      <c r="F112" s="1"/>
      <c r="G112" s="1"/>
      <c r="H112" s="1"/>
      <c r="I112" s="1"/>
      <c r="J112" s="1"/>
    </row>
    <row r="113" spans="6:10" x14ac:dyDescent="0.35">
      <c r="F113" s="1"/>
      <c r="G113" s="1"/>
      <c r="H113" s="1"/>
      <c r="I113" s="1"/>
      <c r="J113" s="1"/>
    </row>
    <row r="114" spans="6:10" x14ac:dyDescent="0.35">
      <c r="F114" s="1"/>
      <c r="G114" s="1"/>
      <c r="H114" s="1"/>
      <c r="I114" s="1"/>
      <c r="J114" s="1"/>
    </row>
    <row r="115" spans="6:10" x14ac:dyDescent="0.35">
      <c r="F115" s="1"/>
      <c r="G115" s="1"/>
      <c r="H115" s="1"/>
      <c r="I115" s="1"/>
      <c r="J115" s="1"/>
    </row>
    <row r="116" spans="6:10" x14ac:dyDescent="0.35">
      <c r="F116" s="1"/>
      <c r="G116" s="1"/>
      <c r="H116" s="1"/>
      <c r="I116" s="1"/>
      <c r="J116" s="1"/>
    </row>
    <row r="117" spans="6:10" x14ac:dyDescent="0.35">
      <c r="F117" s="1"/>
      <c r="G117" s="1"/>
      <c r="H117" s="1"/>
      <c r="I117" s="1"/>
      <c r="J117" s="1"/>
    </row>
    <row r="118" spans="6:10" x14ac:dyDescent="0.35">
      <c r="F118" s="1"/>
      <c r="G118" s="1"/>
      <c r="H118" s="1"/>
      <c r="I118" s="1"/>
      <c r="J118" s="1"/>
    </row>
    <row r="119" spans="6:10" x14ac:dyDescent="0.35">
      <c r="F119" s="1"/>
      <c r="G119" s="1"/>
      <c r="H119" s="1"/>
      <c r="I119" s="1"/>
      <c r="J119" s="1"/>
    </row>
    <row r="120" spans="6:10" x14ac:dyDescent="0.35">
      <c r="F120" s="1"/>
      <c r="G120" s="1"/>
      <c r="H120" s="1"/>
      <c r="I120" s="1"/>
      <c r="J120" s="1"/>
    </row>
    <row r="121" spans="6:10" x14ac:dyDescent="0.35">
      <c r="F121" s="1"/>
      <c r="G121" s="1"/>
      <c r="H121" s="1"/>
      <c r="I121" s="1"/>
      <c r="J121" s="1"/>
    </row>
    <row r="122" spans="6:10" x14ac:dyDescent="0.35">
      <c r="F122" s="1"/>
      <c r="G122" s="1"/>
      <c r="H122" s="1"/>
      <c r="I122" s="1"/>
      <c r="J122" s="1"/>
    </row>
    <row r="123" spans="6:10" x14ac:dyDescent="0.35">
      <c r="F123" s="1"/>
      <c r="G123" s="1"/>
      <c r="H123" s="1"/>
      <c r="I123" s="1"/>
      <c r="J123" s="1"/>
    </row>
    <row r="124" spans="6:10" x14ac:dyDescent="0.35">
      <c r="F124" s="1"/>
      <c r="G124" s="1"/>
      <c r="H124" s="1"/>
      <c r="I124" s="1"/>
      <c r="J124" s="1"/>
    </row>
    <row r="125" spans="6:10" x14ac:dyDescent="0.35">
      <c r="F125" s="1"/>
      <c r="G125" s="1"/>
      <c r="H125" s="1"/>
      <c r="I125" s="1"/>
      <c r="J125" s="1"/>
    </row>
    <row r="126" spans="6:10" x14ac:dyDescent="0.35">
      <c r="F126" s="1"/>
      <c r="G126" s="1"/>
      <c r="H126" s="1"/>
      <c r="I126" s="1"/>
      <c r="J126" s="1"/>
    </row>
    <row r="127" spans="6:10" x14ac:dyDescent="0.35">
      <c r="F127" s="1"/>
      <c r="G127" s="1"/>
      <c r="H127" s="1"/>
      <c r="I127" s="1"/>
      <c r="J127" s="1"/>
    </row>
    <row r="128" spans="6:10" x14ac:dyDescent="0.35">
      <c r="F128" s="1"/>
      <c r="G128" s="1"/>
      <c r="H128" s="1"/>
      <c r="I128" s="1"/>
      <c r="J128" s="1"/>
    </row>
    <row r="129" spans="6:10" x14ac:dyDescent="0.35">
      <c r="F129" s="1"/>
      <c r="G129" s="1"/>
      <c r="H129" s="1"/>
      <c r="I129" s="1"/>
      <c r="J129" s="1"/>
    </row>
    <row r="130" spans="6:10" x14ac:dyDescent="0.35">
      <c r="F130" s="1"/>
      <c r="G130" s="1"/>
      <c r="H130" s="1"/>
      <c r="I130" s="1"/>
      <c r="J130" s="1"/>
    </row>
    <row r="131" spans="6:10" x14ac:dyDescent="0.35">
      <c r="F131" s="1"/>
      <c r="G131" s="1"/>
      <c r="H131" s="1"/>
      <c r="I131" s="1"/>
      <c r="J131" s="1"/>
    </row>
    <row r="132" spans="6:10" x14ac:dyDescent="0.35">
      <c r="F132" s="1"/>
      <c r="G132" s="1"/>
      <c r="H132" s="1"/>
      <c r="I132" s="1"/>
      <c r="J132" s="1"/>
    </row>
    <row r="133" spans="6:10" x14ac:dyDescent="0.35">
      <c r="F133" s="1"/>
      <c r="G133" s="1"/>
      <c r="H133" s="1"/>
      <c r="I133" s="1"/>
      <c r="J133" s="1"/>
    </row>
    <row r="134" spans="6:10" x14ac:dyDescent="0.35">
      <c r="F134" s="1"/>
      <c r="G134" s="1"/>
      <c r="H134" s="1"/>
      <c r="I134" s="1"/>
      <c r="J134" s="1"/>
    </row>
    <row r="135" spans="6:10" x14ac:dyDescent="0.35">
      <c r="F135" s="1"/>
      <c r="G135" s="1"/>
      <c r="H135" s="1"/>
      <c r="I135" s="1"/>
      <c r="J135" s="1"/>
    </row>
    <row r="136" spans="6:10" x14ac:dyDescent="0.35">
      <c r="F136" s="1"/>
      <c r="G136" s="1"/>
      <c r="H136" s="1"/>
      <c r="I136" s="1"/>
      <c r="J136" s="1"/>
    </row>
    <row r="137" spans="6:10" x14ac:dyDescent="0.35">
      <c r="F137" s="1"/>
      <c r="G137" s="1"/>
      <c r="H137" s="1"/>
      <c r="I137" s="1"/>
      <c r="J137" s="1"/>
    </row>
    <row r="138" spans="6:10" x14ac:dyDescent="0.35">
      <c r="F138" s="1"/>
      <c r="G138" s="1"/>
      <c r="H138" s="1"/>
      <c r="I138" s="1"/>
      <c r="J138" s="1"/>
    </row>
    <row r="139" spans="6:10" x14ac:dyDescent="0.35">
      <c r="F139" s="1"/>
      <c r="G139" s="1"/>
      <c r="H139" s="1"/>
      <c r="I139" s="1"/>
      <c r="J139" s="1"/>
    </row>
    <row r="140" spans="6:10" x14ac:dyDescent="0.35">
      <c r="F140" s="1"/>
      <c r="G140" s="1"/>
      <c r="H140" s="1"/>
      <c r="I140" s="1"/>
      <c r="J140" s="1"/>
    </row>
    <row r="141" spans="6:10" x14ac:dyDescent="0.35">
      <c r="F141" s="1"/>
      <c r="G141" s="1"/>
      <c r="H141" s="1"/>
      <c r="I141" s="1"/>
      <c r="J141" s="1"/>
    </row>
    <row r="142" spans="6:10" x14ac:dyDescent="0.35">
      <c r="F142" s="1"/>
      <c r="G142" s="1"/>
      <c r="H142" s="1"/>
      <c r="I142" s="1"/>
      <c r="J142" s="1"/>
    </row>
    <row r="143" spans="6:10" x14ac:dyDescent="0.35">
      <c r="F143" s="1"/>
      <c r="G143" s="1"/>
      <c r="H143" s="1"/>
      <c r="I143" s="1"/>
      <c r="J143" s="1"/>
    </row>
    <row r="144" spans="6: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05" priority="2">
      <formula>LEN(TRIM(W5))=0</formula>
    </cfRule>
  </conditionalFormatting>
  <conditionalFormatting sqref="W13:Y14 Z15:AA15 W17:Y18 W20:Y32">
    <cfRule type="containsBlanks" dxfId="104"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4" id="{1780E35C-504C-460F-A09E-474CF2EDAE2D}">
            <xm:f>COUNT(MATCH($F4,'Potential Species'!$C$4:$C$945, 0))=0</xm:f>
            <x14:dxf>
              <fill>
                <patternFill patternType="solid">
                  <bgColor theme="5" tint="0.79998168889431442"/>
                </patternFill>
              </fill>
            </x14:dxf>
          </x14:cfRule>
          <xm:sqref>F4:F46</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8D11-B0DA-4B02-A8C7-9089BD2CBCFF}">
  <sheetPr codeName="Sheet61"/>
  <dimension ref="A1:I135"/>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22.36328125" bestFit="1" customWidth="1"/>
    <col min="6" max="6" width="20.81640625" bestFit="1" customWidth="1"/>
    <col min="7" max="7" width="11" bestFit="1" customWidth="1"/>
    <col min="8" max="8" width="10.81640625" bestFit="1" customWidth="1"/>
    <col min="9" max="9" width="8" bestFit="1" customWidth="1"/>
    <col min="10" max="10" width="24.269531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3</v>
      </c>
      <c r="C2" t="s">
        <v>365</v>
      </c>
      <c r="D2">
        <v>2</v>
      </c>
      <c r="E2" t="s">
        <v>65</v>
      </c>
      <c r="F2">
        <v>116</v>
      </c>
      <c r="G2">
        <v>23.5</v>
      </c>
    </row>
    <row r="3" spans="1:9" x14ac:dyDescent="0.35">
      <c r="A3" t="s">
        <v>16</v>
      </c>
      <c r="B3">
        <v>3</v>
      </c>
      <c r="C3" t="s">
        <v>365</v>
      </c>
      <c r="D3">
        <v>3</v>
      </c>
      <c r="E3" t="s">
        <v>23</v>
      </c>
      <c r="F3">
        <v>118</v>
      </c>
      <c r="G3">
        <v>30.1</v>
      </c>
    </row>
    <row r="4" spans="1:9" x14ac:dyDescent="0.35">
      <c r="A4" t="s">
        <v>16</v>
      </c>
      <c r="B4">
        <v>3</v>
      </c>
      <c r="C4" t="s">
        <v>365</v>
      </c>
      <c r="D4">
        <v>1</v>
      </c>
      <c r="E4" t="s">
        <v>65</v>
      </c>
      <c r="F4">
        <v>120</v>
      </c>
      <c r="G4">
        <v>21.8</v>
      </c>
    </row>
    <row r="5" spans="1:9" x14ac:dyDescent="0.35">
      <c r="A5" t="s">
        <v>16</v>
      </c>
      <c r="B5">
        <v>3</v>
      </c>
      <c r="C5" t="s">
        <v>365</v>
      </c>
      <c r="D5">
        <v>2</v>
      </c>
      <c r="E5" t="s">
        <v>65</v>
      </c>
      <c r="F5">
        <v>121</v>
      </c>
      <c r="G5">
        <v>26.8</v>
      </c>
    </row>
    <row r="6" spans="1:9" x14ac:dyDescent="0.35">
      <c r="A6" t="s">
        <v>16</v>
      </c>
      <c r="B6">
        <v>3</v>
      </c>
      <c r="C6" t="s">
        <v>373</v>
      </c>
      <c r="D6">
        <v>2</v>
      </c>
      <c r="E6" t="s">
        <v>22</v>
      </c>
      <c r="F6">
        <v>26</v>
      </c>
      <c r="G6">
        <v>0.4</v>
      </c>
    </row>
    <row r="7" spans="1:9" x14ac:dyDescent="0.35">
      <c r="A7" t="s">
        <v>16</v>
      </c>
      <c r="B7">
        <v>3</v>
      </c>
      <c r="C7" t="s">
        <v>373</v>
      </c>
      <c r="D7">
        <v>3</v>
      </c>
      <c r="E7" t="s">
        <v>22</v>
      </c>
      <c r="F7">
        <v>26</v>
      </c>
      <c r="G7">
        <v>0.6</v>
      </c>
    </row>
    <row r="8" spans="1:9" x14ac:dyDescent="0.35">
      <c r="A8" t="s">
        <v>16</v>
      </c>
      <c r="B8">
        <v>3</v>
      </c>
      <c r="C8" t="s">
        <v>373</v>
      </c>
      <c r="D8">
        <v>3</v>
      </c>
      <c r="E8" t="s">
        <v>22</v>
      </c>
      <c r="F8">
        <v>31</v>
      </c>
      <c r="G8">
        <v>0.8</v>
      </c>
    </row>
    <row r="9" spans="1:9" x14ac:dyDescent="0.35">
      <c r="A9" t="s">
        <v>16</v>
      </c>
      <c r="B9">
        <v>3</v>
      </c>
      <c r="C9" t="s">
        <v>373</v>
      </c>
      <c r="D9">
        <v>3</v>
      </c>
      <c r="E9" t="s">
        <v>22</v>
      </c>
      <c r="F9">
        <v>32</v>
      </c>
      <c r="G9">
        <v>0.9</v>
      </c>
    </row>
    <row r="10" spans="1:9" x14ac:dyDescent="0.35">
      <c r="A10" t="s">
        <v>16</v>
      </c>
      <c r="B10">
        <v>3</v>
      </c>
      <c r="C10" t="s">
        <v>373</v>
      </c>
      <c r="D10">
        <v>1</v>
      </c>
      <c r="E10" t="s">
        <v>245</v>
      </c>
      <c r="F10">
        <v>34</v>
      </c>
      <c r="G10">
        <v>0.9</v>
      </c>
    </row>
    <row r="11" spans="1:9" x14ac:dyDescent="0.35">
      <c r="A11" t="s">
        <v>16</v>
      </c>
      <c r="B11">
        <v>3</v>
      </c>
      <c r="C11" t="s">
        <v>373</v>
      </c>
      <c r="D11">
        <v>1</v>
      </c>
      <c r="E11" t="s">
        <v>15</v>
      </c>
      <c r="F11">
        <v>38</v>
      </c>
      <c r="G11">
        <v>1</v>
      </c>
    </row>
    <row r="12" spans="1:9" x14ac:dyDescent="0.35">
      <c r="A12" t="s">
        <v>16</v>
      </c>
      <c r="B12">
        <v>3</v>
      </c>
      <c r="C12" t="s">
        <v>373</v>
      </c>
      <c r="D12">
        <v>2</v>
      </c>
      <c r="E12" t="s">
        <v>294</v>
      </c>
      <c r="F12">
        <v>45</v>
      </c>
      <c r="G12">
        <v>3.7</v>
      </c>
    </row>
    <row r="13" spans="1:9" x14ac:dyDescent="0.35">
      <c r="A13" t="s">
        <v>16</v>
      </c>
      <c r="B13">
        <v>3</v>
      </c>
      <c r="C13" t="s">
        <v>373</v>
      </c>
      <c r="D13">
        <v>2</v>
      </c>
      <c r="E13" t="s">
        <v>263</v>
      </c>
      <c r="F13">
        <v>46</v>
      </c>
      <c r="G13">
        <v>3.7</v>
      </c>
    </row>
    <row r="14" spans="1:9" x14ac:dyDescent="0.35">
      <c r="A14" t="s">
        <v>16</v>
      </c>
      <c r="B14">
        <v>3</v>
      </c>
      <c r="C14" t="s">
        <v>373</v>
      </c>
      <c r="D14">
        <v>2</v>
      </c>
      <c r="E14" t="s">
        <v>294</v>
      </c>
      <c r="F14">
        <v>86</v>
      </c>
      <c r="G14">
        <v>29.2</v>
      </c>
    </row>
    <row r="15" spans="1:9" x14ac:dyDescent="0.35">
      <c r="A15" t="s">
        <v>16</v>
      </c>
      <c r="B15">
        <v>3</v>
      </c>
      <c r="C15" t="s">
        <v>373</v>
      </c>
      <c r="D15">
        <v>2</v>
      </c>
      <c r="E15" t="s">
        <v>88</v>
      </c>
      <c r="F15">
        <v>90</v>
      </c>
      <c r="G15">
        <v>12.2</v>
      </c>
    </row>
    <row r="16" spans="1:9" x14ac:dyDescent="0.35">
      <c r="A16" t="s">
        <v>16</v>
      </c>
      <c r="B16">
        <v>3</v>
      </c>
      <c r="C16" t="s">
        <v>373</v>
      </c>
      <c r="D16">
        <v>2</v>
      </c>
      <c r="E16" t="s">
        <v>8</v>
      </c>
      <c r="F16">
        <v>94</v>
      </c>
      <c r="G16">
        <v>24</v>
      </c>
    </row>
    <row r="17" spans="1:7" x14ac:dyDescent="0.35">
      <c r="A17" t="s">
        <v>16</v>
      </c>
      <c r="B17">
        <v>3</v>
      </c>
      <c r="C17" t="s">
        <v>373</v>
      </c>
      <c r="D17">
        <v>2</v>
      </c>
      <c r="E17" t="s">
        <v>294</v>
      </c>
      <c r="F17">
        <v>116</v>
      </c>
      <c r="G17">
        <v>57.4</v>
      </c>
    </row>
    <row r="18" spans="1:7" x14ac:dyDescent="0.35">
      <c r="A18" t="s">
        <v>16</v>
      </c>
      <c r="B18">
        <v>3</v>
      </c>
      <c r="C18" t="s">
        <v>373</v>
      </c>
      <c r="D18">
        <v>1</v>
      </c>
      <c r="E18" t="s">
        <v>23</v>
      </c>
      <c r="F18">
        <v>139</v>
      </c>
      <c r="G18">
        <v>33.700000000000003</v>
      </c>
    </row>
    <row r="19" spans="1:7" x14ac:dyDescent="0.35">
      <c r="A19" t="s">
        <v>16</v>
      </c>
      <c r="B19">
        <v>3</v>
      </c>
      <c r="C19" t="s">
        <v>373</v>
      </c>
      <c r="D19">
        <v>1</v>
      </c>
      <c r="E19" t="s">
        <v>23</v>
      </c>
      <c r="F19">
        <v>141</v>
      </c>
      <c r="G19">
        <v>39.5</v>
      </c>
    </row>
    <row r="20" spans="1:7" x14ac:dyDescent="0.35">
      <c r="A20" t="s">
        <v>16</v>
      </c>
      <c r="B20">
        <v>3</v>
      </c>
      <c r="C20" t="s">
        <v>373</v>
      </c>
      <c r="D20">
        <v>2</v>
      </c>
      <c r="E20" t="s">
        <v>23</v>
      </c>
      <c r="F20">
        <v>155</v>
      </c>
      <c r="G20">
        <v>64.5</v>
      </c>
    </row>
    <row r="21" spans="1:7" x14ac:dyDescent="0.35">
      <c r="A21" t="s">
        <v>16</v>
      </c>
      <c r="B21">
        <v>3</v>
      </c>
      <c r="C21" t="s">
        <v>364</v>
      </c>
      <c r="D21">
        <v>1</v>
      </c>
      <c r="E21" t="s">
        <v>22</v>
      </c>
      <c r="F21">
        <v>60</v>
      </c>
      <c r="G21">
        <v>1.4</v>
      </c>
    </row>
    <row r="22" spans="1:7" x14ac:dyDescent="0.35">
      <c r="A22" t="s">
        <v>16</v>
      </c>
      <c r="B22">
        <v>3</v>
      </c>
      <c r="C22" t="s">
        <v>364</v>
      </c>
      <c r="D22">
        <v>1</v>
      </c>
      <c r="E22" t="s">
        <v>35</v>
      </c>
      <c r="F22">
        <v>11</v>
      </c>
      <c r="G22">
        <v>0.1</v>
      </c>
    </row>
    <row r="23" spans="1:7" x14ac:dyDescent="0.35">
      <c r="A23" t="s">
        <v>16</v>
      </c>
      <c r="B23">
        <v>3</v>
      </c>
      <c r="C23" t="s">
        <v>364</v>
      </c>
      <c r="D23">
        <v>1</v>
      </c>
      <c r="E23" t="s">
        <v>35</v>
      </c>
      <c r="F23">
        <v>13</v>
      </c>
      <c r="G23">
        <v>0.05</v>
      </c>
    </row>
    <row r="24" spans="1:7" x14ac:dyDescent="0.35">
      <c r="A24" t="s">
        <v>16</v>
      </c>
      <c r="B24">
        <v>3</v>
      </c>
      <c r="C24" t="s">
        <v>364</v>
      </c>
      <c r="D24">
        <v>1</v>
      </c>
      <c r="E24" t="s">
        <v>35</v>
      </c>
      <c r="F24">
        <v>14</v>
      </c>
      <c r="G24">
        <v>0.05</v>
      </c>
    </row>
    <row r="25" spans="1:7" x14ac:dyDescent="0.35">
      <c r="A25" t="s">
        <v>16</v>
      </c>
      <c r="B25">
        <v>3</v>
      </c>
      <c r="C25" t="s">
        <v>364</v>
      </c>
      <c r="D25">
        <v>1</v>
      </c>
      <c r="E25" t="s">
        <v>35</v>
      </c>
      <c r="F25">
        <v>14</v>
      </c>
      <c r="G25">
        <v>0.05</v>
      </c>
    </row>
    <row r="26" spans="1:7" x14ac:dyDescent="0.35">
      <c r="A26" t="s">
        <v>16</v>
      </c>
      <c r="B26">
        <v>3</v>
      </c>
      <c r="C26" t="s">
        <v>364</v>
      </c>
      <c r="D26">
        <v>1</v>
      </c>
      <c r="E26" t="s">
        <v>35</v>
      </c>
      <c r="F26">
        <v>14</v>
      </c>
      <c r="G26">
        <v>0.05</v>
      </c>
    </row>
    <row r="27" spans="1:7" x14ac:dyDescent="0.35">
      <c r="A27" t="s">
        <v>16</v>
      </c>
      <c r="B27">
        <v>3</v>
      </c>
      <c r="C27" t="s">
        <v>364</v>
      </c>
      <c r="D27">
        <v>1</v>
      </c>
      <c r="E27" t="s">
        <v>35</v>
      </c>
      <c r="F27">
        <v>15</v>
      </c>
      <c r="G27">
        <v>0.05</v>
      </c>
    </row>
    <row r="28" spans="1:7" x14ac:dyDescent="0.35">
      <c r="A28" t="s">
        <v>16</v>
      </c>
      <c r="B28">
        <v>3</v>
      </c>
      <c r="C28" t="s">
        <v>364</v>
      </c>
      <c r="D28">
        <v>1</v>
      </c>
      <c r="E28" t="s">
        <v>35</v>
      </c>
      <c r="F28">
        <v>15</v>
      </c>
      <c r="G28">
        <v>0.1</v>
      </c>
    </row>
    <row r="29" spans="1:7" x14ac:dyDescent="0.35">
      <c r="A29" t="s">
        <v>16</v>
      </c>
      <c r="B29">
        <v>3</v>
      </c>
      <c r="C29" t="s">
        <v>364</v>
      </c>
      <c r="D29">
        <v>1</v>
      </c>
      <c r="E29" t="s">
        <v>35</v>
      </c>
      <c r="F29">
        <v>15</v>
      </c>
      <c r="G29">
        <v>0.05</v>
      </c>
    </row>
    <row r="30" spans="1:7" x14ac:dyDescent="0.35">
      <c r="A30" t="s">
        <v>16</v>
      </c>
      <c r="B30">
        <v>3</v>
      </c>
      <c r="C30" t="s">
        <v>364</v>
      </c>
      <c r="D30">
        <v>1</v>
      </c>
      <c r="E30" t="s">
        <v>35</v>
      </c>
      <c r="F30">
        <v>16</v>
      </c>
      <c r="G30">
        <v>0.1</v>
      </c>
    </row>
    <row r="31" spans="1:7" x14ac:dyDescent="0.35">
      <c r="A31" t="s">
        <v>16</v>
      </c>
      <c r="B31">
        <v>3</v>
      </c>
      <c r="C31" t="s">
        <v>364</v>
      </c>
      <c r="D31">
        <v>1</v>
      </c>
      <c r="E31" t="s">
        <v>35</v>
      </c>
      <c r="F31">
        <v>16</v>
      </c>
      <c r="G31">
        <v>0.1</v>
      </c>
    </row>
    <row r="32" spans="1:7" x14ac:dyDescent="0.35">
      <c r="A32" t="s">
        <v>16</v>
      </c>
      <c r="B32">
        <v>3</v>
      </c>
      <c r="C32" t="s">
        <v>364</v>
      </c>
      <c r="D32">
        <v>1</v>
      </c>
      <c r="E32" t="s">
        <v>35</v>
      </c>
      <c r="F32">
        <v>16</v>
      </c>
      <c r="G32">
        <v>0.1</v>
      </c>
    </row>
    <row r="33" spans="1:7" x14ac:dyDescent="0.35">
      <c r="A33" t="s">
        <v>16</v>
      </c>
      <c r="B33">
        <v>3</v>
      </c>
      <c r="C33" t="s">
        <v>364</v>
      </c>
      <c r="D33">
        <v>1</v>
      </c>
      <c r="E33" t="s">
        <v>35</v>
      </c>
      <c r="F33">
        <v>16</v>
      </c>
      <c r="G33">
        <v>0.1</v>
      </c>
    </row>
    <row r="34" spans="1:7" x14ac:dyDescent="0.35">
      <c r="A34" t="s">
        <v>16</v>
      </c>
      <c r="B34">
        <v>3</v>
      </c>
      <c r="C34" t="s">
        <v>364</v>
      </c>
      <c r="D34">
        <v>1</v>
      </c>
      <c r="E34" t="s">
        <v>35</v>
      </c>
      <c r="F34">
        <v>17</v>
      </c>
      <c r="G34">
        <v>0.1</v>
      </c>
    </row>
    <row r="35" spans="1:7" x14ac:dyDescent="0.35">
      <c r="A35" t="s">
        <v>16</v>
      </c>
      <c r="B35">
        <v>3</v>
      </c>
      <c r="C35" t="s">
        <v>364</v>
      </c>
      <c r="D35">
        <v>1</v>
      </c>
      <c r="E35" t="s">
        <v>35</v>
      </c>
      <c r="F35">
        <v>17</v>
      </c>
      <c r="G35">
        <v>0.1</v>
      </c>
    </row>
    <row r="36" spans="1:7" x14ac:dyDescent="0.35">
      <c r="A36" t="s">
        <v>16</v>
      </c>
      <c r="B36">
        <v>3</v>
      </c>
      <c r="C36" t="s">
        <v>364</v>
      </c>
      <c r="D36">
        <v>1</v>
      </c>
      <c r="E36" t="s">
        <v>35</v>
      </c>
      <c r="F36">
        <v>17</v>
      </c>
      <c r="G36">
        <v>0.1</v>
      </c>
    </row>
    <row r="37" spans="1:7" x14ac:dyDescent="0.35">
      <c r="A37" t="s">
        <v>16</v>
      </c>
      <c r="B37">
        <v>3</v>
      </c>
      <c r="C37" t="s">
        <v>364</v>
      </c>
      <c r="D37">
        <v>1</v>
      </c>
      <c r="E37" t="s">
        <v>35</v>
      </c>
      <c r="F37">
        <v>17</v>
      </c>
      <c r="G37">
        <v>0.1</v>
      </c>
    </row>
    <row r="38" spans="1:7" x14ac:dyDescent="0.35">
      <c r="A38" t="s">
        <v>16</v>
      </c>
      <c r="B38">
        <v>3</v>
      </c>
      <c r="C38" t="s">
        <v>364</v>
      </c>
      <c r="D38">
        <v>1</v>
      </c>
      <c r="E38" t="s">
        <v>35</v>
      </c>
      <c r="F38">
        <v>17</v>
      </c>
      <c r="G38">
        <v>0.1</v>
      </c>
    </row>
    <row r="39" spans="1:7" x14ac:dyDescent="0.35">
      <c r="A39" t="s">
        <v>16</v>
      </c>
      <c r="B39">
        <v>3</v>
      </c>
      <c r="C39" t="s">
        <v>364</v>
      </c>
      <c r="D39">
        <v>1</v>
      </c>
      <c r="E39" t="s">
        <v>35</v>
      </c>
      <c r="F39">
        <v>18</v>
      </c>
      <c r="G39">
        <v>0.05</v>
      </c>
    </row>
    <row r="40" spans="1:7" x14ac:dyDescent="0.35">
      <c r="A40" t="s">
        <v>16</v>
      </c>
      <c r="B40">
        <v>3</v>
      </c>
      <c r="C40" t="s">
        <v>364</v>
      </c>
      <c r="D40">
        <v>1</v>
      </c>
      <c r="E40" t="s">
        <v>35</v>
      </c>
      <c r="F40">
        <v>18</v>
      </c>
      <c r="G40">
        <v>0.1</v>
      </c>
    </row>
    <row r="41" spans="1:7" x14ac:dyDescent="0.35">
      <c r="A41" t="s">
        <v>16</v>
      </c>
      <c r="B41">
        <v>3</v>
      </c>
      <c r="C41" t="s">
        <v>364</v>
      </c>
      <c r="D41">
        <v>1</v>
      </c>
      <c r="E41" t="s">
        <v>35</v>
      </c>
      <c r="F41">
        <v>18</v>
      </c>
      <c r="G41">
        <v>0.1</v>
      </c>
    </row>
    <row r="42" spans="1:7" x14ac:dyDescent="0.35">
      <c r="A42" t="s">
        <v>16</v>
      </c>
      <c r="B42">
        <v>3</v>
      </c>
      <c r="C42" t="s">
        <v>364</v>
      </c>
      <c r="D42">
        <v>1</v>
      </c>
      <c r="E42" t="s">
        <v>35</v>
      </c>
      <c r="F42">
        <v>18</v>
      </c>
      <c r="G42">
        <v>0.2</v>
      </c>
    </row>
    <row r="43" spans="1:7" x14ac:dyDescent="0.35">
      <c r="A43" t="s">
        <v>16</v>
      </c>
      <c r="B43">
        <v>3</v>
      </c>
      <c r="C43" t="s">
        <v>364</v>
      </c>
      <c r="D43">
        <v>1</v>
      </c>
      <c r="E43" t="s">
        <v>22</v>
      </c>
      <c r="F43">
        <v>19</v>
      </c>
      <c r="G43">
        <v>0.1</v>
      </c>
    </row>
    <row r="44" spans="1:7" x14ac:dyDescent="0.35">
      <c r="A44" t="s">
        <v>16</v>
      </c>
      <c r="B44">
        <v>3</v>
      </c>
      <c r="C44" t="s">
        <v>364</v>
      </c>
      <c r="D44">
        <v>1</v>
      </c>
      <c r="E44" t="s">
        <v>22</v>
      </c>
      <c r="F44">
        <v>19</v>
      </c>
      <c r="G44">
        <v>0.1</v>
      </c>
    </row>
    <row r="45" spans="1:7" x14ac:dyDescent="0.35">
      <c r="A45" t="s">
        <v>16</v>
      </c>
      <c r="B45">
        <v>3</v>
      </c>
      <c r="C45" t="s">
        <v>364</v>
      </c>
      <c r="D45">
        <v>1</v>
      </c>
      <c r="E45" t="s">
        <v>22</v>
      </c>
      <c r="F45">
        <v>19</v>
      </c>
      <c r="G45">
        <v>0.1</v>
      </c>
    </row>
    <row r="46" spans="1:7" x14ac:dyDescent="0.35">
      <c r="A46" t="s">
        <v>16</v>
      </c>
      <c r="B46">
        <v>3</v>
      </c>
      <c r="C46" t="s">
        <v>364</v>
      </c>
      <c r="D46">
        <v>1</v>
      </c>
      <c r="E46" t="s">
        <v>35</v>
      </c>
      <c r="F46">
        <v>19</v>
      </c>
      <c r="G46">
        <v>0.1</v>
      </c>
    </row>
    <row r="47" spans="1:7" x14ac:dyDescent="0.35">
      <c r="A47" t="s">
        <v>16</v>
      </c>
      <c r="B47">
        <v>3</v>
      </c>
      <c r="C47" t="s">
        <v>364</v>
      </c>
      <c r="D47">
        <v>1</v>
      </c>
      <c r="E47" t="s">
        <v>35</v>
      </c>
      <c r="F47">
        <v>19</v>
      </c>
      <c r="G47">
        <v>0.2</v>
      </c>
    </row>
    <row r="48" spans="1:7" x14ac:dyDescent="0.35">
      <c r="A48" t="s">
        <v>16</v>
      </c>
      <c r="B48">
        <v>3</v>
      </c>
      <c r="C48" t="s">
        <v>364</v>
      </c>
      <c r="D48">
        <v>1</v>
      </c>
      <c r="E48" t="s">
        <v>22</v>
      </c>
      <c r="F48">
        <v>20</v>
      </c>
      <c r="G48">
        <v>0.2</v>
      </c>
    </row>
    <row r="49" spans="1:7" x14ac:dyDescent="0.35">
      <c r="A49" t="s">
        <v>16</v>
      </c>
      <c r="B49">
        <v>3</v>
      </c>
      <c r="C49" t="s">
        <v>364</v>
      </c>
      <c r="D49">
        <v>1</v>
      </c>
      <c r="E49" t="s">
        <v>22</v>
      </c>
      <c r="F49">
        <v>20</v>
      </c>
      <c r="G49">
        <v>0.2</v>
      </c>
    </row>
    <row r="50" spans="1:7" x14ac:dyDescent="0.35">
      <c r="A50" t="s">
        <v>16</v>
      </c>
      <c r="B50">
        <v>3</v>
      </c>
      <c r="C50" t="s">
        <v>364</v>
      </c>
      <c r="D50">
        <v>1</v>
      </c>
      <c r="E50" t="s">
        <v>22</v>
      </c>
      <c r="F50">
        <v>20</v>
      </c>
      <c r="G50">
        <v>0.1</v>
      </c>
    </row>
    <row r="51" spans="1:7" x14ac:dyDescent="0.35">
      <c r="A51" t="s">
        <v>16</v>
      </c>
      <c r="B51">
        <v>3</v>
      </c>
      <c r="C51" t="s">
        <v>364</v>
      </c>
      <c r="D51">
        <v>1</v>
      </c>
      <c r="E51" t="s">
        <v>22</v>
      </c>
      <c r="F51">
        <v>20</v>
      </c>
      <c r="G51">
        <v>0.2</v>
      </c>
    </row>
    <row r="52" spans="1:7" x14ac:dyDescent="0.35">
      <c r="A52" t="s">
        <v>16</v>
      </c>
      <c r="B52">
        <v>3</v>
      </c>
      <c r="C52" t="s">
        <v>364</v>
      </c>
      <c r="D52">
        <v>1</v>
      </c>
      <c r="E52" t="s">
        <v>22</v>
      </c>
      <c r="F52">
        <v>20</v>
      </c>
      <c r="G52">
        <v>0.2</v>
      </c>
    </row>
    <row r="53" spans="1:7" x14ac:dyDescent="0.35">
      <c r="A53" t="s">
        <v>16</v>
      </c>
      <c r="B53">
        <v>3</v>
      </c>
      <c r="C53" t="s">
        <v>364</v>
      </c>
      <c r="D53">
        <v>1</v>
      </c>
      <c r="E53" t="s">
        <v>22</v>
      </c>
      <c r="F53">
        <v>20</v>
      </c>
      <c r="G53">
        <v>0.2</v>
      </c>
    </row>
    <row r="54" spans="1:7" x14ac:dyDescent="0.35">
      <c r="A54" t="s">
        <v>16</v>
      </c>
      <c r="B54">
        <v>3</v>
      </c>
      <c r="C54" t="s">
        <v>364</v>
      </c>
      <c r="D54">
        <v>1</v>
      </c>
      <c r="E54" t="s">
        <v>35</v>
      </c>
      <c r="F54">
        <v>20</v>
      </c>
      <c r="G54">
        <v>0.1</v>
      </c>
    </row>
    <row r="55" spans="1:7" x14ac:dyDescent="0.35">
      <c r="A55" t="s">
        <v>16</v>
      </c>
      <c r="B55">
        <v>3</v>
      </c>
      <c r="C55" t="s">
        <v>364</v>
      </c>
      <c r="D55">
        <v>1</v>
      </c>
      <c r="E55" t="s">
        <v>35</v>
      </c>
      <c r="F55">
        <v>20</v>
      </c>
      <c r="G55">
        <v>0.2</v>
      </c>
    </row>
    <row r="56" spans="1:7" x14ac:dyDescent="0.35">
      <c r="A56" t="s">
        <v>16</v>
      </c>
      <c r="B56">
        <v>3</v>
      </c>
      <c r="C56" t="s">
        <v>364</v>
      </c>
      <c r="D56">
        <v>1</v>
      </c>
      <c r="E56" t="s">
        <v>35</v>
      </c>
      <c r="F56">
        <v>20</v>
      </c>
      <c r="G56">
        <v>0.2</v>
      </c>
    </row>
    <row r="57" spans="1:7" x14ac:dyDescent="0.35">
      <c r="A57" t="s">
        <v>16</v>
      </c>
      <c r="B57">
        <v>3</v>
      </c>
      <c r="C57" t="s">
        <v>364</v>
      </c>
      <c r="D57">
        <v>1</v>
      </c>
      <c r="E57" t="s">
        <v>22</v>
      </c>
      <c r="F57">
        <v>21</v>
      </c>
      <c r="G57">
        <v>0.2</v>
      </c>
    </row>
    <row r="58" spans="1:7" x14ac:dyDescent="0.35">
      <c r="A58" t="s">
        <v>16</v>
      </c>
      <c r="B58">
        <v>3</v>
      </c>
      <c r="C58" t="s">
        <v>364</v>
      </c>
      <c r="D58">
        <v>1</v>
      </c>
      <c r="E58" t="s">
        <v>22</v>
      </c>
      <c r="F58">
        <v>21</v>
      </c>
      <c r="G58">
        <v>0.1</v>
      </c>
    </row>
    <row r="59" spans="1:7" x14ac:dyDescent="0.35">
      <c r="A59" t="s">
        <v>16</v>
      </c>
      <c r="B59">
        <v>3</v>
      </c>
      <c r="C59" t="s">
        <v>364</v>
      </c>
      <c r="D59">
        <v>1</v>
      </c>
      <c r="E59" t="s">
        <v>22</v>
      </c>
      <c r="F59">
        <v>21</v>
      </c>
      <c r="G59">
        <v>0.2</v>
      </c>
    </row>
    <row r="60" spans="1:7" x14ac:dyDescent="0.35">
      <c r="A60" t="s">
        <v>16</v>
      </c>
      <c r="B60">
        <v>3</v>
      </c>
      <c r="C60" t="s">
        <v>364</v>
      </c>
      <c r="D60">
        <v>1</v>
      </c>
      <c r="E60" t="s">
        <v>22</v>
      </c>
      <c r="F60">
        <v>21</v>
      </c>
      <c r="G60">
        <v>0.2</v>
      </c>
    </row>
    <row r="61" spans="1:7" x14ac:dyDescent="0.35">
      <c r="A61" t="s">
        <v>16</v>
      </c>
      <c r="B61">
        <v>3</v>
      </c>
      <c r="C61" t="s">
        <v>364</v>
      </c>
      <c r="D61">
        <v>1</v>
      </c>
      <c r="E61" t="s">
        <v>35</v>
      </c>
      <c r="F61">
        <v>21</v>
      </c>
      <c r="G61">
        <v>0.1</v>
      </c>
    </row>
    <row r="62" spans="1:7" x14ac:dyDescent="0.35">
      <c r="A62" t="s">
        <v>16</v>
      </c>
      <c r="B62">
        <v>3</v>
      </c>
      <c r="C62" t="s">
        <v>364</v>
      </c>
      <c r="D62">
        <v>1</v>
      </c>
      <c r="E62" t="s">
        <v>35</v>
      </c>
      <c r="F62">
        <v>21</v>
      </c>
      <c r="G62">
        <v>0.2</v>
      </c>
    </row>
    <row r="63" spans="1:7" x14ac:dyDescent="0.35">
      <c r="A63" t="s">
        <v>16</v>
      </c>
      <c r="B63">
        <v>3</v>
      </c>
      <c r="C63" t="s">
        <v>364</v>
      </c>
      <c r="D63">
        <v>1</v>
      </c>
      <c r="E63" t="s">
        <v>35</v>
      </c>
      <c r="F63">
        <v>21</v>
      </c>
      <c r="G63">
        <v>0.2</v>
      </c>
    </row>
    <row r="64" spans="1:7" x14ac:dyDescent="0.35">
      <c r="A64" t="s">
        <v>16</v>
      </c>
      <c r="B64">
        <v>3</v>
      </c>
      <c r="C64" t="s">
        <v>364</v>
      </c>
      <c r="D64">
        <v>1</v>
      </c>
      <c r="E64" t="s">
        <v>35</v>
      </c>
      <c r="F64">
        <v>21</v>
      </c>
      <c r="G64">
        <v>0.2</v>
      </c>
    </row>
    <row r="65" spans="1:7" x14ac:dyDescent="0.35">
      <c r="A65" t="s">
        <v>16</v>
      </c>
      <c r="B65">
        <v>3</v>
      </c>
      <c r="C65" t="s">
        <v>364</v>
      </c>
      <c r="D65">
        <v>1</v>
      </c>
      <c r="E65" t="s">
        <v>22</v>
      </c>
      <c r="F65">
        <v>22</v>
      </c>
      <c r="G65">
        <v>0.3</v>
      </c>
    </row>
    <row r="66" spans="1:7" x14ac:dyDescent="0.35">
      <c r="A66" t="s">
        <v>16</v>
      </c>
      <c r="B66">
        <v>3</v>
      </c>
      <c r="C66" t="s">
        <v>364</v>
      </c>
      <c r="D66">
        <v>1</v>
      </c>
      <c r="E66" t="s">
        <v>22</v>
      </c>
      <c r="F66">
        <v>22</v>
      </c>
      <c r="G66">
        <v>0.3</v>
      </c>
    </row>
    <row r="67" spans="1:7" x14ac:dyDescent="0.35">
      <c r="A67" t="s">
        <v>16</v>
      </c>
      <c r="B67">
        <v>3</v>
      </c>
      <c r="C67" t="s">
        <v>364</v>
      </c>
      <c r="D67">
        <v>1</v>
      </c>
      <c r="E67" t="s">
        <v>35</v>
      </c>
      <c r="F67">
        <v>22</v>
      </c>
      <c r="G67">
        <v>2</v>
      </c>
    </row>
    <row r="68" spans="1:7" x14ac:dyDescent="0.35">
      <c r="A68" t="s">
        <v>16</v>
      </c>
      <c r="B68">
        <v>3</v>
      </c>
      <c r="C68" t="s">
        <v>364</v>
      </c>
      <c r="D68">
        <v>1</v>
      </c>
      <c r="E68" t="s">
        <v>35</v>
      </c>
      <c r="F68">
        <v>22</v>
      </c>
      <c r="G68">
        <v>0.3</v>
      </c>
    </row>
    <row r="69" spans="1:7" x14ac:dyDescent="0.35">
      <c r="A69" t="s">
        <v>16</v>
      </c>
      <c r="B69">
        <v>3</v>
      </c>
      <c r="C69" t="s">
        <v>364</v>
      </c>
      <c r="D69">
        <v>1</v>
      </c>
      <c r="E69" t="s">
        <v>35</v>
      </c>
      <c r="F69">
        <v>22</v>
      </c>
      <c r="G69">
        <v>0.2</v>
      </c>
    </row>
    <row r="70" spans="1:7" x14ac:dyDescent="0.35">
      <c r="A70" t="s">
        <v>16</v>
      </c>
      <c r="B70">
        <v>3</v>
      </c>
      <c r="C70" t="s">
        <v>364</v>
      </c>
      <c r="D70">
        <v>1</v>
      </c>
      <c r="E70" t="s">
        <v>22</v>
      </c>
      <c r="F70">
        <v>23</v>
      </c>
      <c r="G70">
        <v>0.3</v>
      </c>
    </row>
    <row r="71" spans="1:7" x14ac:dyDescent="0.35">
      <c r="A71" t="s">
        <v>16</v>
      </c>
      <c r="B71">
        <v>3</v>
      </c>
      <c r="C71" t="s">
        <v>364</v>
      </c>
      <c r="D71">
        <v>1</v>
      </c>
      <c r="E71" t="s">
        <v>22</v>
      </c>
      <c r="F71">
        <v>23</v>
      </c>
      <c r="G71">
        <v>0.3</v>
      </c>
    </row>
    <row r="72" spans="1:7" x14ac:dyDescent="0.35">
      <c r="A72" t="s">
        <v>16</v>
      </c>
      <c r="B72">
        <v>3</v>
      </c>
      <c r="C72" t="s">
        <v>364</v>
      </c>
      <c r="D72">
        <v>1</v>
      </c>
      <c r="E72" t="s">
        <v>35</v>
      </c>
      <c r="F72">
        <v>23</v>
      </c>
      <c r="G72">
        <v>0.2</v>
      </c>
    </row>
    <row r="73" spans="1:7" x14ac:dyDescent="0.35">
      <c r="A73" t="s">
        <v>16</v>
      </c>
      <c r="B73">
        <v>3</v>
      </c>
      <c r="C73" t="s">
        <v>364</v>
      </c>
      <c r="D73">
        <v>1</v>
      </c>
      <c r="E73" t="s">
        <v>22</v>
      </c>
      <c r="F73">
        <v>24</v>
      </c>
      <c r="G73">
        <v>0.3</v>
      </c>
    </row>
    <row r="74" spans="1:7" x14ac:dyDescent="0.35">
      <c r="A74" t="s">
        <v>16</v>
      </c>
      <c r="B74">
        <v>3</v>
      </c>
      <c r="C74" t="s">
        <v>364</v>
      </c>
      <c r="D74">
        <v>1</v>
      </c>
      <c r="E74" t="s">
        <v>22</v>
      </c>
      <c r="F74">
        <v>24</v>
      </c>
      <c r="G74">
        <v>0.3</v>
      </c>
    </row>
    <row r="75" spans="1:7" x14ac:dyDescent="0.35">
      <c r="A75" t="s">
        <v>16</v>
      </c>
      <c r="B75">
        <v>3</v>
      </c>
      <c r="C75" t="s">
        <v>364</v>
      </c>
      <c r="D75">
        <v>1</v>
      </c>
      <c r="E75" t="s">
        <v>22</v>
      </c>
      <c r="F75">
        <v>24</v>
      </c>
      <c r="G75">
        <v>0.3</v>
      </c>
    </row>
    <row r="76" spans="1:7" x14ac:dyDescent="0.35">
      <c r="A76" t="s">
        <v>16</v>
      </c>
      <c r="B76">
        <v>3</v>
      </c>
      <c r="C76" t="s">
        <v>364</v>
      </c>
      <c r="D76">
        <v>1</v>
      </c>
      <c r="E76" t="s">
        <v>22</v>
      </c>
      <c r="F76">
        <v>24</v>
      </c>
      <c r="G76">
        <v>0.3</v>
      </c>
    </row>
    <row r="77" spans="1:7" x14ac:dyDescent="0.35">
      <c r="A77" t="s">
        <v>16</v>
      </c>
      <c r="B77">
        <v>3</v>
      </c>
      <c r="C77" t="s">
        <v>364</v>
      </c>
      <c r="D77">
        <v>1</v>
      </c>
      <c r="E77" t="s">
        <v>22</v>
      </c>
      <c r="F77">
        <v>24</v>
      </c>
      <c r="G77">
        <v>0.3</v>
      </c>
    </row>
    <row r="78" spans="1:7" x14ac:dyDescent="0.35">
      <c r="A78" t="s">
        <v>16</v>
      </c>
      <c r="B78">
        <v>3</v>
      </c>
      <c r="C78" t="s">
        <v>364</v>
      </c>
      <c r="D78">
        <v>1</v>
      </c>
      <c r="E78" t="s">
        <v>65</v>
      </c>
      <c r="F78">
        <v>24</v>
      </c>
      <c r="G78">
        <v>0.1</v>
      </c>
    </row>
    <row r="79" spans="1:7" x14ac:dyDescent="0.35">
      <c r="A79" t="s">
        <v>16</v>
      </c>
      <c r="B79">
        <v>3</v>
      </c>
      <c r="C79" t="s">
        <v>364</v>
      </c>
      <c r="D79">
        <v>1</v>
      </c>
      <c r="E79" t="s">
        <v>35</v>
      </c>
      <c r="F79">
        <v>24</v>
      </c>
      <c r="G79">
        <v>0.3</v>
      </c>
    </row>
    <row r="80" spans="1:7" x14ac:dyDescent="0.35">
      <c r="A80" t="s">
        <v>16</v>
      </c>
      <c r="B80">
        <v>3</v>
      </c>
      <c r="C80" t="s">
        <v>364</v>
      </c>
      <c r="D80">
        <v>1</v>
      </c>
      <c r="E80" t="s">
        <v>22</v>
      </c>
      <c r="F80">
        <v>25</v>
      </c>
      <c r="G80">
        <v>0.3</v>
      </c>
    </row>
    <row r="81" spans="1:7" x14ac:dyDescent="0.35">
      <c r="A81" t="s">
        <v>16</v>
      </c>
      <c r="B81">
        <v>3</v>
      </c>
      <c r="C81" t="s">
        <v>364</v>
      </c>
      <c r="D81">
        <v>1</v>
      </c>
      <c r="E81" t="s">
        <v>22</v>
      </c>
      <c r="F81">
        <v>25</v>
      </c>
      <c r="G81">
        <v>0.4</v>
      </c>
    </row>
    <row r="82" spans="1:7" x14ac:dyDescent="0.35">
      <c r="A82" t="s">
        <v>16</v>
      </c>
      <c r="B82">
        <v>3</v>
      </c>
      <c r="C82" t="s">
        <v>364</v>
      </c>
      <c r="D82">
        <v>1</v>
      </c>
      <c r="E82" t="s">
        <v>22</v>
      </c>
      <c r="F82">
        <v>25</v>
      </c>
      <c r="G82">
        <v>0.4</v>
      </c>
    </row>
    <row r="83" spans="1:7" x14ac:dyDescent="0.35">
      <c r="A83" t="s">
        <v>16</v>
      </c>
      <c r="B83">
        <v>3</v>
      </c>
      <c r="C83" t="s">
        <v>364</v>
      </c>
      <c r="D83">
        <v>1</v>
      </c>
      <c r="E83" t="s">
        <v>65</v>
      </c>
      <c r="F83">
        <v>25</v>
      </c>
      <c r="G83">
        <v>0.1</v>
      </c>
    </row>
    <row r="84" spans="1:7" x14ac:dyDescent="0.35">
      <c r="A84" t="s">
        <v>16</v>
      </c>
      <c r="B84">
        <v>3</v>
      </c>
      <c r="C84" t="s">
        <v>364</v>
      </c>
      <c r="D84">
        <v>1</v>
      </c>
      <c r="E84" t="s">
        <v>65</v>
      </c>
      <c r="F84">
        <v>25</v>
      </c>
      <c r="G84">
        <v>0.1</v>
      </c>
    </row>
    <row r="85" spans="1:7" x14ac:dyDescent="0.35">
      <c r="A85" t="s">
        <v>16</v>
      </c>
      <c r="B85">
        <v>3</v>
      </c>
      <c r="C85" t="s">
        <v>364</v>
      </c>
      <c r="D85">
        <v>1</v>
      </c>
      <c r="E85" t="s">
        <v>65</v>
      </c>
      <c r="F85">
        <v>25</v>
      </c>
      <c r="G85">
        <v>0.1</v>
      </c>
    </row>
    <row r="86" spans="1:7" x14ac:dyDescent="0.35">
      <c r="A86" t="s">
        <v>16</v>
      </c>
      <c r="B86">
        <v>3</v>
      </c>
      <c r="C86" t="s">
        <v>364</v>
      </c>
      <c r="D86">
        <v>1</v>
      </c>
      <c r="E86" t="s">
        <v>65</v>
      </c>
      <c r="F86">
        <v>25</v>
      </c>
      <c r="G86">
        <v>0.1</v>
      </c>
    </row>
    <row r="87" spans="1:7" x14ac:dyDescent="0.35">
      <c r="A87" t="s">
        <v>16</v>
      </c>
      <c r="B87">
        <v>3</v>
      </c>
      <c r="C87" t="s">
        <v>364</v>
      </c>
      <c r="D87">
        <v>1</v>
      </c>
      <c r="E87" t="s">
        <v>65</v>
      </c>
      <c r="F87">
        <v>25</v>
      </c>
      <c r="G87">
        <v>0.1</v>
      </c>
    </row>
    <row r="88" spans="1:7" x14ac:dyDescent="0.35">
      <c r="A88" t="s">
        <v>16</v>
      </c>
      <c r="B88">
        <v>3</v>
      </c>
      <c r="C88" t="s">
        <v>364</v>
      </c>
      <c r="D88">
        <v>1</v>
      </c>
      <c r="E88" t="s">
        <v>22</v>
      </c>
      <c r="F88">
        <v>26</v>
      </c>
      <c r="G88">
        <v>0.5</v>
      </c>
    </row>
    <row r="89" spans="1:7" x14ac:dyDescent="0.35">
      <c r="A89" t="s">
        <v>16</v>
      </c>
      <c r="B89">
        <v>3</v>
      </c>
      <c r="C89" t="s">
        <v>364</v>
      </c>
      <c r="D89">
        <v>1</v>
      </c>
      <c r="E89" t="s">
        <v>22</v>
      </c>
      <c r="F89">
        <v>26</v>
      </c>
      <c r="G89">
        <v>0.6</v>
      </c>
    </row>
    <row r="90" spans="1:7" x14ac:dyDescent="0.35">
      <c r="A90" t="s">
        <v>16</v>
      </c>
      <c r="B90">
        <v>3</v>
      </c>
      <c r="C90" t="s">
        <v>364</v>
      </c>
      <c r="D90">
        <v>1</v>
      </c>
      <c r="E90" t="s">
        <v>22</v>
      </c>
      <c r="F90">
        <v>26</v>
      </c>
      <c r="G90">
        <v>0.5</v>
      </c>
    </row>
    <row r="91" spans="1:7" x14ac:dyDescent="0.35">
      <c r="A91" t="s">
        <v>16</v>
      </c>
      <c r="B91">
        <v>3</v>
      </c>
      <c r="C91" t="s">
        <v>364</v>
      </c>
      <c r="D91">
        <v>1</v>
      </c>
      <c r="E91" t="s">
        <v>65</v>
      </c>
      <c r="F91">
        <v>26</v>
      </c>
      <c r="G91">
        <v>0.1</v>
      </c>
    </row>
    <row r="92" spans="1:7" x14ac:dyDescent="0.35">
      <c r="A92" t="s">
        <v>16</v>
      </c>
      <c r="B92">
        <v>3</v>
      </c>
      <c r="C92" t="s">
        <v>364</v>
      </c>
      <c r="D92">
        <v>1</v>
      </c>
      <c r="E92" t="s">
        <v>22</v>
      </c>
      <c r="F92">
        <v>27</v>
      </c>
      <c r="G92">
        <v>0.4</v>
      </c>
    </row>
    <row r="93" spans="1:7" x14ac:dyDescent="0.35">
      <c r="A93" t="s">
        <v>16</v>
      </c>
      <c r="B93">
        <v>3</v>
      </c>
      <c r="C93" t="s">
        <v>364</v>
      </c>
      <c r="D93">
        <v>1</v>
      </c>
      <c r="E93" t="s">
        <v>65</v>
      </c>
      <c r="F93">
        <v>27</v>
      </c>
      <c r="G93">
        <v>0.1</v>
      </c>
    </row>
    <row r="94" spans="1:7" x14ac:dyDescent="0.35">
      <c r="A94" t="s">
        <v>16</v>
      </c>
      <c r="B94">
        <v>3</v>
      </c>
      <c r="C94" t="s">
        <v>364</v>
      </c>
      <c r="D94">
        <v>1</v>
      </c>
      <c r="E94" t="s">
        <v>249</v>
      </c>
      <c r="F94">
        <v>27</v>
      </c>
      <c r="G94">
        <v>0.4</v>
      </c>
    </row>
    <row r="95" spans="1:7" x14ac:dyDescent="0.35">
      <c r="A95" t="s">
        <v>16</v>
      </c>
      <c r="B95">
        <v>3</v>
      </c>
      <c r="C95" t="s">
        <v>364</v>
      </c>
      <c r="D95">
        <v>1</v>
      </c>
      <c r="E95" t="s">
        <v>15</v>
      </c>
      <c r="F95">
        <v>28</v>
      </c>
      <c r="G95">
        <v>0.4</v>
      </c>
    </row>
    <row r="96" spans="1:7" x14ac:dyDescent="0.35">
      <c r="A96" t="s">
        <v>16</v>
      </c>
      <c r="B96">
        <v>3</v>
      </c>
      <c r="C96" t="s">
        <v>364</v>
      </c>
      <c r="D96">
        <v>1</v>
      </c>
      <c r="E96" t="s">
        <v>65</v>
      </c>
      <c r="F96">
        <v>29</v>
      </c>
      <c r="G96">
        <v>0.2</v>
      </c>
    </row>
    <row r="97" spans="1:8" x14ac:dyDescent="0.35">
      <c r="A97" t="s">
        <v>16</v>
      </c>
      <c r="B97">
        <v>3</v>
      </c>
      <c r="C97" t="s">
        <v>364</v>
      </c>
      <c r="D97">
        <v>1</v>
      </c>
      <c r="E97" t="s">
        <v>22</v>
      </c>
      <c r="F97">
        <v>30</v>
      </c>
      <c r="G97">
        <v>1.1000000000000001</v>
      </c>
    </row>
    <row r="98" spans="1:8" x14ac:dyDescent="0.35">
      <c r="A98" t="s">
        <v>16</v>
      </c>
      <c r="B98">
        <v>3</v>
      </c>
      <c r="C98" t="s">
        <v>364</v>
      </c>
      <c r="D98">
        <v>1</v>
      </c>
      <c r="E98" t="s">
        <v>65</v>
      </c>
      <c r="F98">
        <v>32</v>
      </c>
      <c r="G98">
        <v>0.3</v>
      </c>
    </row>
    <row r="99" spans="1:8" x14ac:dyDescent="0.35">
      <c r="A99" t="s">
        <v>16</v>
      </c>
      <c r="B99">
        <v>3</v>
      </c>
      <c r="C99" t="s">
        <v>364</v>
      </c>
      <c r="D99">
        <v>1</v>
      </c>
      <c r="E99" t="s">
        <v>35</v>
      </c>
      <c r="F99">
        <v>32</v>
      </c>
      <c r="G99">
        <v>0.6</v>
      </c>
    </row>
    <row r="100" spans="1:8" x14ac:dyDescent="0.35">
      <c r="A100" t="s">
        <v>16</v>
      </c>
      <c r="B100">
        <v>3</v>
      </c>
      <c r="C100" t="s">
        <v>364</v>
      </c>
      <c r="D100">
        <v>1</v>
      </c>
      <c r="E100" t="s">
        <v>15</v>
      </c>
      <c r="F100">
        <v>35</v>
      </c>
      <c r="G100">
        <v>0.7</v>
      </c>
    </row>
    <row r="101" spans="1:8" x14ac:dyDescent="0.35">
      <c r="A101" t="s">
        <v>16</v>
      </c>
      <c r="B101">
        <v>3</v>
      </c>
      <c r="C101" t="s">
        <v>364</v>
      </c>
      <c r="D101">
        <v>1</v>
      </c>
      <c r="E101" t="s">
        <v>15</v>
      </c>
      <c r="F101">
        <v>35</v>
      </c>
      <c r="G101">
        <v>0.6</v>
      </c>
    </row>
    <row r="102" spans="1:8" x14ac:dyDescent="0.35">
      <c r="A102" t="s">
        <v>16</v>
      </c>
      <c r="B102">
        <v>3</v>
      </c>
      <c r="C102" t="s">
        <v>364</v>
      </c>
      <c r="D102">
        <v>1</v>
      </c>
      <c r="E102" t="s">
        <v>35</v>
      </c>
      <c r="F102">
        <v>35</v>
      </c>
      <c r="G102">
        <v>0.6</v>
      </c>
    </row>
    <row r="103" spans="1:8" x14ac:dyDescent="0.35">
      <c r="A103" t="s">
        <v>16</v>
      </c>
      <c r="B103">
        <v>3</v>
      </c>
      <c r="C103" t="s">
        <v>364</v>
      </c>
      <c r="D103">
        <v>1</v>
      </c>
      <c r="E103" t="s">
        <v>249</v>
      </c>
      <c r="F103">
        <v>35</v>
      </c>
      <c r="G103">
        <v>1</v>
      </c>
    </row>
    <row r="104" spans="1:8" x14ac:dyDescent="0.35">
      <c r="A104" t="s">
        <v>16</v>
      </c>
      <c r="B104">
        <v>3</v>
      </c>
      <c r="C104" t="s">
        <v>364</v>
      </c>
      <c r="D104">
        <v>1</v>
      </c>
      <c r="E104" t="s">
        <v>15</v>
      </c>
      <c r="F104">
        <v>37</v>
      </c>
      <c r="G104">
        <v>0.8</v>
      </c>
    </row>
    <row r="105" spans="1:8" x14ac:dyDescent="0.35">
      <c r="A105" t="s">
        <v>16</v>
      </c>
      <c r="B105">
        <v>3</v>
      </c>
      <c r="C105" t="s">
        <v>364</v>
      </c>
      <c r="D105">
        <v>1</v>
      </c>
      <c r="E105" t="s">
        <v>15</v>
      </c>
      <c r="F105">
        <v>37</v>
      </c>
      <c r="G105">
        <v>0.8</v>
      </c>
    </row>
    <row r="106" spans="1:8" x14ac:dyDescent="0.35">
      <c r="A106" t="s">
        <v>16</v>
      </c>
      <c r="B106">
        <v>3</v>
      </c>
      <c r="C106" t="s">
        <v>364</v>
      </c>
      <c r="D106">
        <v>1</v>
      </c>
      <c r="E106" t="s">
        <v>15</v>
      </c>
      <c r="F106">
        <v>40</v>
      </c>
      <c r="G106">
        <v>0.8</v>
      </c>
    </row>
    <row r="107" spans="1:8" x14ac:dyDescent="0.35">
      <c r="A107" t="s">
        <v>16</v>
      </c>
      <c r="B107">
        <v>3</v>
      </c>
      <c r="C107" t="s">
        <v>364</v>
      </c>
      <c r="D107">
        <v>1</v>
      </c>
      <c r="E107" t="s">
        <v>15</v>
      </c>
      <c r="F107">
        <v>41</v>
      </c>
      <c r="G107">
        <v>1.4</v>
      </c>
    </row>
    <row r="108" spans="1:8" x14ac:dyDescent="0.35">
      <c r="A108" t="s">
        <v>16</v>
      </c>
      <c r="B108">
        <v>3</v>
      </c>
      <c r="C108" t="s">
        <v>364</v>
      </c>
      <c r="D108">
        <v>1</v>
      </c>
      <c r="E108" t="s">
        <v>249</v>
      </c>
      <c r="F108">
        <v>43</v>
      </c>
      <c r="G108">
        <v>1.8</v>
      </c>
      <c r="H108" t="s">
        <v>13</v>
      </c>
    </row>
    <row r="109" spans="1:8" x14ac:dyDescent="0.35">
      <c r="A109" t="s">
        <v>16</v>
      </c>
      <c r="B109">
        <v>3</v>
      </c>
      <c r="C109" t="s">
        <v>364</v>
      </c>
      <c r="D109">
        <v>1</v>
      </c>
      <c r="E109" t="s">
        <v>15</v>
      </c>
      <c r="F109">
        <v>44</v>
      </c>
      <c r="G109">
        <v>1.5</v>
      </c>
    </row>
    <row r="110" spans="1:8" x14ac:dyDescent="0.35">
      <c r="A110" t="s">
        <v>16</v>
      </c>
      <c r="B110">
        <v>3</v>
      </c>
      <c r="C110" t="s">
        <v>364</v>
      </c>
      <c r="D110">
        <v>1</v>
      </c>
      <c r="E110" t="s">
        <v>15</v>
      </c>
      <c r="F110">
        <v>44</v>
      </c>
      <c r="G110">
        <v>1.6</v>
      </c>
    </row>
    <row r="111" spans="1:8" x14ac:dyDescent="0.35">
      <c r="A111" t="s">
        <v>16</v>
      </c>
      <c r="B111">
        <v>3</v>
      </c>
      <c r="C111" t="s">
        <v>364</v>
      </c>
      <c r="D111">
        <v>1</v>
      </c>
      <c r="E111" t="s">
        <v>15</v>
      </c>
      <c r="F111">
        <v>45</v>
      </c>
      <c r="G111">
        <v>1.4</v>
      </c>
    </row>
    <row r="112" spans="1:8" x14ac:dyDescent="0.35">
      <c r="A112" t="s">
        <v>16</v>
      </c>
      <c r="B112">
        <v>3</v>
      </c>
      <c r="C112" t="s">
        <v>364</v>
      </c>
      <c r="D112">
        <v>1</v>
      </c>
      <c r="E112" t="s">
        <v>15</v>
      </c>
      <c r="F112">
        <v>45</v>
      </c>
      <c r="G112">
        <v>1.9</v>
      </c>
    </row>
    <row r="113" spans="1:7" x14ac:dyDescent="0.35">
      <c r="A113" t="s">
        <v>16</v>
      </c>
      <c r="B113">
        <v>3</v>
      </c>
      <c r="C113" t="s">
        <v>364</v>
      </c>
      <c r="D113">
        <v>1</v>
      </c>
      <c r="E113" t="s">
        <v>15</v>
      </c>
      <c r="F113">
        <v>45</v>
      </c>
      <c r="G113">
        <v>1.5</v>
      </c>
    </row>
    <row r="114" spans="1:7" x14ac:dyDescent="0.35">
      <c r="A114" t="s">
        <v>16</v>
      </c>
      <c r="B114">
        <v>3</v>
      </c>
      <c r="C114" t="s">
        <v>364</v>
      </c>
      <c r="D114">
        <v>1</v>
      </c>
      <c r="E114" t="s">
        <v>15</v>
      </c>
      <c r="F114">
        <v>46</v>
      </c>
      <c r="G114">
        <v>1.7</v>
      </c>
    </row>
    <row r="115" spans="1:7" x14ac:dyDescent="0.35">
      <c r="A115" t="s">
        <v>16</v>
      </c>
      <c r="B115">
        <v>3</v>
      </c>
      <c r="C115" t="s">
        <v>364</v>
      </c>
      <c r="D115">
        <v>1</v>
      </c>
      <c r="E115" t="s">
        <v>15</v>
      </c>
      <c r="F115">
        <v>47</v>
      </c>
      <c r="G115">
        <v>1.7</v>
      </c>
    </row>
    <row r="116" spans="1:7" x14ac:dyDescent="0.35">
      <c r="A116" t="s">
        <v>16</v>
      </c>
      <c r="B116">
        <v>3</v>
      </c>
      <c r="C116" t="s">
        <v>364</v>
      </c>
      <c r="D116">
        <v>1</v>
      </c>
      <c r="E116" t="s">
        <v>15</v>
      </c>
      <c r="F116">
        <v>47</v>
      </c>
      <c r="G116">
        <v>1.9</v>
      </c>
    </row>
    <row r="117" spans="1:7" x14ac:dyDescent="0.35">
      <c r="A117" t="s">
        <v>16</v>
      </c>
      <c r="B117">
        <v>3</v>
      </c>
      <c r="C117" t="s">
        <v>364</v>
      </c>
      <c r="D117">
        <v>1</v>
      </c>
      <c r="E117" t="s">
        <v>15</v>
      </c>
      <c r="F117">
        <v>47</v>
      </c>
      <c r="G117">
        <v>1.8</v>
      </c>
    </row>
    <row r="118" spans="1:7" x14ac:dyDescent="0.35">
      <c r="A118" t="s">
        <v>16</v>
      </c>
      <c r="B118">
        <v>3</v>
      </c>
      <c r="C118" t="s">
        <v>364</v>
      </c>
      <c r="D118">
        <v>1</v>
      </c>
      <c r="E118" t="s">
        <v>15</v>
      </c>
      <c r="F118">
        <v>48</v>
      </c>
      <c r="G118">
        <v>1.8</v>
      </c>
    </row>
    <row r="119" spans="1:7" x14ac:dyDescent="0.35">
      <c r="A119" t="s">
        <v>16</v>
      </c>
      <c r="B119">
        <v>3</v>
      </c>
      <c r="C119" t="s">
        <v>364</v>
      </c>
      <c r="D119">
        <v>1</v>
      </c>
      <c r="E119" t="s">
        <v>249</v>
      </c>
      <c r="F119">
        <v>49</v>
      </c>
      <c r="G119">
        <v>1.4</v>
      </c>
    </row>
    <row r="120" spans="1:7" x14ac:dyDescent="0.35">
      <c r="A120" t="s">
        <v>16</v>
      </c>
      <c r="B120">
        <v>3</v>
      </c>
      <c r="C120" t="s">
        <v>364</v>
      </c>
      <c r="D120">
        <v>1</v>
      </c>
      <c r="E120" t="s">
        <v>15</v>
      </c>
      <c r="F120">
        <v>50</v>
      </c>
      <c r="G120">
        <v>1.1000000000000001</v>
      </c>
    </row>
    <row r="121" spans="1:7" x14ac:dyDescent="0.35">
      <c r="A121" t="s">
        <v>16</v>
      </c>
      <c r="B121">
        <v>3</v>
      </c>
      <c r="C121" t="s">
        <v>364</v>
      </c>
      <c r="D121">
        <v>1</v>
      </c>
      <c r="E121" t="s">
        <v>15</v>
      </c>
      <c r="F121">
        <v>50</v>
      </c>
      <c r="G121">
        <v>1.7</v>
      </c>
    </row>
    <row r="122" spans="1:7" x14ac:dyDescent="0.35">
      <c r="A122" t="s">
        <v>16</v>
      </c>
      <c r="B122">
        <v>3</v>
      </c>
      <c r="C122" t="s">
        <v>364</v>
      </c>
      <c r="D122">
        <v>1</v>
      </c>
      <c r="E122" t="s">
        <v>249</v>
      </c>
      <c r="F122">
        <v>50</v>
      </c>
      <c r="G122">
        <v>1.1000000000000001</v>
      </c>
    </row>
    <row r="123" spans="1:7" x14ac:dyDescent="0.35">
      <c r="A123" t="s">
        <v>16</v>
      </c>
      <c r="B123">
        <v>3</v>
      </c>
      <c r="C123" t="s">
        <v>364</v>
      </c>
      <c r="D123">
        <v>1</v>
      </c>
      <c r="E123" t="s">
        <v>294</v>
      </c>
      <c r="F123">
        <v>51</v>
      </c>
      <c r="G123">
        <v>5</v>
      </c>
    </row>
    <row r="124" spans="1:7" x14ac:dyDescent="0.35">
      <c r="A124" t="s">
        <v>16</v>
      </c>
      <c r="B124">
        <v>3</v>
      </c>
      <c r="C124" t="s">
        <v>364</v>
      </c>
      <c r="D124">
        <v>1</v>
      </c>
      <c r="E124" t="s">
        <v>15</v>
      </c>
      <c r="F124">
        <v>52</v>
      </c>
      <c r="G124">
        <v>1.3</v>
      </c>
    </row>
    <row r="125" spans="1:7" x14ac:dyDescent="0.35">
      <c r="A125" t="s">
        <v>16</v>
      </c>
      <c r="B125">
        <v>3</v>
      </c>
      <c r="C125" t="s">
        <v>364</v>
      </c>
      <c r="D125">
        <v>1</v>
      </c>
      <c r="E125" t="s">
        <v>294</v>
      </c>
      <c r="F125">
        <v>53</v>
      </c>
      <c r="G125">
        <v>5.0999999999999996</v>
      </c>
    </row>
    <row r="126" spans="1:7" x14ac:dyDescent="0.35">
      <c r="A126" t="s">
        <v>16</v>
      </c>
      <c r="B126">
        <v>3</v>
      </c>
      <c r="C126" t="s">
        <v>364</v>
      </c>
      <c r="D126">
        <v>1</v>
      </c>
      <c r="E126" t="s">
        <v>15</v>
      </c>
      <c r="F126">
        <v>55</v>
      </c>
      <c r="G126">
        <v>1.6</v>
      </c>
    </row>
    <row r="127" spans="1:7" x14ac:dyDescent="0.35">
      <c r="A127" t="s">
        <v>16</v>
      </c>
      <c r="B127">
        <v>3</v>
      </c>
      <c r="C127" t="s">
        <v>364</v>
      </c>
      <c r="D127">
        <v>1</v>
      </c>
      <c r="E127" t="s">
        <v>15</v>
      </c>
      <c r="F127">
        <v>56</v>
      </c>
      <c r="G127">
        <v>2.1</v>
      </c>
    </row>
    <row r="128" spans="1:7" x14ac:dyDescent="0.35">
      <c r="A128" t="s">
        <v>16</v>
      </c>
      <c r="B128">
        <v>3</v>
      </c>
      <c r="C128" t="s">
        <v>364</v>
      </c>
      <c r="D128">
        <v>1</v>
      </c>
      <c r="E128" t="s">
        <v>15</v>
      </c>
      <c r="F128">
        <v>57</v>
      </c>
      <c r="G128">
        <v>2.1</v>
      </c>
    </row>
    <row r="129" spans="1:7" x14ac:dyDescent="0.35">
      <c r="A129" t="s">
        <v>16</v>
      </c>
      <c r="B129">
        <v>3</v>
      </c>
      <c r="C129" t="s">
        <v>364</v>
      </c>
      <c r="D129">
        <v>1</v>
      </c>
      <c r="E129" t="s">
        <v>15</v>
      </c>
      <c r="F129">
        <v>59</v>
      </c>
      <c r="G129">
        <v>2.2999999999999998</v>
      </c>
    </row>
    <row r="130" spans="1:7" x14ac:dyDescent="0.35">
      <c r="A130" t="s">
        <v>16</v>
      </c>
      <c r="B130">
        <v>3</v>
      </c>
      <c r="C130" t="s">
        <v>364</v>
      </c>
      <c r="D130">
        <v>1</v>
      </c>
      <c r="E130" t="s">
        <v>15</v>
      </c>
      <c r="F130">
        <v>59</v>
      </c>
      <c r="G130">
        <v>1.9</v>
      </c>
    </row>
    <row r="131" spans="1:7" x14ac:dyDescent="0.35">
      <c r="A131" t="s">
        <v>16</v>
      </c>
      <c r="B131">
        <v>3</v>
      </c>
      <c r="C131" t="s">
        <v>364</v>
      </c>
      <c r="D131">
        <v>1</v>
      </c>
      <c r="E131" t="s">
        <v>15</v>
      </c>
      <c r="F131">
        <v>59</v>
      </c>
      <c r="G131">
        <v>2.2999999999999998</v>
      </c>
    </row>
    <row r="132" spans="1:7" x14ac:dyDescent="0.35">
      <c r="A132" t="s">
        <v>16</v>
      </c>
      <c r="B132">
        <v>3</v>
      </c>
      <c r="C132" t="s">
        <v>364</v>
      </c>
      <c r="D132">
        <v>1</v>
      </c>
      <c r="E132" t="s">
        <v>15</v>
      </c>
      <c r="F132">
        <v>60</v>
      </c>
      <c r="G132">
        <v>2.2999999999999998</v>
      </c>
    </row>
    <row r="133" spans="1:7" x14ac:dyDescent="0.35">
      <c r="A133" t="s">
        <v>16</v>
      </c>
      <c r="B133">
        <v>3</v>
      </c>
      <c r="C133" t="s">
        <v>364</v>
      </c>
      <c r="D133">
        <v>1</v>
      </c>
      <c r="E133" t="s">
        <v>15</v>
      </c>
      <c r="F133">
        <v>60</v>
      </c>
      <c r="G133">
        <v>2.2999999999999998</v>
      </c>
    </row>
    <row r="134" spans="1:7" x14ac:dyDescent="0.35">
      <c r="A134" t="s">
        <v>16</v>
      </c>
      <c r="B134">
        <v>3</v>
      </c>
      <c r="C134" t="s">
        <v>364</v>
      </c>
      <c r="D134">
        <v>1</v>
      </c>
      <c r="E134" t="s">
        <v>15</v>
      </c>
      <c r="F134">
        <v>61</v>
      </c>
      <c r="G134">
        <v>2.5</v>
      </c>
    </row>
    <row r="135" spans="1:7" x14ac:dyDescent="0.35">
      <c r="A135" t="s">
        <v>16</v>
      </c>
      <c r="B135">
        <v>3</v>
      </c>
      <c r="C135" t="s">
        <v>364</v>
      </c>
      <c r="D135">
        <v>1</v>
      </c>
      <c r="E135" t="s">
        <v>15</v>
      </c>
      <c r="F135">
        <v>61</v>
      </c>
      <c r="G135">
        <v>2.5</v>
      </c>
    </row>
  </sheetData>
  <phoneticPr fontId="3" type="noConversion"/>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4CA2-C524-4BA7-B319-94627B6B0FE8}">
  <sheetPr codeName="Sheet62"/>
  <dimension ref="A1:I5"/>
  <sheetViews>
    <sheetView workbookViewId="0"/>
  </sheetViews>
  <sheetFormatPr defaultRowHeight="14.5" x14ac:dyDescent="0.35"/>
  <cols>
    <col min="1" max="1" width="13" bestFit="1" customWidth="1"/>
    <col min="2" max="2" width="6.7265625" bestFit="1" customWidth="1"/>
    <col min="3" max="3" width="7.08984375" bestFit="1" customWidth="1"/>
    <col min="4" max="4" width="13.08984375" bestFit="1" customWidth="1"/>
    <col min="5" max="5" width="19"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16</v>
      </c>
      <c r="B2">
        <v>3</v>
      </c>
      <c r="C2" t="s">
        <v>364</v>
      </c>
      <c r="D2">
        <v>1</v>
      </c>
      <c r="E2" t="s">
        <v>15</v>
      </c>
      <c r="F2">
        <v>51</v>
      </c>
      <c r="G2">
        <v>53.2</v>
      </c>
      <c r="I2">
        <v>1.0431372549019609</v>
      </c>
    </row>
    <row r="3" spans="1:9" x14ac:dyDescent="0.35">
      <c r="A3" t="s">
        <v>16</v>
      </c>
      <c r="B3">
        <v>3</v>
      </c>
      <c r="C3" t="s">
        <v>364</v>
      </c>
      <c r="D3">
        <v>1</v>
      </c>
      <c r="E3" t="s">
        <v>35</v>
      </c>
      <c r="F3">
        <v>16</v>
      </c>
      <c r="G3">
        <v>1.4</v>
      </c>
      <c r="I3">
        <v>8.7499999999999994E-2</v>
      </c>
    </row>
    <row r="4" spans="1:9" x14ac:dyDescent="0.35">
      <c r="A4" t="s">
        <v>16</v>
      </c>
      <c r="B4">
        <v>3</v>
      </c>
      <c r="C4" t="s">
        <v>364</v>
      </c>
      <c r="D4">
        <v>1</v>
      </c>
      <c r="E4" t="s">
        <v>22</v>
      </c>
      <c r="F4">
        <v>211</v>
      </c>
      <c r="G4">
        <v>40.799999999999997</v>
      </c>
      <c r="I4">
        <v>0.1933649289099526</v>
      </c>
    </row>
    <row r="5" spans="1:9" x14ac:dyDescent="0.35">
      <c r="A5" t="s">
        <v>16</v>
      </c>
      <c r="B5">
        <v>3</v>
      </c>
      <c r="C5" t="s">
        <v>364</v>
      </c>
      <c r="D5">
        <v>1</v>
      </c>
      <c r="E5" t="s">
        <v>22</v>
      </c>
      <c r="F5">
        <v>6</v>
      </c>
      <c r="G5">
        <v>4.0999999999999996</v>
      </c>
      <c r="H5" t="s">
        <v>1003</v>
      </c>
      <c r="I5">
        <v>0.68333333333333324</v>
      </c>
    </row>
  </sheetData>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D7A0-2432-48B4-9E0D-563AD30477F4}">
  <sheetPr codeName="Sheet63"/>
  <dimension ref="B1:AB174"/>
  <sheetViews>
    <sheetView zoomScale="85" zoomScaleNormal="85" workbookViewId="0">
      <selection activeCell="F96" sqref="F9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Punta Morales</v>
      </c>
      <c r="C4" s="5">
        <f t="shared" ref="C4:C35" si="1">$W$6</f>
        <v>3</v>
      </c>
      <c r="D4" s="5" t="s">
        <v>365</v>
      </c>
      <c r="E4" s="5">
        <v>2</v>
      </c>
      <c r="F4" s="5" t="s">
        <v>65</v>
      </c>
      <c r="G4" s="5">
        <v>116</v>
      </c>
      <c r="H4" s="5">
        <v>23.5</v>
      </c>
      <c r="I4" s="5"/>
      <c r="J4" s="5"/>
      <c r="L4" s="5" t="str">
        <f>$W$5</f>
        <v>Punta Morales</v>
      </c>
      <c r="M4" s="5">
        <f>$W$6</f>
        <v>3</v>
      </c>
      <c r="N4" s="5" t="s">
        <v>364</v>
      </c>
      <c r="O4" s="5">
        <v>1</v>
      </c>
      <c r="P4" s="5" t="s">
        <v>15</v>
      </c>
      <c r="Q4" s="5">
        <v>51</v>
      </c>
      <c r="R4" s="5">
        <v>53.2</v>
      </c>
      <c r="S4" s="8"/>
      <c r="T4" s="14">
        <f>PuntaMorales3_Batch[[#This Row],[TotalWeight_g]]/PuntaMorales3_Batch[[#This Row],[Number]]</f>
        <v>1.0431372549019609</v>
      </c>
      <c r="V4" s="15" t="s">
        <v>990</v>
      </c>
      <c r="W4" s="25" t="s">
        <v>363</v>
      </c>
      <c r="X4" s="26" t="s">
        <v>379</v>
      </c>
      <c r="Y4" s="26" t="s">
        <v>378</v>
      </c>
      <c r="Z4" s="26" t="s">
        <v>364</v>
      </c>
      <c r="AA4" s="26" t="s">
        <v>365</v>
      </c>
      <c r="AB4" s="5"/>
    </row>
    <row r="5" spans="2:28" x14ac:dyDescent="0.35">
      <c r="B5" s="5" t="str">
        <f t="shared" si="0"/>
        <v>Punta Morales</v>
      </c>
      <c r="C5" s="5">
        <f t="shared" si="1"/>
        <v>3</v>
      </c>
      <c r="D5" s="5" t="s">
        <v>365</v>
      </c>
      <c r="E5" s="5">
        <v>3</v>
      </c>
      <c r="F5" s="5" t="s">
        <v>23</v>
      </c>
      <c r="G5" s="5">
        <v>118</v>
      </c>
      <c r="H5" s="5">
        <v>30.1</v>
      </c>
      <c r="I5" s="5"/>
      <c r="J5" s="5"/>
      <c r="L5" s="5" t="str">
        <f>$W$5</f>
        <v>Punta Morales</v>
      </c>
      <c r="M5" s="5">
        <f>$W$6</f>
        <v>3</v>
      </c>
      <c r="N5" s="5" t="s">
        <v>364</v>
      </c>
      <c r="O5" s="5">
        <v>1</v>
      </c>
      <c r="P5" s="5" t="s">
        <v>35</v>
      </c>
      <c r="Q5" s="5">
        <v>16</v>
      </c>
      <c r="R5" s="5">
        <v>1.4</v>
      </c>
      <c r="S5" s="5"/>
      <c r="T5" s="5">
        <f>PuntaMorales3_Batch[[#This Row],[TotalWeight_g]]/PuntaMorales3_Batch[[#This Row],[Number]]</f>
        <v>8.7499999999999994E-2</v>
      </c>
      <c r="V5" s="10" t="s">
        <v>295</v>
      </c>
      <c r="W5" s="29" t="s">
        <v>16</v>
      </c>
      <c r="X5" s="29" t="str">
        <f>PuntaMorales3_Info[[#This Row],[Centipede Net 1.1]]</f>
        <v>Punta Morales</v>
      </c>
      <c r="Y5" s="29" t="str">
        <f>PuntaMorales3_Info[[#This Row],[Centipede Net 1.1]]</f>
        <v>Punta Morales</v>
      </c>
      <c r="Z5" s="29" t="str">
        <f>PuntaMorales3_Info[[#This Row],[Centipede Net 1.1]]</f>
        <v>Punta Morales</v>
      </c>
      <c r="AA5" s="29" t="str">
        <f>PuntaMorales3_Info[[#This Row],[Centipede Net 1.1]]</f>
        <v>Punta Morales</v>
      </c>
      <c r="AB5" s="5"/>
    </row>
    <row r="6" spans="2:28" x14ac:dyDescent="0.35">
      <c r="B6" s="5" t="str">
        <f t="shared" si="0"/>
        <v>Punta Morales</v>
      </c>
      <c r="C6" s="5">
        <f t="shared" si="1"/>
        <v>3</v>
      </c>
      <c r="D6" s="5" t="s">
        <v>365</v>
      </c>
      <c r="E6" s="5">
        <v>1</v>
      </c>
      <c r="F6" s="5" t="s">
        <v>65</v>
      </c>
      <c r="G6" s="5">
        <v>120</v>
      </c>
      <c r="H6" s="5">
        <v>21.8</v>
      </c>
      <c r="I6" s="5"/>
      <c r="J6" s="5"/>
      <c r="L6" s="5" t="str">
        <f>$W$5</f>
        <v>Punta Morales</v>
      </c>
      <c r="M6" s="5">
        <f>$W$6</f>
        <v>3</v>
      </c>
      <c r="N6" s="5" t="s">
        <v>364</v>
      </c>
      <c r="O6" s="5">
        <v>1</v>
      </c>
      <c r="P6" s="5" t="s">
        <v>22</v>
      </c>
      <c r="Q6" s="5">
        <v>211</v>
      </c>
      <c r="R6" s="5">
        <v>40.799999999999997</v>
      </c>
      <c r="S6" s="5"/>
      <c r="T6" s="5">
        <f>PuntaMorales3_Batch[[#This Row],[TotalWeight_g]]/PuntaMorales3_Batch[[#This Row],[Number]]</f>
        <v>0.1933649289099526</v>
      </c>
      <c r="V6" s="10" t="s">
        <v>1053</v>
      </c>
      <c r="W6" s="15">
        <v>3</v>
      </c>
      <c r="X6" s="15">
        <f>PuntaMorales3_Info[[#This Row],[Centipede Net 1.1]]</f>
        <v>3</v>
      </c>
      <c r="Y6" s="15">
        <f>PuntaMorales3_Info[[#This Row],[Centipede Net 1.1]]</f>
        <v>3</v>
      </c>
      <c r="Z6" s="15">
        <f>PuntaMorales3_Info[[#This Row],[Centipede Net 1.1]]</f>
        <v>3</v>
      </c>
      <c r="AA6" s="15">
        <f>PuntaMorales3_Info[[#This Row],[Centipede Net 1.1]]</f>
        <v>3</v>
      </c>
      <c r="AB6" s="9"/>
    </row>
    <row r="7" spans="2:28" x14ac:dyDescent="0.35">
      <c r="B7" s="5" t="str">
        <f t="shared" si="0"/>
        <v>Punta Morales</v>
      </c>
      <c r="C7" s="5">
        <f t="shared" si="1"/>
        <v>3</v>
      </c>
      <c r="D7" s="5" t="s">
        <v>365</v>
      </c>
      <c r="E7" s="5">
        <v>2</v>
      </c>
      <c r="F7" s="5" t="s">
        <v>65</v>
      </c>
      <c r="G7" s="5">
        <v>121</v>
      </c>
      <c r="H7" s="5">
        <v>26.8</v>
      </c>
      <c r="I7" s="5"/>
      <c r="J7" s="5"/>
      <c r="L7" s="5" t="str">
        <f>$W$5</f>
        <v>Punta Morales</v>
      </c>
      <c r="M7" s="5">
        <f>$W$6</f>
        <v>3</v>
      </c>
      <c r="N7" s="5" t="s">
        <v>364</v>
      </c>
      <c r="O7" s="5">
        <v>1</v>
      </c>
      <c r="P7" s="5" t="s">
        <v>22</v>
      </c>
      <c r="Q7" s="5">
        <v>6</v>
      </c>
      <c r="R7" s="5">
        <v>4.0999999999999996</v>
      </c>
      <c r="S7" s="5" t="s">
        <v>1003</v>
      </c>
      <c r="T7" s="5">
        <f>PuntaMorales3_Batch[[#This Row],[TotalWeight_g]]/PuntaMorales3_Batch[[#This Row],[Number]]</f>
        <v>0.68333333333333324</v>
      </c>
      <c r="V7" s="10" t="s">
        <v>993</v>
      </c>
      <c r="W7" s="29" t="s">
        <v>1015</v>
      </c>
      <c r="X7" s="29" t="str">
        <f>PuntaMorales3_Info[[#This Row],[Centipede Net 1.1]]</f>
        <v>Dry</v>
      </c>
      <c r="Y7" s="29" t="str">
        <f>PuntaMorales3_Info[[#This Row],[Centipede Net 1.1]]</f>
        <v>Dry</v>
      </c>
      <c r="Z7" s="29" t="str">
        <f>PuntaMorales3_Info[[#This Row],[Centipede Net 1.1]]</f>
        <v>Dry</v>
      </c>
      <c r="AA7" s="29" t="str">
        <f>PuntaMorales3_Info[[#This Row],[Centipede Net 1.1]]</f>
        <v>Dry</v>
      </c>
      <c r="AB7" s="11"/>
    </row>
    <row r="8" spans="2:28" x14ac:dyDescent="0.35">
      <c r="B8" s="5" t="str">
        <f t="shared" si="0"/>
        <v>Punta Morales</v>
      </c>
      <c r="C8" s="5">
        <f t="shared" si="1"/>
        <v>3</v>
      </c>
      <c r="D8" s="5" t="s">
        <v>373</v>
      </c>
      <c r="E8" s="5">
        <v>2</v>
      </c>
      <c r="F8" s="5" t="s">
        <v>22</v>
      </c>
      <c r="G8" s="5">
        <v>26</v>
      </c>
      <c r="H8" s="5">
        <v>0.4</v>
      </c>
      <c r="I8" s="5"/>
      <c r="J8" s="5"/>
      <c r="V8" s="10" t="s">
        <v>384</v>
      </c>
      <c r="W8" s="16">
        <v>44983</v>
      </c>
      <c r="X8" s="16">
        <f>PuntaMorales3_Info[[#This Row],[Centipede Net 1.1]]</f>
        <v>44983</v>
      </c>
      <c r="Y8" s="16">
        <f>PuntaMorales3_Info[[#This Row],[Centipede Net 1.1]]</f>
        <v>44983</v>
      </c>
      <c r="Z8" s="16">
        <f>PuntaMorales3_Info[[#This Row],[Centipede Net 1.1]]</f>
        <v>44983</v>
      </c>
      <c r="AA8" s="16">
        <f>PuntaMorales3_Info[[#This Row],[Centipede Net 1.1]]</f>
        <v>44983</v>
      </c>
      <c r="AB8" s="5"/>
    </row>
    <row r="9" spans="2:28" x14ac:dyDescent="0.35">
      <c r="B9" s="5" t="str">
        <f t="shared" si="0"/>
        <v>Punta Morales</v>
      </c>
      <c r="C9" s="5">
        <f t="shared" si="1"/>
        <v>3</v>
      </c>
      <c r="D9" s="5" t="s">
        <v>373</v>
      </c>
      <c r="E9" s="5">
        <v>3</v>
      </c>
      <c r="F9" s="5" t="s">
        <v>22</v>
      </c>
      <c r="G9" s="5">
        <v>26</v>
      </c>
      <c r="H9" s="5">
        <v>0.6</v>
      </c>
      <c r="I9" s="5"/>
      <c r="J9" s="5"/>
      <c r="V9" s="10" t="s">
        <v>392</v>
      </c>
      <c r="W9" s="17">
        <v>0.17361111111111113</v>
      </c>
      <c r="X9" s="17">
        <f>PuntaMorales3_Info[[#This Row],[Centipede Net 1.1]]</f>
        <v>0.17361111111111113</v>
      </c>
      <c r="Y9" s="17">
        <f>PuntaMorales3_Info[[#This Row],[Centipede Net 1.1]]</f>
        <v>0.17361111111111113</v>
      </c>
      <c r="Z9" s="17">
        <f>PuntaMorales3_Info[[#This Row],[Centipede Net 1.1]]</f>
        <v>0.17361111111111113</v>
      </c>
      <c r="AA9" s="17">
        <f>PuntaMorales3_Info[[#This Row],[Centipede Net 1.1]]</f>
        <v>0.17361111111111113</v>
      </c>
      <c r="AB9" s="10"/>
    </row>
    <row r="10" spans="2:28" x14ac:dyDescent="0.35">
      <c r="B10" s="5" t="str">
        <f t="shared" si="0"/>
        <v>Punta Morales</v>
      </c>
      <c r="C10" s="5">
        <f t="shared" si="1"/>
        <v>3</v>
      </c>
      <c r="D10" s="5" t="s">
        <v>373</v>
      </c>
      <c r="E10" s="5">
        <v>3</v>
      </c>
      <c r="F10" s="5" t="s">
        <v>22</v>
      </c>
      <c r="G10" s="5">
        <v>31</v>
      </c>
      <c r="H10" s="5">
        <v>0.8</v>
      </c>
      <c r="I10" s="5"/>
      <c r="J10" s="5"/>
      <c r="V10" s="10" t="s">
        <v>366</v>
      </c>
      <c r="W10" s="15" t="s">
        <v>373</v>
      </c>
      <c r="X10" s="15" t="s">
        <v>373</v>
      </c>
      <c r="Y10" s="15" t="s">
        <v>373</v>
      </c>
      <c r="Z10" s="15" t="s">
        <v>364</v>
      </c>
      <c r="AA10" s="15" t="s">
        <v>365</v>
      </c>
      <c r="AB10" s="5"/>
    </row>
    <row r="11" spans="2:28" x14ac:dyDescent="0.35">
      <c r="B11" s="5" t="str">
        <f t="shared" si="0"/>
        <v>Punta Morales</v>
      </c>
      <c r="C11" s="5">
        <f t="shared" si="1"/>
        <v>3</v>
      </c>
      <c r="D11" s="5" t="s">
        <v>373</v>
      </c>
      <c r="E11" s="5">
        <v>3</v>
      </c>
      <c r="F11" s="5" t="s">
        <v>22</v>
      </c>
      <c r="G11" s="5">
        <v>32</v>
      </c>
      <c r="H11" s="5">
        <v>0.9</v>
      </c>
      <c r="I11" s="5"/>
      <c r="J11" s="5"/>
      <c r="V11" s="10" t="s">
        <v>978</v>
      </c>
      <c r="W11" s="15">
        <v>1</v>
      </c>
      <c r="X11" s="15">
        <v>2</v>
      </c>
      <c r="Y11" s="15">
        <v>3</v>
      </c>
      <c r="Z11" s="15">
        <v>1</v>
      </c>
      <c r="AA11" s="15">
        <v>1</v>
      </c>
      <c r="AB11" s="5"/>
    </row>
    <row r="12" spans="2:28" x14ac:dyDescent="0.35">
      <c r="B12" s="5" t="str">
        <f t="shared" si="0"/>
        <v>Punta Morales</v>
      </c>
      <c r="C12" s="5">
        <f t="shared" si="1"/>
        <v>3</v>
      </c>
      <c r="D12" s="5" t="s">
        <v>373</v>
      </c>
      <c r="E12" s="5">
        <v>1</v>
      </c>
      <c r="F12" s="5" t="s">
        <v>245</v>
      </c>
      <c r="G12" s="5">
        <v>34</v>
      </c>
      <c r="H12" s="5">
        <v>0.9</v>
      </c>
      <c r="I12" s="5"/>
      <c r="J12" s="5"/>
      <c r="V12" s="10" t="s">
        <v>367</v>
      </c>
      <c r="W12" s="15" t="str">
        <f>_xlfn.XLOOKUP(_xlfn.CONCAT(W5, " ", W6,  ".", W11), Sample_Coordinates[Sample Name], Sample_Coordinates[Coordinates], "Error")</f>
        <v>10.06751, -84.95745</v>
      </c>
      <c r="X12" s="15" t="str">
        <f>_xlfn.XLOOKUP(_xlfn.CONCAT(X5, " ", X6,  ".", X11), Sample_Coordinates[Sample Name], Sample_Coordinates[Coordinates], "Error")</f>
        <v>10.06746, -84.95766</v>
      </c>
      <c r="Y12" s="15" t="str">
        <f>_xlfn.XLOOKUP(_xlfn.CONCAT(Y5, " ", Y6,  ".", Y11), Sample_Coordinates[Sample Name], Sample_Coordinates[Coordinates], "Error")</f>
        <v>10.06736, -84.95809</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tr">
        <f t="shared" si="0"/>
        <v>Punta Morales</v>
      </c>
      <c r="C13" s="5">
        <f t="shared" si="1"/>
        <v>3</v>
      </c>
      <c r="D13" s="5" t="s">
        <v>373</v>
      </c>
      <c r="E13" s="5">
        <v>1</v>
      </c>
      <c r="F13" s="5" t="s">
        <v>15</v>
      </c>
      <c r="G13" s="5">
        <v>38</v>
      </c>
      <c r="H13" s="5">
        <v>1</v>
      </c>
      <c r="I13" s="5"/>
      <c r="J13" s="5"/>
      <c r="V13" s="10" t="s">
        <v>368</v>
      </c>
      <c r="W13" s="18">
        <v>0.19791666666666666</v>
      </c>
      <c r="X13" s="18">
        <v>0.1875</v>
      </c>
      <c r="Y13" s="18">
        <v>0.19444444444444445</v>
      </c>
      <c r="Z13" s="15"/>
      <c r="AA13" s="15"/>
    </row>
    <row r="14" spans="2:28" x14ac:dyDescent="0.35">
      <c r="B14" s="5" t="str">
        <f t="shared" si="0"/>
        <v>Punta Morales</v>
      </c>
      <c r="C14" s="5">
        <f t="shared" si="1"/>
        <v>3</v>
      </c>
      <c r="D14" s="5" t="s">
        <v>373</v>
      </c>
      <c r="E14" s="5">
        <v>2</v>
      </c>
      <c r="F14" s="5" t="s">
        <v>294</v>
      </c>
      <c r="G14" s="5">
        <v>45</v>
      </c>
      <c r="H14" s="5">
        <v>3.7</v>
      </c>
      <c r="I14" s="5"/>
      <c r="J14" s="5"/>
      <c r="V14" s="10" t="s">
        <v>369</v>
      </c>
      <c r="W14" s="18">
        <v>0.4201388888888889</v>
      </c>
      <c r="X14" s="18">
        <v>0.4201388888888889</v>
      </c>
      <c r="Y14" s="18">
        <v>0.4236111111111111</v>
      </c>
      <c r="Z14" s="15"/>
      <c r="AA14" s="15"/>
      <c r="AB14" s="6"/>
    </row>
    <row r="15" spans="2:28" x14ac:dyDescent="0.35">
      <c r="B15" s="5" t="str">
        <f t="shared" si="0"/>
        <v>Punta Morales</v>
      </c>
      <c r="C15" s="5">
        <f t="shared" si="1"/>
        <v>3</v>
      </c>
      <c r="D15" s="5" t="s">
        <v>373</v>
      </c>
      <c r="E15" s="5">
        <v>2</v>
      </c>
      <c r="F15" s="5" t="s">
        <v>263</v>
      </c>
      <c r="G15" s="5">
        <v>46</v>
      </c>
      <c r="H15" s="5">
        <v>3.7</v>
      </c>
      <c r="I15" s="5"/>
      <c r="J15" s="5"/>
      <c r="V15" s="10" t="s">
        <v>370</v>
      </c>
      <c r="W15" s="19">
        <f>IF(W14&lt;W13,24+24*(W14-W13),24*(W14-W13))</f>
        <v>5.3333333333333339</v>
      </c>
      <c r="X15" s="19">
        <f t="shared" ref="X15:Y15" si="2">IF(X14&lt;X13,24+24*(X14-X13),24*(X14-X13))</f>
        <v>5.5833333333333339</v>
      </c>
      <c r="Y15" s="19">
        <f t="shared" si="2"/>
        <v>5.5</v>
      </c>
      <c r="Z15" s="15">
        <v>1</v>
      </c>
      <c r="AA15" s="15">
        <v>20</v>
      </c>
      <c r="AB15" s="5"/>
    </row>
    <row r="16" spans="2:28" x14ac:dyDescent="0.35">
      <c r="B16" s="5" t="str">
        <f t="shared" si="0"/>
        <v>Punta Morales</v>
      </c>
      <c r="C16" s="5">
        <f t="shared" si="1"/>
        <v>3</v>
      </c>
      <c r="D16" s="5" t="s">
        <v>373</v>
      </c>
      <c r="E16" s="5">
        <v>2</v>
      </c>
      <c r="F16" s="5" t="s">
        <v>294</v>
      </c>
      <c r="G16" s="5">
        <v>86</v>
      </c>
      <c r="H16" s="5">
        <v>29.2</v>
      </c>
      <c r="I16" s="5"/>
      <c r="J16" s="5"/>
      <c r="V16" s="10" t="s">
        <v>371</v>
      </c>
      <c r="W16" s="15" t="s">
        <v>376</v>
      </c>
      <c r="X16" s="15" t="s">
        <v>376</v>
      </c>
      <c r="Y16" s="15" t="s">
        <v>376</v>
      </c>
      <c r="Z16" s="15" t="s">
        <v>374</v>
      </c>
      <c r="AA16" s="15" t="s">
        <v>375</v>
      </c>
      <c r="AB16" s="5"/>
    </row>
    <row r="17" spans="2:28" x14ac:dyDescent="0.35">
      <c r="B17" s="5" t="str">
        <f t="shared" si="0"/>
        <v>Punta Morales</v>
      </c>
      <c r="C17" s="5">
        <f t="shared" si="1"/>
        <v>3</v>
      </c>
      <c r="D17" s="5" t="s">
        <v>373</v>
      </c>
      <c r="E17" s="5">
        <v>2</v>
      </c>
      <c r="F17" s="5" t="s">
        <v>88</v>
      </c>
      <c r="G17" s="5">
        <v>90</v>
      </c>
      <c r="H17" s="5">
        <v>12.2</v>
      </c>
      <c r="I17" s="5"/>
      <c r="J17" s="5"/>
      <c r="V17" s="10" t="s">
        <v>388</v>
      </c>
      <c r="W17" s="20">
        <v>37.5</v>
      </c>
      <c r="X17" s="20">
        <v>53.5</v>
      </c>
      <c r="Y17" s="20">
        <v>50.1</v>
      </c>
      <c r="Z17" s="15"/>
      <c r="AA17" s="15"/>
      <c r="AB17" s="5"/>
    </row>
    <row r="18" spans="2:28" x14ac:dyDescent="0.35">
      <c r="B18" s="5" t="str">
        <f t="shared" si="0"/>
        <v>Punta Morales</v>
      </c>
      <c r="C18" s="5">
        <f t="shared" si="1"/>
        <v>3</v>
      </c>
      <c r="D18" s="5" t="s">
        <v>373</v>
      </c>
      <c r="E18" s="5">
        <v>2</v>
      </c>
      <c r="F18" s="5" t="s">
        <v>8</v>
      </c>
      <c r="G18" s="5">
        <v>94</v>
      </c>
      <c r="H18" s="5">
        <v>24</v>
      </c>
      <c r="I18" s="5"/>
      <c r="J18" s="5"/>
      <c r="V18" s="10" t="s">
        <v>389</v>
      </c>
      <c r="W18" s="20">
        <v>39.799999999999997</v>
      </c>
      <c r="X18" s="20">
        <v>54.5</v>
      </c>
      <c r="Y18" s="20">
        <v>49.2</v>
      </c>
      <c r="Z18" s="15"/>
      <c r="AA18" s="15"/>
      <c r="AB18" s="5"/>
    </row>
    <row r="19" spans="2:28" x14ac:dyDescent="0.35">
      <c r="B19" s="5" t="str">
        <f t="shared" si="0"/>
        <v>Punta Morales</v>
      </c>
      <c r="C19" s="5">
        <f t="shared" si="1"/>
        <v>3</v>
      </c>
      <c r="D19" s="5" t="s">
        <v>373</v>
      </c>
      <c r="E19" s="5">
        <v>2</v>
      </c>
      <c r="F19" s="5" t="s">
        <v>294</v>
      </c>
      <c r="G19" s="5">
        <v>116</v>
      </c>
      <c r="H19" s="5">
        <v>57.4</v>
      </c>
      <c r="I19" s="5"/>
      <c r="J19" s="5"/>
      <c r="V19" s="10" t="s">
        <v>372</v>
      </c>
      <c r="W19" s="15">
        <f>AVERAGE(W17:W18)</f>
        <v>38.65</v>
      </c>
      <c r="X19" s="15">
        <f t="shared" ref="X19:Y19" si="3">AVERAGE(X17:X18)</f>
        <v>54</v>
      </c>
      <c r="Y19" s="15">
        <f t="shared" si="3"/>
        <v>49.650000000000006</v>
      </c>
      <c r="Z19" s="15">
        <f>AVERAGE($W19:$Y19)</f>
        <v>47.433333333333337</v>
      </c>
      <c r="AA19" s="15">
        <f>AVERAGE($W19:$Y19)</f>
        <v>47.433333333333337</v>
      </c>
      <c r="AB19" s="5"/>
    </row>
    <row r="20" spans="2:28" x14ac:dyDescent="0.35">
      <c r="B20" s="5" t="str">
        <f t="shared" si="0"/>
        <v>Punta Morales</v>
      </c>
      <c r="C20" s="5">
        <f t="shared" si="1"/>
        <v>3</v>
      </c>
      <c r="D20" s="5" t="s">
        <v>373</v>
      </c>
      <c r="E20" s="5">
        <v>1</v>
      </c>
      <c r="F20" s="5" t="s">
        <v>23</v>
      </c>
      <c r="G20" s="5">
        <v>139</v>
      </c>
      <c r="H20" s="5">
        <v>33.700000000000003</v>
      </c>
      <c r="I20" s="5"/>
      <c r="J20" s="5"/>
      <c r="V20" s="10" t="s">
        <v>1</v>
      </c>
      <c r="W20" s="15"/>
      <c r="X20" s="21"/>
      <c r="Y20" s="15"/>
      <c r="Z20" s="15"/>
      <c r="AA20" s="15"/>
      <c r="AB20" s="5"/>
    </row>
    <row r="21" spans="2:28" x14ac:dyDescent="0.35">
      <c r="B21" s="5" t="str">
        <f t="shared" si="0"/>
        <v>Punta Morales</v>
      </c>
      <c r="C21" s="5">
        <f t="shared" si="1"/>
        <v>3</v>
      </c>
      <c r="D21" s="5" t="s">
        <v>373</v>
      </c>
      <c r="E21" s="5">
        <v>1</v>
      </c>
      <c r="F21" s="5" t="s">
        <v>23</v>
      </c>
      <c r="G21" s="5">
        <v>141</v>
      </c>
      <c r="H21" s="5">
        <v>39.5</v>
      </c>
      <c r="I21" s="5"/>
      <c r="J21" s="5"/>
      <c r="V21" s="10" t="s">
        <v>2</v>
      </c>
      <c r="W21" s="15">
        <v>7.81</v>
      </c>
      <c r="X21" s="15">
        <v>7.9</v>
      </c>
      <c r="Y21" s="15">
        <v>7.91</v>
      </c>
      <c r="Z21" s="15">
        <f t="shared" ref="Z21:AA31" si="4">AVERAGE($W21:$Y21)</f>
        <v>7.873333333333334</v>
      </c>
      <c r="AA21" s="15">
        <f t="shared" si="4"/>
        <v>7.873333333333334</v>
      </c>
      <c r="AB21" s="5"/>
    </row>
    <row r="22" spans="2:28" x14ac:dyDescent="0.35">
      <c r="B22" s="5" t="str">
        <f t="shared" si="0"/>
        <v>Punta Morales</v>
      </c>
      <c r="C22" s="5">
        <f t="shared" si="1"/>
        <v>3</v>
      </c>
      <c r="D22" s="5" t="s">
        <v>373</v>
      </c>
      <c r="E22" s="5">
        <v>2</v>
      </c>
      <c r="F22" s="5" t="s">
        <v>23</v>
      </c>
      <c r="G22" s="5">
        <v>155</v>
      </c>
      <c r="H22" s="5">
        <v>64.5</v>
      </c>
      <c r="I22" s="5"/>
      <c r="J22" s="5"/>
      <c r="V22" s="10" t="s">
        <v>3</v>
      </c>
      <c r="W22" s="15"/>
      <c r="X22" s="15"/>
      <c r="Y22" s="15"/>
      <c r="Z22" s="15"/>
      <c r="AA22" s="15"/>
      <c r="AB22" s="5"/>
    </row>
    <row r="23" spans="2:28" x14ac:dyDescent="0.35">
      <c r="B23" s="5" t="str">
        <f t="shared" si="0"/>
        <v>Punta Morales</v>
      </c>
      <c r="C23" s="5">
        <f t="shared" si="1"/>
        <v>3</v>
      </c>
      <c r="D23" s="5" t="s">
        <v>364</v>
      </c>
      <c r="E23" s="5">
        <v>1</v>
      </c>
      <c r="F23" s="5" t="s">
        <v>22</v>
      </c>
      <c r="G23" s="5">
        <v>60</v>
      </c>
      <c r="H23" s="5">
        <v>1.4</v>
      </c>
      <c r="I23" s="5"/>
      <c r="J23" s="5"/>
      <c r="V23" s="10" t="s">
        <v>4</v>
      </c>
      <c r="W23" s="15"/>
      <c r="X23" s="15"/>
      <c r="Y23" s="15"/>
      <c r="Z23" s="15"/>
      <c r="AA23" s="15"/>
      <c r="AB23" s="5"/>
    </row>
    <row r="24" spans="2:28" x14ac:dyDescent="0.35">
      <c r="B24" s="5" t="str">
        <f t="shared" si="0"/>
        <v>Punta Morales</v>
      </c>
      <c r="C24" s="5">
        <f t="shared" si="1"/>
        <v>3</v>
      </c>
      <c r="D24" s="5" t="s">
        <v>364</v>
      </c>
      <c r="E24" s="5">
        <v>1</v>
      </c>
      <c r="F24" s="5" t="s">
        <v>35</v>
      </c>
      <c r="G24" s="5">
        <v>11</v>
      </c>
      <c r="H24" s="5">
        <v>0.1</v>
      </c>
      <c r="I24" s="5"/>
      <c r="J24" s="5"/>
      <c r="V24" s="10" t="s">
        <v>354</v>
      </c>
      <c r="W24" s="15">
        <v>8.3800000000000008</v>
      </c>
      <c r="X24" s="15">
        <v>7.62</v>
      </c>
      <c r="Y24" s="15">
        <v>8.43</v>
      </c>
      <c r="Z24" s="15">
        <f t="shared" si="4"/>
        <v>8.1433333333333326</v>
      </c>
      <c r="AA24" s="15">
        <f t="shared" si="4"/>
        <v>8.1433333333333326</v>
      </c>
      <c r="AB24" s="5"/>
    </row>
    <row r="25" spans="2:28" x14ac:dyDescent="0.35">
      <c r="B25" s="5" t="str">
        <f t="shared" si="0"/>
        <v>Punta Morales</v>
      </c>
      <c r="C25" s="5">
        <f t="shared" si="1"/>
        <v>3</v>
      </c>
      <c r="D25" s="5" t="s">
        <v>364</v>
      </c>
      <c r="E25" s="5">
        <v>1</v>
      </c>
      <c r="F25" s="5" t="s">
        <v>35</v>
      </c>
      <c r="G25" s="5">
        <v>13</v>
      </c>
      <c r="H25" s="5">
        <v>0.05</v>
      </c>
      <c r="I25" s="5"/>
      <c r="J25" s="5"/>
      <c r="V25" s="10" t="s">
        <v>17</v>
      </c>
      <c r="W25" s="15"/>
      <c r="X25" s="15"/>
      <c r="Y25" s="15"/>
      <c r="Z25" s="15"/>
      <c r="AA25" s="15"/>
      <c r="AB25" s="5"/>
    </row>
    <row r="26" spans="2:28" x14ac:dyDescent="0.35">
      <c r="B26" s="5" t="str">
        <f t="shared" si="0"/>
        <v>Punta Morales</v>
      </c>
      <c r="C26" s="5">
        <f t="shared" si="1"/>
        <v>3</v>
      </c>
      <c r="D26" s="5" t="s">
        <v>364</v>
      </c>
      <c r="E26" s="5">
        <v>1</v>
      </c>
      <c r="F26" s="5" t="s">
        <v>35</v>
      </c>
      <c r="G26" s="5">
        <v>14</v>
      </c>
      <c r="H26" s="5">
        <v>0.05</v>
      </c>
      <c r="I26" s="5"/>
      <c r="J26" s="5"/>
      <c r="V26" s="10" t="s">
        <v>986</v>
      </c>
      <c r="W26" s="15"/>
      <c r="X26" s="15"/>
      <c r="Y26" s="15"/>
      <c r="Z26" s="15"/>
      <c r="AA26" s="15"/>
      <c r="AB26" s="5"/>
    </row>
    <row r="27" spans="2:28" x14ac:dyDescent="0.35">
      <c r="B27" s="5" t="str">
        <f t="shared" si="0"/>
        <v>Punta Morales</v>
      </c>
      <c r="C27" s="5">
        <f t="shared" si="1"/>
        <v>3</v>
      </c>
      <c r="D27" s="5" t="s">
        <v>364</v>
      </c>
      <c r="E27" s="5">
        <v>1</v>
      </c>
      <c r="F27" s="5" t="s">
        <v>35</v>
      </c>
      <c r="G27" s="5">
        <v>14</v>
      </c>
      <c r="H27" s="5">
        <v>0.05</v>
      </c>
      <c r="I27" s="5"/>
      <c r="J27" s="5"/>
      <c r="Q27" s="12"/>
      <c r="V27" s="10" t="s">
        <v>988</v>
      </c>
      <c r="W27" s="15"/>
      <c r="X27" s="15"/>
      <c r="Y27" s="15"/>
      <c r="Z27" s="15"/>
      <c r="AA27" s="15"/>
      <c r="AB27" s="5"/>
    </row>
    <row r="28" spans="2:28" x14ac:dyDescent="0.35">
      <c r="B28" s="5" t="str">
        <f t="shared" si="0"/>
        <v>Punta Morales</v>
      </c>
      <c r="C28" s="5">
        <f t="shared" si="1"/>
        <v>3</v>
      </c>
      <c r="D28" s="5" t="s">
        <v>364</v>
      </c>
      <c r="E28" s="5">
        <v>1</v>
      </c>
      <c r="F28" s="5" t="s">
        <v>35</v>
      </c>
      <c r="G28" s="5">
        <v>14</v>
      </c>
      <c r="H28" s="5">
        <v>0.05</v>
      </c>
      <c r="I28" s="5"/>
      <c r="J28" s="5"/>
      <c r="V28" s="10" t="s">
        <v>992</v>
      </c>
      <c r="W28" s="15"/>
      <c r="X28" s="15"/>
      <c r="Y28" s="15"/>
      <c r="Z28" s="15"/>
      <c r="AA28" s="15"/>
      <c r="AB28" s="5"/>
    </row>
    <row r="29" spans="2:28" x14ac:dyDescent="0.35">
      <c r="B29" s="5" t="str">
        <f t="shared" si="0"/>
        <v>Punta Morales</v>
      </c>
      <c r="C29" s="5">
        <f t="shared" si="1"/>
        <v>3</v>
      </c>
      <c r="D29" s="5" t="s">
        <v>364</v>
      </c>
      <c r="E29" s="5">
        <v>1</v>
      </c>
      <c r="F29" s="5" t="s">
        <v>35</v>
      </c>
      <c r="G29" s="5">
        <v>15</v>
      </c>
      <c r="H29" s="5">
        <v>0.05</v>
      </c>
      <c r="I29" s="5"/>
      <c r="J29" s="5"/>
      <c r="V29" s="10" t="s">
        <v>5</v>
      </c>
      <c r="W29" s="15">
        <v>34</v>
      </c>
      <c r="X29" s="15">
        <v>34</v>
      </c>
      <c r="Y29" s="15">
        <v>33</v>
      </c>
      <c r="Z29" s="15">
        <f t="shared" si="4"/>
        <v>33.666666666666664</v>
      </c>
      <c r="AA29" s="15">
        <f t="shared" si="4"/>
        <v>33.666666666666664</v>
      </c>
      <c r="AB29" s="5"/>
    </row>
    <row r="30" spans="2:28" x14ac:dyDescent="0.35">
      <c r="B30" s="5" t="str">
        <f t="shared" si="0"/>
        <v>Punta Morales</v>
      </c>
      <c r="C30" s="5">
        <f t="shared" si="1"/>
        <v>3</v>
      </c>
      <c r="D30" s="5" t="s">
        <v>364</v>
      </c>
      <c r="E30" s="5">
        <v>1</v>
      </c>
      <c r="F30" s="5" t="s">
        <v>35</v>
      </c>
      <c r="G30" s="5">
        <v>15</v>
      </c>
      <c r="H30" s="5">
        <v>0.1</v>
      </c>
      <c r="I30" s="5"/>
      <c r="J30" s="5"/>
      <c r="V30" s="10" t="s">
        <v>989</v>
      </c>
      <c r="W30" s="15"/>
      <c r="X30" s="15"/>
      <c r="Y30" s="15"/>
      <c r="Z30" s="15"/>
      <c r="AA30" s="15"/>
      <c r="AB30" s="5"/>
    </row>
    <row r="31" spans="2:28" x14ac:dyDescent="0.35">
      <c r="B31" s="5" t="str">
        <f t="shared" si="0"/>
        <v>Punta Morales</v>
      </c>
      <c r="C31" s="5">
        <f t="shared" si="1"/>
        <v>3</v>
      </c>
      <c r="D31" s="5" t="s">
        <v>364</v>
      </c>
      <c r="E31" s="5">
        <v>1</v>
      </c>
      <c r="F31" s="5" t="s">
        <v>35</v>
      </c>
      <c r="G31" s="5">
        <v>15</v>
      </c>
      <c r="H31" s="5">
        <v>0.05</v>
      </c>
      <c r="I31" s="5"/>
      <c r="J31" s="5"/>
      <c r="V31" s="10" t="s">
        <v>377</v>
      </c>
      <c r="W31" s="15">
        <v>25.9</v>
      </c>
      <c r="X31" s="15">
        <v>25.9</v>
      </c>
      <c r="Y31" s="15">
        <v>25.9</v>
      </c>
      <c r="Z31" s="15">
        <f t="shared" si="4"/>
        <v>25.899999999999995</v>
      </c>
      <c r="AA31" s="15">
        <f t="shared" si="4"/>
        <v>25.899999999999995</v>
      </c>
    </row>
    <row r="32" spans="2:28" x14ac:dyDescent="0.35">
      <c r="B32" s="5" t="str">
        <f t="shared" si="0"/>
        <v>Punta Morales</v>
      </c>
      <c r="C32" s="5">
        <f t="shared" si="1"/>
        <v>3</v>
      </c>
      <c r="D32" s="5" t="s">
        <v>364</v>
      </c>
      <c r="E32" s="5">
        <v>1</v>
      </c>
      <c r="F32" s="5" t="s">
        <v>35</v>
      </c>
      <c r="G32" s="5">
        <v>16</v>
      </c>
      <c r="H32" s="5">
        <v>0.1</v>
      </c>
      <c r="I32" s="5"/>
      <c r="J32" s="5"/>
      <c r="V32" s="10" t="s">
        <v>387</v>
      </c>
      <c r="W32" s="15"/>
      <c r="X32" s="15"/>
      <c r="Y32" s="15"/>
      <c r="Z32" s="15"/>
      <c r="AA32" s="15"/>
    </row>
    <row r="33" spans="2:10" x14ac:dyDescent="0.35">
      <c r="B33" s="5" t="str">
        <f t="shared" si="0"/>
        <v>Punta Morales</v>
      </c>
      <c r="C33" s="5">
        <f t="shared" si="1"/>
        <v>3</v>
      </c>
      <c r="D33" s="5" t="s">
        <v>364</v>
      </c>
      <c r="E33" s="5">
        <v>1</v>
      </c>
      <c r="F33" s="5" t="s">
        <v>35</v>
      </c>
      <c r="G33" s="5">
        <v>16</v>
      </c>
      <c r="H33" s="5">
        <v>0.1</v>
      </c>
      <c r="I33" s="5"/>
      <c r="J33" s="5"/>
    </row>
    <row r="34" spans="2:10" x14ac:dyDescent="0.35">
      <c r="B34" s="5" t="str">
        <f t="shared" si="0"/>
        <v>Punta Morales</v>
      </c>
      <c r="C34" s="5">
        <f t="shared" si="1"/>
        <v>3</v>
      </c>
      <c r="D34" s="5" t="s">
        <v>364</v>
      </c>
      <c r="E34" s="5">
        <v>1</v>
      </c>
      <c r="F34" s="5" t="s">
        <v>35</v>
      </c>
      <c r="G34" s="5">
        <v>16</v>
      </c>
      <c r="H34" s="5">
        <v>0.1</v>
      </c>
      <c r="I34" s="5"/>
      <c r="J34" s="5"/>
    </row>
    <row r="35" spans="2:10" x14ac:dyDescent="0.35">
      <c r="B35" s="5" t="str">
        <f t="shared" si="0"/>
        <v>Punta Morales</v>
      </c>
      <c r="C35" s="5">
        <f t="shared" si="1"/>
        <v>3</v>
      </c>
      <c r="D35" s="5" t="s">
        <v>364</v>
      </c>
      <c r="E35" s="5">
        <v>1</v>
      </c>
      <c r="F35" s="5" t="s">
        <v>35</v>
      </c>
      <c r="G35" s="5">
        <v>16</v>
      </c>
      <c r="H35" s="5">
        <v>0.1</v>
      </c>
      <c r="I35" s="5"/>
      <c r="J35" s="5"/>
    </row>
    <row r="36" spans="2:10" x14ac:dyDescent="0.35">
      <c r="B36" s="5" t="str">
        <f t="shared" ref="B36:B67" si="5">$W$5</f>
        <v>Punta Morales</v>
      </c>
      <c r="C36" s="5">
        <f t="shared" ref="C36:C67" si="6">$W$6</f>
        <v>3</v>
      </c>
      <c r="D36" s="5" t="s">
        <v>364</v>
      </c>
      <c r="E36" s="5">
        <v>1</v>
      </c>
      <c r="F36" s="5" t="s">
        <v>35</v>
      </c>
      <c r="G36" s="5">
        <v>17</v>
      </c>
      <c r="H36" s="5">
        <v>0.1</v>
      </c>
      <c r="I36" s="5"/>
      <c r="J36" s="5"/>
    </row>
    <row r="37" spans="2:10" x14ac:dyDescent="0.35">
      <c r="B37" s="5" t="str">
        <f t="shared" si="5"/>
        <v>Punta Morales</v>
      </c>
      <c r="C37" s="5">
        <f t="shared" si="6"/>
        <v>3</v>
      </c>
      <c r="D37" s="5" t="s">
        <v>364</v>
      </c>
      <c r="E37" s="5">
        <v>1</v>
      </c>
      <c r="F37" s="5" t="s">
        <v>35</v>
      </c>
      <c r="G37" s="5">
        <v>17</v>
      </c>
      <c r="H37" s="5">
        <v>0.1</v>
      </c>
      <c r="I37" s="5"/>
      <c r="J37" s="5"/>
    </row>
    <row r="38" spans="2:10" x14ac:dyDescent="0.35">
      <c r="B38" s="5" t="str">
        <f t="shared" si="5"/>
        <v>Punta Morales</v>
      </c>
      <c r="C38" s="5">
        <f t="shared" si="6"/>
        <v>3</v>
      </c>
      <c r="D38" s="5" t="s">
        <v>364</v>
      </c>
      <c r="E38" s="5">
        <v>1</v>
      </c>
      <c r="F38" s="5" t="s">
        <v>35</v>
      </c>
      <c r="G38" s="5">
        <v>17</v>
      </c>
      <c r="H38" s="5">
        <v>0.1</v>
      </c>
      <c r="I38" s="5"/>
      <c r="J38" s="5"/>
    </row>
    <row r="39" spans="2:10" x14ac:dyDescent="0.35">
      <c r="B39" s="5" t="str">
        <f t="shared" si="5"/>
        <v>Punta Morales</v>
      </c>
      <c r="C39" s="5">
        <f t="shared" si="6"/>
        <v>3</v>
      </c>
      <c r="D39" s="5" t="s">
        <v>364</v>
      </c>
      <c r="E39" s="5">
        <v>1</v>
      </c>
      <c r="F39" s="5" t="s">
        <v>35</v>
      </c>
      <c r="G39" s="5">
        <v>17</v>
      </c>
      <c r="H39" s="5">
        <v>0.1</v>
      </c>
      <c r="I39" s="5"/>
      <c r="J39" s="5"/>
    </row>
    <row r="40" spans="2:10" x14ac:dyDescent="0.35">
      <c r="B40" s="5" t="str">
        <f t="shared" si="5"/>
        <v>Punta Morales</v>
      </c>
      <c r="C40" s="5">
        <f t="shared" si="6"/>
        <v>3</v>
      </c>
      <c r="D40" s="5" t="s">
        <v>364</v>
      </c>
      <c r="E40" s="5">
        <v>1</v>
      </c>
      <c r="F40" s="5" t="s">
        <v>35</v>
      </c>
      <c r="G40" s="5">
        <v>17</v>
      </c>
      <c r="H40" s="5">
        <v>0.1</v>
      </c>
      <c r="I40" s="5"/>
      <c r="J40" s="5"/>
    </row>
    <row r="41" spans="2:10" x14ac:dyDescent="0.35">
      <c r="B41" s="5" t="str">
        <f t="shared" si="5"/>
        <v>Punta Morales</v>
      </c>
      <c r="C41" s="5">
        <f t="shared" si="6"/>
        <v>3</v>
      </c>
      <c r="D41" s="5" t="s">
        <v>364</v>
      </c>
      <c r="E41" s="5">
        <v>1</v>
      </c>
      <c r="F41" s="5" t="s">
        <v>35</v>
      </c>
      <c r="G41" s="5">
        <v>18</v>
      </c>
      <c r="H41" s="5">
        <v>0.05</v>
      </c>
      <c r="I41" s="5"/>
      <c r="J41" s="5"/>
    </row>
    <row r="42" spans="2:10" x14ac:dyDescent="0.35">
      <c r="B42" s="5" t="str">
        <f t="shared" si="5"/>
        <v>Punta Morales</v>
      </c>
      <c r="C42" s="5">
        <f t="shared" si="6"/>
        <v>3</v>
      </c>
      <c r="D42" s="5" t="s">
        <v>364</v>
      </c>
      <c r="E42" s="5">
        <v>1</v>
      </c>
      <c r="F42" s="5" t="s">
        <v>35</v>
      </c>
      <c r="G42" s="5">
        <v>18</v>
      </c>
      <c r="H42" s="5">
        <v>0.1</v>
      </c>
      <c r="I42" s="5"/>
      <c r="J42" s="5"/>
    </row>
    <row r="43" spans="2:10" x14ac:dyDescent="0.35">
      <c r="B43" s="5" t="str">
        <f t="shared" si="5"/>
        <v>Punta Morales</v>
      </c>
      <c r="C43" s="5">
        <f t="shared" si="6"/>
        <v>3</v>
      </c>
      <c r="D43" s="5" t="s">
        <v>364</v>
      </c>
      <c r="E43" s="5">
        <v>1</v>
      </c>
      <c r="F43" s="5" t="s">
        <v>35</v>
      </c>
      <c r="G43" s="5">
        <v>18</v>
      </c>
      <c r="H43" s="5">
        <v>0.1</v>
      </c>
      <c r="I43" s="5"/>
      <c r="J43" s="5"/>
    </row>
    <row r="44" spans="2:10" x14ac:dyDescent="0.35">
      <c r="B44" s="5" t="str">
        <f t="shared" si="5"/>
        <v>Punta Morales</v>
      </c>
      <c r="C44" s="5">
        <f t="shared" si="6"/>
        <v>3</v>
      </c>
      <c r="D44" s="5" t="s">
        <v>364</v>
      </c>
      <c r="E44" s="5">
        <v>1</v>
      </c>
      <c r="F44" s="5" t="s">
        <v>35</v>
      </c>
      <c r="G44" s="5">
        <v>18</v>
      </c>
      <c r="H44" s="5">
        <v>0.2</v>
      </c>
      <c r="I44" s="5"/>
      <c r="J44" s="5"/>
    </row>
    <row r="45" spans="2:10" x14ac:dyDescent="0.35">
      <c r="B45" s="5" t="str">
        <f t="shared" si="5"/>
        <v>Punta Morales</v>
      </c>
      <c r="C45" s="5">
        <f t="shared" si="6"/>
        <v>3</v>
      </c>
      <c r="D45" s="5" t="s">
        <v>364</v>
      </c>
      <c r="E45" s="5">
        <v>1</v>
      </c>
      <c r="F45" s="5" t="s">
        <v>22</v>
      </c>
      <c r="G45" s="5">
        <v>19</v>
      </c>
      <c r="H45" s="5">
        <v>0.1</v>
      </c>
      <c r="I45" s="5"/>
      <c r="J45" s="5"/>
    </row>
    <row r="46" spans="2:10" x14ac:dyDescent="0.35">
      <c r="B46" s="5" t="str">
        <f t="shared" si="5"/>
        <v>Punta Morales</v>
      </c>
      <c r="C46" s="5">
        <f t="shared" si="6"/>
        <v>3</v>
      </c>
      <c r="D46" s="5" t="s">
        <v>364</v>
      </c>
      <c r="E46" s="5">
        <v>1</v>
      </c>
      <c r="F46" s="5" t="s">
        <v>22</v>
      </c>
      <c r="G46" s="5">
        <v>19</v>
      </c>
      <c r="H46" s="5">
        <v>0.1</v>
      </c>
      <c r="I46" s="5"/>
      <c r="J46" s="5"/>
    </row>
    <row r="47" spans="2:10" x14ac:dyDescent="0.35">
      <c r="B47" s="5" t="str">
        <f t="shared" si="5"/>
        <v>Punta Morales</v>
      </c>
      <c r="C47" s="5">
        <f t="shared" si="6"/>
        <v>3</v>
      </c>
      <c r="D47" s="5" t="s">
        <v>364</v>
      </c>
      <c r="E47" s="5">
        <v>1</v>
      </c>
      <c r="F47" s="5" t="s">
        <v>22</v>
      </c>
      <c r="G47" s="5">
        <v>19</v>
      </c>
      <c r="H47" s="5">
        <v>0.1</v>
      </c>
      <c r="I47" s="5"/>
      <c r="J47" s="5"/>
    </row>
    <row r="48" spans="2:10" x14ac:dyDescent="0.35">
      <c r="B48" s="5" t="str">
        <f t="shared" si="5"/>
        <v>Punta Morales</v>
      </c>
      <c r="C48" s="5">
        <f t="shared" si="6"/>
        <v>3</v>
      </c>
      <c r="D48" s="5" t="s">
        <v>364</v>
      </c>
      <c r="E48" s="5">
        <v>1</v>
      </c>
      <c r="F48" s="5" t="s">
        <v>35</v>
      </c>
      <c r="G48" s="5">
        <v>19</v>
      </c>
      <c r="H48" s="5">
        <v>0.1</v>
      </c>
      <c r="I48" s="5"/>
      <c r="J48" s="5"/>
    </row>
    <row r="49" spans="2:10" x14ac:dyDescent="0.35">
      <c r="B49" s="5" t="str">
        <f t="shared" si="5"/>
        <v>Punta Morales</v>
      </c>
      <c r="C49" s="5">
        <f t="shared" si="6"/>
        <v>3</v>
      </c>
      <c r="D49" s="5" t="s">
        <v>364</v>
      </c>
      <c r="E49" s="5">
        <v>1</v>
      </c>
      <c r="F49" s="5" t="s">
        <v>35</v>
      </c>
      <c r="G49" s="5">
        <v>19</v>
      </c>
      <c r="H49" s="5">
        <v>0.2</v>
      </c>
      <c r="I49" s="5"/>
      <c r="J49" s="5"/>
    </row>
    <row r="50" spans="2:10" x14ac:dyDescent="0.35">
      <c r="B50" s="5" t="str">
        <f t="shared" si="5"/>
        <v>Punta Morales</v>
      </c>
      <c r="C50" s="5">
        <f t="shared" si="6"/>
        <v>3</v>
      </c>
      <c r="D50" s="5" t="s">
        <v>364</v>
      </c>
      <c r="E50" s="5">
        <v>1</v>
      </c>
      <c r="F50" s="5" t="s">
        <v>22</v>
      </c>
      <c r="G50" s="5">
        <v>20</v>
      </c>
      <c r="H50" s="5">
        <v>0.2</v>
      </c>
      <c r="I50" s="5"/>
      <c r="J50" s="5"/>
    </row>
    <row r="51" spans="2:10" x14ac:dyDescent="0.35">
      <c r="B51" s="5" t="str">
        <f t="shared" si="5"/>
        <v>Punta Morales</v>
      </c>
      <c r="C51" s="5">
        <f t="shared" si="6"/>
        <v>3</v>
      </c>
      <c r="D51" s="5" t="s">
        <v>364</v>
      </c>
      <c r="E51" s="5">
        <v>1</v>
      </c>
      <c r="F51" s="5" t="s">
        <v>22</v>
      </c>
      <c r="G51" s="5">
        <v>20</v>
      </c>
      <c r="H51" s="5">
        <v>0.2</v>
      </c>
      <c r="I51" s="5"/>
      <c r="J51" s="5"/>
    </row>
    <row r="52" spans="2:10" x14ac:dyDescent="0.35">
      <c r="B52" s="5" t="str">
        <f t="shared" si="5"/>
        <v>Punta Morales</v>
      </c>
      <c r="C52" s="5">
        <f t="shared" si="6"/>
        <v>3</v>
      </c>
      <c r="D52" s="5" t="s">
        <v>364</v>
      </c>
      <c r="E52" s="5">
        <v>1</v>
      </c>
      <c r="F52" s="5" t="s">
        <v>22</v>
      </c>
      <c r="G52" s="5">
        <v>20</v>
      </c>
      <c r="H52" s="5">
        <v>0.1</v>
      </c>
      <c r="I52" s="5"/>
      <c r="J52" s="5"/>
    </row>
    <row r="53" spans="2:10" x14ac:dyDescent="0.35">
      <c r="B53" s="5" t="str">
        <f t="shared" si="5"/>
        <v>Punta Morales</v>
      </c>
      <c r="C53" s="5">
        <f t="shared" si="6"/>
        <v>3</v>
      </c>
      <c r="D53" s="5" t="s">
        <v>364</v>
      </c>
      <c r="E53" s="5">
        <v>1</v>
      </c>
      <c r="F53" s="5" t="s">
        <v>22</v>
      </c>
      <c r="G53" s="5">
        <v>20</v>
      </c>
      <c r="H53" s="5">
        <v>0.2</v>
      </c>
      <c r="I53" s="5"/>
      <c r="J53" s="5"/>
    </row>
    <row r="54" spans="2:10" x14ac:dyDescent="0.35">
      <c r="B54" s="5" t="str">
        <f t="shared" si="5"/>
        <v>Punta Morales</v>
      </c>
      <c r="C54" s="5">
        <f t="shared" si="6"/>
        <v>3</v>
      </c>
      <c r="D54" s="5" t="s">
        <v>364</v>
      </c>
      <c r="E54" s="5">
        <v>1</v>
      </c>
      <c r="F54" s="5" t="s">
        <v>22</v>
      </c>
      <c r="G54" s="5">
        <v>20</v>
      </c>
      <c r="H54" s="5">
        <v>0.2</v>
      </c>
      <c r="I54" s="5"/>
      <c r="J54" s="5"/>
    </row>
    <row r="55" spans="2:10" x14ac:dyDescent="0.35">
      <c r="B55" s="5" t="str">
        <f t="shared" si="5"/>
        <v>Punta Morales</v>
      </c>
      <c r="C55" s="5">
        <f t="shared" si="6"/>
        <v>3</v>
      </c>
      <c r="D55" s="5" t="s">
        <v>364</v>
      </c>
      <c r="E55" s="5">
        <v>1</v>
      </c>
      <c r="F55" s="5" t="s">
        <v>22</v>
      </c>
      <c r="G55" s="5">
        <v>20</v>
      </c>
      <c r="H55" s="5">
        <v>0.2</v>
      </c>
      <c r="I55" s="5"/>
      <c r="J55" s="5"/>
    </row>
    <row r="56" spans="2:10" x14ac:dyDescent="0.35">
      <c r="B56" s="5" t="str">
        <f t="shared" si="5"/>
        <v>Punta Morales</v>
      </c>
      <c r="C56" s="5">
        <f t="shared" si="6"/>
        <v>3</v>
      </c>
      <c r="D56" s="5" t="s">
        <v>364</v>
      </c>
      <c r="E56" s="5">
        <v>1</v>
      </c>
      <c r="F56" s="5" t="s">
        <v>35</v>
      </c>
      <c r="G56" s="5">
        <v>20</v>
      </c>
      <c r="H56" s="5">
        <v>0.1</v>
      </c>
      <c r="I56" s="5"/>
      <c r="J56" s="5"/>
    </row>
    <row r="57" spans="2:10" x14ac:dyDescent="0.35">
      <c r="B57" s="5" t="str">
        <f t="shared" si="5"/>
        <v>Punta Morales</v>
      </c>
      <c r="C57" s="5">
        <f t="shared" si="6"/>
        <v>3</v>
      </c>
      <c r="D57" s="5" t="s">
        <v>364</v>
      </c>
      <c r="E57" s="5">
        <v>1</v>
      </c>
      <c r="F57" s="5" t="s">
        <v>35</v>
      </c>
      <c r="G57" s="5">
        <v>20</v>
      </c>
      <c r="H57" s="5">
        <v>0.2</v>
      </c>
      <c r="I57" s="5"/>
      <c r="J57" s="5"/>
    </row>
    <row r="58" spans="2:10" x14ac:dyDescent="0.35">
      <c r="B58" s="5" t="str">
        <f t="shared" si="5"/>
        <v>Punta Morales</v>
      </c>
      <c r="C58" s="5">
        <f t="shared" si="6"/>
        <v>3</v>
      </c>
      <c r="D58" s="5" t="s">
        <v>364</v>
      </c>
      <c r="E58" s="5">
        <v>1</v>
      </c>
      <c r="F58" s="5" t="s">
        <v>35</v>
      </c>
      <c r="G58" s="5">
        <v>20</v>
      </c>
      <c r="H58" s="5">
        <v>0.2</v>
      </c>
      <c r="I58" s="5"/>
      <c r="J58" s="5"/>
    </row>
    <row r="59" spans="2:10" x14ac:dyDescent="0.35">
      <c r="B59" s="5" t="str">
        <f t="shared" si="5"/>
        <v>Punta Morales</v>
      </c>
      <c r="C59" s="5">
        <f t="shared" si="6"/>
        <v>3</v>
      </c>
      <c r="D59" s="5" t="s">
        <v>364</v>
      </c>
      <c r="E59" s="5">
        <v>1</v>
      </c>
      <c r="F59" s="5" t="s">
        <v>22</v>
      </c>
      <c r="G59" s="5">
        <v>21</v>
      </c>
      <c r="H59" s="5">
        <v>0.2</v>
      </c>
      <c r="I59" s="5"/>
      <c r="J59" s="5"/>
    </row>
    <row r="60" spans="2:10" x14ac:dyDescent="0.35">
      <c r="B60" s="5" t="str">
        <f t="shared" si="5"/>
        <v>Punta Morales</v>
      </c>
      <c r="C60" s="5">
        <f t="shared" si="6"/>
        <v>3</v>
      </c>
      <c r="D60" s="5" t="s">
        <v>364</v>
      </c>
      <c r="E60" s="5">
        <v>1</v>
      </c>
      <c r="F60" s="5" t="s">
        <v>22</v>
      </c>
      <c r="G60" s="5">
        <v>21</v>
      </c>
      <c r="H60" s="5">
        <v>0.1</v>
      </c>
      <c r="I60" s="5"/>
      <c r="J60" s="5"/>
    </row>
    <row r="61" spans="2:10" x14ac:dyDescent="0.35">
      <c r="B61" s="5" t="str">
        <f t="shared" si="5"/>
        <v>Punta Morales</v>
      </c>
      <c r="C61" s="5">
        <f t="shared" si="6"/>
        <v>3</v>
      </c>
      <c r="D61" s="5" t="s">
        <v>364</v>
      </c>
      <c r="E61" s="5">
        <v>1</v>
      </c>
      <c r="F61" s="5" t="s">
        <v>22</v>
      </c>
      <c r="G61" s="5">
        <v>21</v>
      </c>
      <c r="H61" s="5">
        <v>0.2</v>
      </c>
      <c r="I61" s="5"/>
      <c r="J61" s="5"/>
    </row>
    <row r="62" spans="2:10" x14ac:dyDescent="0.35">
      <c r="B62" s="5" t="str">
        <f t="shared" si="5"/>
        <v>Punta Morales</v>
      </c>
      <c r="C62" s="5">
        <f t="shared" si="6"/>
        <v>3</v>
      </c>
      <c r="D62" s="5" t="s">
        <v>364</v>
      </c>
      <c r="E62" s="5">
        <v>1</v>
      </c>
      <c r="F62" s="5" t="s">
        <v>22</v>
      </c>
      <c r="G62" s="5">
        <v>21</v>
      </c>
      <c r="H62" s="5">
        <v>0.2</v>
      </c>
      <c r="I62" s="5"/>
      <c r="J62" s="5"/>
    </row>
    <row r="63" spans="2:10" x14ac:dyDescent="0.35">
      <c r="B63" s="5" t="str">
        <f t="shared" si="5"/>
        <v>Punta Morales</v>
      </c>
      <c r="C63" s="5">
        <f t="shared" si="6"/>
        <v>3</v>
      </c>
      <c r="D63" s="5" t="s">
        <v>364</v>
      </c>
      <c r="E63" s="5">
        <v>1</v>
      </c>
      <c r="F63" s="5" t="s">
        <v>35</v>
      </c>
      <c r="G63" s="5">
        <v>21</v>
      </c>
      <c r="H63" s="5">
        <v>0.1</v>
      </c>
      <c r="I63" s="5"/>
      <c r="J63" s="5"/>
    </row>
    <row r="64" spans="2:10" x14ac:dyDescent="0.35">
      <c r="B64" s="5" t="str">
        <f t="shared" si="5"/>
        <v>Punta Morales</v>
      </c>
      <c r="C64" s="5">
        <f t="shared" si="6"/>
        <v>3</v>
      </c>
      <c r="D64" s="5" t="s">
        <v>364</v>
      </c>
      <c r="E64" s="5">
        <v>1</v>
      </c>
      <c r="F64" s="5" t="s">
        <v>35</v>
      </c>
      <c r="G64" s="5">
        <v>21</v>
      </c>
      <c r="H64" s="5">
        <v>0.2</v>
      </c>
      <c r="I64" s="5"/>
      <c r="J64" s="5"/>
    </row>
    <row r="65" spans="2:10" x14ac:dyDescent="0.35">
      <c r="B65" s="5" t="str">
        <f t="shared" si="5"/>
        <v>Punta Morales</v>
      </c>
      <c r="C65" s="5">
        <f t="shared" si="6"/>
        <v>3</v>
      </c>
      <c r="D65" s="5" t="s">
        <v>364</v>
      </c>
      <c r="E65" s="5">
        <v>1</v>
      </c>
      <c r="F65" s="5" t="s">
        <v>35</v>
      </c>
      <c r="G65" s="5">
        <v>21</v>
      </c>
      <c r="H65" s="5">
        <v>0.2</v>
      </c>
      <c r="I65" s="5"/>
      <c r="J65" s="5"/>
    </row>
    <row r="66" spans="2:10" x14ac:dyDescent="0.35">
      <c r="B66" s="5" t="str">
        <f t="shared" si="5"/>
        <v>Punta Morales</v>
      </c>
      <c r="C66" s="5">
        <f t="shared" si="6"/>
        <v>3</v>
      </c>
      <c r="D66" s="5" t="s">
        <v>364</v>
      </c>
      <c r="E66" s="5">
        <v>1</v>
      </c>
      <c r="F66" s="5" t="s">
        <v>35</v>
      </c>
      <c r="G66" s="5">
        <v>21</v>
      </c>
      <c r="H66" s="5">
        <v>0.2</v>
      </c>
      <c r="I66" s="5"/>
      <c r="J66" s="5"/>
    </row>
    <row r="67" spans="2:10" x14ac:dyDescent="0.35">
      <c r="B67" s="5" t="str">
        <f t="shared" si="5"/>
        <v>Punta Morales</v>
      </c>
      <c r="C67" s="5">
        <f t="shared" si="6"/>
        <v>3</v>
      </c>
      <c r="D67" s="5" t="s">
        <v>364</v>
      </c>
      <c r="E67" s="5">
        <v>1</v>
      </c>
      <c r="F67" s="5" t="s">
        <v>22</v>
      </c>
      <c r="G67" s="5">
        <v>22</v>
      </c>
      <c r="H67" s="5">
        <v>0.3</v>
      </c>
      <c r="I67" s="5"/>
      <c r="J67" s="5"/>
    </row>
    <row r="68" spans="2:10" x14ac:dyDescent="0.35">
      <c r="B68" s="5" t="str">
        <f t="shared" ref="B68:B99" si="7">$W$5</f>
        <v>Punta Morales</v>
      </c>
      <c r="C68" s="5">
        <f t="shared" ref="C68:C99" si="8">$W$6</f>
        <v>3</v>
      </c>
      <c r="D68" s="5" t="s">
        <v>364</v>
      </c>
      <c r="E68" s="5">
        <v>1</v>
      </c>
      <c r="F68" s="5" t="s">
        <v>22</v>
      </c>
      <c r="G68" s="5">
        <v>22</v>
      </c>
      <c r="H68" s="5">
        <v>0.3</v>
      </c>
      <c r="I68" s="5"/>
      <c r="J68" s="5"/>
    </row>
    <row r="69" spans="2:10" x14ac:dyDescent="0.35">
      <c r="B69" s="5" t="str">
        <f t="shared" si="7"/>
        <v>Punta Morales</v>
      </c>
      <c r="C69" s="5">
        <f t="shared" si="8"/>
        <v>3</v>
      </c>
      <c r="D69" s="5" t="s">
        <v>364</v>
      </c>
      <c r="E69" s="5">
        <v>1</v>
      </c>
      <c r="F69" s="5" t="s">
        <v>35</v>
      </c>
      <c r="G69" s="5">
        <v>22</v>
      </c>
      <c r="H69" s="5">
        <v>2</v>
      </c>
      <c r="I69" s="5"/>
      <c r="J69" s="5"/>
    </row>
    <row r="70" spans="2:10" x14ac:dyDescent="0.35">
      <c r="B70" s="5" t="str">
        <f t="shared" si="7"/>
        <v>Punta Morales</v>
      </c>
      <c r="C70" s="5">
        <f t="shared" si="8"/>
        <v>3</v>
      </c>
      <c r="D70" s="5" t="s">
        <v>364</v>
      </c>
      <c r="E70" s="5">
        <v>1</v>
      </c>
      <c r="F70" s="5" t="s">
        <v>35</v>
      </c>
      <c r="G70" s="5">
        <v>22</v>
      </c>
      <c r="H70" s="5">
        <v>0.3</v>
      </c>
      <c r="I70" s="5"/>
      <c r="J70" s="5"/>
    </row>
    <row r="71" spans="2:10" x14ac:dyDescent="0.35">
      <c r="B71" s="5" t="str">
        <f t="shared" si="7"/>
        <v>Punta Morales</v>
      </c>
      <c r="C71" s="5">
        <f t="shared" si="8"/>
        <v>3</v>
      </c>
      <c r="D71" s="5" t="s">
        <v>364</v>
      </c>
      <c r="E71" s="5">
        <v>1</v>
      </c>
      <c r="F71" s="5" t="s">
        <v>35</v>
      </c>
      <c r="G71" s="5">
        <v>22</v>
      </c>
      <c r="H71" s="5">
        <v>0.2</v>
      </c>
      <c r="I71" s="5"/>
      <c r="J71" s="5"/>
    </row>
    <row r="72" spans="2:10" x14ac:dyDescent="0.35">
      <c r="B72" s="5" t="str">
        <f t="shared" si="7"/>
        <v>Punta Morales</v>
      </c>
      <c r="C72" s="5">
        <f t="shared" si="8"/>
        <v>3</v>
      </c>
      <c r="D72" s="5" t="s">
        <v>364</v>
      </c>
      <c r="E72" s="5">
        <v>1</v>
      </c>
      <c r="F72" s="5" t="s">
        <v>22</v>
      </c>
      <c r="G72" s="5">
        <v>23</v>
      </c>
      <c r="H72" s="5">
        <v>0.3</v>
      </c>
      <c r="I72" s="5"/>
      <c r="J72" s="5"/>
    </row>
    <row r="73" spans="2:10" x14ac:dyDescent="0.35">
      <c r="B73" s="5" t="str">
        <f t="shared" si="7"/>
        <v>Punta Morales</v>
      </c>
      <c r="C73" s="5">
        <f t="shared" si="8"/>
        <v>3</v>
      </c>
      <c r="D73" s="5" t="s">
        <v>364</v>
      </c>
      <c r="E73" s="5">
        <v>1</v>
      </c>
      <c r="F73" s="5" t="s">
        <v>22</v>
      </c>
      <c r="G73" s="5">
        <v>23</v>
      </c>
      <c r="H73" s="5">
        <v>0.3</v>
      </c>
      <c r="I73" s="5"/>
      <c r="J73" s="5"/>
    </row>
    <row r="74" spans="2:10" x14ac:dyDescent="0.35">
      <c r="B74" s="5" t="str">
        <f t="shared" si="7"/>
        <v>Punta Morales</v>
      </c>
      <c r="C74" s="5">
        <f t="shared" si="8"/>
        <v>3</v>
      </c>
      <c r="D74" s="5" t="s">
        <v>364</v>
      </c>
      <c r="E74" s="5">
        <v>1</v>
      </c>
      <c r="F74" s="5" t="s">
        <v>35</v>
      </c>
      <c r="G74" s="5">
        <v>23</v>
      </c>
      <c r="H74" s="5">
        <v>0.2</v>
      </c>
      <c r="I74" s="5"/>
      <c r="J74" s="5"/>
    </row>
    <row r="75" spans="2:10" x14ac:dyDescent="0.35">
      <c r="B75" s="5" t="str">
        <f t="shared" si="7"/>
        <v>Punta Morales</v>
      </c>
      <c r="C75" s="5">
        <f t="shared" si="8"/>
        <v>3</v>
      </c>
      <c r="D75" s="5" t="s">
        <v>364</v>
      </c>
      <c r="E75" s="5">
        <v>1</v>
      </c>
      <c r="F75" s="5" t="s">
        <v>22</v>
      </c>
      <c r="G75" s="5">
        <v>24</v>
      </c>
      <c r="H75" s="5">
        <v>0.3</v>
      </c>
      <c r="I75" s="5"/>
      <c r="J75" s="5"/>
    </row>
    <row r="76" spans="2:10" x14ac:dyDescent="0.35">
      <c r="B76" s="5" t="str">
        <f t="shared" si="7"/>
        <v>Punta Morales</v>
      </c>
      <c r="C76" s="5">
        <f t="shared" si="8"/>
        <v>3</v>
      </c>
      <c r="D76" s="5" t="s">
        <v>364</v>
      </c>
      <c r="E76" s="5">
        <v>1</v>
      </c>
      <c r="F76" s="5" t="s">
        <v>22</v>
      </c>
      <c r="G76" s="5">
        <v>24</v>
      </c>
      <c r="H76" s="5">
        <v>0.3</v>
      </c>
      <c r="I76" s="5"/>
      <c r="J76" s="5"/>
    </row>
    <row r="77" spans="2:10" x14ac:dyDescent="0.35">
      <c r="B77" s="5" t="str">
        <f t="shared" si="7"/>
        <v>Punta Morales</v>
      </c>
      <c r="C77" s="5">
        <f t="shared" si="8"/>
        <v>3</v>
      </c>
      <c r="D77" s="5" t="s">
        <v>364</v>
      </c>
      <c r="E77" s="5">
        <v>1</v>
      </c>
      <c r="F77" s="5" t="s">
        <v>22</v>
      </c>
      <c r="G77" s="5">
        <v>24</v>
      </c>
      <c r="H77" s="5">
        <v>0.3</v>
      </c>
      <c r="I77" s="5"/>
      <c r="J77" s="5"/>
    </row>
    <row r="78" spans="2:10" x14ac:dyDescent="0.35">
      <c r="B78" s="5" t="str">
        <f t="shared" si="7"/>
        <v>Punta Morales</v>
      </c>
      <c r="C78" s="5">
        <f t="shared" si="8"/>
        <v>3</v>
      </c>
      <c r="D78" s="5" t="s">
        <v>364</v>
      </c>
      <c r="E78" s="5">
        <v>1</v>
      </c>
      <c r="F78" s="5" t="s">
        <v>22</v>
      </c>
      <c r="G78" s="5">
        <v>24</v>
      </c>
      <c r="H78" s="5">
        <v>0.3</v>
      </c>
      <c r="I78" s="5"/>
      <c r="J78" s="5"/>
    </row>
    <row r="79" spans="2:10" x14ac:dyDescent="0.35">
      <c r="B79" s="5" t="str">
        <f t="shared" si="7"/>
        <v>Punta Morales</v>
      </c>
      <c r="C79" s="5">
        <f t="shared" si="8"/>
        <v>3</v>
      </c>
      <c r="D79" s="5" t="s">
        <v>364</v>
      </c>
      <c r="E79" s="5">
        <v>1</v>
      </c>
      <c r="F79" s="5" t="s">
        <v>22</v>
      </c>
      <c r="G79" s="5">
        <v>24</v>
      </c>
      <c r="H79" s="5">
        <v>0.3</v>
      </c>
      <c r="I79" s="5"/>
      <c r="J79" s="5"/>
    </row>
    <row r="80" spans="2:10" x14ac:dyDescent="0.35">
      <c r="B80" s="5" t="str">
        <f t="shared" si="7"/>
        <v>Punta Morales</v>
      </c>
      <c r="C80" s="5">
        <f t="shared" si="8"/>
        <v>3</v>
      </c>
      <c r="D80" s="5" t="s">
        <v>364</v>
      </c>
      <c r="E80" s="5">
        <v>1</v>
      </c>
      <c r="F80" s="5" t="s">
        <v>65</v>
      </c>
      <c r="G80" s="5">
        <v>24</v>
      </c>
      <c r="H80" s="5">
        <v>0.1</v>
      </c>
      <c r="I80" s="5"/>
      <c r="J80" s="5"/>
    </row>
    <row r="81" spans="2:10" x14ac:dyDescent="0.35">
      <c r="B81" s="5" t="str">
        <f t="shared" si="7"/>
        <v>Punta Morales</v>
      </c>
      <c r="C81" s="5">
        <f t="shared" si="8"/>
        <v>3</v>
      </c>
      <c r="D81" s="5" t="s">
        <v>364</v>
      </c>
      <c r="E81" s="5">
        <v>1</v>
      </c>
      <c r="F81" s="5" t="s">
        <v>35</v>
      </c>
      <c r="G81" s="5">
        <v>24</v>
      </c>
      <c r="H81" s="5">
        <v>0.3</v>
      </c>
      <c r="I81" s="5"/>
      <c r="J81" s="5"/>
    </row>
    <row r="82" spans="2:10" x14ac:dyDescent="0.35">
      <c r="B82" s="5" t="str">
        <f t="shared" si="7"/>
        <v>Punta Morales</v>
      </c>
      <c r="C82" s="5">
        <f t="shared" si="8"/>
        <v>3</v>
      </c>
      <c r="D82" s="5" t="s">
        <v>364</v>
      </c>
      <c r="E82" s="5">
        <v>1</v>
      </c>
      <c r="F82" s="5" t="s">
        <v>22</v>
      </c>
      <c r="G82" s="5">
        <v>25</v>
      </c>
      <c r="H82" s="5">
        <v>0.3</v>
      </c>
      <c r="I82" s="5"/>
      <c r="J82" s="5"/>
    </row>
    <row r="83" spans="2:10" x14ac:dyDescent="0.35">
      <c r="B83" s="5" t="str">
        <f t="shared" si="7"/>
        <v>Punta Morales</v>
      </c>
      <c r="C83" s="5">
        <f t="shared" si="8"/>
        <v>3</v>
      </c>
      <c r="D83" s="5" t="s">
        <v>364</v>
      </c>
      <c r="E83" s="5">
        <v>1</v>
      </c>
      <c r="F83" s="5" t="s">
        <v>22</v>
      </c>
      <c r="G83" s="5">
        <v>25</v>
      </c>
      <c r="H83" s="5">
        <v>0.4</v>
      </c>
      <c r="I83" s="5"/>
      <c r="J83" s="5"/>
    </row>
    <row r="84" spans="2:10" x14ac:dyDescent="0.35">
      <c r="B84" s="5" t="str">
        <f t="shared" si="7"/>
        <v>Punta Morales</v>
      </c>
      <c r="C84" s="5">
        <f t="shared" si="8"/>
        <v>3</v>
      </c>
      <c r="D84" s="5" t="s">
        <v>364</v>
      </c>
      <c r="E84" s="5">
        <v>1</v>
      </c>
      <c r="F84" s="5" t="s">
        <v>22</v>
      </c>
      <c r="G84" s="5">
        <v>25</v>
      </c>
      <c r="H84" s="5">
        <v>0.4</v>
      </c>
      <c r="I84" s="5"/>
      <c r="J84" s="5"/>
    </row>
    <row r="85" spans="2:10" x14ac:dyDescent="0.35">
      <c r="B85" s="5" t="str">
        <f t="shared" si="7"/>
        <v>Punta Morales</v>
      </c>
      <c r="C85" s="5">
        <f t="shared" si="8"/>
        <v>3</v>
      </c>
      <c r="D85" s="5" t="s">
        <v>364</v>
      </c>
      <c r="E85" s="5">
        <v>1</v>
      </c>
      <c r="F85" s="5" t="s">
        <v>65</v>
      </c>
      <c r="G85" s="5">
        <v>25</v>
      </c>
      <c r="H85" s="5">
        <v>0.1</v>
      </c>
      <c r="I85" s="5"/>
      <c r="J85" s="5"/>
    </row>
    <row r="86" spans="2:10" x14ac:dyDescent="0.35">
      <c r="B86" s="5" t="str">
        <f t="shared" si="7"/>
        <v>Punta Morales</v>
      </c>
      <c r="C86" s="5">
        <f t="shared" si="8"/>
        <v>3</v>
      </c>
      <c r="D86" s="5" t="s">
        <v>364</v>
      </c>
      <c r="E86" s="5">
        <v>1</v>
      </c>
      <c r="F86" s="5" t="s">
        <v>65</v>
      </c>
      <c r="G86" s="5">
        <v>25</v>
      </c>
      <c r="H86" s="5">
        <v>0.1</v>
      </c>
      <c r="I86" s="5"/>
      <c r="J86" s="5"/>
    </row>
    <row r="87" spans="2:10" x14ac:dyDescent="0.35">
      <c r="B87" s="5" t="str">
        <f t="shared" si="7"/>
        <v>Punta Morales</v>
      </c>
      <c r="C87" s="5">
        <f t="shared" si="8"/>
        <v>3</v>
      </c>
      <c r="D87" s="5" t="s">
        <v>364</v>
      </c>
      <c r="E87" s="5">
        <v>1</v>
      </c>
      <c r="F87" s="5" t="s">
        <v>65</v>
      </c>
      <c r="G87" s="5">
        <v>25</v>
      </c>
      <c r="H87" s="5">
        <v>0.1</v>
      </c>
      <c r="I87" s="5"/>
      <c r="J87" s="5"/>
    </row>
    <row r="88" spans="2:10" x14ac:dyDescent="0.35">
      <c r="B88" s="5" t="str">
        <f t="shared" si="7"/>
        <v>Punta Morales</v>
      </c>
      <c r="C88" s="5">
        <f t="shared" si="8"/>
        <v>3</v>
      </c>
      <c r="D88" s="5" t="s">
        <v>364</v>
      </c>
      <c r="E88" s="5">
        <v>1</v>
      </c>
      <c r="F88" s="5" t="s">
        <v>65</v>
      </c>
      <c r="G88" s="5">
        <v>25</v>
      </c>
      <c r="H88" s="5">
        <v>0.1</v>
      </c>
      <c r="I88" s="5"/>
      <c r="J88" s="5"/>
    </row>
    <row r="89" spans="2:10" x14ac:dyDescent="0.35">
      <c r="B89" s="5" t="str">
        <f t="shared" si="7"/>
        <v>Punta Morales</v>
      </c>
      <c r="C89" s="5">
        <f t="shared" si="8"/>
        <v>3</v>
      </c>
      <c r="D89" s="5" t="s">
        <v>364</v>
      </c>
      <c r="E89" s="5">
        <v>1</v>
      </c>
      <c r="F89" s="5" t="s">
        <v>65</v>
      </c>
      <c r="G89" s="5">
        <v>25</v>
      </c>
      <c r="H89" s="5">
        <v>0.1</v>
      </c>
      <c r="I89" s="5"/>
      <c r="J89" s="5"/>
    </row>
    <row r="90" spans="2:10" x14ac:dyDescent="0.35">
      <c r="B90" s="5" t="str">
        <f t="shared" si="7"/>
        <v>Punta Morales</v>
      </c>
      <c r="C90" s="5">
        <f t="shared" si="8"/>
        <v>3</v>
      </c>
      <c r="D90" s="5" t="s">
        <v>364</v>
      </c>
      <c r="E90" s="5">
        <v>1</v>
      </c>
      <c r="F90" s="5" t="s">
        <v>22</v>
      </c>
      <c r="G90" s="5">
        <v>26</v>
      </c>
      <c r="H90" s="5">
        <v>0.5</v>
      </c>
      <c r="I90" s="5"/>
      <c r="J90" s="5"/>
    </row>
    <row r="91" spans="2:10" x14ac:dyDescent="0.35">
      <c r="B91" s="5" t="str">
        <f t="shared" si="7"/>
        <v>Punta Morales</v>
      </c>
      <c r="C91" s="5">
        <f t="shared" si="8"/>
        <v>3</v>
      </c>
      <c r="D91" s="5" t="s">
        <v>364</v>
      </c>
      <c r="E91" s="5">
        <v>1</v>
      </c>
      <c r="F91" s="5" t="s">
        <v>22</v>
      </c>
      <c r="G91" s="5">
        <v>26</v>
      </c>
      <c r="H91" s="5">
        <v>0.6</v>
      </c>
      <c r="I91" s="5"/>
      <c r="J91" s="5"/>
    </row>
    <row r="92" spans="2:10" x14ac:dyDescent="0.35">
      <c r="B92" s="5" t="str">
        <f t="shared" si="7"/>
        <v>Punta Morales</v>
      </c>
      <c r="C92" s="5">
        <f t="shared" si="8"/>
        <v>3</v>
      </c>
      <c r="D92" s="5" t="s">
        <v>364</v>
      </c>
      <c r="E92" s="5">
        <v>1</v>
      </c>
      <c r="F92" s="5" t="s">
        <v>22</v>
      </c>
      <c r="G92" s="5">
        <v>26</v>
      </c>
      <c r="H92" s="5">
        <v>0.5</v>
      </c>
      <c r="I92" s="5"/>
      <c r="J92" s="5"/>
    </row>
    <row r="93" spans="2:10" x14ac:dyDescent="0.35">
      <c r="B93" s="5" t="str">
        <f t="shared" si="7"/>
        <v>Punta Morales</v>
      </c>
      <c r="C93" s="5">
        <f t="shared" si="8"/>
        <v>3</v>
      </c>
      <c r="D93" s="5" t="s">
        <v>364</v>
      </c>
      <c r="E93" s="5">
        <v>1</v>
      </c>
      <c r="F93" s="5" t="s">
        <v>65</v>
      </c>
      <c r="G93" s="5">
        <v>26</v>
      </c>
      <c r="H93" s="5">
        <v>0.1</v>
      </c>
      <c r="I93" s="5"/>
      <c r="J93" s="5"/>
    </row>
    <row r="94" spans="2:10" x14ac:dyDescent="0.35">
      <c r="B94" s="5" t="str">
        <f t="shared" si="7"/>
        <v>Punta Morales</v>
      </c>
      <c r="C94" s="5">
        <f t="shared" si="8"/>
        <v>3</v>
      </c>
      <c r="D94" s="5" t="s">
        <v>364</v>
      </c>
      <c r="E94" s="5">
        <v>1</v>
      </c>
      <c r="F94" s="5" t="s">
        <v>22</v>
      </c>
      <c r="G94" s="5">
        <v>27</v>
      </c>
      <c r="H94" s="5">
        <v>0.4</v>
      </c>
      <c r="I94" s="5"/>
      <c r="J94" s="5"/>
    </row>
    <row r="95" spans="2:10" x14ac:dyDescent="0.35">
      <c r="B95" s="5" t="str">
        <f t="shared" si="7"/>
        <v>Punta Morales</v>
      </c>
      <c r="C95" s="5">
        <f t="shared" si="8"/>
        <v>3</v>
      </c>
      <c r="D95" s="5" t="s">
        <v>364</v>
      </c>
      <c r="E95" s="5">
        <v>1</v>
      </c>
      <c r="F95" s="5" t="s">
        <v>65</v>
      </c>
      <c r="G95" s="5">
        <v>27</v>
      </c>
      <c r="H95" s="5">
        <v>0.1</v>
      </c>
      <c r="I95" s="5"/>
      <c r="J95" s="5"/>
    </row>
    <row r="96" spans="2:10" x14ac:dyDescent="0.35">
      <c r="B96" s="5" t="str">
        <f t="shared" si="7"/>
        <v>Punta Morales</v>
      </c>
      <c r="C96" s="5">
        <f t="shared" si="8"/>
        <v>3</v>
      </c>
      <c r="D96" s="5" t="s">
        <v>364</v>
      </c>
      <c r="E96" s="5">
        <v>1</v>
      </c>
      <c r="F96" s="5" t="s">
        <v>1226</v>
      </c>
      <c r="G96" s="5">
        <v>27</v>
      </c>
      <c r="H96" s="5">
        <v>0.4</v>
      </c>
      <c r="I96" s="5"/>
      <c r="J96" s="5"/>
    </row>
    <row r="97" spans="2:10" x14ac:dyDescent="0.35">
      <c r="B97" s="5" t="str">
        <f t="shared" si="7"/>
        <v>Punta Morales</v>
      </c>
      <c r="C97" s="5">
        <f t="shared" si="8"/>
        <v>3</v>
      </c>
      <c r="D97" s="5" t="s">
        <v>364</v>
      </c>
      <c r="E97" s="5">
        <v>1</v>
      </c>
      <c r="F97" s="5" t="s">
        <v>15</v>
      </c>
      <c r="G97" s="5">
        <v>28</v>
      </c>
      <c r="H97" s="5">
        <v>0.4</v>
      </c>
      <c r="I97" s="5"/>
      <c r="J97" s="5"/>
    </row>
    <row r="98" spans="2:10" x14ac:dyDescent="0.35">
      <c r="B98" s="5" t="str">
        <f t="shared" si="7"/>
        <v>Punta Morales</v>
      </c>
      <c r="C98" s="5">
        <f t="shared" si="8"/>
        <v>3</v>
      </c>
      <c r="D98" s="5" t="s">
        <v>364</v>
      </c>
      <c r="E98" s="5">
        <v>1</v>
      </c>
      <c r="F98" s="5" t="s">
        <v>65</v>
      </c>
      <c r="G98" s="5">
        <v>29</v>
      </c>
      <c r="H98" s="5">
        <v>0.2</v>
      </c>
      <c r="I98" s="5"/>
      <c r="J98" s="5"/>
    </row>
    <row r="99" spans="2:10" x14ac:dyDescent="0.35">
      <c r="B99" s="5" t="str">
        <f t="shared" si="7"/>
        <v>Punta Morales</v>
      </c>
      <c r="C99" s="5">
        <f t="shared" si="8"/>
        <v>3</v>
      </c>
      <c r="D99" s="5" t="s">
        <v>364</v>
      </c>
      <c r="E99" s="5">
        <v>1</v>
      </c>
      <c r="F99" s="5" t="s">
        <v>22</v>
      </c>
      <c r="G99" s="5">
        <v>30</v>
      </c>
      <c r="H99" s="5">
        <v>1.1000000000000001</v>
      </c>
      <c r="I99" s="5"/>
      <c r="J99" s="5"/>
    </row>
    <row r="100" spans="2:10" x14ac:dyDescent="0.35">
      <c r="B100" s="5" t="str">
        <f t="shared" ref="B100:B131" si="9">$W$5</f>
        <v>Punta Morales</v>
      </c>
      <c r="C100" s="5">
        <f t="shared" ref="C100:C131" si="10">$W$6</f>
        <v>3</v>
      </c>
      <c r="D100" s="5" t="s">
        <v>364</v>
      </c>
      <c r="E100" s="5">
        <v>1</v>
      </c>
      <c r="F100" s="5" t="s">
        <v>65</v>
      </c>
      <c r="G100" s="5">
        <v>32</v>
      </c>
      <c r="H100" s="5">
        <v>0.3</v>
      </c>
      <c r="I100" s="5"/>
      <c r="J100" s="5"/>
    </row>
    <row r="101" spans="2:10" x14ac:dyDescent="0.35">
      <c r="B101" s="5" t="str">
        <f t="shared" si="9"/>
        <v>Punta Morales</v>
      </c>
      <c r="C101" s="5">
        <f t="shared" si="10"/>
        <v>3</v>
      </c>
      <c r="D101" s="5" t="s">
        <v>364</v>
      </c>
      <c r="E101" s="5">
        <v>1</v>
      </c>
      <c r="F101" s="5" t="s">
        <v>35</v>
      </c>
      <c r="G101" s="5">
        <v>32</v>
      </c>
      <c r="H101" s="5">
        <v>0.6</v>
      </c>
      <c r="I101" s="5"/>
      <c r="J101" s="5"/>
    </row>
    <row r="102" spans="2:10" x14ac:dyDescent="0.35">
      <c r="B102" s="5" t="str">
        <f t="shared" si="9"/>
        <v>Punta Morales</v>
      </c>
      <c r="C102" s="5">
        <f t="shared" si="10"/>
        <v>3</v>
      </c>
      <c r="D102" s="5" t="s">
        <v>364</v>
      </c>
      <c r="E102" s="5">
        <v>1</v>
      </c>
      <c r="F102" s="5" t="s">
        <v>15</v>
      </c>
      <c r="G102" s="5">
        <v>35</v>
      </c>
      <c r="H102" s="5">
        <v>0.7</v>
      </c>
      <c r="I102" s="5"/>
      <c r="J102" s="5"/>
    </row>
    <row r="103" spans="2:10" x14ac:dyDescent="0.35">
      <c r="B103" s="5" t="str">
        <f t="shared" si="9"/>
        <v>Punta Morales</v>
      </c>
      <c r="C103" s="5">
        <f t="shared" si="10"/>
        <v>3</v>
      </c>
      <c r="D103" s="5" t="s">
        <v>364</v>
      </c>
      <c r="E103" s="5">
        <v>1</v>
      </c>
      <c r="F103" s="5" t="s">
        <v>15</v>
      </c>
      <c r="G103" s="5">
        <v>35</v>
      </c>
      <c r="H103" s="5">
        <v>0.6</v>
      </c>
      <c r="I103" s="5"/>
      <c r="J103" s="5"/>
    </row>
    <row r="104" spans="2:10" x14ac:dyDescent="0.35">
      <c r="B104" s="5" t="str">
        <f t="shared" si="9"/>
        <v>Punta Morales</v>
      </c>
      <c r="C104" s="5">
        <f t="shared" si="10"/>
        <v>3</v>
      </c>
      <c r="D104" s="5" t="s">
        <v>364</v>
      </c>
      <c r="E104" s="5">
        <v>1</v>
      </c>
      <c r="F104" s="5" t="s">
        <v>35</v>
      </c>
      <c r="G104" s="5">
        <v>35</v>
      </c>
      <c r="H104" s="5">
        <v>0.6</v>
      </c>
      <c r="I104" s="5"/>
      <c r="J104" s="5"/>
    </row>
    <row r="105" spans="2:10" x14ac:dyDescent="0.35">
      <c r="B105" s="5" t="str">
        <f t="shared" si="9"/>
        <v>Punta Morales</v>
      </c>
      <c r="C105" s="5">
        <f t="shared" si="10"/>
        <v>3</v>
      </c>
      <c r="D105" s="5" t="s">
        <v>364</v>
      </c>
      <c r="E105" s="5">
        <v>1</v>
      </c>
      <c r="F105" s="5" t="s">
        <v>1226</v>
      </c>
      <c r="G105" s="5">
        <v>35</v>
      </c>
      <c r="H105" s="5">
        <v>1</v>
      </c>
      <c r="I105" s="5"/>
      <c r="J105" s="5"/>
    </row>
    <row r="106" spans="2:10" x14ac:dyDescent="0.35">
      <c r="B106" s="5" t="str">
        <f t="shared" si="9"/>
        <v>Punta Morales</v>
      </c>
      <c r="C106" s="5">
        <f t="shared" si="10"/>
        <v>3</v>
      </c>
      <c r="D106" s="5" t="s">
        <v>364</v>
      </c>
      <c r="E106" s="5">
        <v>1</v>
      </c>
      <c r="F106" s="5" t="s">
        <v>15</v>
      </c>
      <c r="G106" s="5">
        <v>37</v>
      </c>
      <c r="H106" s="5">
        <v>0.8</v>
      </c>
      <c r="I106" s="5"/>
      <c r="J106" s="5"/>
    </row>
    <row r="107" spans="2:10" x14ac:dyDescent="0.35">
      <c r="B107" s="5" t="str">
        <f t="shared" si="9"/>
        <v>Punta Morales</v>
      </c>
      <c r="C107" s="5">
        <f t="shared" si="10"/>
        <v>3</v>
      </c>
      <c r="D107" s="5" t="s">
        <v>364</v>
      </c>
      <c r="E107" s="5">
        <v>1</v>
      </c>
      <c r="F107" s="5" t="s">
        <v>15</v>
      </c>
      <c r="G107" s="5">
        <v>37</v>
      </c>
      <c r="H107" s="5">
        <v>0.8</v>
      </c>
      <c r="I107" s="5"/>
      <c r="J107" s="5"/>
    </row>
    <row r="108" spans="2:10" x14ac:dyDescent="0.35">
      <c r="B108" s="5" t="str">
        <f t="shared" si="9"/>
        <v>Punta Morales</v>
      </c>
      <c r="C108" s="5">
        <f t="shared" si="10"/>
        <v>3</v>
      </c>
      <c r="D108" s="5" t="s">
        <v>364</v>
      </c>
      <c r="E108" s="5">
        <v>1</v>
      </c>
      <c r="F108" s="5" t="s">
        <v>15</v>
      </c>
      <c r="G108" s="5">
        <v>40</v>
      </c>
      <c r="H108" s="5">
        <v>0.8</v>
      </c>
      <c r="I108" s="5"/>
      <c r="J108" s="5"/>
    </row>
    <row r="109" spans="2:10" x14ac:dyDescent="0.35">
      <c r="B109" s="5" t="str">
        <f t="shared" si="9"/>
        <v>Punta Morales</v>
      </c>
      <c r="C109" s="5">
        <f t="shared" si="10"/>
        <v>3</v>
      </c>
      <c r="D109" s="5" t="s">
        <v>364</v>
      </c>
      <c r="E109" s="5">
        <v>1</v>
      </c>
      <c r="F109" s="5" t="s">
        <v>15</v>
      </c>
      <c r="G109" s="5">
        <v>41</v>
      </c>
      <c r="H109" s="5">
        <v>1.4</v>
      </c>
      <c r="I109" s="5"/>
      <c r="J109" s="5"/>
    </row>
    <row r="110" spans="2:10" x14ac:dyDescent="0.35">
      <c r="B110" s="5" t="str">
        <f t="shared" si="9"/>
        <v>Punta Morales</v>
      </c>
      <c r="C110" s="5">
        <f t="shared" si="10"/>
        <v>3</v>
      </c>
      <c r="D110" s="5" t="s">
        <v>364</v>
      </c>
      <c r="E110" s="5">
        <v>1</v>
      </c>
      <c r="F110" s="5" t="s">
        <v>1226</v>
      </c>
      <c r="G110" s="5">
        <v>43</v>
      </c>
      <c r="H110" s="5">
        <v>1.8</v>
      </c>
      <c r="I110" s="5" t="s">
        <v>13</v>
      </c>
      <c r="J110" s="5"/>
    </row>
    <row r="111" spans="2:10" x14ac:dyDescent="0.35">
      <c r="B111" s="5" t="str">
        <f t="shared" si="9"/>
        <v>Punta Morales</v>
      </c>
      <c r="C111" s="5">
        <f t="shared" si="10"/>
        <v>3</v>
      </c>
      <c r="D111" s="5" t="s">
        <v>364</v>
      </c>
      <c r="E111" s="5">
        <v>1</v>
      </c>
      <c r="F111" s="5" t="s">
        <v>15</v>
      </c>
      <c r="G111" s="5">
        <v>44</v>
      </c>
      <c r="H111" s="5">
        <v>1.5</v>
      </c>
      <c r="I111" s="5"/>
      <c r="J111" s="5"/>
    </row>
    <row r="112" spans="2:10" x14ac:dyDescent="0.35">
      <c r="B112" s="5" t="str">
        <f t="shared" si="9"/>
        <v>Punta Morales</v>
      </c>
      <c r="C112" s="5">
        <f t="shared" si="10"/>
        <v>3</v>
      </c>
      <c r="D112" s="5" t="s">
        <v>364</v>
      </c>
      <c r="E112" s="5">
        <v>1</v>
      </c>
      <c r="F112" s="5" t="s">
        <v>15</v>
      </c>
      <c r="G112" s="5">
        <v>44</v>
      </c>
      <c r="H112" s="5">
        <v>1.6</v>
      </c>
      <c r="I112" s="5"/>
      <c r="J112" s="5"/>
    </row>
    <row r="113" spans="2:10" x14ac:dyDescent="0.35">
      <c r="B113" s="5" t="str">
        <f t="shared" si="9"/>
        <v>Punta Morales</v>
      </c>
      <c r="C113" s="5">
        <f t="shared" si="10"/>
        <v>3</v>
      </c>
      <c r="D113" s="5" t="s">
        <v>364</v>
      </c>
      <c r="E113" s="5">
        <v>1</v>
      </c>
      <c r="F113" s="5" t="s">
        <v>15</v>
      </c>
      <c r="G113" s="5">
        <v>45</v>
      </c>
      <c r="H113" s="5">
        <v>1.4</v>
      </c>
      <c r="I113" s="5"/>
      <c r="J113" s="5"/>
    </row>
    <row r="114" spans="2:10" x14ac:dyDescent="0.35">
      <c r="B114" s="5" t="str">
        <f t="shared" si="9"/>
        <v>Punta Morales</v>
      </c>
      <c r="C114" s="5">
        <f t="shared" si="10"/>
        <v>3</v>
      </c>
      <c r="D114" s="5" t="s">
        <v>364</v>
      </c>
      <c r="E114" s="5">
        <v>1</v>
      </c>
      <c r="F114" s="5" t="s">
        <v>15</v>
      </c>
      <c r="G114" s="5">
        <v>45</v>
      </c>
      <c r="H114" s="5">
        <v>1.9</v>
      </c>
      <c r="I114" s="5"/>
      <c r="J114" s="5"/>
    </row>
    <row r="115" spans="2:10" x14ac:dyDescent="0.35">
      <c r="B115" s="5" t="str">
        <f t="shared" si="9"/>
        <v>Punta Morales</v>
      </c>
      <c r="C115" s="5">
        <f t="shared" si="10"/>
        <v>3</v>
      </c>
      <c r="D115" s="5" t="s">
        <v>364</v>
      </c>
      <c r="E115" s="5">
        <v>1</v>
      </c>
      <c r="F115" s="5" t="s">
        <v>15</v>
      </c>
      <c r="G115" s="5">
        <v>45</v>
      </c>
      <c r="H115" s="5">
        <v>1.5</v>
      </c>
      <c r="I115" s="5"/>
      <c r="J115" s="5"/>
    </row>
    <row r="116" spans="2:10" x14ac:dyDescent="0.35">
      <c r="B116" s="5" t="str">
        <f t="shared" si="9"/>
        <v>Punta Morales</v>
      </c>
      <c r="C116" s="5">
        <f t="shared" si="10"/>
        <v>3</v>
      </c>
      <c r="D116" s="5" t="s">
        <v>364</v>
      </c>
      <c r="E116" s="5">
        <v>1</v>
      </c>
      <c r="F116" s="5" t="s">
        <v>15</v>
      </c>
      <c r="G116" s="5">
        <v>46</v>
      </c>
      <c r="H116" s="5">
        <v>1.7</v>
      </c>
      <c r="I116" s="5"/>
      <c r="J116" s="5"/>
    </row>
    <row r="117" spans="2:10" x14ac:dyDescent="0.35">
      <c r="B117" s="5" t="str">
        <f t="shared" si="9"/>
        <v>Punta Morales</v>
      </c>
      <c r="C117" s="5">
        <f t="shared" si="10"/>
        <v>3</v>
      </c>
      <c r="D117" s="5" t="s">
        <v>364</v>
      </c>
      <c r="E117" s="5">
        <v>1</v>
      </c>
      <c r="F117" s="5" t="s">
        <v>15</v>
      </c>
      <c r="G117" s="5">
        <v>47</v>
      </c>
      <c r="H117" s="5">
        <v>1.7</v>
      </c>
      <c r="I117" s="5"/>
      <c r="J117" s="5"/>
    </row>
    <row r="118" spans="2:10" x14ac:dyDescent="0.35">
      <c r="B118" s="5" t="str">
        <f t="shared" si="9"/>
        <v>Punta Morales</v>
      </c>
      <c r="C118" s="5">
        <f t="shared" si="10"/>
        <v>3</v>
      </c>
      <c r="D118" s="5" t="s">
        <v>364</v>
      </c>
      <c r="E118" s="5">
        <v>1</v>
      </c>
      <c r="F118" s="5" t="s">
        <v>15</v>
      </c>
      <c r="G118" s="5">
        <v>47</v>
      </c>
      <c r="H118" s="5">
        <v>1.9</v>
      </c>
      <c r="I118" s="5"/>
      <c r="J118" s="5"/>
    </row>
    <row r="119" spans="2:10" x14ac:dyDescent="0.35">
      <c r="B119" s="5" t="str">
        <f t="shared" si="9"/>
        <v>Punta Morales</v>
      </c>
      <c r="C119" s="5">
        <f t="shared" si="10"/>
        <v>3</v>
      </c>
      <c r="D119" s="5" t="s">
        <v>364</v>
      </c>
      <c r="E119" s="5">
        <v>1</v>
      </c>
      <c r="F119" s="5" t="s">
        <v>15</v>
      </c>
      <c r="G119" s="5">
        <v>47</v>
      </c>
      <c r="H119" s="5">
        <v>1.8</v>
      </c>
      <c r="I119" s="5"/>
      <c r="J119" s="5"/>
    </row>
    <row r="120" spans="2:10" x14ac:dyDescent="0.35">
      <c r="B120" s="5" t="str">
        <f t="shared" si="9"/>
        <v>Punta Morales</v>
      </c>
      <c r="C120" s="5">
        <f t="shared" si="10"/>
        <v>3</v>
      </c>
      <c r="D120" s="5" t="s">
        <v>364</v>
      </c>
      <c r="E120" s="5">
        <v>1</v>
      </c>
      <c r="F120" s="5" t="s">
        <v>15</v>
      </c>
      <c r="G120" s="5">
        <v>48</v>
      </c>
      <c r="H120" s="5">
        <v>1.8</v>
      </c>
      <c r="I120" s="5"/>
      <c r="J120" s="5"/>
    </row>
    <row r="121" spans="2:10" x14ac:dyDescent="0.35">
      <c r="B121" s="5" t="str">
        <f t="shared" si="9"/>
        <v>Punta Morales</v>
      </c>
      <c r="C121" s="5">
        <f t="shared" si="10"/>
        <v>3</v>
      </c>
      <c r="D121" s="5" t="s">
        <v>364</v>
      </c>
      <c r="E121" s="5">
        <v>1</v>
      </c>
      <c r="F121" s="5" t="s">
        <v>1226</v>
      </c>
      <c r="G121" s="5">
        <v>49</v>
      </c>
      <c r="H121" s="5">
        <v>1.4</v>
      </c>
      <c r="I121" s="5"/>
      <c r="J121" s="5"/>
    </row>
    <row r="122" spans="2:10" x14ac:dyDescent="0.35">
      <c r="B122" s="5" t="str">
        <f t="shared" si="9"/>
        <v>Punta Morales</v>
      </c>
      <c r="C122" s="5">
        <f t="shared" si="10"/>
        <v>3</v>
      </c>
      <c r="D122" s="5" t="s">
        <v>364</v>
      </c>
      <c r="E122" s="5">
        <v>1</v>
      </c>
      <c r="F122" s="5" t="s">
        <v>15</v>
      </c>
      <c r="G122" s="5">
        <v>50</v>
      </c>
      <c r="H122" s="5">
        <v>1.1000000000000001</v>
      </c>
      <c r="I122" s="5"/>
      <c r="J122" s="5"/>
    </row>
    <row r="123" spans="2:10" x14ac:dyDescent="0.35">
      <c r="B123" s="5" t="str">
        <f t="shared" si="9"/>
        <v>Punta Morales</v>
      </c>
      <c r="C123" s="5">
        <f t="shared" si="10"/>
        <v>3</v>
      </c>
      <c r="D123" s="5" t="s">
        <v>364</v>
      </c>
      <c r="E123" s="5">
        <v>1</v>
      </c>
      <c r="F123" s="5" t="s">
        <v>15</v>
      </c>
      <c r="G123" s="5">
        <v>50</v>
      </c>
      <c r="H123" s="5">
        <v>1.7</v>
      </c>
      <c r="I123" s="5"/>
      <c r="J123" s="5"/>
    </row>
    <row r="124" spans="2:10" x14ac:dyDescent="0.35">
      <c r="B124" s="5" t="str">
        <f t="shared" si="9"/>
        <v>Punta Morales</v>
      </c>
      <c r="C124" s="5">
        <f t="shared" si="10"/>
        <v>3</v>
      </c>
      <c r="D124" s="5" t="s">
        <v>364</v>
      </c>
      <c r="E124" s="5">
        <v>1</v>
      </c>
      <c r="F124" s="5" t="s">
        <v>1226</v>
      </c>
      <c r="G124" s="5">
        <v>50</v>
      </c>
      <c r="H124" s="5">
        <v>1.1000000000000001</v>
      </c>
      <c r="I124" s="5"/>
      <c r="J124" s="5"/>
    </row>
    <row r="125" spans="2:10" x14ac:dyDescent="0.35">
      <c r="B125" s="5" t="str">
        <f t="shared" si="9"/>
        <v>Punta Morales</v>
      </c>
      <c r="C125" s="5">
        <f t="shared" si="10"/>
        <v>3</v>
      </c>
      <c r="D125" s="5" t="s">
        <v>364</v>
      </c>
      <c r="E125" s="5">
        <v>1</v>
      </c>
      <c r="F125" s="5" t="s">
        <v>294</v>
      </c>
      <c r="G125" s="5">
        <v>51</v>
      </c>
      <c r="H125" s="5">
        <v>5</v>
      </c>
      <c r="I125" s="5"/>
      <c r="J125" s="5"/>
    </row>
    <row r="126" spans="2:10" x14ac:dyDescent="0.35">
      <c r="B126" s="5" t="str">
        <f t="shared" si="9"/>
        <v>Punta Morales</v>
      </c>
      <c r="C126" s="5">
        <f t="shared" si="10"/>
        <v>3</v>
      </c>
      <c r="D126" s="5" t="s">
        <v>364</v>
      </c>
      <c r="E126" s="5">
        <v>1</v>
      </c>
      <c r="F126" s="5" t="s">
        <v>15</v>
      </c>
      <c r="G126" s="5">
        <v>52</v>
      </c>
      <c r="H126" s="5">
        <v>1.3</v>
      </c>
      <c r="I126" s="5"/>
      <c r="J126" s="5"/>
    </row>
    <row r="127" spans="2:10" x14ac:dyDescent="0.35">
      <c r="B127" s="5" t="str">
        <f t="shared" si="9"/>
        <v>Punta Morales</v>
      </c>
      <c r="C127" s="5">
        <f t="shared" si="10"/>
        <v>3</v>
      </c>
      <c r="D127" s="5" t="s">
        <v>364</v>
      </c>
      <c r="E127" s="5">
        <v>1</v>
      </c>
      <c r="F127" s="5" t="s">
        <v>294</v>
      </c>
      <c r="G127" s="5">
        <v>53</v>
      </c>
      <c r="H127" s="5">
        <v>5.0999999999999996</v>
      </c>
      <c r="I127" s="5"/>
      <c r="J127" s="5"/>
    </row>
    <row r="128" spans="2:10" x14ac:dyDescent="0.35">
      <c r="B128" s="5" t="str">
        <f t="shared" si="9"/>
        <v>Punta Morales</v>
      </c>
      <c r="C128" s="5">
        <f t="shared" si="10"/>
        <v>3</v>
      </c>
      <c r="D128" s="5" t="s">
        <v>364</v>
      </c>
      <c r="E128" s="5">
        <v>1</v>
      </c>
      <c r="F128" s="5" t="s">
        <v>15</v>
      </c>
      <c r="G128" s="5">
        <v>55</v>
      </c>
      <c r="H128" s="5">
        <v>1.6</v>
      </c>
      <c r="I128" s="5"/>
      <c r="J128" s="5"/>
    </row>
    <row r="129" spans="2:10" x14ac:dyDescent="0.35">
      <c r="B129" s="5" t="str">
        <f t="shared" si="9"/>
        <v>Punta Morales</v>
      </c>
      <c r="C129" s="5">
        <f t="shared" si="10"/>
        <v>3</v>
      </c>
      <c r="D129" s="5" t="s">
        <v>364</v>
      </c>
      <c r="E129" s="5">
        <v>1</v>
      </c>
      <c r="F129" s="5" t="s">
        <v>15</v>
      </c>
      <c r="G129" s="5">
        <v>56</v>
      </c>
      <c r="H129" s="5">
        <v>2.1</v>
      </c>
      <c r="I129" s="5"/>
      <c r="J129" s="5"/>
    </row>
    <row r="130" spans="2:10" x14ac:dyDescent="0.35">
      <c r="B130" s="5" t="str">
        <f t="shared" si="9"/>
        <v>Punta Morales</v>
      </c>
      <c r="C130" s="5">
        <f t="shared" si="10"/>
        <v>3</v>
      </c>
      <c r="D130" s="5" t="s">
        <v>364</v>
      </c>
      <c r="E130" s="5">
        <v>1</v>
      </c>
      <c r="F130" s="5" t="s">
        <v>15</v>
      </c>
      <c r="G130" s="5">
        <v>57</v>
      </c>
      <c r="H130" s="5">
        <v>2.1</v>
      </c>
      <c r="I130" s="5"/>
      <c r="J130" s="5"/>
    </row>
    <row r="131" spans="2:10" x14ac:dyDescent="0.35">
      <c r="B131" s="5" t="str">
        <f t="shared" si="9"/>
        <v>Punta Morales</v>
      </c>
      <c r="C131" s="5">
        <f t="shared" si="10"/>
        <v>3</v>
      </c>
      <c r="D131" s="5" t="s">
        <v>364</v>
      </c>
      <c r="E131" s="5">
        <v>1</v>
      </c>
      <c r="F131" s="5" t="s">
        <v>15</v>
      </c>
      <c r="G131" s="5">
        <v>59</v>
      </c>
      <c r="H131" s="5">
        <v>2.2999999999999998</v>
      </c>
      <c r="I131" s="5"/>
      <c r="J131" s="5"/>
    </row>
    <row r="132" spans="2:10" x14ac:dyDescent="0.35">
      <c r="B132" s="5" t="str">
        <f t="shared" ref="B132:B137" si="11">$W$5</f>
        <v>Punta Morales</v>
      </c>
      <c r="C132" s="5">
        <f t="shared" ref="C132:C137" si="12">$W$6</f>
        <v>3</v>
      </c>
      <c r="D132" s="5" t="s">
        <v>364</v>
      </c>
      <c r="E132" s="5">
        <v>1</v>
      </c>
      <c r="F132" s="5" t="s">
        <v>15</v>
      </c>
      <c r="G132" s="5">
        <v>59</v>
      </c>
      <c r="H132" s="5">
        <v>1.9</v>
      </c>
      <c r="I132" s="5"/>
      <c r="J132" s="5"/>
    </row>
    <row r="133" spans="2:10" x14ac:dyDescent="0.35">
      <c r="B133" s="5" t="str">
        <f t="shared" si="11"/>
        <v>Punta Morales</v>
      </c>
      <c r="C133" s="5">
        <f t="shared" si="12"/>
        <v>3</v>
      </c>
      <c r="D133" s="5" t="s">
        <v>364</v>
      </c>
      <c r="E133" s="5">
        <v>1</v>
      </c>
      <c r="F133" s="5" t="s">
        <v>15</v>
      </c>
      <c r="G133" s="5">
        <v>59</v>
      </c>
      <c r="H133" s="5">
        <v>2.2999999999999998</v>
      </c>
      <c r="I133" s="5"/>
      <c r="J133" s="5"/>
    </row>
    <row r="134" spans="2:10" x14ac:dyDescent="0.35">
      <c r="B134" s="5" t="str">
        <f t="shared" si="11"/>
        <v>Punta Morales</v>
      </c>
      <c r="C134" s="5">
        <f t="shared" si="12"/>
        <v>3</v>
      </c>
      <c r="D134" s="5" t="s">
        <v>364</v>
      </c>
      <c r="E134" s="5">
        <v>1</v>
      </c>
      <c r="F134" s="5" t="s">
        <v>15</v>
      </c>
      <c r="G134" s="5">
        <v>60</v>
      </c>
      <c r="H134" s="5">
        <v>2.2999999999999998</v>
      </c>
      <c r="I134" s="5"/>
      <c r="J134" s="5"/>
    </row>
    <row r="135" spans="2:10" x14ac:dyDescent="0.35">
      <c r="B135" s="5" t="str">
        <f t="shared" si="11"/>
        <v>Punta Morales</v>
      </c>
      <c r="C135" s="5">
        <f t="shared" si="12"/>
        <v>3</v>
      </c>
      <c r="D135" s="5" t="s">
        <v>364</v>
      </c>
      <c r="E135" s="5">
        <v>1</v>
      </c>
      <c r="F135" s="5" t="s">
        <v>15</v>
      </c>
      <c r="G135" s="5">
        <v>60</v>
      </c>
      <c r="H135" s="5">
        <v>2.2999999999999998</v>
      </c>
      <c r="I135" s="5"/>
      <c r="J135" s="5"/>
    </row>
    <row r="136" spans="2:10" x14ac:dyDescent="0.35">
      <c r="B136" s="5" t="str">
        <f t="shared" si="11"/>
        <v>Punta Morales</v>
      </c>
      <c r="C136" s="5">
        <f t="shared" si="12"/>
        <v>3</v>
      </c>
      <c r="D136" s="5" t="s">
        <v>364</v>
      </c>
      <c r="E136" s="5">
        <v>1</v>
      </c>
      <c r="F136" s="5" t="s">
        <v>15</v>
      </c>
      <c r="G136" s="5">
        <v>61</v>
      </c>
      <c r="H136" s="5">
        <v>2.5</v>
      </c>
      <c r="I136" s="5"/>
      <c r="J136" s="5"/>
    </row>
    <row r="137" spans="2:10" x14ac:dyDescent="0.35">
      <c r="B137" s="5" t="str">
        <f t="shared" si="11"/>
        <v>Punta Morales</v>
      </c>
      <c r="C137" s="5">
        <f t="shared" si="12"/>
        <v>3</v>
      </c>
      <c r="D137" s="5" t="s">
        <v>364</v>
      </c>
      <c r="E137" s="5">
        <v>1</v>
      </c>
      <c r="F137" s="5" t="s">
        <v>15</v>
      </c>
      <c r="G137" s="5">
        <v>61</v>
      </c>
      <c r="H137" s="5">
        <v>2.5</v>
      </c>
      <c r="I137" s="5"/>
      <c r="J137" s="5"/>
    </row>
    <row r="138" spans="2:10" x14ac:dyDescent="0.35">
      <c r="F138" s="1"/>
      <c r="G138" s="1"/>
      <c r="H138" s="1"/>
      <c r="I138" s="1"/>
      <c r="J138" s="1"/>
    </row>
    <row r="139" spans="2:10" x14ac:dyDescent="0.35">
      <c r="F139" s="1"/>
      <c r="G139" s="1"/>
      <c r="H139" s="1"/>
      <c r="I139" s="1"/>
      <c r="J139" s="1"/>
    </row>
    <row r="140" spans="2:10" x14ac:dyDescent="0.35">
      <c r="F140" s="1"/>
      <c r="G140" s="1"/>
      <c r="H140" s="1"/>
      <c r="I140" s="1"/>
      <c r="J140" s="1"/>
    </row>
    <row r="141" spans="2:10" x14ac:dyDescent="0.35">
      <c r="F141" s="1"/>
      <c r="G141" s="1"/>
      <c r="H141" s="1"/>
      <c r="I141" s="1"/>
      <c r="J141" s="1"/>
    </row>
    <row r="142" spans="2:10" x14ac:dyDescent="0.35">
      <c r="F142" s="1"/>
      <c r="G142" s="1"/>
      <c r="H142" s="1"/>
      <c r="I142" s="1"/>
      <c r="J142" s="1"/>
    </row>
    <row r="143" spans="2:10" x14ac:dyDescent="0.35">
      <c r="F143" s="1"/>
      <c r="G143" s="1"/>
      <c r="H143" s="1"/>
      <c r="I143" s="1"/>
      <c r="J143" s="1"/>
    </row>
    <row r="144" spans="2:10" x14ac:dyDescent="0.35">
      <c r="F144" s="1"/>
      <c r="G144" s="1"/>
      <c r="H144" s="1"/>
      <c r="I144" s="1"/>
      <c r="J144" s="1"/>
    </row>
    <row r="145" spans="6:10" x14ac:dyDescent="0.35">
      <c r="F145" s="1"/>
      <c r="G145" s="1"/>
      <c r="H145" s="1"/>
      <c r="I145" s="1"/>
      <c r="J145" s="1"/>
    </row>
    <row r="146" spans="6:10" x14ac:dyDescent="0.35">
      <c r="F146" s="1"/>
      <c r="G146" s="1"/>
      <c r="H146" s="1"/>
      <c r="I146" s="1"/>
      <c r="J146" s="1"/>
    </row>
    <row r="147" spans="6:10" x14ac:dyDescent="0.35">
      <c r="F147" s="1"/>
      <c r="G147" s="1"/>
      <c r="H147" s="1"/>
      <c r="I147" s="1"/>
      <c r="J147" s="1"/>
    </row>
    <row r="148" spans="6:10" x14ac:dyDescent="0.35">
      <c r="F148" s="1"/>
      <c r="G148" s="1"/>
      <c r="H148" s="1"/>
      <c r="I148" s="1"/>
      <c r="J148" s="1"/>
    </row>
    <row r="149" spans="6:10" x14ac:dyDescent="0.35">
      <c r="F149" s="1"/>
      <c r="G149" s="1"/>
      <c r="H149" s="1"/>
      <c r="I149" s="1"/>
      <c r="J149" s="1"/>
    </row>
    <row r="150" spans="6:10" x14ac:dyDescent="0.35">
      <c r="F150" s="1"/>
      <c r="G150" s="1"/>
      <c r="H150" s="1"/>
      <c r="I150" s="1"/>
      <c r="J150" s="1"/>
    </row>
    <row r="151" spans="6:10" x14ac:dyDescent="0.35">
      <c r="F151" s="1"/>
      <c r="G151" s="1"/>
      <c r="H151" s="1"/>
      <c r="I151" s="1"/>
      <c r="J151" s="1"/>
    </row>
    <row r="152" spans="6:10" x14ac:dyDescent="0.35">
      <c r="F152" s="1"/>
      <c r="G152" s="1"/>
      <c r="H152" s="1"/>
      <c r="I152" s="1"/>
      <c r="J152" s="1"/>
    </row>
    <row r="153" spans="6:10" x14ac:dyDescent="0.35">
      <c r="F153" s="1"/>
      <c r="G153" s="1"/>
      <c r="H153" s="1"/>
      <c r="I153" s="1"/>
      <c r="J153" s="1"/>
    </row>
    <row r="154" spans="6:10" x14ac:dyDescent="0.35">
      <c r="F154" s="1"/>
      <c r="G154" s="1"/>
      <c r="H154" s="1"/>
      <c r="I154" s="1"/>
      <c r="J154" s="1"/>
    </row>
    <row r="155" spans="6:10" x14ac:dyDescent="0.35">
      <c r="F155" s="1"/>
      <c r="G155" s="1"/>
      <c r="H155" s="1"/>
      <c r="I155" s="1"/>
      <c r="J155" s="1"/>
    </row>
    <row r="156" spans="6:10" x14ac:dyDescent="0.35">
      <c r="F156" s="1"/>
      <c r="G156" s="1"/>
      <c r="H156" s="1"/>
      <c r="I156" s="1"/>
      <c r="J156" s="1"/>
    </row>
    <row r="157" spans="6:10" x14ac:dyDescent="0.35">
      <c r="F157" s="1"/>
      <c r="G157" s="1"/>
      <c r="H157" s="1"/>
      <c r="I157" s="1"/>
      <c r="J157" s="1"/>
    </row>
    <row r="158" spans="6:10" x14ac:dyDescent="0.35">
      <c r="F158" s="1"/>
      <c r="G158" s="1"/>
      <c r="H158" s="1"/>
      <c r="I158" s="1"/>
      <c r="J158" s="1"/>
    </row>
    <row r="159" spans="6:10" x14ac:dyDescent="0.35">
      <c r="F159" s="1"/>
      <c r="G159" s="1"/>
      <c r="H159" s="1"/>
      <c r="I159" s="1"/>
      <c r="J159" s="1"/>
    </row>
    <row r="160" spans="6:10" x14ac:dyDescent="0.35">
      <c r="F160" s="1"/>
      <c r="G160" s="1"/>
      <c r="H160" s="1"/>
      <c r="I160" s="1"/>
      <c r="J160" s="1"/>
    </row>
    <row r="161" spans="6:10" x14ac:dyDescent="0.35">
      <c r="F161" s="1"/>
      <c r="G161" s="1"/>
      <c r="H161" s="1"/>
      <c r="I161" s="1"/>
      <c r="J161" s="1"/>
    </row>
    <row r="162" spans="6:10" x14ac:dyDescent="0.35">
      <c r="F162" s="1"/>
      <c r="G162" s="1"/>
      <c r="H162" s="1"/>
      <c r="I162" s="1"/>
      <c r="J162" s="1"/>
    </row>
    <row r="163" spans="6:10" x14ac:dyDescent="0.35">
      <c r="F163" s="1"/>
      <c r="G163" s="1"/>
      <c r="H163" s="1"/>
      <c r="I163" s="1"/>
      <c r="J163" s="1"/>
    </row>
    <row r="164" spans="6:10" x14ac:dyDescent="0.35">
      <c r="F164" s="1"/>
      <c r="G164" s="1"/>
      <c r="H164" s="1"/>
      <c r="I164" s="1"/>
      <c r="J164" s="1"/>
    </row>
    <row r="165" spans="6:10" x14ac:dyDescent="0.35">
      <c r="F165" s="1"/>
      <c r="G165" s="1"/>
      <c r="H165" s="1"/>
      <c r="I165" s="1"/>
      <c r="J165" s="1"/>
    </row>
    <row r="166" spans="6:10" x14ac:dyDescent="0.35">
      <c r="F166" s="1"/>
      <c r="G166" s="1"/>
      <c r="H166" s="1"/>
      <c r="I166" s="1"/>
      <c r="J166" s="1"/>
    </row>
    <row r="167" spans="6:10" x14ac:dyDescent="0.35">
      <c r="F167" s="1"/>
      <c r="G167" s="1"/>
      <c r="H167" s="1"/>
      <c r="I167" s="1"/>
      <c r="J167" s="1"/>
    </row>
    <row r="168" spans="6:10" x14ac:dyDescent="0.35">
      <c r="F168" s="1"/>
      <c r="G168" s="1"/>
      <c r="H168" s="1"/>
      <c r="I168" s="1"/>
      <c r="J168" s="1"/>
    </row>
    <row r="169" spans="6:10" x14ac:dyDescent="0.35">
      <c r="F169" s="1"/>
      <c r="G169" s="1"/>
      <c r="H169" s="1"/>
      <c r="I169" s="1"/>
      <c r="J169" s="1"/>
    </row>
    <row r="170" spans="6:10" x14ac:dyDescent="0.35">
      <c r="F170" s="1"/>
      <c r="G170" s="1"/>
      <c r="H170" s="1"/>
      <c r="I170" s="1"/>
      <c r="J170" s="1"/>
    </row>
    <row r="171" spans="6:10" x14ac:dyDescent="0.35">
      <c r="F171" s="1"/>
      <c r="G171" s="1"/>
      <c r="H171" s="1"/>
      <c r="I171" s="1"/>
      <c r="J171" s="1"/>
    </row>
    <row r="172" spans="6:10" x14ac:dyDescent="0.35">
      <c r="F172" s="1"/>
      <c r="G172" s="1"/>
      <c r="H172" s="1"/>
      <c r="I172" s="1"/>
      <c r="J172" s="1"/>
    </row>
    <row r="173" spans="6:10" x14ac:dyDescent="0.35">
      <c r="F173" s="1"/>
      <c r="G173" s="1"/>
      <c r="H173" s="1"/>
      <c r="I173" s="1"/>
      <c r="J173" s="1"/>
    </row>
    <row r="174" spans="6:10" x14ac:dyDescent="0.35">
      <c r="F174" s="1"/>
      <c r="G174" s="1"/>
      <c r="H174" s="1"/>
      <c r="I174" s="1"/>
      <c r="J174" s="1"/>
    </row>
  </sheetData>
  <mergeCells count="1">
    <mergeCell ref="W3:AA3"/>
  </mergeCells>
  <conditionalFormatting sqref="W5:W9">
    <cfRule type="containsBlanks" dxfId="102" priority="2">
      <formula>LEN(TRIM(W5))=0</formula>
    </cfRule>
  </conditionalFormatting>
  <conditionalFormatting sqref="W13:Y14 Z15:AA15 W17:Y18 W20:Y32">
    <cfRule type="containsBlanks" dxfId="101"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5" id="{3134B258-9AA9-4301-A783-ABD23FF7E29E}">
            <xm:f>COUNT(MATCH($F4,'Potential Species'!$C$4:$C$945, 0))=0</xm:f>
            <x14:dxf>
              <fill>
                <patternFill patternType="solid">
                  <bgColor theme="5" tint="0.79998168889431442"/>
                </patternFill>
              </fill>
            </x14:dxf>
          </x14:cfRule>
          <xm:sqref>F4:F137</xm:sqref>
        </x14:conditionalFormatting>
      </x14:conditionalFormatting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71FB-4560-40D4-81BE-9E963EAF03C7}">
  <sheetPr codeName="Sheet64"/>
  <dimension ref="A1:I111"/>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2.6328125" bestFit="1" customWidth="1"/>
    <col min="6" max="6" width="20.81640625" bestFit="1" customWidth="1"/>
    <col min="7" max="7" width="11" bestFit="1" customWidth="1"/>
    <col min="8" max="8" width="10.81640625" bestFit="1" customWidth="1"/>
    <col min="9" max="9" width="27" bestFit="1" customWidth="1"/>
    <col min="10" max="10" width="24.26953125" bestFit="1" customWidth="1"/>
    <col min="11" max="11" width="23.1796875" bestFit="1" customWidth="1"/>
    <col min="12" max="12" width="12.7265625" bestFit="1" customWidth="1"/>
    <col min="13" max="13" width="19.81640625" bestFit="1" customWidth="1"/>
    <col min="14" max="14" width="28.726562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3</v>
      </c>
      <c r="C2" t="s">
        <v>365</v>
      </c>
      <c r="D2">
        <v>2</v>
      </c>
      <c r="E2" t="s">
        <v>22</v>
      </c>
      <c r="F2">
        <v>36</v>
      </c>
      <c r="G2">
        <v>1.8</v>
      </c>
    </row>
    <row r="3" spans="1:9" x14ac:dyDescent="0.35">
      <c r="A3" t="s">
        <v>25</v>
      </c>
      <c r="B3">
        <v>3</v>
      </c>
      <c r="C3" t="s">
        <v>365</v>
      </c>
      <c r="D3">
        <v>10</v>
      </c>
      <c r="E3" t="s">
        <v>22</v>
      </c>
      <c r="F3">
        <v>50</v>
      </c>
      <c r="G3">
        <v>3.8</v>
      </c>
    </row>
    <row r="4" spans="1:9" x14ac:dyDescent="0.35">
      <c r="A4" t="s">
        <v>25</v>
      </c>
      <c r="B4">
        <v>3</v>
      </c>
      <c r="C4" t="s">
        <v>365</v>
      </c>
      <c r="D4">
        <v>10</v>
      </c>
      <c r="E4" t="s">
        <v>22</v>
      </c>
      <c r="F4">
        <v>56</v>
      </c>
      <c r="G4">
        <v>6</v>
      </c>
    </row>
    <row r="5" spans="1:9" x14ac:dyDescent="0.35">
      <c r="A5" t="s">
        <v>25</v>
      </c>
      <c r="B5">
        <v>3</v>
      </c>
      <c r="C5" t="s">
        <v>365</v>
      </c>
      <c r="D5">
        <v>12</v>
      </c>
      <c r="E5" t="s">
        <v>71</v>
      </c>
      <c r="F5">
        <v>91</v>
      </c>
      <c r="G5">
        <v>8.1</v>
      </c>
    </row>
    <row r="6" spans="1:9" x14ac:dyDescent="0.35">
      <c r="A6" t="s">
        <v>25</v>
      </c>
      <c r="B6">
        <v>3</v>
      </c>
      <c r="C6" t="s">
        <v>365</v>
      </c>
      <c r="D6">
        <v>3</v>
      </c>
      <c r="E6" t="s">
        <v>71</v>
      </c>
      <c r="F6">
        <v>105</v>
      </c>
      <c r="G6">
        <v>13.5</v>
      </c>
    </row>
    <row r="7" spans="1:9" x14ac:dyDescent="0.35">
      <c r="A7" t="s">
        <v>25</v>
      </c>
      <c r="B7">
        <v>3</v>
      </c>
      <c r="C7" t="s">
        <v>365</v>
      </c>
      <c r="D7">
        <v>12</v>
      </c>
      <c r="E7" t="s">
        <v>68</v>
      </c>
      <c r="F7">
        <v>106</v>
      </c>
      <c r="G7">
        <v>13.5</v>
      </c>
    </row>
    <row r="8" spans="1:9" x14ac:dyDescent="0.35">
      <c r="A8" t="s">
        <v>25</v>
      </c>
      <c r="B8">
        <v>3</v>
      </c>
      <c r="C8" t="s">
        <v>365</v>
      </c>
      <c r="D8">
        <v>11</v>
      </c>
      <c r="E8" t="s">
        <v>77</v>
      </c>
      <c r="F8">
        <v>101</v>
      </c>
      <c r="G8">
        <v>14.5</v>
      </c>
    </row>
    <row r="9" spans="1:9" x14ac:dyDescent="0.35">
      <c r="A9" t="s">
        <v>25</v>
      </c>
      <c r="B9">
        <v>3</v>
      </c>
      <c r="C9" t="s">
        <v>365</v>
      </c>
      <c r="D9">
        <v>9</v>
      </c>
      <c r="E9" t="s">
        <v>77</v>
      </c>
      <c r="F9">
        <v>102</v>
      </c>
      <c r="G9">
        <v>14.6</v>
      </c>
    </row>
    <row r="10" spans="1:9" x14ac:dyDescent="0.35">
      <c r="A10" t="s">
        <v>25</v>
      </c>
      <c r="B10">
        <v>3</v>
      </c>
      <c r="C10" t="s">
        <v>365</v>
      </c>
      <c r="D10">
        <v>1</v>
      </c>
      <c r="E10" t="s">
        <v>68</v>
      </c>
      <c r="F10">
        <v>115</v>
      </c>
      <c r="G10">
        <v>17</v>
      </c>
    </row>
    <row r="11" spans="1:9" x14ac:dyDescent="0.35">
      <c r="A11" t="s">
        <v>25</v>
      </c>
      <c r="B11">
        <v>3</v>
      </c>
      <c r="C11" t="s">
        <v>365</v>
      </c>
      <c r="D11">
        <v>6</v>
      </c>
      <c r="E11" t="s">
        <v>68</v>
      </c>
      <c r="F11">
        <v>112</v>
      </c>
      <c r="G11">
        <v>17.100000000000001</v>
      </c>
    </row>
    <row r="12" spans="1:9" x14ac:dyDescent="0.35">
      <c r="A12" t="s">
        <v>25</v>
      </c>
      <c r="B12">
        <v>3</v>
      </c>
      <c r="C12" t="s">
        <v>365</v>
      </c>
      <c r="D12">
        <v>4</v>
      </c>
      <c r="E12" t="s">
        <v>68</v>
      </c>
      <c r="F12">
        <v>114</v>
      </c>
      <c r="G12">
        <v>17.100000000000001</v>
      </c>
    </row>
    <row r="13" spans="1:9" x14ac:dyDescent="0.35">
      <c r="A13" t="s">
        <v>25</v>
      </c>
      <c r="B13">
        <v>3</v>
      </c>
      <c r="C13" t="s">
        <v>365</v>
      </c>
      <c r="D13">
        <v>3</v>
      </c>
      <c r="E13" t="s">
        <v>71</v>
      </c>
      <c r="F13">
        <v>115</v>
      </c>
      <c r="G13">
        <v>17.5</v>
      </c>
    </row>
    <row r="14" spans="1:9" x14ac:dyDescent="0.35">
      <c r="A14" t="s">
        <v>25</v>
      </c>
      <c r="B14">
        <v>3</v>
      </c>
      <c r="C14" t="s">
        <v>365</v>
      </c>
      <c r="D14">
        <v>11</v>
      </c>
      <c r="E14" t="s">
        <v>77</v>
      </c>
      <c r="F14">
        <v>115</v>
      </c>
      <c r="G14">
        <v>18.899999999999999</v>
      </c>
    </row>
    <row r="15" spans="1:9" x14ac:dyDescent="0.35">
      <c r="A15" t="s">
        <v>25</v>
      </c>
      <c r="B15">
        <v>3</v>
      </c>
      <c r="C15" t="s">
        <v>365</v>
      </c>
      <c r="D15">
        <v>10</v>
      </c>
      <c r="E15" t="s">
        <v>68</v>
      </c>
      <c r="F15">
        <v>115</v>
      </c>
      <c r="G15">
        <v>19</v>
      </c>
    </row>
    <row r="16" spans="1:9" x14ac:dyDescent="0.35">
      <c r="A16" t="s">
        <v>25</v>
      </c>
      <c r="B16">
        <v>3</v>
      </c>
      <c r="C16" t="s">
        <v>365</v>
      </c>
      <c r="D16">
        <v>5</v>
      </c>
      <c r="E16" t="s">
        <v>68</v>
      </c>
      <c r="F16">
        <v>116</v>
      </c>
      <c r="G16">
        <v>20.100000000000001</v>
      </c>
    </row>
    <row r="17" spans="1:7" x14ac:dyDescent="0.35">
      <c r="A17" t="s">
        <v>25</v>
      </c>
      <c r="B17">
        <v>3</v>
      </c>
      <c r="C17" t="s">
        <v>365</v>
      </c>
      <c r="D17">
        <v>9</v>
      </c>
      <c r="E17" t="s">
        <v>68</v>
      </c>
      <c r="F17">
        <v>118</v>
      </c>
      <c r="G17">
        <v>20.399999999999999</v>
      </c>
    </row>
    <row r="18" spans="1:7" x14ac:dyDescent="0.35">
      <c r="A18" t="s">
        <v>25</v>
      </c>
      <c r="B18">
        <v>3</v>
      </c>
      <c r="C18" t="s">
        <v>365</v>
      </c>
      <c r="D18">
        <v>13</v>
      </c>
      <c r="E18" t="s">
        <v>23</v>
      </c>
      <c r="F18">
        <v>119</v>
      </c>
      <c r="G18">
        <v>27.4</v>
      </c>
    </row>
    <row r="19" spans="1:7" x14ac:dyDescent="0.35">
      <c r="A19" t="s">
        <v>25</v>
      </c>
      <c r="B19">
        <v>3</v>
      </c>
      <c r="C19" t="s">
        <v>365</v>
      </c>
      <c r="D19">
        <v>13</v>
      </c>
      <c r="E19" t="s">
        <v>23</v>
      </c>
      <c r="F19">
        <v>167</v>
      </c>
      <c r="G19">
        <v>67.3</v>
      </c>
    </row>
    <row r="20" spans="1:7" x14ac:dyDescent="0.35">
      <c r="A20" t="s">
        <v>25</v>
      </c>
      <c r="B20">
        <v>3</v>
      </c>
      <c r="C20" t="s">
        <v>373</v>
      </c>
      <c r="D20">
        <v>3</v>
      </c>
      <c r="E20" t="s">
        <v>22</v>
      </c>
      <c r="F20">
        <v>28</v>
      </c>
      <c r="G20">
        <v>0.5</v>
      </c>
    </row>
    <row r="21" spans="1:7" x14ac:dyDescent="0.35">
      <c r="A21" t="s">
        <v>25</v>
      </c>
      <c r="B21">
        <v>3</v>
      </c>
      <c r="C21" t="s">
        <v>373</v>
      </c>
      <c r="D21">
        <v>3</v>
      </c>
      <c r="E21" t="s">
        <v>22</v>
      </c>
      <c r="F21">
        <v>28</v>
      </c>
      <c r="G21">
        <v>0.5</v>
      </c>
    </row>
    <row r="22" spans="1:7" x14ac:dyDescent="0.35">
      <c r="A22" t="s">
        <v>25</v>
      </c>
      <c r="B22">
        <v>3</v>
      </c>
      <c r="C22" t="s">
        <v>373</v>
      </c>
      <c r="D22">
        <v>3</v>
      </c>
      <c r="E22" t="s">
        <v>22</v>
      </c>
      <c r="F22">
        <v>29</v>
      </c>
      <c r="G22">
        <v>0.6</v>
      </c>
    </row>
    <row r="23" spans="1:7" x14ac:dyDescent="0.35">
      <c r="A23" t="s">
        <v>25</v>
      </c>
      <c r="B23">
        <v>3</v>
      </c>
      <c r="C23" t="s">
        <v>373</v>
      </c>
      <c r="D23">
        <v>3</v>
      </c>
      <c r="E23" t="s">
        <v>22</v>
      </c>
      <c r="F23">
        <v>33</v>
      </c>
      <c r="G23">
        <v>0.9</v>
      </c>
    </row>
    <row r="24" spans="1:7" x14ac:dyDescent="0.35">
      <c r="A24" t="s">
        <v>25</v>
      </c>
      <c r="B24">
        <v>3</v>
      </c>
      <c r="C24" t="s">
        <v>373</v>
      </c>
      <c r="D24">
        <v>3</v>
      </c>
      <c r="E24" t="s">
        <v>22</v>
      </c>
      <c r="F24">
        <v>34</v>
      </c>
      <c r="G24">
        <v>1.1000000000000001</v>
      </c>
    </row>
    <row r="25" spans="1:7" x14ac:dyDescent="0.35">
      <c r="A25" t="s">
        <v>25</v>
      </c>
      <c r="B25">
        <v>3</v>
      </c>
      <c r="C25" t="s">
        <v>373</v>
      </c>
      <c r="D25">
        <v>2</v>
      </c>
      <c r="E25" t="s">
        <v>22</v>
      </c>
      <c r="F25">
        <v>35</v>
      </c>
      <c r="G25">
        <v>1.3</v>
      </c>
    </row>
    <row r="26" spans="1:7" x14ac:dyDescent="0.35">
      <c r="A26" t="s">
        <v>25</v>
      </c>
      <c r="B26">
        <v>3</v>
      </c>
      <c r="C26" t="s">
        <v>373</v>
      </c>
      <c r="D26">
        <v>3</v>
      </c>
      <c r="E26" t="s">
        <v>22</v>
      </c>
      <c r="F26">
        <v>35</v>
      </c>
      <c r="G26">
        <v>1.4</v>
      </c>
    </row>
    <row r="27" spans="1:7" x14ac:dyDescent="0.35">
      <c r="A27" t="s">
        <v>25</v>
      </c>
      <c r="B27">
        <v>3</v>
      </c>
      <c r="C27" t="s">
        <v>373</v>
      </c>
      <c r="D27">
        <v>3</v>
      </c>
      <c r="E27" t="s">
        <v>22</v>
      </c>
      <c r="F27">
        <v>35</v>
      </c>
      <c r="G27">
        <v>1.4</v>
      </c>
    </row>
    <row r="28" spans="1:7" x14ac:dyDescent="0.35">
      <c r="A28" t="s">
        <v>25</v>
      </c>
      <c r="B28">
        <v>3</v>
      </c>
      <c r="C28" t="s">
        <v>373</v>
      </c>
      <c r="D28">
        <v>3</v>
      </c>
      <c r="E28" t="s">
        <v>22</v>
      </c>
      <c r="F28">
        <v>37</v>
      </c>
      <c r="G28">
        <v>1.4</v>
      </c>
    </row>
    <row r="29" spans="1:7" x14ac:dyDescent="0.35">
      <c r="A29" t="s">
        <v>25</v>
      </c>
      <c r="B29">
        <v>3</v>
      </c>
      <c r="C29" t="s">
        <v>373</v>
      </c>
      <c r="D29">
        <v>3</v>
      </c>
      <c r="E29" t="s">
        <v>22</v>
      </c>
      <c r="F29">
        <v>37</v>
      </c>
      <c r="G29">
        <v>1.4</v>
      </c>
    </row>
    <row r="30" spans="1:7" x14ac:dyDescent="0.35">
      <c r="A30" t="s">
        <v>25</v>
      </c>
      <c r="B30">
        <v>3</v>
      </c>
      <c r="C30" t="s">
        <v>373</v>
      </c>
      <c r="D30">
        <v>3</v>
      </c>
      <c r="E30" t="s">
        <v>22</v>
      </c>
      <c r="F30">
        <v>47</v>
      </c>
      <c r="G30">
        <v>1.5</v>
      </c>
    </row>
    <row r="31" spans="1:7" x14ac:dyDescent="0.35">
      <c r="A31" t="s">
        <v>25</v>
      </c>
      <c r="B31">
        <v>3</v>
      </c>
      <c r="C31" t="s">
        <v>373</v>
      </c>
      <c r="D31">
        <v>3</v>
      </c>
      <c r="E31" t="s">
        <v>22</v>
      </c>
      <c r="F31">
        <v>47</v>
      </c>
      <c r="G31">
        <v>1.6</v>
      </c>
    </row>
    <row r="32" spans="1:7" x14ac:dyDescent="0.35">
      <c r="A32" t="s">
        <v>25</v>
      </c>
      <c r="B32">
        <v>3</v>
      </c>
      <c r="C32" t="s">
        <v>373</v>
      </c>
      <c r="D32">
        <v>1</v>
      </c>
      <c r="E32" t="s">
        <v>117</v>
      </c>
      <c r="F32">
        <v>38</v>
      </c>
      <c r="G32">
        <v>1.9</v>
      </c>
    </row>
    <row r="33" spans="1:7" x14ac:dyDescent="0.35">
      <c r="A33" t="s">
        <v>25</v>
      </c>
      <c r="B33">
        <v>3</v>
      </c>
      <c r="C33" t="s">
        <v>373</v>
      </c>
      <c r="D33">
        <v>3</v>
      </c>
      <c r="E33" t="s">
        <v>22</v>
      </c>
      <c r="F33">
        <v>42</v>
      </c>
      <c r="G33">
        <v>2.1</v>
      </c>
    </row>
    <row r="34" spans="1:7" x14ac:dyDescent="0.35">
      <c r="A34" t="s">
        <v>25</v>
      </c>
      <c r="B34">
        <v>3</v>
      </c>
      <c r="C34" t="s">
        <v>373</v>
      </c>
      <c r="D34">
        <v>2</v>
      </c>
      <c r="E34" t="s">
        <v>117</v>
      </c>
      <c r="F34">
        <v>55</v>
      </c>
      <c r="G34">
        <v>3</v>
      </c>
    </row>
    <row r="35" spans="1:7" x14ac:dyDescent="0.35">
      <c r="A35" t="s">
        <v>25</v>
      </c>
      <c r="B35">
        <v>3</v>
      </c>
      <c r="C35" t="s">
        <v>373</v>
      </c>
      <c r="D35">
        <v>2</v>
      </c>
      <c r="E35" t="s">
        <v>22</v>
      </c>
      <c r="F35">
        <v>47</v>
      </c>
      <c r="G35">
        <v>3.1</v>
      </c>
    </row>
    <row r="36" spans="1:7" x14ac:dyDescent="0.35">
      <c r="A36" t="s">
        <v>25</v>
      </c>
      <c r="B36">
        <v>3</v>
      </c>
      <c r="C36" t="s">
        <v>373</v>
      </c>
      <c r="D36">
        <v>3</v>
      </c>
      <c r="E36" t="s">
        <v>22</v>
      </c>
      <c r="F36">
        <v>47</v>
      </c>
      <c r="G36">
        <v>3.1</v>
      </c>
    </row>
    <row r="37" spans="1:7" x14ac:dyDescent="0.35">
      <c r="A37" t="s">
        <v>25</v>
      </c>
      <c r="B37">
        <v>3</v>
      </c>
      <c r="C37" t="s">
        <v>373</v>
      </c>
      <c r="D37">
        <v>3</v>
      </c>
      <c r="E37" t="s">
        <v>22</v>
      </c>
      <c r="F37">
        <v>54</v>
      </c>
      <c r="G37">
        <v>3.1</v>
      </c>
    </row>
    <row r="38" spans="1:7" x14ac:dyDescent="0.35">
      <c r="A38" t="s">
        <v>25</v>
      </c>
      <c r="B38">
        <v>3</v>
      </c>
      <c r="C38" t="s">
        <v>373</v>
      </c>
      <c r="D38">
        <v>3</v>
      </c>
      <c r="E38" t="s">
        <v>22</v>
      </c>
      <c r="F38">
        <v>45</v>
      </c>
      <c r="G38">
        <v>3.2</v>
      </c>
    </row>
    <row r="39" spans="1:7" x14ac:dyDescent="0.35">
      <c r="A39" t="s">
        <v>25</v>
      </c>
      <c r="B39">
        <v>3</v>
      </c>
      <c r="C39" t="s">
        <v>373</v>
      </c>
      <c r="D39">
        <v>2</v>
      </c>
      <c r="E39" t="s">
        <v>22</v>
      </c>
      <c r="F39">
        <v>59</v>
      </c>
      <c r="G39">
        <v>3.5</v>
      </c>
    </row>
    <row r="40" spans="1:7" x14ac:dyDescent="0.35">
      <c r="A40" t="s">
        <v>25</v>
      </c>
      <c r="B40">
        <v>3</v>
      </c>
      <c r="C40" t="s">
        <v>373</v>
      </c>
      <c r="D40">
        <v>3</v>
      </c>
      <c r="E40" t="s">
        <v>22</v>
      </c>
      <c r="F40">
        <v>50</v>
      </c>
      <c r="G40">
        <v>3.6</v>
      </c>
    </row>
    <row r="41" spans="1:7" x14ac:dyDescent="0.35">
      <c r="A41" t="s">
        <v>25</v>
      </c>
      <c r="B41">
        <v>3</v>
      </c>
      <c r="C41" t="s">
        <v>373</v>
      </c>
      <c r="D41">
        <v>2</v>
      </c>
      <c r="E41" t="s">
        <v>22</v>
      </c>
      <c r="F41">
        <v>51</v>
      </c>
      <c r="G41">
        <v>4.5999999999999996</v>
      </c>
    </row>
    <row r="42" spans="1:7" x14ac:dyDescent="0.35">
      <c r="A42" t="s">
        <v>25</v>
      </c>
      <c r="B42">
        <v>3</v>
      </c>
      <c r="C42" t="s">
        <v>373</v>
      </c>
      <c r="D42">
        <v>3</v>
      </c>
      <c r="E42" t="s">
        <v>22</v>
      </c>
      <c r="F42">
        <v>59</v>
      </c>
      <c r="G42">
        <v>6.5</v>
      </c>
    </row>
    <row r="43" spans="1:7" x14ac:dyDescent="0.35">
      <c r="A43" t="s">
        <v>25</v>
      </c>
      <c r="B43">
        <v>3</v>
      </c>
      <c r="C43" t="s">
        <v>373</v>
      </c>
      <c r="D43">
        <v>3</v>
      </c>
      <c r="E43" t="s">
        <v>22</v>
      </c>
      <c r="F43">
        <v>60</v>
      </c>
      <c r="G43">
        <v>6.6</v>
      </c>
    </row>
    <row r="44" spans="1:7" x14ac:dyDescent="0.35">
      <c r="A44" t="s">
        <v>25</v>
      </c>
      <c r="B44">
        <v>3</v>
      </c>
      <c r="C44" t="s">
        <v>373</v>
      </c>
      <c r="D44">
        <v>3</v>
      </c>
      <c r="E44" t="s">
        <v>496</v>
      </c>
      <c r="F44">
        <v>85</v>
      </c>
      <c r="G44">
        <v>9.1999999999999993</v>
      </c>
    </row>
    <row r="45" spans="1:7" x14ac:dyDescent="0.35">
      <c r="A45" t="s">
        <v>25</v>
      </c>
      <c r="B45">
        <v>3</v>
      </c>
      <c r="C45" t="s">
        <v>373</v>
      </c>
      <c r="D45">
        <v>3</v>
      </c>
      <c r="E45" t="s">
        <v>31</v>
      </c>
      <c r="F45">
        <v>97</v>
      </c>
      <c r="G45">
        <v>17.8</v>
      </c>
    </row>
    <row r="46" spans="1:7" x14ac:dyDescent="0.35">
      <c r="A46" t="s">
        <v>25</v>
      </c>
      <c r="B46">
        <v>3</v>
      </c>
      <c r="C46" t="s">
        <v>373</v>
      </c>
      <c r="D46">
        <v>3</v>
      </c>
      <c r="E46" t="s">
        <v>31</v>
      </c>
      <c r="F46">
        <v>102</v>
      </c>
      <c r="G46">
        <v>22.5</v>
      </c>
    </row>
    <row r="47" spans="1:7" x14ac:dyDescent="0.35">
      <c r="A47" t="s">
        <v>25</v>
      </c>
      <c r="B47">
        <v>3</v>
      </c>
      <c r="C47" t="s">
        <v>373</v>
      </c>
      <c r="D47">
        <v>2</v>
      </c>
      <c r="E47" t="s">
        <v>22</v>
      </c>
      <c r="F47">
        <v>89</v>
      </c>
      <c r="G47">
        <v>22.9</v>
      </c>
    </row>
    <row r="48" spans="1:7" x14ac:dyDescent="0.35">
      <c r="A48" t="s">
        <v>25</v>
      </c>
      <c r="B48">
        <v>3</v>
      </c>
      <c r="C48" t="s">
        <v>373</v>
      </c>
      <c r="D48">
        <v>3</v>
      </c>
      <c r="E48" t="s">
        <v>22</v>
      </c>
      <c r="F48">
        <v>93</v>
      </c>
      <c r="G48">
        <v>26.5</v>
      </c>
    </row>
    <row r="49" spans="1:7" x14ac:dyDescent="0.35">
      <c r="A49" t="s">
        <v>25</v>
      </c>
      <c r="B49">
        <v>3</v>
      </c>
      <c r="C49" t="s">
        <v>373</v>
      </c>
      <c r="D49">
        <v>3</v>
      </c>
      <c r="E49" t="s">
        <v>22</v>
      </c>
      <c r="F49">
        <v>96</v>
      </c>
      <c r="G49">
        <v>28.3</v>
      </c>
    </row>
    <row r="50" spans="1:7" x14ac:dyDescent="0.35">
      <c r="A50" t="s">
        <v>25</v>
      </c>
      <c r="B50">
        <v>3</v>
      </c>
      <c r="C50" t="s">
        <v>373</v>
      </c>
      <c r="D50">
        <v>1</v>
      </c>
      <c r="E50" t="s">
        <v>44</v>
      </c>
      <c r="F50">
        <v>116</v>
      </c>
      <c r="G50">
        <v>34.4</v>
      </c>
    </row>
    <row r="51" spans="1:7" x14ac:dyDescent="0.35">
      <c r="A51" t="s">
        <v>25</v>
      </c>
      <c r="B51">
        <v>3</v>
      </c>
      <c r="C51" t="s">
        <v>373</v>
      </c>
      <c r="D51">
        <v>1</v>
      </c>
      <c r="E51" t="s">
        <v>103</v>
      </c>
      <c r="F51">
        <v>123</v>
      </c>
      <c r="G51">
        <v>36.700000000000003</v>
      </c>
    </row>
    <row r="52" spans="1:7" x14ac:dyDescent="0.35">
      <c r="A52" t="s">
        <v>25</v>
      </c>
      <c r="B52">
        <v>3</v>
      </c>
      <c r="C52" t="s">
        <v>373</v>
      </c>
      <c r="D52">
        <v>3</v>
      </c>
      <c r="E52" t="s">
        <v>31</v>
      </c>
      <c r="F52">
        <v>120</v>
      </c>
      <c r="G52">
        <v>37.9</v>
      </c>
    </row>
    <row r="53" spans="1:7" x14ac:dyDescent="0.35">
      <c r="A53" t="s">
        <v>25</v>
      </c>
      <c r="B53">
        <v>3</v>
      </c>
      <c r="C53" t="s">
        <v>373</v>
      </c>
      <c r="D53">
        <v>3</v>
      </c>
      <c r="E53" t="s">
        <v>31</v>
      </c>
      <c r="F53">
        <v>122</v>
      </c>
      <c r="G53">
        <v>39.5</v>
      </c>
    </row>
    <row r="54" spans="1:7" x14ac:dyDescent="0.35">
      <c r="A54" t="s">
        <v>25</v>
      </c>
      <c r="B54">
        <v>3</v>
      </c>
      <c r="C54" t="s">
        <v>373</v>
      </c>
      <c r="D54">
        <v>3</v>
      </c>
      <c r="E54" t="s">
        <v>31</v>
      </c>
      <c r="F54">
        <v>121</v>
      </c>
      <c r="G54">
        <v>41.5</v>
      </c>
    </row>
    <row r="55" spans="1:7" x14ac:dyDescent="0.35">
      <c r="A55" t="s">
        <v>25</v>
      </c>
      <c r="B55">
        <v>3</v>
      </c>
      <c r="C55" t="s">
        <v>373</v>
      </c>
      <c r="D55">
        <v>1</v>
      </c>
      <c r="E55" t="s">
        <v>103</v>
      </c>
      <c r="F55">
        <v>126</v>
      </c>
      <c r="G55">
        <v>43.4</v>
      </c>
    </row>
    <row r="56" spans="1:7" x14ac:dyDescent="0.35">
      <c r="A56" t="s">
        <v>25</v>
      </c>
      <c r="B56">
        <v>3</v>
      </c>
      <c r="C56" t="s">
        <v>373</v>
      </c>
      <c r="D56">
        <v>3</v>
      </c>
      <c r="E56" t="s">
        <v>31</v>
      </c>
      <c r="F56">
        <v>130</v>
      </c>
      <c r="G56">
        <v>43.9</v>
      </c>
    </row>
    <row r="57" spans="1:7" x14ac:dyDescent="0.35">
      <c r="A57" t="s">
        <v>25</v>
      </c>
      <c r="B57">
        <v>3</v>
      </c>
      <c r="C57" t="s">
        <v>373</v>
      </c>
      <c r="D57">
        <v>3</v>
      </c>
      <c r="E57" t="s">
        <v>44</v>
      </c>
      <c r="F57">
        <v>126</v>
      </c>
      <c r="G57">
        <v>46.5</v>
      </c>
    </row>
    <row r="58" spans="1:7" x14ac:dyDescent="0.35">
      <c r="A58" t="s">
        <v>25</v>
      </c>
      <c r="B58">
        <v>3</v>
      </c>
      <c r="C58" t="s">
        <v>373</v>
      </c>
      <c r="D58">
        <v>3</v>
      </c>
      <c r="E58" t="s">
        <v>23</v>
      </c>
      <c r="F58">
        <v>153</v>
      </c>
      <c r="G58">
        <v>49.4</v>
      </c>
    </row>
    <row r="59" spans="1:7" x14ac:dyDescent="0.35">
      <c r="A59" t="s">
        <v>25</v>
      </c>
      <c r="B59">
        <v>3</v>
      </c>
      <c r="C59" t="s">
        <v>373</v>
      </c>
      <c r="D59">
        <v>3</v>
      </c>
      <c r="E59" t="s">
        <v>23</v>
      </c>
      <c r="F59">
        <v>153</v>
      </c>
      <c r="G59">
        <v>56.5</v>
      </c>
    </row>
    <row r="60" spans="1:7" x14ac:dyDescent="0.35">
      <c r="A60" t="s">
        <v>25</v>
      </c>
      <c r="B60">
        <v>3</v>
      </c>
      <c r="C60" t="s">
        <v>373</v>
      </c>
      <c r="D60">
        <v>2</v>
      </c>
      <c r="E60" t="s">
        <v>44</v>
      </c>
      <c r="F60">
        <v>145</v>
      </c>
      <c r="G60">
        <v>70.5</v>
      </c>
    </row>
    <row r="61" spans="1:7" x14ac:dyDescent="0.35">
      <c r="A61" t="s">
        <v>25</v>
      </c>
      <c r="B61">
        <v>3</v>
      </c>
      <c r="C61" t="s">
        <v>373</v>
      </c>
      <c r="D61">
        <v>1</v>
      </c>
      <c r="E61" t="s">
        <v>44</v>
      </c>
      <c r="F61">
        <v>154</v>
      </c>
      <c r="G61">
        <v>75.2</v>
      </c>
    </row>
    <row r="62" spans="1:7" x14ac:dyDescent="0.35">
      <c r="A62" t="s">
        <v>25</v>
      </c>
      <c r="B62">
        <v>3</v>
      </c>
      <c r="C62" t="s">
        <v>373</v>
      </c>
      <c r="D62">
        <v>3</v>
      </c>
      <c r="E62" t="s">
        <v>496</v>
      </c>
      <c r="F62">
        <v>205</v>
      </c>
      <c r="G62">
        <v>111.2</v>
      </c>
    </row>
    <row r="63" spans="1:7" x14ac:dyDescent="0.35">
      <c r="A63" t="s">
        <v>25</v>
      </c>
      <c r="B63">
        <v>3</v>
      </c>
      <c r="C63" t="s">
        <v>373</v>
      </c>
      <c r="D63">
        <v>2</v>
      </c>
      <c r="E63" t="s">
        <v>232</v>
      </c>
      <c r="F63">
        <v>210</v>
      </c>
      <c r="G63">
        <v>158.80000000000001</v>
      </c>
    </row>
    <row r="64" spans="1:7" x14ac:dyDescent="0.35">
      <c r="A64" t="s">
        <v>25</v>
      </c>
      <c r="B64">
        <v>3</v>
      </c>
      <c r="C64" t="s">
        <v>373</v>
      </c>
      <c r="D64">
        <v>1</v>
      </c>
      <c r="E64" t="s">
        <v>667</v>
      </c>
      <c r="F64">
        <v>656</v>
      </c>
      <c r="G64">
        <v>207.7</v>
      </c>
    </row>
    <row r="65" spans="1:7" x14ac:dyDescent="0.35">
      <c r="A65" t="s">
        <v>25</v>
      </c>
      <c r="B65">
        <v>3</v>
      </c>
      <c r="C65" t="s">
        <v>364</v>
      </c>
      <c r="D65">
        <v>1</v>
      </c>
      <c r="E65" t="s">
        <v>71</v>
      </c>
      <c r="F65">
        <v>20</v>
      </c>
      <c r="G65">
        <v>0.05</v>
      </c>
    </row>
    <row r="66" spans="1:7" x14ac:dyDescent="0.35">
      <c r="A66" t="s">
        <v>25</v>
      </c>
      <c r="B66">
        <v>3</v>
      </c>
      <c r="C66" t="s">
        <v>364</v>
      </c>
      <c r="D66">
        <v>1</v>
      </c>
      <c r="E66" t="s">
        <v>71</v>
      </c>
      <c r="F66">
        <v>22</v>
      </c>
      <c r="G66">
        <v>0.1</v>
      </c>
    </row>
    <row r="67" spans="1:7" x14ac:dyDescent="0.35">
      <c r="A67" t="s">
        <v>25</v>
      </c>
      <c r="B67">
        <v>3</v>
      </c>
      <c r="C67" t="s">
        <v>364</v>
      </c>
      <c r="D67">
        <v>1</v>
      </c>
      <c r="E67" t="s">
        <v>71</v>
      </c>
      <c r="F67">
        <v>28</v>
      </c>
      <c r="G67">
        <v>0.1</v>
      </c>
    </row>
    <row r="68" spans="1:7" x14ac:dyDescent="0.35">
      <c r="A68" t="s">
        <v>25</v>
      </c>
      <c r="B68">
        <v>3</v>
      </c>
      <c r="C68" t="s">
        <v>364</v>
      </c>
      <c r="D68">
        <v>1</v>
      </c>
      <c r="E68" t="s">
        <v>71</v>
      </c>
      <c r="F68">
        <v>31</v>
      </c>
      <c r="G68">
        <v>0.2</v>
      </c>
    </row>
    <row r="69" spans="1:7" x14ac:dyDescent="0.35">
      <c r="A69" t="s">
        <v>25</v>
      </c>
      <c r="B69">
        <v>3</v>
      </c>
      <c r="C69" t="s">
        <v>364</v>
      </c>
      <c r="D69">
        <v>1</v>
      </c>
      <c r="E69" t="s">
        <v>71</v>
      </c>
      <c r="F69">
        <v>31</v>
      </c>
      <c r="G69">
        <v>0.2</v>
      </c>
    </row>
    <row r="70" spans="1:7" x14ac:dyDescent="0.35">
      <c r="A70" t="s">
        <v>25</v>
      </c>
      <c r="B70">
        <v>3</v>
      </c>
      <c r="C70" t="s">
        <v>364</v>
      </c>
      <c r="D70">
        <v>1</v>
      </c>
      <c r="E70" t="s">
        <v>71</v>
      </c>
      <c r="F70">
        <v>32</v>
      </c>
      <c r="G70">
        <v>0.2</v>
      </c>
    </row>
    <row r="71" spans="1:7" x14ac:dyDescent="0.35">
      <c r="A71" t="s">
        <v>25</v>
      </c>
      <c r="B71">
        <v>3</v>
      </c>
      <c r="C71" t="s">
        <v>364</v>
      </c>
      <c r="D71">
        <v>1</v>
      </c>
      <c r="E71" t="s">
        <v>71</v>
      </c>
      <c r="F71">
        <v>32</v>
      </c>
      <c r="G71">
        <v>0.2</v>
      </c>
    </row>
    <row r="72" spans="1:7" x14ac:dyDescent="0.35">
      <c r="A72" t="s">
        <v>25</v>
      </c>
      <c r="B72">
        <v>3</v>
      </c>
      <c r="C72" t="s">
        <v>364</v>
      </c>
      <c r="D72">
        <v>1</v>
      </c>
      <c r="E72" t="s">
        <v>71</v>
      </c>
      <c r="F72">
        <v>34</v>
      </c>
      <c r="G72">
        <v>0.2</v>
      </c>
    </row>
    <row r="73" spans="1:7" x14ac:dyDescent="0.35">
      <c r="A73" t="s">
        <v>25</v>
      </c>
      <c r="B73">
        <v>3</v>
      </c>
      <c r="C73" t="s">
        <v>364</v>
      </c>
      <c r="D73">
        <v>1</v>
      </c>
      <c r="E73" t="s">
        <v>71</v>
      </c>
      <c r="F73">
        <v>35</v>
      </c>
      <c r="G73">
        <v>0.2</v>
      </c>
    </row>
    <row r="74" spans="1:7" x14ac:dyDescent="0.35">
      <c r="A74" t="s">
        <v>25</v>
      </c>
      <c r="B74">
        <v>3</v>
      </c>
      <c r="C74" t="s">
        <v>364</v>
      </c>
      <c r="D74">
        <v>1</v>
      </c>
      <c r="E74" t="s">
        <v>71</v>
      </c>
      <c r="F74">
        <v>43</v>
      </c>
      <c r="G74">
        <v>0.2</v>
      </c>
    </row>
    <row r="75" spans="1:7" x14ac:dyDescent="0.35">
      <c r="A75" t="s">
        <v>25</v>
      </c>
      <c r="B75">
        <v>3</v>
      </c>
      <c r="C75" t="s">
        <v>364</v>
      </c>
      <c r="D75">
        <v>1</v>
      </c>
      <c r="E75" t="s">
        <v>71</v>
      </c>
      <c r="F75">
        <v>33</v>
      </c>
      <c r="G75">
        <v>0.3</v>
      </c>
    </row>
    <row r="76" spans="1:7" x14ac:dyDescent="0.35">
      <c r="A76" t="s">
        <v>25</v>
      </c>
      <c r="B76">
        <v>3</v>
      </c>
      <c r="C76" t="s">
        <v>364</v>
      </c>
      <c r="D76">
        <v>1</v>
      </c>
      <c r="E76" t="s">
        <v>71</v>
      </c>
      <c r="F76">
        <v>33</v>
      </c>
      <c r="G76">
        <v>0.3</v>
      </c>
    </row>
    <row r="77" spans="1:7" x14ac:dyDescent="0.35">
      <c r="A77" t="s">
        <v>25</v>
      </c>
      <c r="B77">
        <v>3</v>
      </c>
      <c r="C77" t="s">
        <v>364</v>
      </c>
      <c r="D77">
        <v>1</v>
      </c>
      <c r="E77" t="s">
        <v>71</v>
      </c>
      <c r="F77">
        <v>34</v>
      </c>
      <c r="G77">
        <v>0.3</v>
      </c>
    </row>
    <row r="78" spans="1:7" x14ac:dyDescent="0.35">
      <c r="A78" t="s">
        <v>25</v>
      </c>
      <c r="B78">
        <v>3</v>
      </c>
      <c r="C78" t="s">
        <v>364</v>
      </c>
      <c r="D78">
        <v>1</v>
      </c>
      <c r="E78" t="s">
        <v>71</v>
      </c>
      <c r="F78">
        <v>34</v>
      </c>
      <c r="G78">
        <v>0.3</v>
      </c>
    </row>
    <row r="79" spans="1:7" x14ac:dyDescent="0.35">
      <c r="A79" t="s">
        <v>25</v>
      </c>
      <c r="B79">
        <v>3</v>
      </c>
      <c r="C79" t="s">
        <v>364</v>
      </c>
      <c r="D79">
        <v>1</v>
      </c>
      <c r="E79" t="s">
        <v>71</v>
      </c>
      <c r="F79">
        <v>34</v>
      </c>
      <c r="G79">
        <v>0.3</v>
      </c>
    </row>
    <row r="80" spans="1:7" x14ac:dyDescent="0.35">
      <c r="A80" t="s">
        <v>25</v>
      </c>
      <c r="B80">
        <v>3</v>
      </c>
      <c r="C80" t="s">
        <v>364</v>
      </c>
      <c r="D80">
        <v>1</v>
      </c>
      <c r="E80" t="s">
        <v>71</v>
      </c>
      <c r="F80">
        <v>39</v>
      </c>
      <c r="G80">
        <v>0.3</v>
      </c>
    </row>
    <row r="81" spans="1:9" x14ac:dyDescent="0.35">
      <c r="A81" t="s">
        <v>25</v>
      </c>
      <c r="B81">
        <v>3</v>
      </c>
      <c r="C81" t="s">
        <v>364</v>
      </c>
      <c r="D81">
        <v>1</v>
      </c>
      <c r="E81" t="s">
        <v>71</v>
      </c>
      <c r="F81">
        <v>39</v>
      </c>
      <c r="G81">
        <v>0.3</v>
      </c>
    </row>
    <row r="82" spans="1:9" x14ac:dyDescent="0.35">
      <c r="A82" t="s">
        <v>25</v>
      </c>
      <c r="B82">
        <v>3</v>
      </c>
      <c r="C82" t="s">
        <v>364</v>
      </c>
      <c r="D82">
        <v>1</v>
      </c>
      <c r="E82" t="s">
        <v>71</v>
      </c>
      <c r="F82">
        <v>40</v>
      </c>
      <c r="G82">
        <v>0.3</v>
      </c>
    </row>
    <row r="83" spans="1:9" x14ac:dyDescent="0.35">
      <c r="A83" t="s">
        <v>25</v>
      </c>
      <c r="B83">
        <v>3</v>
      </c>
      <c r="C83" t="s">
        <v>364</v>
      </c>
      <c r="D83">
        <v>1</v>
      </c>
      <c r="E83" t="s">
        <v>71</v>
      </c>
      <c r="F83">
        <v>38</v>
      </c>
      <c r="G83">
        <v>0.4</v>
      </c>
    </row>
    <row r="84" spans="1:9" x14ac:dyDescent="0.35">
      <c r="A84" t="s">
        <v>25</v>
      </c>
      <c r="B84">
        <v>3</v>
      </c>
      <c r="C84" t="s">
        <v>364</v>
      </c>
      <c r="D84">
        <v>1</v>
      </c>
      <c r="E84" t="s">
        <v>71</v>
      </c>
      <c r="F84">
        <v>38</v>
      </c>
      <c r="G84">
        <v>0.4</v>
      </c>
    </row>
    <row r="85" spans="1:9" x14ac:dyDescent="0.35">
      <c r="A85" t="s">
        <v>25</v>
      </c>
      <c r="B85">
        <v>3</v>
      </c>
      <c r="C85" t="s">
        <v>364</v>
      </c>
      <c r="D85">
        <v>1</v>
      </c>
      <c r="E85" t="s">
        <v>71</v>
      </c>
      <c r="F85">
        <v>39</v>
      </c>
      <c r="G85">
        <v>0.4</v>
      </c>
    </row>
    <row r="86" spans="1:9" x14ac:dyDescent="0.35">
      <c r="A86" t="s">
        <v>25</v>
      </c>
      <c r="B86">
        <v>3</v>
      </c>
      <c r="C86" t="s">
        <v>364</v>
      </c>
      <c r="D86">
        <v>1</v>
      </c>
      <c r="E86" t="s">
        <v>71</v>
      </c>
      <c r="F86">
        <v>42</v>
      </c>
      <c r="G86">
        <v>0.4</v>
      </c>
    </row>
    <row r="87" spans="1:9" x14ac:dyDescent="0.35">
      <c r="A87" t="s">
        <v>25</v>
      </c>
      <c r="B87">
        <v>3</v>
      </c>
      <c r="C87" t="s">
        <v>364</v>
      </c>
      <c r="D87">
        <v>1</v>
      </c>
      <c r="E87" t="s">
        <v>71</v>
      </c>
      <c r="F87">
        <v>43</v>
      </c>
      <c r="G87">
        <v>0.5</v>
      </c>
    </row>
    <row r="88" spans="1:9" x14ac:dyDescent="0.35">
      <c r="A88" t="s">
        <v>25</v>
      </c>
      <c r="B88">
        <v>3</v>
      </c>
      <c r="C88" t="s">
        <v>364</v>
      </c>
      <c r="D88">
        <v>1</v>
      </c>
      <c r="E88" t="s">
        <v>71</v>
      </c>
      <c r="F88">
        <v>44</v>
      </c>
      <c r="G88">
        <v>0.5</v>
      </c>
    </row>
    <row r="89" spans="1:9" x14ac:dyDescent="0.35">
      <c r="A89" t="s">
        <v>25</v>
      </c>
      <c r="B89">
        <v>3</v>
      </c>
      <c r="C89" t="s">
        <v>364</v>
      </c>
      <c r="D89">
        <v>1</v>
      </c>
      <c r="E89" t="s">
        <v>71</v>
      </c>
      <c r="F89">
        <v>35</v>
      </c>
      <c r="G89">
        <v>0.7</v>
      </c>
    </row>
    <row r="90" spans="1:9" x14ac:dyDescent="0.35">
      <c r="A90" t="s">
        <v>25</v>
      </c>
      <c r="B90">
        <v>3</v>
      </c>
      <c r="C90" t="s">
        <v>364</v>
      </c>
      <c r="D90">
        <v>1</v>
      </c>
      <c r="E90" t="s">
        <v>71</v>
      </c>
      <c r="F90">
        <v>51</v>
      </c>
      <c r="G90">
        <v>1.7</v>
      </c>
    </row>
    <row r="91" spans="1:9" x14ac:dyDescent="0.35">
      <c r="A91" t="s">
        <v>25</v>
      </c>
      <c r="B91">
        <v>3</v>
      </c>
      <c r="C91" t="s">
        <v>364</v>
      </c>
      <c r="D91">
        <v>1</v>
      </c>
      <c r="E91" t="s">
        <v>71</v>
      </c>
      <c r="F91">
        <v>55</v>
      </c>
      <c r="G91">
        <v>1.9</v>
      </c>
    </row>
    <row r="92" spans="1:9" x14ac:dyDescent="0.35">
      <c r="A92" t="s">
        <v>25</v>
      </c>
      <c r="B92">
        <v>3</v>
      </c>
      <c r="C92" t="s">
        <v>364</v>
      </c>
      <c r="D92">
        <v>1</v>
      </c>
      <c r="E92" t="s">
        <v>71</v>
      </c>
      <c r="F92">
        <v>56</v>
      </c>
      <c r="G92">
        <v>2.2000000000000002</v>
      </c>
    </row>
    <row r="93" spans="1:9" x14ac:dyDescent="0.35">
      <c r="A93" t="s">
        <v>25</v>
      </c>
      <c r="B93">
        <v>3</v>
      </c>
      <c r="C93" t="s">
        <v>364</v>
      </c>
      <c r="D93">
        <v>1</v>
      </c>
      <c r="E93" t="s">
        <v>71</v>
      </c>
      <c r="F93">
        <v>56</v>
      </c>
      <c r="G93">
        <v>2.2999999999999998</v>
      </c>
    </row>
    <row r="94" spans="1:9" x14ac:dyDescent="0.35">
      <c r="A94" t="s">
        <v>25</v>
      </c>
      <c r="B94">
        <v>3</v>
      </c>
      <c r="C94" t="s">
        <v>364</v>
      </c>
      <c r="D94">
        <v>1</v>
      </c>
      <c r="E94" t="s">
        <v>71</v>
      </c>
      <c r="F94">
        <v>59</v>
      </c>
      <c r="G94">
        <v>2.2999999999999998</v>
      </c>
    </row>
    <row r="95" spans="1:9" x14ac:dyDescent="0.35">
      <c r="A95" t="s">
        <v>25</v>
      </c>
      <c r="B95">
        <v>3</v>
      </c>
      <c r="C95" t="s">
        <v>364</v>
      </c>
      <c r="D95">
        <v>1</v>
      </c>
      <c r="E95" t="s">
        <v>71</v>
      </c>
      <c r="F95">
        <v>74</v>
      </c>
      <c r="G95">
        <v>2.8</v>
      </c>
      <c r="I95" t="s">
        <v>1005</v>
      </c>
    </row>
    <row r="96" spans="1:9" x14ac:dyDescent="0.35">
      <c r="A96" t="s">
        <v>25</v>
      </c>
      <c r="B96">
        <v>3</v>
      </c>
      <c r="C96" t="s">
        <v>364</v>
      </c>
      <c r="D96">
        <v>1</v>
      </c>
      <c r="E96" t="s">
        <v>77</v>
      </c>
      <c r="F96">
        <v>94</v>
      </c>
      <c r="G96">
        <v>11.1</v>
      </c>
    </row>
    <row r="97" spans="1:9" x14ac:dyDescent="0.35">
      <c r="A97" t="s">
        <v>25</v>
      </c>
      <c r="B97">
        <v>3</v>
      </c>
      <c r="C97" t="s">
        <v>364</v>
      </c>
      <c r="D97">
        <v>1</v>
      </c>
      <c r="E97" t="s">
        <v>68</v>
      </c>
      <c r="F97">
        <v>105</v>
      </c>
      <c r="G97">
        <v>13.1</v>
      </c>
      <c r="I97" t="s">
        <v>1004</v>
      </c>
    </row>
    <row r="98" spans="1:9" x14ac:dyDescent="0.35">
      <c r="A98" t="s">
        <v>25</v>
      </c>
      <c r="B98">
        <v>3</v>
      </c>
      <c r="C98" t="s">
        <v>364</v>
      </c>
      <c r="D98">
        <v>1</v>
      </c>
      <c r="E98" t="s">
        <v>77</v>
      </c>
      <c r="F98">
        <v>100</v>
      </c>
      <c r="G98">
        <v>13.2</v>
      </c>
    </row>
    <row r="99" spans="1:9" x14ac:dyDescent="0.35">
      <c r="A99" t="s">
        <v>25</v>
      </c>
      <c r="B99">
        <v>3</v>
      </c>
      <c r="C99" t="s">
        <v>364</v>
      </c>
      <c r="D99">
        <v>1</v>
      </c>
      <c r="E99" t="s">
        <v>77</v>
      </c>
      <c r="F99">
        <v>105</v>
      </c>
      <c r="G99">
        <v>14.8</v>
      </c>
    </row>
    <row r="100" spans="1:9" x14ac:dyDescent="0.35">
      <c r="A100" t="s">
        <v>25</v>
      </c>
      <c r="B100">
        <v>3</v>
      </c>
      <c r="C100" t="s">
        <v>364</v>
      </c>
      <c r="D100">
        <v>1</v>
      </c>
      <c r="E100" t="s">
        <v>23</v>
      </c>
      <c r="F100">
        <v>105</v>
      </c>
      <c r="G100">
        <v>17.8</v>
      </c>
    </row>
    <row r="101" spans="1:9" x14ac:dyDescent="0.35">
      <c r="A101" t="s">
        <v>25</v>
      </c>
      <c r="B101">
        <v>3</v>
      </c>
      <c r="C101" t="s">
        <v>364</v>
      </c>
      <c r="D101">
        <v>1</v>
      </c>
      <c r="E101" t="s">
        <v>23</v>
      </c>
      <c r="F101">
        <v>104</v>
      </c>
      <c r="G101">
        <v>18.600000000000001</v>
      </c>
    </row>
    <row r="102" spans="1:9" x14ac:dyDescent="0.35">
      <c r="A102" t="s">
        <v>25</v>
      </c>
      <c r="B102">
        <v>3</v>
      </c>
      <c r="C102" t="s">
        <v>364</v>
      </c>
      <c r="D102">
        <v>1</v>
      </c>
      <c r="E102" t="s">
        <v>77</v>
      </c>
      <c r="F102">
        <v>117</v>
      </c>
      <c r="G102">
        <v>20.5</v>
      </c>
    </row>
    <row r="103" spans="1:9" x14ac:dyDescent="0.35">
      <c r="A103" t="s">
        <v>25</v>
      </c>
      <c r="B103">
        <v>3</v>
      </c>
      <c r="C103" t="s">
        <v>364</v>
      </c>
      <c r="D103">
        <v>1</v>
      </c>
      <c r="E103" t="s">
        <v>23</v>
      </c>
      <c r="F103">
        <v>113</v>
      </c>
      <c r="G103">
        <v>23.8</v>
      </c>
    </row>
    <row r="104" spans="1:9" x14ac:dyDescent="0.35">
      <c r="A104" t="s">
        <v>25</v>
      </c>
      <c r="B104">
        <v>3</v>
      </c>
      <c r="C104" t="s">
        <v>364</v>
      </c>
      <c r="D104">
        <v>1</v>
      </c>
      <c r="E104" t="s">
        <v>23</v>
      </c>
      <c r="F104">
        <v>115</v>
      </c>
      <c r="G104">
        <v>23.9</v>
      </c>
    </row>
    <row r="105" spans="1:9" x14ac:dyDescent="0.35">
      <c r="A105" t="s">
        <v>25</v>
      </c>
      <c r="B105">
        <v>3</v>
      </c>
      <c r="C105" t="s">
        <v>364</v>
      </c>
      <c r="D105">
        <v>1</v>
      </c>
      <c r="E105" t="s">
        <v>23</v>
      </c>
      <c r="F105">
        <v>115</v>
      </c>
      <c r="G105">
        <v>24.2</v>
      </c>
    </row>
    <row r="106" spans="1:9" x14ac:dyDescent="0.35">
      <c r="A106" t="s">
        <v>25</v>
      </c>
      <c r="B106">
        <v>3</v>
      </c>
      <c r="C106" t="s">
        <v>364</v>
      </c>
      <c r="D106">
        <v>1</v>
      </c>
      <c r="E106" t="s">
        <v>23</v>
      </c>
      <c r="F106">
        <v>125</v>
      </c>
      <c r="G106">
        <v>27.7</v>
      </c>
    </row>
    <row r="107" spans="1:9" x14ac:dyDescent="0.35">
      <c r="A107" t="s">
        <v>25</v>
      </c>
      <c r="B107">
        <v>3</v>
      </c>
      <c r="C107" t="s">
        <v>364</v>
      </c>
      <c r="D107">
        <v>1</v>
      </c>
      <c r="E107" t="s">
        <v>23</v>
      </c>
      <c r="F107">
        <v>143</v>
      </c>
      <c r="G107">
        <v>42.5</v>
      </c>
    </row>
    <row r="108" spans="1:9" x14ac:dyDescent="0.35">
      <c r="A108" t="s">
        <v>25</v>
      </c>
      <c r="B108">
        <v>3</v>
      </c>
      <c r="C108" t="s">
        <v>364</v>
      </c>
      <c r="D108">
        <v>1</v>
      </c>
      <c r="E108" t="s">
        <v>146</v>
      </c>
      <c r="F108">
        <v>79</v>
      </c>
      <c r="G108">
        <v>54</v>
      </c>
    </row>
    <row r="109" spans="1:9" x14ac:dyDescent="0.35">
      <c r="A109" t="s">
        <v>25</v>
      </c>
      <c r="B109">
        <v>3</v>
      </c>
      <c r="C109" t="s">
        <v>364</v>
      </c>
      <c r="D109">
        <v>1</v>
      </c>
      <c r="E109" t="s">
        <v>23</v>
      </c>
      <c r="F109">
        <v>163</v>
      </c>
      <c r="G109">
        <v>56.7</v>
      </c>
    </row>
    <row r="110" spans="1:9" x14ac:dyDescent="0.35">
      <c r="A110" t="s">
        <v>25</v>
      </c>
      <c r="B110">
        <v>3</v>
      </c>
      <c r="C110" t="s">
        <v>364</v>
      </c>
      <c r="D110">
        <v>1</v>
      </c>
      <c r="E110" t="s">
        <v>23</v>
      </c>
      <c r="F110">
        <v>172</v>
      </c>
      <c r="G110">
        <v>60.1</v>
      </c>
    </row>
    <row r="111" spans="1:9" x14ac:dyDescent="0.35">
      <c r="A111" t="s">
        <v>25</v>
      </c>
      <c r="B111">
        <v>3</v>
      </c>
      <c r="C111" t="s">
        <v>364</v>
      </c>
      <c r="D111">
        <v>1</v>
      </c>
      <c r="E111" t="s">
        <v>23</v>
      </c>
      <c r="F111">
        <v>155</v>
      </c>
      <c r="G111">
        <v>60.7</v>
      </c>
    </row>
  </sheetData>
  <phoneticPr fontId="3" type="noConversion"/>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74FE-A2A1-4DA0-9A35-85FC865639ED}">
  <sheetPr codeName="Sheet65"/>
  <dimension ref="A1:I2"/>
  <sheetViews>
    <sheetView workbookViewId="0"/>
  </sheetViews>
  <sheetFormatPr defaultRowHeight="14.5" x14ac:dyDescent="0.35"/>
  <cols>
    <col min="1" max="1" width="8.453125" bestFit="1" customWidth="1"/>
    <col min="2" max="2" width="6.7265625" bestFit="1" customWidth="1"/>
    <col min="3" max="3" width="7.08984375" bestFit="1" customWidth="1"/>
    <col min="4" max="4" width="13.08984375" bestFit="1" customWidth="1"/>
    <col min="5" max="5" width="13"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25</v>
      </c>
      <c r="B2">
        <v>3</v>
      </c>
      <c r="C2" t="s">
        <v>364</v>
      </c>
      <c r="D2">
        <v>1</v>
      </c>
      <c r="E2" t="s">
        <v>71</v>
      </c>
      <c r="F2">
        <v>52</v>
      </c>
      <c r="G2">
        <v>17.2</v>
      </c>
      <c r="I2">
        <v>0.33076923076923076</v>
      </c>
    </row>
  </sheetData>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1ABA-8A35-485E-A351-75F7071D5F74}">
  <sheetPr codeName="Sheet66"/>
  <dimension ref="B1:AB113"/>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4" width="12.54296875" bestFit="1" customWidth="1"/>
    <col min="15"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1129</v>
      </c>
      <c r="X3" s="44"/>
      <c r="Y3" s="44"/>
      <c r="Z3" s="44"/>
      <c r="AA3" s="44"/>
      <c r="AB3" s="4"/>
    </row>
    <row r="4" spans="2:28" x14ac:dyDescent="0.35">
      <c r="B4" s="5" t="str">
        <f t="shared" ref="B4:B35" si="0">$W$5</f>
        <v>Colorado</v>
      </c>
      <c r="C4" s="5">
        <f t="shared" ref="C4:C35" si="1">$W$6</f>
        <v>3</v>
      </c>
      <c r="D4" s="5" t="s">
        <v>365</v>
      </c>
      <c r="E4" s="5">
        <v>2</v>
      </c>
      <c r="F4" s="5" t="s">
        <v>22</v>
      </c>
      <c r="G4" s="5">
        <v>36</v>
      </c>
      <c r="H4" s="5">
        <v>1.8</v>
      </c>
      <c r="I4" s="5"/>
      <c r="J4" s="5"/>
      <c r="L4" s="5" t="str">
        <f>$W$5</f>
        <v>Colorado</v>
      </c>
      <c r="M4" s="5">
        <f>$W$6</f>
        <v>3</v>
      </c>
      <c r="N4" s="5" t="s">
        <v>364</v>
      </c>
      <c r="O4" s="5">
        <v>1</v>
      </c>
      <c r="P4" s="5" t="s">
        <v>71</v>
      </c>
      <c r="Q4" s="5">
        <v>52</v>
      </c>
      <c r="R4" s="5">
        <v>17.2</v>
      </c>
      <c r="S4" s="8"/>
      <c r="T4" s="14">
        <f>Colorado3_Batch[[#This Row],[TotalWeight_g]]/Colorado3_Batch[[#This Row],[Number]]</f>
        <v>0.33076923076923076</v>
      </c>
      <c r="V4" s="15" t="s">
        <v>990</v>
      </c>
      <c r="W4" s="25" t="s">
        <v>363</v>
      </c>
      <c r="X4" s="26" t="s">
        <v>379</v>
      </c>
      <c r="Y4" s="26" t="s">
        <v>378</v>
      </c>
      <c r="Z4" s="26" t="s">
        <v>364</v>
      </c>
      <c r="AA4" s="26" t="s">
        <v>365</v>
      </c>
      <c r="AB4" s="5"/>
    </row>
    <row r="5" spans="2:28" x14ac:dyDescent="0.35">
      <c r="B5" s="5" t="str">
        <f t="shared" si="0"/>
        <v>Colorado</v>
      </c>
      <c r="C5" s="5">
        <f t="shared" si="1"/>
        <v>3</v>
      </c>
      <c r="D5" s="5" t="s">
        <v>365</v>
      </c>
      <c r="E5" s="5">
        <v>10</v>
      </c>
      <c r="F5" s="5" t="s">
        <v>22</v>
      </c>
      <c r="G5" s="5">
        <v>50</v>
      </c>
      <c r="H5" s="5">
        <v>3.8</v>
      </c>
      <c r="I5" s="5"/>
      <c r="J5" s="5"/>
      <c r="V5" s="10" t="s">
        <v>295</v>
      </c>
      <c r="W5" s="29" t="s">
        <v>25</v>
      </c>
      <c r="X5" s="29" t="str">
        <f>Colorado3_Info[[#This Row],[Centipede Net 1.1]]</f>
        <v>Colorado</v>
      </c>
      <c r="Y5" s="29" t="str">
        <f>Colorado3_Info[[#This Row],[Centipede Net 1.1]]</f>
        <v>Colorado</v>
      </c>
      <c r="Z5" s="29" t="str">
        <f>Colorado3_Info[[#This Row],[Centipede Net 1.1]]</f>
        <v>Colorado</v>
      </c>
      <c r="AA5" s="29" t="str">
        <f>Colorado3_Info[[#This Row],[Centipede Net 1.1]]</f>
        <v>Colorado</v>
      </c>
      <c r="AB5" s="5"/>
    </row>
    <row r="6" spans="2:28" x14ac:dyDescent="0.35">
      <c r="B6" s="5" t="str">
        <f t="shared" si="0"/>
        <v>Colorado</v>
      </c>
      <c r="C6" s="5">
        <f t="shared" si="1"/>
        <v>3</v>
      </c>
      <c r="D6" s="5" t="s">
        <v>365</v>
      </c>
      <c r="E6" s="5">
        <v>10</v>
      </c>
      <c r="F6" s="5" t="s">
        <v>22</v>
      </c>
      <c r="G6" s="5">
        <v>56</v>
      </c>
      <c r="H6" s="5">
        <v>6</v>
      </c>
      <c r="I6" s="5"/>
      <c r="J6" s="5"/>
      <c r="V6" s="10" t="s">
        <v>1053</v>
      </c>
      <c r="W6" s="15">
        <v>3</v>
      </c>
      <c r="X6" s="15">
        <f>Colorado3_Info[[#This Row],[Centipede Net 1.1]]</f>
        <v>3</v>
      </c>
      <c r="Y6" s="15">
        <f>Colorado3_Info[[#This Row],[Centipede Net 1.1]]</f>
        <v>3</v>
      </c>
      <c r="Z6" s="15">
        <f>Colorado3_Info[[#This Row],[Centipede Net 1.1]]</f>
        <v>3</v>
      </c>
      <c r="AA6" s="15">
        <f>Colorado3_Info[[#This Row],[Centipede Net 1.1]]</f>
        <v>3</v>
      </c>
      <c r="AB6" s="9"/>
    </row>
    <row r="7" spans="2:28" x14ac:dyDescent="0.35">
      <c r="B7" s="5" t="str">
        <f t="shared" si="0"/>
        <v>Colorado</v>
      </c>
      <c r="C7" s="5">
        <f t="shared" si="1"/>
        <v>3</v>
      </c>
      <c r="D7" s="5" t="s">
        <v>365</v>
      </c>
      <c r="E7" s="5">
        <v>12</v>
      </c>
      <c r="F7" s="5" t="s">
        <v>71</v>
      </c>
      <c r="G7" s="5">
        <v>91</v>
      </c>
      <c r="H7" s="5">
        <v>8.1</v>
      </c>
      <c r="I7" s="5"/>
      <c r="J7" s="5"/>
      <c r="V7" s="10" t="s">
        <v>993</v>
      </c>
      <c r="W7" s="29" t="s">
        <v>1015</v>
      </c>
      <c r="X7" s="29" t="str">
        <f>Colorado3_Info[[#This Row],[Centipede Net 1.1]]</f>
        <v>Dry</v>
      </c>
      <c r="Y7" s="29" t="str">
        <f>Colorado3_Info[[#This Row],[Centipede Net 1.1]]</f>
        <v>Dry</v>
      </c>
      <c r="Z7" s="29" t="str">
        <f>Colorado3_Info[[#This Row],[Centipede Net 1.1]]</f>
        <v>Dry</v>
      </c>
      <c r="AA7" s="29" t="str">
        <f>Colorado3_Info[[#This Row],[Centipede Net 1.1]]</f>
        <v>Dry</v>
      </c>
      <c r="AB7" s="11"/>
    </row>
    <row r="8" spans="2:28" x14ac:dyDescent="0.35">
      <c r="B8" s="5" t="str">
        <f t="shared" si="0"/>
        <v>Colorado</v>
      </c>
      <c r="C8" s="5">
        <f t="shared" si="1"/>
        <v>3</v>
      </c>
      <c r="D8" s="5" t="s">
        <v>365</v>
      </c>
      <c r="E8" s="5">
        <v>3</v>
      </c>
      <c r="F8" s="5" t="s">
        <v>71</v>
      </c>
      <c r="G8" s="5">
        <v>105</v>
      </c>
      <c r="H8" s="5">
        <v>13.5</v>
      </c>
      <c r="I8" s="5"/>
      <c r="J8" s="5"/>
      <c r="V8" s="10" t="s">
        <v>384</v>
      </c>
      <c r="W8" s="16">
        <v>44983</v>
      </c>
      <c r="X8" s="16">
        <f>Colorado3_Info[[#This Row],[Centipede Net 1.1]]</f>
        <v>44983</v>
      </c>
      <c r="Y8" s="16">
        <f>Colorado3_Info[[#This Row],[Centipede Net 1.1]]</f>
        <v>44983</v>
      </c>
      <c r="Z8" s="16">
        <f>Colorado3_Info[[#This Row],[Centipede Net 1.1]]</f>
        <v>44983</v>
      </c>
      <c r="AA8" s="16">
        <f>Colorado3_Info[[#This Row],[Centipede Net 1.1]]</f>
        <v>44983</v>
      </c>
      <c r="AB8" s="5"/>
    </row>
    <row r="9" spans="2:28" x14ac:dyDescent="0.35">
      <c r="B9" s="5" t="str">
        <f t="shared" si="0"/>
        <v>Colorado</v>
      </c>
      <c r="C9" s="5">
        <f t="shared" si="1"/>
        <v>3</v>
      </c>
      <c r="D9" s="5" t="s">
        <v>365</v>
      </c>
      <c r="E9" s="5">
        <v>12</v>
      </c>
      <c r="F9" s="5" t="s">
        <v>68</v>
      </c>
      <c r="G9" s="5">
        <v>106</v>
      </c>
      <c r="H9" s="5">
        <v>13.5</v>
      </c>
      <c r="I9" s="5"/>
      <c r="J9" s="5"/>
      <c r="V9" s="10" t="s">
        <v>392</v>
      </c>
      <c r="W9" s="17">
        <v>0.68055555555555547</v>
      </c>
      <c r="X9" s="17">
        <f>Colorado3_Info[[#This Row],[Centipede Net 1.1]]</f>
        <v>0.68055555555555547</v>
      </c>
      <c r="Y9" s="17">
        <f>Colorado3_Info[[#This Row],[Centipede Net 1.1]]</f>
        <v>0.68055555555555547</v>
      </c>
      <c r="Z9" s="17">
        <f>Colorado3_Info[[#This Row],[Centipede Net 1.1]]</f>
        <v>0.68055555555555547</v>
      </c>
      <c r="AA9" s="17">
        <f>Colorado3_Info[[#This Row],[Centipede Net 1.1]]</f>
        <v>0.68055555555555547</v>
      </c>
      <c r="AB9" s="10"/>
    </row>
    <row r="10" spans="2:28" x14ac:dyDescent="0.35">
      <c r="B10" s="5" t="str">
        <f t="shared" si="0"/>
        <v>Colorado</v>
      </c>
      <c r="C10" s="5">
        <f t="shared" si="1"/>
        <v>3</v>
      </c>
      <c r="D10" s="5" t="s">
        <v>365</v>
      </c>
      <c r="E10" s="5">
        <v>11</v>
      </c>
      <c r="F10" s="5" t="s">
        <v>77</v>
      </c>
      <c r="G10" s="5">
        <v>101</v>
      </c>
      <c r="H10" s="5">
        <v>14.5</v>
      </c>
      <c r="I10" s="5"/>
      <c r="J10" s="5"/>
      <c r="V10" s="10" t="s">
        <v>366</v>
      </c>
      <c r="W10" s="15" t="s">
        <v>373</v>
      </c>
      <c r="X10" s="15" t="s">
        <v>373</v>
      </c>
      <c r="Y10" s="15" t="s">
        <v>373</v>
      </c>
      <c r="Z10" s="15" t="s">
        <v>364</v>
      </c>
      <c r="AA10" s="15" t="s">
        <v>365</v>
      </c>
      <c r="AB10" s="5"/>
    </row>
    <row r="11" spans="2:28" x14ac:dyDescent="0.35">
      <c r="B11" s="5" t="str">
        <f t="shared" si="0"/>
        <v>Colorado</v>
      </c>
      <c r="C11" s="5">
        <f t="shared" si="1"/>
        <v>3</v>
      </c>
      <c r="D11" s="5" t="s">
        <v>365</v>
      </c>
      <c r="E11" s="5">
        <v>9</v>
      </c>
      <c r="F11" s="5" t="s">
        <v>77</v>
      </c>
      <c r="G11" s="5">
        <v>102</v>
      </c>
      <c r="H11" s="5">
        <v>14.6</v>
      </c>
      <c r="I11" s="5"/>
      <c r="J11" s="5"/>
      <c r="V11" s="10" t="s">
        <v>978</v>
      </c>
      <c r="W11" s="15">
        <v>1</v>
      </c>
      <c r="X11" s="15">
        <v>2</v>
      </c>
      <c r="Y11" s="15">
        <v>3</v>
      </c>
      <c r="Z11" s="15">
        <v>1</v>
      </c>
      <c r="AA11" s="15">
        <v>1</v>
      </c>
      <c r="AB11" s="5"/>
    </row>
    <row r="12" spans="2:28" x14ac:dyDescent="0.35">
      <c r="B12" s="5" t="str">
        <f t="shared" si="0"/>
        <v>Colorado</v>
      </c>
      <c r="C12" s="5">
        <f t="shared" si="1"/>
        <v>3</v>
      </c>
      <c r="D12" s="5" t="s">
        <v>365</v>
      </c>
      <c r="E12" s="5">
        <v>1</v>
      </c>
      <c r="F12" s="5" t="s">
        <v>68</v>
      </c>
      <c r="G12" s="5">
        <v>115</v>
      </c>
      <c r="H12" s="5">
        <v>17</v>
      </c>
      <c r="I12" s="5"/>
      <c r="J12" s="5"/>
      <c r="V12" s="10" t="s">
        <v>367</v>
      </c>
      <c r="W12" s="15" t="str">
        <f>_xlfn.XLOOKUP(_xlfn.CONCAT(W5, " ", W6,  ".", W11), Sample_Coordinates[Sample Name], Sample_Coordinates[Coordinates], "Error")</f>
        <v>10.17548, -85.10847</v>
      </c>
      <c r="X12" s="15" t="str">
        <f>_xlfn.XLOOKUP(_xlfn.CONCAT(X5, " ", X6,  ".", X11), Sample_Coordinates[Sample Name], Sample_Coordinates[Coordinates], "Error")</f>
        <v>10.17533, -85.10823</v>
      </c>
      <c r="Y12" s="15" t="str">
        <f>_xlfn.XLOOKUP(_xlfn.CONCAT(Y5, " ", Y6,  ".", Y11), Sample_Coordinates[Sample Name], Sample_Coordinates[Coordinates], "Error")</f>
        <v>10.17539, -85.10795</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x14ac:dyDescent="0.35">
      <c r="B13" s="5" t="str">
        <f t="shared" si="0"/>
        <v>Colorado</v>
      </c>
      <c r="C13" s="5">
        <f t="shared" si="1"/>
        <v>3</v>
      </c>
      <c r="D13" s="5" t="s">
        <v>365</v>
      </c>
      <c r="E13" s="5">
        <v>6</v>
      </c>
      <c r="F13" s="5" t="s">
        <v>68</v>
      </c>
      <c r="G13" s="5">
        <v>112</v>
      </c>
      <c r="H13" s="5">
        <v>17.100000000000001</v>
      </c>
      <c r="I13" s="5"/>
      <c r="J13" s="5"/>
      <c r="V13" s="10" t="s">
        <v>368</v>
      </c>
      <c r="W13" s="18">
        <v>0.71527777777777779</v>
      </c>
      <c r="X13" s="18">
        <v>0.6875</v>
      </c>
      <c r="Y13" s="18">
        <v>0.70138888888888884</v>
      </c>
      <c r="Z13" s="15"/>
      <c r="AA13" s="15"/>
    </row>
    <row r="14" spans="2:28" x14ac:dyDescent="0.35">
      <c r="B14" s="5" t="str">
        <f t="shared" si="0"/>
        <v>Colorado</v>
      </c>
      <c r="C14" s="5">
        <f t="shared" si="1"/>
        <v>3</v>
      </c>
      <c r="D14" s="5" t="s">
        <v>365</v>
      </c>
      <c r="E14" s="5">
        <v>4</v>
      </c>
      <c r="F14" s="5" t="s">
        <v>68</v>
      </c>
      <c r="G14" s="5">
        <v>114</v>
      </c>
      <c r="H14" s="5">
        <v>17.100000000000001</v>
      </c>
      <c r="I14" s="5"/>
      <c r="J14" s="5"/>
      <c r="V14" s="10" t="s">
        <v>369</v>
      </c>
      <c r="W14" s="18">
        <v>0.92708333333333337</v>
      </c>
      <c r="X14" s="18">
        <v>0.92708333333333337</v>
      </c>
      <c r="Y14" s="18">
        <v>0.94444444444444453</v>
      </c>
      <c r="Z14" s="15"/>
      <c r="AA14" s="15"/>
      <c r="AB14" s="6"/>
    </row>
    <row r="15" spans="2:28" x14ac:dyDescent="0.35">
      <c r="B15" s="5" t="str">
        <f t="shared" si="0"/>
        <v>Colorado</v>
      </c>
      <c r="C15" s="5">
        <f t="shared" si="1"/>
        <v>3</v>
      </c>
      <c r="D15" s="5" t="s">
        <v>365</v>
      </c>
      <c r="E15" s="5">
        <v>3</v>
      </c>
      <c r="F15" s="5" t="s">
        <v>71</v>
      </c>
      <c r="G15" s="5">
        <v>115</v>
      </c>
      <c r="H15" s="5">
        <v>17.5</v>
      </c>
      <c r="I15" s="5"/>
      <c r="J15" s="5"/>
      <c r="V15" s="10" t="s">
        <v>370</v>
      </c>
      <c r="W15" s="19">
        <f>IF(W14&lt;W13,24+24*(W14-W13),24*(W14-W13))</f>
        <v>5.0833333333333339</v>
      </c>
      <c r="X15" s="19">
        <f t="shared" ref="X15:Y15" si="2">IF(X14&lt;X13,24+24*(X14-X13),24*(X14-X13))</f>
        <v>5.7500000000000009</v>
      </c>
      <c r="Y15" s="19">
        <f t="shared" si="2"/>
        <v>5.8333333333333366</v>
      </c>
      <c r="Z15" s="15">
        <v>1</v>
      </c>
      <c r="AA15" s="15">
        <v>20</v>
      </c>
      <c r="AB15" s="5"/>
    </row>
    <row r="16" spans="2:28" x14ac:dyDescent="0.35">
      <c r="B16" s="5" t="str">
        <f t="shared" si="0"/>
        <v>Colorado</v>
      </c>
      <c r="C16" s="5">
        <f t="shared" si="1"/>
        <v>3</v>
      </c>
      <c r="D16" s="5" t="s">
        <v>365</v>
      </c>
      <c r="E16" s="5">
        <v>11</v>
      </c>
      <c r="F16" s="5" t="s">
        <v>77</v>
      </c>
      <c r="G16" s="5">
        <v>115</v>
      </c>
      <c r="H16" s="5">
        <v>18.899999999999999</v>
      </c>
      <c r="I16" s="5"/>
      <c r="J16" s="5"/>
      <c r="V16" s="10" t="s">
        <v>371</v>
      </c>
      <c r="W16" s="15" t="s">
        <v>376</v>
      </c>
      <c r="X16" s="15" t="s">
        <v>376</v>
      </c>
      <c r="Y16" s="15" t="s">
        <v>376</v>
      </c>
      <c r="Z16" s="15" t="s">
        <v>374</v>
      </c>
      <c r="AA16" s="15" t="s">
        <v>375</v>
      </c>
      <c r="AB16" s="5"/>
    </row>
    <row r="17" spans="2:28" x14ac:dyDescent="0.35">
      <c r="B17" s="5" t="str">
        <f t="shared" si="0"/>
        <v>Colorado</v>
      </c>
      <c r="C17" s="5">
        <f t="shared" si="1"/>
        <v>3</v>
      </c>
      <c r="D17" s="5" t="s">
        <v>365</v>
      </c>
      <c r="E17" s="5">
        <v>10</v>
      </c>
      <c r="F17" s="5" t="s">
        <v>68</v>
      </c>
      <c r="G17" s="5">
        <v>115</v>
      </c>
      <c r="H17" s="5">
        <v>19</v>
      </c>
      <c r="I17" s="5"/>
      <c r="J17" s="5"/>
      <c r="V17" s="10" t="s">
        <v>388</v>
      </c>
      <c r="W17" s="20">
        <v>21.5</v>
      </c>
      <c r="X17" s="20">
        <v>19.5</v>
      </c>
      <c r="Y17" s="20">
        <v>18.5</v>
      </c>
      <c r="Z17" s="15"/>
      <c r="AA17" s="15"/>
      <c r="AB17" s="5"/>
    </row>
    <row r="18" spans="2:28" x14ac:dyDescent="0.35">
      <c r="B18" s="5" t="str">
        <f t="shared" si="0"/>
        <v>Colorado</v>
      </c>
      <c r="C18" s="5">
        <f t="shared" si="1"/>
        <v>3</v>
      </c>
      <c r="D18" s="5" t="s">
        <v>365</v>
      </c>
      <c r="E18" s="5">
        <v>5</v>
      </c>
      <c r="F18" s="5" t="s">
        <v>68</v>
      </c>
      <c r="G18" s="5">
        <v>116</v>
      </c>
      <c r="H18" s="5">
        <v>20.100000000000001</v>
      </c>
      <c r="I18" s="5"/>
      <c r="J18" s="5"/>
      <c r="V18" s="10" t="s">
        <v>389</v>
      </c>
      <c r="W18" s="20">
        <v>21.4</v>
      </c>
      <c r="X18" s="20">
        <v>21</v>
      </c>
      <c r="Y18" s="20">
        <v>20</v>
      </c>
      <c r="Z18" s="15"/>
      <c r="AA18" s="15"/>
      <c r="AB18" s="5"/>
    </row>
    <row r="19" spans="2:28" x14ac:dyDescent="0.35">
      <c r="B19" s="5" t="str">
        <f t="shared" si="0"/>
        <v>Colorado</v>
      </c>
      <c r="C19" s="5">
        <f t="shared" si="1"/>
        <v>3</v>
      </c>
      <c r="D19" s="5" t="s">
        <v>365</v>
      </c>
      <c r="E19" s="5">
        <v>9</v>
      </c>
      <c r="F19" s="5" t="s">
        <v>68</v>
      </c>
      <c r="G19" s="5">
        <v>118</v>
      </c>
      <c r="H19" s="5">
        <v>20.399999999999999</v>
      </c>
      <c r="I19" s="5"/>
      <c r="J19" s="5"/>
      <c r="V19" s="10" t="s">
        <v>372</v>
      </c>
      <c r="W19" s="15">
        <f>AVERAGE(W17:W18)</f>
        <v>21.45</v>
      </c>
      <c r="X19" s="15">
        <f t="shared" ref="X19:Y19" si="3">AVERAGE(X17:X18)</f>
        <v>20.25</v>
      </c>
      <c r="Y19" s="15">
        <f t="shared" si="3"/>
        <v>19.25</v>
      </c>
      <c r="Z19" s="15">
        <f>AVERAGE($W19:$Y19)</f>
        <v>20.316666666666666</v>
      </c>
      <c r="AA19" s="15">
        <f>AVERAGE($W19:$Y19)</f>
        <v>20.316666666666666</v>
      </c>
      <c r="AB19" s="5"/>
    </row>
    <row r="20" spans="2:28" x14ac:dyDescent="0.35">
      <c r="B20" s="5" t="str">
        <f t="shared" si="0"/>
        <v>Colorado</v>
      </c>
      <c r="C20" s="5">
        <f t="shared" si="1"/>
        <v>3</v>
      </c>
      <c r="D20" s="5" t="s">
        <v>365</v>
      </c>
      <c r="E20" s="5">
        <v>13</v>
      </c>
      <c r="F20" s="5" t="s">
        <v>23</v>
      </c>
      <c r="G20" s="5">
        <v>119</v>
      </c>
      <c r="H20" s="5">
        <v>27.4</v>
      </c>
      <c r="I20" s="5"/>
      <c r="J20" s="5"/>
      <c r="V20" s="10" t="s">
        <v>1</v>
      </c>
      <c r="W20" s="15"/>
      <c r="X20" s="21"/>
      <c r="Y20" s="15"/>
      <c r="Z20" s="15"/>
      <c r="AA20" s="15"/>
      <c r="AB20" s="5"/>
    </row>
    <row r="21" spans="2:28" x14ac:dyDescent="0.35">
      <c r="B21" s="5" t="str">
        <f t="shared" si="0"/>
        <v>Colorado</v>
      </c>
      <c r="C21" s="5">
        <f t="shared" si="1"/>
        <v>3</v>
      </c>
      <c r="D21" s="5" t="s">
        <v>365</v>
      </c>
      <c r="E21" s="5">
        <v>13</v>
      </c>
      <c r="F21" s="5" t="s">
        <v>23</v>
      </c>
      <c r="G21" s="5">
        <v>167</v>
      </c>
      <c r="H21" s="5">
        <v>67.3</v>
      </c>
      <c r="I21" s="5"/>
      <c r="J21" s="5"/>
      <c r="V21" s="10" t="s">
        <v>2</v>
      </c>
      <c r="W21" s="15">
        <v>7.68</v>
      </c>
      <c r="X21" s="15">
        <v>7.94</v>
      </c>
      <c r="Y21" s="15">
        <v>7.81</v>
      </c>
      <c r="Z21" s="15">
        <f t="shared" ref="Z21:AA31" si="4">AVERAGE($W21:$Y21)</f>
        <v>7.81</v>
      </c>
      <c r="AA21" s="15">
        <f t="shared" si="4"/>
        <v>7.81</v>
      </c>
      <c r="AB21" s="5"/>
    </row>
    <row r="22" spans="2:28" x14ac:dyDescent="0.35">
      <c r="B22" s="5" t="str">
        <f t="shared" si="0"/>
        <v>Colorado</v>
      </c>
      <c r="C22" s="5">
        <f t="shared" si="1"/>
        <v>3</v>
      </c>
      <c r="D22" s="5" t="s">
        <v>373</v>
      </c>
      <c r="E22" s="5">
        <v>3</v>
      </c>
      <c r="F22" s="5" t="s">
        <v>22</v>
      </c>
      <c r="G22" s="5">
        <v>28</v>
      </c>
      <c r="H22" s="5">
        <v>0.5</v>
      </c>
      <c r="I22" s="5"/>
      <c r="J22" s="5"/>
      <c r="V22" s="10" t="s">
        <v>3</v>
      </c>
      <c r="W22" s="15"/>
      <c r="X22" s="15"/>
      <c r="Y22" s="15"/>
      <c r="Z22" s="15"/>
      <c r="AA22" s="15"/>
      <c r="AB22" s="5"/>
    </row>
    <row r="23" spans="2:28" x14ac:dyDescent="0.35">
      <c r="B23" s="5" t="str">
        <f t="shared" si="0"/>
        <v>Colorado</v>
      </c>
      <c r="C23" s="5">
        <f t="shared" si="1"/>
        <v>3</v>
      </c>
      <c r="D23" s="5" t="s">
        <v>373</v>
      </c>
      <c r="E23" s="5">
        <v>3</v>
      </c>
      <c r="F23" s="5" t="s">
        <v>22</v>
      </c>
      <c r="G23" s="5">
        <v>28</v>
      </c>
      <c r="H23" s="5">
        <v>0.5</v>
      </c>
      <c r="I23" s="5"/>
      <c r="J23" s="5"/>
      <c r="V23" s="10" t="s">
        <v>4</v>
      </c>
      <c r="W23" s="15"/>
      <c r="X23" s="15"/>
      <c r="Y23" s="15"/>
      <c r="Z23" s="15"/>
      <c r="AA23" s="15"/>
      <c r="AB23" s="5"/>
    </row>
    <row r="24" spans="2:28" x14ac:dyDescent="0.35">
      <c r="B24" s="5" t="str">
        <f t="shared" si="0"/>
        <v>Colorado</v>
      </c>
      <c r="C24" s="5">
        <f t="shared" si="1"/>
        <v>3</v>
      </c>
      <c r="D24" s="5" t="s">
        <v>373</v>
      </c>
      <c r="E24" s="5">
        <v>3</v>
      </c>
      <c r="F24" s="5" t="s">
        <v>22</v>
      </c>
      <c r="G24" s="5">
        <v>29</v>
      </c>
      <c r="H24" s="5">
        <v>0.6</v>
      </c>
      <c r="I24" s="5"/>
      <c r="J24" s="5"/>
      <c r="V24" s="10" t="s">
        <v>354</v>
      </c>
      <c r="W24" s="15">
        <v>8.0500000000000007</v>
      </c>
      <c r="X24" s="15">
        <v>8.23</v>
      </c>
      <c r="Y24" s="15">
        <v>7.44</v>
      </c>
      <c r="Z24" s="15">
        <f t="shared" si="4"/>
        <v>7.9066666666666672</v>
      </c>
      <c r="AA24" s="15">
        <f t="shared" si="4"/>
        <v>7.9066666666666672</v>
      </c>
      <c r="AB24" s="5"/>
    </row>
    <row r="25" spans="2:28" x14ac:dyDescent="0.35">
      <c r="B25" s="5" t="str">
        <f t="shared" si="0"/>
        <v>Colorado</v>
      </c>
      <c r="C25" s="5">
        <f t="shared" si="1"/>
        <v>3</v>
      </c>
      <c r="D25" s="5" t="s">
        <v>373</v>
      </c>
      <c r="E25" s="5">
        <v>3</v>
      </c>
      <c r="F25" s="5" t="s">
        <v>22</v>
      </c>
      <c r="G25" s="5">
        <v>33</v>
      </c>
      <c r="H25" s="5">
        <v>0.9</v>
      </c>
      <c r="I25" s="5"/>
      <c r="J25" s="5"/>
      <c r="V25" s="10" t="s">
        <v>17</v>
      </c>
      <c r="W25" s="15"/>
      <c r="X25" s="15"/>
      <c r="Y25" s="15"/>
      <c r="Z25" s="15"/>
      <c r="AA25" s="15"/>
      <c r="AB25" s="5"/>
    </row>
    <row r="26" spans="2:28" x14ac:dyDescent="0.35">
      <c r="B26" s="5" t="str">
        <f t="shared" si="0"/>
        <v>Colorado</v>
      </c>
      <c r="C26" s="5">
        <f t="shared" si="1"/>
        <v>3</v>
      </c>
      <c r="D26" s="5" t="s">
        <v>373</v>
      </c>
      <c r="E26" s="5">
        <v>3</v>
      </c>
      <c r="F26" s="5" t="s">
        <v>22</v>
      </c>
      <c r="G26" s="5">
        <v>34</v>
      </c>
      <c r="H26" s="5">
        <v>1.1000000000000001</v>
      </c>
      <c r="I26" s="5"/>
      <c r="J26" s="5"/>
      <c r="Q26" s="12"/>
      <c r="V26" s="10" t="s">
        <v>986</v>
      </c>
      <c r="W26" s="15"/>
      <c r="X26" s="15"/>
      <c r="Y26" s="15"/>
      <c r="Z26" s="15"/>
      <c r="AA26" s="15"/>
      <c r="AB26" s="5"/>
    </row>
    <row r="27" spans="2:28" x14ac:dyDescent="0.35">
      <c r="B27" s="5" t="str">
        <f t="shared" si="0"/>
        <v>Colorado</v>
      </c>
      <c r="C27" s="5">
        <f t="shared" si="1"/>
        <v>3</v>
      </c>
      <c r="D27" s="5" t="s">
        <v>373</v>
      </c>
      <c r="E27" s="5">
        <v>2</v>
      </c>
      <c r="F27" s="5" t="s">
        <v>22</v>
      </c>
      <c r="G27" s="5">
        <v>35</v>
      </c>
      <c r="H27" s="5">
        <v>1.3</v>
      </c>
      <c r="I27" s="5"/>
      <c r="J27" s="5"/>
      <c r="V27" s="10" t="s">
        <v>988</v>
      </c>
      <c r="W27" s="15"/>
      <c r="X27" s="15"/>
      <c r="Y27" s="15"/>
      <c r="Z27" s="15"/>
      <c r="AA27" s="15"/>
      <c r="AB27" s="5"/>
    </row>
    <row r="28" spans="2:28" x14ac:dyDescent="0.35">
      <c r="B28" s="5" t="str">
        <f t="shared" si="0"/>
        <v>Colorado</v>
      </c>
      <c r="C28" s="5">
        <f t="shared" si="1"/>
        <v>3</v>
      </c>
      <c r="D28" s="5" t="s">
        <v>373</v>
      </c>
      <c r="E28" s="5">
        <v>3</v>
      </c>
      <c r="F28" s="5" t="s">
        <v>22</v>
      </c>
      <c r="G28" s="5">
        <v>35</v>
      </c>
      <c r="H28" s="5">
        <v>1.4</v>
      </c>
      <c r="I28" s="5"/>
      <c r="J28" s="5"/>
      <c r="V28" s="10" t="s">
        <v>992</v>
      </c>
      <c r="W28" s="15"/>
      <c r="X28" s="15"/>
      <c r="Y28" s="15"/>
      <c r="Z28" s="15"/>
      <c r="AA28" s="15"/>
      <c r="AB28" s="5"/>
    </row>
    <row r="29" spans="2:28" x14ac:dyDescent="0.35">
      <c r="B29" s="5" t="str">
        <f t="shared" si="0"/>
        <v>Colorado</v>
      </c>
      <c r="C29" s="5">
        <f t="shared" si="1"/>
        <v>3</v>
      </c>
      <c r="D29" s="5" t="s">
        <v>373</v>
      </c>
      <c r="E29" s="5">
        <v>3</v>
      </c>
      <c r="F29" s="5" t="s">
        <v>22</v>
      </c>
      <c r="G29" s="5">
        <v>35</v>
      </c>
      <c r="H29" s="5">
        <v>1.4</v>
      </c>
      <c r="I29" s="5"/>
      <c r="J29" s="5"/>
      <c r="V29" s="10" t="s">
        <v>5</v>
      </c>
      <c r="W29" s="15">
        <v>28.5</v>
      </c>
      <c r="X29" s="15">
        <v>28.5</v>
      </c>
      <c r="Y29" s="15">
        <v>29</v>
      </c>
      <c r="Z29" s="15">
        <f t="shared" si="4"/>
        <v>28.666666666666668</v>
      </c>
      <c r="AA29" s="15">
        <f t="shared" si="4"/>
        <v>28.666666666666668</v>
      </c>
      <c r="AB29" s="5"/>
    </row>
    <row r="30" spans="2:28" x14ac:dyDescent="0.35">
      <c r="B30" s="5" t="str">
        <f t="shared" si="0"/>
        <v>Colorado</v>
      </c>
      <c r="C30" s="5">
        <f t="shared" si="1"/>
        <v>3</v>
      </c>
      <c r="D30" s="5" t="s">
        <v>373</v>
      </c>
      <c r="E30" s="5">
        <v>3</v>
      </c>
      <c r="F30" s="5" t="s">
        <v>22</v>
      </c>
      <c r="G30" s="5">
        <v>37</v>
      </c>
      <c r="H30" s="5">
        <v>1.4</v>
      </c>
      <c r="I30" s="5"/>
      <c r="J30" s="5"/>
      <c r="V30" s="10" t="s">
        <v>989</v>
      </c>
      <c r="W30" s="15"/>
      <c r="X30" s="15"/>
      <c r="Y30" s="15"/>
      <c r="Z30" s="15"/>
      <c r="AA30" s="15"/>
      <c r="AB30" s="5"/>
    </row>
    <row r="31" spans="2:28" x14ac:dyDescent="0.35">
      <c r="B31" s="5" t="str">
        <f t="shared" si="0"/>
        <v>Colorado</v>
      </c>
      <c r="C31" s="5">
        <f t="shared" si="1"/>
        <v>3</v>
      </c>
      <c r="D31" s="5" t="s">
        <v>373</v>
      </c>
      <c r="E31" s="5">
        <v>3</v>
      </c>
      <c r="F31" s="5" t="s">
        <v>22</v>
      </c>
      <c r="G31" s="5">
        <v>37</v>
      </c>
      <c r="H31" s="5">
        <v>1.4</v>
      </c>
      <c r="I31" s="5"/>
      <c r="J31" s="5"/>
      <c r="V31" s="10" t="s">
        <v>377</v>
      </c>
      <c r="W31" s="15">
        <v>32.9</v>
      </c>
      <c r="X31" s="15">
        <v>32.6</v>
      </c>
      <c r="Y31" s="15">
        <v>32.700000000000003</v>
      </c>
      <c r="Z31" s="15">
        <f t="shared" si="4"/>
        <v>32.733333333333334</v>
      </c>
      <c r="AA31" s="15">
        <f t="shared" si="4"/>
        <v>32.733333333333334</v>
      </c>
    </row>
    <row r="32" spans="2:28" x14ac:dyDescent="0.35">
      <c r="B32" s="5" t="str">
        <f t="shared" si="0"/>
        <v>Colorado</v>
      </c>
      <c r="C32" s="5">
        <f t="shared" si="1"/>
        <v>3</v>
      </c>
      <c r="D32" s="5" t="s">
        <v>373</v>
      </c>
      <c r="E32" s="5">
        <v>3</v>
      </c>
      <c r="F32" s="5" t="s">
        <v>22</v>
      </c>
      <c r="G32" s="5">
        <v>47</v>
      </c>
      <c r="H32" s="5">
        <v>1.5</v>
      </c>
      <c r="I32" s="5"/>
      <c r="J32" s="5"/>
      <c r="V32" s="10" t="s">
        <v>387</v>
      </c>
      <c r="W32" s="15"/>
      <c r="X32" s="15"/>
      <c r="Y32" s="15"/>
      <c r="Z32" s="15"/>
      <c r="AA32" s="15"/>
    </row>
    <row r="33" spans="2:10" x14ac:dyDescent="0.35">
      <c r="B33" s="5" t="str">
        <f t="shared" si="0"/>
        <v>Colorado</v>
      </c>
      <c r="C33" s="5">
        <f t="shared" si="1"/>
        <v>3</v>
      </c>
      <c r="D33" s="5" t="s">
        <v>373</v>
      </c>
      <c r="E33" s="5">
        <v>3</v>
      </c>
      <c r="F33" s="5" t="s">
        <v>22</v>
      </c>
      <c r="G33" s="5">
        <v>47</v>
      </c>
      <c r="H33" s="5">
        <v>1.6</v>
      </c>
      <c r="I33" s="5"/>
      <c r="J33" s="5"/>
    </row>
    <row r="34" spans="2:10" x14ac:dyDescent="0.35">
      <c r="B34" s="5" t="str">
        <f t="shared" si="0"/>
        <v>Colorado</v>
      </c>
      <c r="C34" s="5">
        <f t="shared" si="1"/>
        <v>3</v>
      </c>
      <c r="D34" s="5" t="s">
        <v>373</v>
      </c>
      <c r="E34" s="5">
        <v>1</v>
      </c>
      <c r="F34" s="5" t="s">
        <v>117</v>
      </c>
      <c r="G34" s="5">
        <v>38</v>
      </c>
      <c r="H34" s="5">
        <v>1.9</v>
      </c>
      <c r="I34" s="5"/>
      <c r="J34" s="5"/>
    </row>
    <row r="35" spans="2:10" x14ac:dyDescent="0.35">
      <c r="B35" s="5" t="str">
        <f t="shared" si="0"/>
        <v>Colorado</v>
      </c>
      <c r="C35" s="5">
        <f t="shared" si="1"/>
        <v>3</v>
      </c>
      <c r="D35" s="5" t="s">
        <v>373</v>
      </c>
      <c r="E35" s="5">
        <v>3</v>
      </c>
      <c r="F35" s="5" t="s">
        <v>22</v>
      </c>
      <c r="G35" s="5">
        <v>42</v>
      </c>
      <c r="H35" s="5">
        <v>2.1</v>
      </c>
      <c r="I35" s="5"/>
      <c r="J35" s="5"/>
    </row>
    <row r="36" spans="2:10" x14ac:dyDescent="0.35">
      <c r="B36" s="5" t="str">
        <f t="shared" ref="B36:B67" si="5">$W$5</f>
        <v>Colorado</v>
      </c>
      <c r="C36" s="5">
        <f t="shared" ref="C36:C67" si="6">$W$6</f>
        <v>3</v>
      </c>
      <c r="D36" s="5" t="s">
        <v>373</v>
      </c>
      <c r="E36" s="5">
        <v>2</v>
      </c>
      <c r="F36" s="5" t="s">
        <v>117</v>
      </c>
      <c r="G36" s="5">
        <v>55</v>
      </c>
      <c r="H36" s="5">
        <v>3</v>
      </c>
      <c r="I36" s="5"/>
      <c r="J36" s="5"/>
    </row>
    <row r="37" spans="2:10" x14ac:dyDescent="0.35">
      <c r="B37" s="5" t="str">
        <f t="shared" si="5"/>
        <v>Colorado</v>
      </c>
      <c r="C37" s="5">
        <f t="shared" si="6"/>
        <v>3</v>
      </c>
      <c r="D37" s="5" t="s">
        <v>373</v>
      </c>
      <c r="E37" s="5">
        <v>2</v>
      </c>
      <c r="F37" s="5" t="s">
        <v>22</v>
      </c>
      <c r="G37" s="5">
        <v>47</v>
      </c>
      <c r="H37" s="5">
        <v>3.1</v>
      </c>
      <c r="I37" s="5"/>
      <c r="J37" s="5"/>
    </row>
    <row r="38" spans="2:10" x14ac:dyDescent="0.35">
      <c r="B38" s="5" t="str">
        <f t="shared" si="5"/>
        <v>Colorado</v>
      </c>
      <c r="C38" s="5">
        <f t="shared" si="6"/>
        <v>3</v>
      </c>
      <c r="D38" s="5" t="s">
        <v>373</v>
      </c>
      <c r="E38" s="5">
        <v>3</v>
      </c>
      <c r="F38" s="5" t="s">
        <v>22</v>
      </c>
      <c r="G38" s="5">
        <v>47</v>
      </c>
      <c r="H38" s="5">
        <v>3.1</v>
      </c>
      <c r="I38" s="5"/>
      <c r="J38" s="5"/>
    </row>
    <row r="39" spans="2:10" x14ac:dyDescent="0.35">
      <c r="B39" s="5" t="str">
        <f t="shared" si="5"/>
        <v>Colorado</v>
      </c>
      <c r="C39" s="5">
        <f t="shared" si="6"/>
        <v>3</v>
      </c>
      <c r="D39" s="5" t="s">
        <v>373</v>
      </c>
      <c r="E39" s="5">
        <v>3</v>
      </c>
      <c r="F39" s="5" t="s">
        <v>22</v>
      </c>
      <c r="G39" s="5">
        <v>54</v>
      </c>
      <c r="H39" s="5">
        <v>3.1</v>
      </c>
      <c r="I39" s="5"/>
      <c r="J39" s="5"/>
    </row>
    <row r="40" spans="2:10" x14ac:dyDescent="0.35">
      <c r="B40" s="5" t="str">
        <f t="shared" si="5"/>
        <v>Colorado</v>
      </c>
      <c r="C40" s="5">
        <f t="shared" si="6"/>
        <v>3</v>
      </c>
      <c r="D40" s="5" t="s">
        <v>373</v>
      </c>
      <c r="E40" s="5">
        <v>3</v>
      </c>
      <c r="F40" s="5" t="s">
        <v>22</v>
      </c>
      <c r="G40" s="5">
        <v>45</v>
      </c>
      <c r="H40" s="5">
        <v>3.2</v>
      </c>
      <c r="I40" s="5"/>
      <c r="J40" s="5"/>
    </row>
    <row r="41" spans="2:10" x14ac:dyDescent="0.35">
      <c r="B41" s="5" t="str">
        <f t="shared" si="5"/>
        <v>Colorado</v>
      </c>
      <c r="C41" s="5">
        <f t="shared" si="6"/>
        <v>3</v>
      </c>
      <c r="D41" s="5" t="s">
        <v>373</v>
      </c>
      <c r="E41" s="5">
        <v>2</v>
      </c>
      <c r="F41" s="5" t="s">
        <v>22</v>
      </c>
      <c r="G41" s="5">
        <v>59</v>
      </c>
      <c r="H41" s="5">
        <v>3.5</v>
      </c>
      <c r="I41" s="5"/>
      <c r="J41" s="5"/>
    </row>
    <row r="42" spans="2:10" x14ac:dyDescent="0.35">
      <c r="B42" s="5" t="str">
        <f t="shared" si="5"/>
        <v>Colorado</v>
      </c>
      <c r="C42" s="5">
        <f t="shared" si="6"/>
        <v>3</v>
      </c>
      <c r="D42" s="5" t="s">
        <v>373</v>
      </c>
      <c r="E42" s="5">
        <v>3</v>
      </c>
      <c r="F42" s="5" t="s">
        <v>22</v>
      </c>
      <c r="G42" s="5">
        <v>50</v>
      </c>
      <c r="H42" s="5">
        <v>3.6</v>
      </c>
      <c r="I42" s="5"/>
      <c r="J42" s="5"/>
    </row>
    <row r="43" spans="2:10" x14ac:dyDescent="0.35">
      <c r="B43" s="5" t="str">
        <f t="shared" si="5"/>
        <v>Colorado</v>
      </c>
      <c r="C43" s="5">
        <f t="shared" si="6"/>
        <v>3</v>
      </c>
      <c r="D43" s="5" t="s">
        <v>373</v>
      </c>
      <c r="E43" s="5">
        <v>2</v>
      </c>
      <c r="F43" s="5" t="s">
        <v>22</v>
      </c>
      <c r="G43" s="5">
        <v>51</v>
      </c>
      <c r="H43" s="5">
        <v>4.5999999999999996</v>
      </c>
      <c r="I43" s="5"/>
      <c r="J43" s="5"/>
    </row>
    <row r="44" spans="2:10" x14ac:dyDescent="0.35">
      <c r="B44" s="5" t="str">
        <f t="shared" si="5"/>
        <v>Colorado</v>
      </c>
      <c r="C44" s="5">
        <f t="shared" si="6"/>
        <v>3</v>
      </c>
      <c r="D44" s="5" t="s">
        <v>373</v>
      </c>
      <c r="E44" s="5">
        <v>3</v>
      </c>
      <c r="F44" s="5" t="s">
        <v>22</v>
      </c>
      <c r="G44" s="5">
        <v>59</v>
      </c>
      <c r="H44" s="5">
        <v>6.5</v>
      </c>
      <c r="I44" s="5"/>
      <c r="J44" s="5"/>
    </row>
    <row r="45" spans="2:10" x14ac:dyDescent="0.35">
      <c r="B45" s="5" t="str">
        <f t="shared" si="5"/>
        <v>Colorado</v>
      </c>
      <c r="C45" s="5">
        <f t="shared" si="6"/>
        <v>3</v>
      </c>
      <c r="D45" s="5" t="s">
        <v>373</v>
      </c>
      <c r="E45" s="5">
        <v>3</v>
      </c>
      <c r="F45" s="5" t="s">
        <v>22</v>
      </c>
      <c r="G45" s="5">
        <v>60</v>
      </c>
      <c r="H45" s="5">
        <v>6.6</v>
      </c>
      <c r="I45" s="5"/>
      <c r="J45" s="5"/>
    </row>
    <row r="46" spans="2:10" x14ac:dyDescent="0.35">
      <c r="B46" s="5" t="str">
        <f t="shared" si="5"/>
        <v>Colorado</v>
      </c>
      <c r="C46" s="5">
        <f t="shared" si="6"/>
        <v>3</v>
      </c>
      <c r="D46" s="5" t="s">
        <v>373</v>
      </c>
      <c r="E46" s="5">
        <v>3</v>
      </c>
      <c r="F46" s="5" t="s">
        <v>496</v>
      </c>
      <c r="G46" s="5">
        <v>85</v>
      </c>
      <c r="H46" s="5">
        <v>9.1999999999999993</v>
      </c>
      <c r="I46" s="5"/>
      <c r="J46" s="5"/>
    </row>
    <row r="47" spans="2:10" x14ac:dyDescent="0.35">
      <c r="B47" s="5" t="str">
        <f t="shared" si="5"/>
        <v>Colorado</v>
      </c>
      <c r="C47" s="5">
        <f t="shared" si="6"/>
        <v>3</v>
      </c>
      <c r="D47" s="5" t="s">
        <v>373</v>
      </c>
      <c r="E47" s="5">
        <v>3</v>
      </c>
      <c r="F47" s="5" t="s">
        <v>31</v>
      </c>
      <c r="G47" s="5">
        <v>97</v>
      </c>
      <c r="H47" s="5">
        <v>17.8</v>
      </c>
      <c r="I47" s="5"/>
      <c r="J47" s="5"/>
    </row>
    <row r="48" spans="2:10" x14ac:dyDescent="0.35">
      <c r="B48" s="5" t="str">
        <f t="shared" si="5"/>
        <v>Colorado</v>
      </c>
      <c r="C48" s="5">
        <f t="shared" si="6"/>
        <v>3</v>
      </c>
      <c r="D48" s="5" t="s">
        <v>373</v>
      </c>
      <c r="E48" s="5">
        <v>3</v>
      </c>
      <c r="F48" s="5" t="s">
        <v>31</v>
      </c>
      <c r="G48" s="5">
        <v>102</v>
      </c>
      <c r="H48" s="5">
        <v>22.5</v>
      </c>
      <c r="I48" s="5"/>
      <c r="J48" s="5"/>
    </row>
    <row r="49" spans="2:10" x14ac:dyDescent="0.35">
      <c r="B49" s="5" t="str">
        <f t="shared" si="5"/>
        <v>Colorado</v>
      </c>
      <c r="C49" s="5">
        <f t="shared" si="6"/>
        <v>3</v>
      </c>
      <c r="D49" s="5" t="s">
        <v>373</v>
      </c>
      <c r="E49" s="5">
        <v>2</v>
      </c>
      <c r="F49" s="5" t="s">
        <v>22</v>
      </c>
      <c r="G49" s="5">
        <v>89</v>
      </c>
      <c r="H49" s="5">
        <v>22.9</v>
      </c>
      <c r="I49" s="5"/>
      <c r="J49" s="5"/>
    </row>
    <row r="50" spans="2:10" x14ac:dyDescent="0.35">
      <c r="B50" s="5" t="str">
        <f t="shared" si="5"/>
        <v>Colorado</v>
      </c>
      <c r="C50" s="5">
        <f t="shared" si="6"/>
        <v>3</v>
      </c>
      <c r="D50" s="5" t="s">
        <v>373</v>
      </c>
      <c r="E50" s="5">
        <v>3</v>
      </c>
      <c r="F50" s="5" t="s">
        <v>22</v>
      </c>
      <c r="G50" s="5">
        <v>93</v>
      </c>
      <c r="H50" s="5">
        <v>26.5</v>
      </c>
      <c r="I50" s="5"/>
      <c r="J50" s="5"/>
    </row>
    <row r="51" spans="2:10" x14ac:dyDescent="0.35">
      <c r="B51" s="5" t="str">
        <f t="shared" si="5"/>
        <v>Colorado</v>
      </c>
      <c r="C51" s="5">
        <f t="shared" si="6"/>
        <v>3</v>
      </c>
      <c r="D51" s="5" t="s">
        <v>373</v>
      </c>
      <c r="E51" s="5">
        <v>3</v>
      </c>
      <c r="F51" s="5" t="s">
        <v>22</v>
      </c>
      <c r="G51" s="5">
        <v>96</v>
      </c>
      <c r="H51" s="5">
        <v>28.3</v>
      </c>
      <c r="I51" s="5"/>
      <c r="J51" s="5"/>
    </row>
    <row r="52" spans="2:10" x14ac:dyDescent="0.35">
      <c r="B52" s="5" t="str">
        <f t="shared" si="5"/>
        <v>Colorado</v>
      </c>
      <c r="C52" s="5">
        <f t="shared" si="6"/>
        <v>3</v>
      </c>
      <c r="D52" s="5" t="s">
        <v>373</v>
      </c>
      <c r="E52" s="5">
        <v>1</v>
      </c>
      <c r="F52" s="5" t="s">
        <v>44</v>
      </c>
      <c r="G52" s="5">
        <v>116</v>
      </c>
      <c r="H52" s="5">
        <v>34.4</v>
      </c>
      <c r="I52" s="5"/>
      <c r="J52" s="5"/>
    </row>
    <row r="53" spans="2:10" x14ac:dyDescent="0.35">
      <c r="B53" s="5" t="str">
        <f t="shared" si="5"/>
        <v>Colorado</v>
      </c>
      <c r="C53" s="5">
        <f t="shared" si="6"/>
        <v>3</v>
      </c>
      <c r="D53" s="5" t="s">
        <v>373</v>
      </c>
      <c r="E53" s="5">
        <v>1</v>
      </c>
      <c r="F53" s="5" t="s">
        <v>103</v>
      </c>
      <c r="G53" s="5">
        <v>123</v>
      </c>
      <c r="H53" s="5">
        <v>36.700000000000003</v>
      </c>
      <c r="I53" s="5"/>
      <c r="J53" s="5"/>
    </row>
    <row r="54" spans="2:10" x14ac:dyDescent="0.35">
      <c r="B54" s="5" t="str">
        <f t="shared" si="5"/>
        <v>Colorado</v>
      </c>
      <c r="C54" s="5">
        <f t="shared" si="6"/>
        <v>3</v>
      </c>
      <c r="D54" s="5" t="s">
        <v>373</v>
      </c>
      <c r="E54" s="5">
        <v>3</v>
      </c>
      <c r="F54" s="5" t="s">
        <v>31</v>
      </c>
      <c r="G54" s="5">
        <v>120</v>
      </c>
      <c r="H54" s="5">
        <v>37.9</v>
      </c>
      <c r="I54" s="5"/>
      <c r="J54" s="5"/>
    </row>
    <row r="55" spans="2:10" x14ac:dyDescent="0.35">
      <c r="B55" s="5" t="str">
        <f t="shared" si="5"/>
        <v>Colorado</v>
      </c>
      <c r="C55" s="5">
        <f t="shared" si="6"/>
        <v>3</v>
      </c>
      <c r="D55" s="5" t="s">
        <v>373</v>
      </c>
      <c r="E55" s="5">
        <v>3</v>
      </c>
      <c r="F55" s="5" t="s">
        <v>31</v>
      </c>
      <c r="G55" s="5">
        <v>122</v>
      </c>
      <c r="H55" s="5">
        <v>39.5</v>
      </c>
      <c r="I55" s="5"/>
      <c r="J55" s="5"/>
    </row>
    <row r="56" spans="2:10" x14ac:dyDescent="0.35">
      <c r="B56" s="5" t="str">
        <f t="shared" si="5"/>
        <v>Colorado</v>
      </c>
      <c r="C56" s="5">
        <f t="shared" si="6"/>
        <v>3</v>
      </c>
      <c r="D56" s="5" t="s">
        <v>373</v>
      </c>
      <c r="E56" s="5">
        <v>3</v>
      </c>
      <c r="F56" s="5" t="s">
        <v>31</v>
      </c>
      <c r="G56" s="5">
        <v>121</v>
      </c>
      <c r="H56" s="5">
        <v>41.5</v>
      </c>
      <c r="I56" s="5"/>
      <c r="J56" s="5"/>
    </row>
    <row r="57" spans="2:10" x14ac:dyDescent="0.35">
      <c r="B57" s="5" t="str">
        <f t="shared" si="5"/>
        <v>Colorado</v>
      </c>
      <c r="C57" s="5">
        <f t="shared" si="6"/>
        <v>3</v>
      </c>
      <c r="D57" s="5" t="s">
        <v>373</v>
      </c>
      <c r="E57" s="5">
        <v>1</v>
      </c>
      <c r="F57" s="5" t="s">
        <v>103</v>
      </c>
      <c r="G57" s="5">
        <v>126</v>
      </c>
      <c r="H57" s="5">
        <v>43.4</v>
      </c>
      <c r="I57" s="5"/>
      <c r="J57" s="5"/>
    </row>
    <row r="58" spans="2:10" x14ac:dyDescent="0.35">
      <c r="B58" s="5" t="str">
        <f t="shared" si="5"/>
        <v>Colorado</v>
      </c>
      <c r="C58" s="5">
        <f t="shared" si="6"/>
        <v>3</v>
      </c>
      <c r="D58" s="5" t="s">
        <v>373</v>
      </c>
      <c r="E58" s="5">
        <v>3</v>
      </c>
      <c r="F58" s="5" t="s">
        <v>31</v>
      </c>
      <c r="G58" s="5">
        <v>130</v>
      </c>
      <c r="H58" s="5">
        <v>43.9</v>
      </c>
      <c r="I58" s="5"/>
      <c r="J58" s="5"/>
    </row>
    <row r="59" spans="2:10" x14ac:dyDescent="0.35">
      <c r="B59" s="5" t="str">
        <f t="shared" si="5"/>
        <v>Colorado</v>
      </c>
      <c r="C59" s="5">
        <f t="shared" si="6"/>
        <v>3</v>
      </c>
      <c r="D59" s="5" t="s">
        <v>373</v>
      </c>
      <c r="E59" s="5">
        <v>3</v>
      </c>
      <c r="F59" s="5" t="s">
        <v>44</v>
      </c>
      <c r="G59" s="5">
        <v>126</v>
      </c>
      <c r="H59" s="5">
        <v>46.5</v>
      </c>
      <c r="I59" s="5"/>
      <c r="J59" s="5"/>
    </row>
    <row r="60" spans="2:10" x14ac:dyDescent="0.35">
      <c r="B60" s="5" t="str">
        <f t="shared" si="5"/>
        <v>Colorado</v>
      </c>
      <c r="C60" s="5">
        <f t="shared" si="6"/>
        <v>3</v>
      </c>
      <c r="D60" s="5" t="s">
        <v>373</v>
      </c>
      <c r="E60" s="5">
        <v>3</v>
      </c>
      <c r="F60" s="5" t="s">
        <v>23</v>
      </c>
      <c r="G60" s="5">
        <v>153</v>
      </c>
      <c r="H60" s="5">
        <v>49.4</v>
      </c>
      <c r="I60" s="5"/>
      <c r="J60" s="5"/>
    </row>
    <row r="61" spans="2:10" x14ac:dyDescent="0.35">
      <c r="B61" s="5" t="str">
        <f t="shared" si="5"/>
        <v>Colorado</v>
      </c>
      <c r="C61" s="5">
        <f t="shared" si="6"/>
        <v>3</v>
      </c>
      <c r="D61" s="5" t="s">
        <v>373</v>
      </c>
      <c r="E61" s="5">
        <v>3</v>
      </c>
      <c r="F61" s="5" t="s">
        <v>23</v>
      </c>
      <c r="G61" s="5">
        <v>153</v>
      </c>
      <c r="H61" s="5">
        <v>56.5</v>
      </c>
      <c r="I61" s="5"/>
      <c r="J61" s="5"/>
    </row>
    <row r="62" spans="2:10" x14ac:dyDescent="0.35">
      <c r="B62" s="5" t="str">
        <f t="shared" si="5"/>
        <v>Colorado</v>
      </c>
      <c r="C62" s="5">
        <f t="shared" si="6"/>
        <v>3</v>
      </c>
      <c r="D62" s="5" t="s">
        <v>373</v>
      </c>
      <c r="E62" s="5">
        <v>2</v>
      </c>
      <c r="F62" s="5" t="s">
        <v>44</v>
      </c>
      <c r="G62" s="5">
        <v>145</v>
      </c>
      <c r="H62" s="5">
        <v>70.5</v>
      </c>
      <c r="I62" s="5"/>
      <c r="J62" s="5"/>
    </row>
    <row r="63" spans="2:10" x14ac:dyDescent="0.35">
      <c r="B63" s="5" t="str">
        <f t="shared" si="5"/>
        <v>Colorado</v>
      </c>
      <c r="C63" s="5">
        <f t="shared" si="6"/>
        <v>3</v>
      </c>
      <c r="D63" s="5" t="s">
        <v>373</v>
      </c>
      <c r="E63" s="5">
        <v>1</v>
      </c>
      <c r="F63" s="5" t="s">
        <v>44</v>
      </c>
      <c r="G63" s="5">
        <v>154</v>
      </c>
      <c r="H63" s="5">
        <v>75.2</v>
      </c>
      <c r="I63" s="5"/>
      <c r="J63" s="5"/>
    </row>
    <row r="64" spans="2:10" x14ac:dyDescent="0.35">
      <c r="B64" s="5" t="str">
        <f t="shared" si="5"/>
        <v>Colorado</v>
      </c>
      <c r="C64" s="5">
        <f t="shared" si="6"/>
        <v>3</v>
      </c>
      <c r="D64" s="5" t="s">
        <v>373</v>
      </c>
      <c r="E64" s="5">
        <v>3</v>
      </c>
      <c r="F64" s="5" t="s">
        <v>496</v>
      </c>
      <c r="G64" s="5">
        <v>205</v>
      </c>
      <c r="H64" s="5">
        <v>111.2</v>
      </c>
      <c r="I64" s="5"/>
      <c r="J64" s="5"/>
    </row>
    <row r="65" spans="2:10" x14ac:dyDescent="0.35">
      <c r="B65" s="5" t="str">
        <f t="shared" si="5"/>
        <v>Colorado</v>
      </c>
      <c r="C65" s="5">
        <f t="shared" si="6"/>
        <v>3</v>
      </c>
      <c r="D65" s="5" t="s">
        <v>373</v>
      </c>
      <c r="E65" s="5">
        <v>2</v>
      </c>
      <c r="F65" s="5" t="s">
        <v>232</v>
      </c>
      <c r="G65" s="5">
        <v>210</v>
      </c>
      <c r="H65" s="5">
        <v>158.80000000000001</v>
      </c>
      <c r="I65" s="5"/>
      <c r="J65" s="5"/>
    </row>
    <row r="66" spans="2:10" x14ac:dyDescent="0.35">
      <c r="B66" s="5" t="str">
        <f t="shared" si="5"/>
        <v>Colorado</v>
      </c>
      <c r="C66" s="5">
        <f t="shared" si="6"/>
        <v>3</v>
      </c>
      <c r="D66" s="5" t="s">
        <v>373</v>
      </c>
      <c r="E66" s="5">
        <v>1</v>
      </c>
      <c r="F66" s="5" t="s">
        <v>667</v>
      </c>
      <c r="G66" s="5">
        <v>656</v>
      </c>
      <c r="H66" s="5">
        <v>207.7</v>
      </c>
      <c r="I66" s="5"/>
      <c r="J66" s="5"/>
    </row>
    <row r="67" spans="2:10" x14ac:dyDescent="0.35">
      <c r="B67" s="5" t="str">
        <f t="shared" si="5"/>
        <v>Colorado</v>
      </c>
      <c r="C67" s="5">
        <f t="shared" si="6"/>
        <v>3</v>
      </c>
      <c r="D67" s="5" t="s">
        <v>364</v>
      </c>
      <c r="E67" s="5">
        <v>1</v>
      </c>
      <c r="F67" s="5" t="s">
        <v>71</v>
      </c>
      <c r="G67" s="5">
        <v>20</v>
      </c>
      <c r="H67" s="5">
        <v>0.05</v>
      </c>
      <c r="I67" s="5"/>
      <c r="J67" s="5"/>
    </row>
    <row r="68" spans="2:10" x14ac:dyDescent="0.35">
      <c r="B68" s="5" t="str">
        <f t="shared" ref="B68:B99" si="7">$W$5</f>
        <v>Colorado</v>
      </c>
      <c r="C68" s="5">
        <f t="shared" ref="C68:C99" si="8">$W$6</f>
        <v>3</v>
      </c>
      <c r="D68" s="5" t="s">
        <v>364</v>
      </c>
      <c r="E68" s="5">
        <v>1</v>
      </c>
      <c r="F68" s="5" t="s">
        <v>71</v>
      </c>
      <c r="G68" s="5">
        <v>22</v>
      </c>
      <c r="H68" s="5">
        <v>0.1</v>
      </c>
      <c r="I68" s="5"/>
      <c r="J68" s="5"/>
    </row>
    <row r="69" spans="2:10" x14ac:dyDescent="0.35">
      <c r="B69" s="5" t="str">
        <f t="shared" si="7"/>
        <v>Colorado</v>
      </c>
      <c r="C69" s="5">
        <f t="shared" si="8"/>
        <v>3</v>
      </c>
      <c r="D69" s="5" t="s">
        <v>364</v>
      </c>
      <c r="E69" s="5">
        <v>1</v>
      </c>
      <c r="F69" s="5" t="s">
        <v>71</v>
      </c>
      <c r="G69" s="5">
        <v>28</v>
      </c>
      <c r="H69" s="5">
        <v>0.1</v>
      </c>
      <c r="I69" s="5"/>
      <c r="J69" s="5"/>
    </row>
    <row r="70" spans="2:10" x14ac:dyDescent="0.35">
      <c r="B70" s="5" t="str">
        <f t="shared" si="7"/>
        <v>Colorado</v>
      </c>
      <c r="C70" s="5">
        <f t="shared" si="8"/>
        <v>3</v>
      </c>
      <c r="D70" s="5" t="s">
        <v>364</v>
      </c>
      <c r="E70" s="5">
        <v>1</v>
      </c>
      <c r="F70" s="5" t="s">
        <v>71</v>
      </c>
      <c r="G70" s="5">
        <v>31</v>
      </c>
      <c r="H70" s="5">
        <v>0.2</v>
      </c>
      <c r="I70" s="5"/>
      <c r="J70" s="5"/>
    </row>
    <row r="71" spans="2:10" x14ac:dyDescent="0.35">
      <c r="B71" s="5" t="str">
        <f t="shared" si="7"/>
        <v>Colorado</v>
      </c>
      <c r="C71" s="5">
        <f t="shared" si="8"/>
        <v>3</v>
      </c>
      <c r="D71" s="5" t="s">
        <v>364</v>
      </c>
      <c r="E71" s="5">
        <v>1</v>
      </c>
      <c r="F71" s="5" t="s">
        <v>71</v>
      </c>
      <c r="G71" s="5">
        <v>31</v>
      </c>
      <c r="H71" s="5">
        <v>0.2</v>
      </c>
      <c r="I71" s="5"/>
      <c r="J71" s="5"/>
    </row>
    <row r="72" spans="2:10" x14ac:dyDescent="0.35">
      <c r="B72" s="5" t="str">
        <f t="shared" si="7"/>
        <v>Colorado</v>
      </c>
      <c r="C72" s="5">
        <f t="shared" si="8"/>
        <v>3</v>
      </c>
      <c r="D72" s="5" t="s">
        <v>364</v>
      </c>
      <c r="E72" s="5">
        <v>1</v>
      </c>
      <c r="F72" s="5" t="s">
        <v>71</v>
      </c>
      <c r="G72" s="5">
        <v>32</v>
      </c>
      <c r="H72" s="5">
        <v>0.2</v>
      </c>
      <c r="I72" s="5"/>
      <c r="J72" s="5"/>
    </row>
    <row r="73" spans="2:10" x14ac:dyDescent="0.35">
      <c r="B73" s="5" t="str">
        <f t="shared" si="7"/>
        <v>Colorado</v>
      </c>
      <c r="C73" s="5">
        <f t="shared" si="8"/>
        <v>3</v>
      </c>
      <c r="D73" s="5" t="s">
        <v>364</v>
      </c>
      <c r="E73" s="5">
        <v>1</v>
      </c>
      <c r="F73" s="5" t="s">
        <v>71</v>
      </c>
      <c r="G73" s="5">
        <v>32</v>
      </c>
      <c r="H73" s="5">
        <v>0.2</v>
      </c>
      <c r="I73" s="5"/>
      <c r="J73" s="5"/>
    </row>
    <row r="74" spans="2:10" x14ac:dyDescent="0.35">
      <c r="B74" s="5" t="str">
        <f t="shared" si="7"/>
        <v>Colorado</v>
      </c>
      <c r="C74" s="5">
        <f t="shared" si="8"/>
        <v>3</v>
      </c>
      <c r="D74" s="5" t="s">
        <v>364</v>
      </c>
      <c r="E74" s="5">
        <v>1</v>
      </c>
      <c r="F74" s="5" t="s">
        <v>71</v>
      </c>
      <c r="G74" s="5">
        <v>34</v>
      </c>
      <c r="H74" s="5">
        <v>0.2</v>
      </c>
      <c r="I74" s="5"/>
      <c r="J74" s="5"/>
    </row>
    <row r="75" spans="2:10" x14ac:dyDescent="0.35">
      <c r="B75" s="5" t="str">
        <f t="shared" si="7"/>
        <v>Colorado</v>
      </c>
      <c r="C75" s="5">
        <f t="shared" si="8"/>
        <v>3</v>
      </c>
      <c r="D75" s="5" t="s">
        <v>364</v>
      </c>
      <c r="E75" s="5">
        <v>1</v>
      </c>
      <c r="F75" s="5" t="s">
        <v>71</v>
      </c>
      <c r="G75" s="5">
        <v>35</v>
      </c>
      <c r="H75" s="5">
        <v>0.2</v>
      </c>
      <c r="I75" s="5"/>
      <c r="J75" s="5"/>
    </row>
    <row r="76" spans="2:10" x14ac:dyDescent="0.35">
      <c r="B76" s="5" t="str">
        <f t="shared" si="7"/>
        <v>Colorado</v>
      </c>
      <c r="C76" s="5">
        <f t="shared" si="8"/>
        <v>3</v>
      </c>
      <c r="D76" s="5" t="s">
        <v>364</v>
      </c>
      <c r="E76" s="5">
        <v>1</v>
      </c>
      <c r="F76" s="5" t="s">
        <v>71</v>
      </c>
      <c r="G76" s="5">
        <v>43</v>
      </c>
      <c r="H76" s="5">
        <v>0.2</v>
      </c>
      <c r="I76" s="5"/>
      <c r="J76" s="5"/>
    </row>
    <row r="77" spans="2:10" x14ac:dyDescent="0.35">
      <c r="B77" s="5" t="str">
        <f t="shared" si="7"/>
        <v>Colorado</v>
      </c>
      <c r="C77" s="5">
        <f t="shared" si="8"/>
        <v>3</v>
      </c>
      <c r="D77" s="5" t="s">
        <v>364</v>
      </c>
      <c r="E77" s="5">
        <v>1</v>
      </c>
      <c r="F77" s="5" t="s">
        <v>71</v>
      </c>
      <c r="G77" s="5">
        <v>33</v>
      </c>
      <c r="H77" s="5">
        <v>0.3</v>
      </c>
      <c r="I77" s="5"/>
      <c r="J77" s="5"/>
    </row>
    <row r="78" spans="2:10" x14ac:dyDescent="0.35">
      <c r="B78" s="5" t="str">
        <f t="shared" si="7"/>
        <v>Colorado</v>
      </c>
      <c r="C78" s="5">
        <f t="shared" si="8"/>
        <v>3</v>
      </c>
      <c r="D78" s="5" t="s">
        <v>364</v>
      </c>
      <c r="E78" s="5">
        <v>1</v>
      </c>
      <c r="F78" s="5" t="s">
        <v>71</v>
      </c>
      <c r="G78" s="5">
        <v>33</v>
      </c>
      <c r="H78" s="5">
        <v>0.3</v>
      </c>
      <c r="I78" s="5"/>
      <c r="J78" s="5"/>
    </row>
    <row r="79" spans="2:10" x14ac:dyDescent="0.35">
      <c r="B79" s="5" t="str">
        <f t="shared" si="7"/>
        <v>Colorado</v>
      </c>
      <c r="C79" s="5">
        <f t="shared" si="8"/>
        <v>3</v>
      </c>
      <c r="D79" s="5" t="s">
        <v>364</v>
      </c>
      <c r="E79" s="5">
        <v>1</v>
      </c>
      <c r="F79" s="5" t="s">
        <v>71</v>
      </c>
      <c r="G79" s="5">
        <v>34</v>
      </c>
      <c r="H79" s="5">
        <v>0.3</v>
      </c>
      <c r="I79" s="5"/>
      <c r="J79" s="5"/>
    </row>
    <row r="80" spans="2:10" x14ac:dyDescent="0.35">
      <c r="B80" s="5" t="str">
        <f t="shared" si="7"/>
        <v>Colorado</v>
      </c>
      <c r="C80" s="5">
        <f t="shared" si="8"/>
        <v>3</v>
      </c>
      <c r="D80" s="5" t="s">
        <v>364</v>
      </c>
      <c r="E80" s="5">
        <v>1</v>
      </c>
      <c r="F80" s="5" t="s">
        <v>71</v>
      </c>
      <c r="G80" s="5">
        <v>34</v>
      </c>
      <c r="H80" s="5">
        <v>0.3</v>
      </c>
      <c r="I80" s="5"/>
      <c r="J80" s="5"/>
    </row>
    <row r="81" spans="2:10" x14ac:dyDescent="0.35">
      <c r="B81" s="5" t="str">
        <f t="shared" si="7"/>
        <v>Colorado</v>
      </c>
      <c r="C81" s="5">
        <f t="shared" si="8"/>
        <v>3</v>
      </c>
      <c r="D81" s="5" t="s">
        <v>364</v>
      </c>
      <c r="E81" s="5">
        <v>1</v>
      </c>
      <c r="F81" s="5" t="s">
        <v>71</v>
      </c>
      <c r="G81" s="5">
        <v>34</v>
      </c>
      <c r="H81" s="5">
        <v>0.3</v>
      </c>
      <c r="I81" s="5"/>
      <c r="J81" s="5"/>
    </row>
    <row r="82" spans="2:10" x14ac:dyDescent="0.35">
      <c r="B82" s="5" t="str">
        <f t="shared" si="7"/>
        <v>Colorado</v>
      </c>
      <c r="C82" s="5">
        <f t="shared" si="8"/>
        <v>3</v>
      </c>
      <c r="D82" s="5" t="s">
        <v>364</v>
      </c>
      <c r="E82" s="5">
        <v>1</v>
      </c>
      <c r="F82" s="5" t="s">
        <v>71</v>
      </c>
      <c r="G82" s="5">
        <v>39</v>
      </c>
      <c r="H82" s="5">
        <v>0.3</v>
      </c>
      <c r="I82" s="5"/>
      <c r="J82" s="5"/>
    </row>
    <row r="83" spans="2:10" x14ac:dyDescent="0.35">
      <c r="B83" s="5" t="str">
        <f t="shared" si="7"/>
        <v>Colorado</v>
      </c>
      <c r="C83" s="5">
        <f t="shared" si="8"/>
        <v>3</v>
      </c>
      <c r="D83" s="5" t="s">
        <v>364</v>
      </c>
      <c r="E83" s="5">
        <v>1</v>
      </c>
      <c r="F83" s="5" t="s">
        <v>71</v>
      </c>
      <c r="G83" s="5">
        <v>39</v>
      </c>
      <c r="H83" s="5">
        <v>0.3</v>
      </c>
      <c r="I83" s="5"/>
      <c r="J83" s="5"/>
    </row>
    <row r="84" spans="2:10" x14ac:dyDescent="0.35">
      <c r="B84" s="5" t="str">
        <f t="shared" si="7"/>
        <v>Colorado</v>
      </c>
      <c r="C84" s="5">
        <f t="shared" si="8"/>
        <v>3</v>
      </c>
      <c r="D84" s="5" t="s">
        <v>364</v>
      </c>
      <c r="E84" s="5">
        <v>1</v>
      </c>
      <c r="F84" s="5" t="s">
        <v>71</v>
      </c>
      <c r="G84" s="5">
        <v>40</v>
      </c>
      <c r="H84" s="5">
        <v>0.3</v>
      </c>
      <c r="I84" s="5"/>
      <c r="J84" s="5"/>
    </row>
    <row r="85" spans="2:10" x14ac:dyDescent="0.35">
      <c r="B85" s="5" t="str">
        <f t="shared" si="7"/>
        <v>Colorado</v>
      </c>
      <c r="C85" s="5">
        <f t="shared" si="8"/>
        <v>3</v>
      </c>
      <c r="D85" s="5" t="s">
        <v>364</v>
      </c>
      <c r="E85" s="5">
        <v>1</v>
      </c>
      <c r="F85" s="5" t="s">
        <v>71</v>
      </c>
      <c r="G85" s="5">
        <v>38</v>
      </c>
      <c r="H85" s="5">
        <v>0.4</v>
      </c>
      <c r="I85" s="5"/>
      <c r="J85" s="5"/>
    </row>
    <row r="86" spans="2:10" x14ac:dyDescent="0.35">
      <c r="B86" s="5" t="str">
        <f t="shared" si="7"/>
        <v>Colorado</v>
      </c>
      <c r="C86" s="5">
        <f t="shared" si="8"/>
        <v>3</v>
      </c>
      <c r="D86" s="5" t="s">
        <v>364</v>
      </c>
      <c r="E86" s="5">
        <v>1</v>
      </c>
      <c r="F86" s="5" t="s">
        <v>71</v>
      </c>
      <c r="G86" s="5">
        <v>38</v>
      </c>
      <c r="H86" s="5">
        <v>0.4</v>
      </c>
      <c r="I86" s="5"/>
      <c r="J86" s="5"/>
    </row>
    <row r="87" spans="2:10" x14ac:dyDescent="0.35">
      <c r="B87" s="5" t="str">
        <f t="shared" si="7"/>
        <v>Colorado</v>
      </c>
      <c r="C87" s="5">
        <f t="shared" si="8"/>
        <v>3</v>
      </c>
      <c r="D87" s="5" t="s">
        <v>364</v>
      </c>
      <c r="E87" s="5">
        <v>1</v>
      </c>
      <c r="F87" s="5" t="s">
        <v>71</v>
      </c>
      <c r="G87" s="5">
        <v>39</v>
      </c>
      <c r="H87" s="5">
        <v>0.4</v>
      </c>
      <c r="I87" s="5"/>
      <c r="J87" s="5"/>
    </row>
    <row r="88" spans="2:10" x14ac:dyDescent="0.35">
      <c r="B88" s="5" t="str">
        <f t="shared" si="7"/>
        <v>Colorado</v>
      </c>
      <c r="C88" s="5">
        <f t="shared" si="8"/>
        <v>3</v>
      </c>
      <c r="D88" s="5" t="s">
        <v>364</v>
      </c>
      <c r="E88" s="5">
        <v>1</v>
      </c>
      <c r="F88" s="5" t="s">
        <v>71</v>
      </c>
      <c r="G88" s="5">
        <v>42</v>
      </c>
      <c r="H88" s="5">
        <v>0.4</v>
      </c>
      <c r="I88" s="5"/>
      <c r="J88" s="5"/>
    </row>
    <row r="89" spans="2:10" x14ac:dyDescent="0.35">
      <c r="B89" s="5" t="str">
        <f t="shared" si="7"/>
        <v>Colorado</v>
      </c>
      <c r="C89" s="5">
        <f t="shared" si="8"/>
        <v>3</v>
      </c>
      <c r="D89" s="5" t="s">
        <v>364</v>
      </c>
      <c r="E89" s="5">
        <v>1</v>
      </c>
      <c r="F89" s="5" t="s">
        <v>71</v>
      </c>
      <c r="G89" s="5">
        <v>43</v>
      </c>
      <c r="H89" s="5">
        <v>0.5</v>
      </c>
      <c r="I89" s="5"/>
      <c r="J89" s="5"/>
    </row>
    <row r="90" spans="2:10" x14ac:dyDescent="0.35">
      <c r="B90" s="5" t="str">
        <f t="shared" si="7"/>
        <v>Colorado</v>
      </c>
      <c r="C90" s="5">
        <f t="shared" si="8"/>
        <v>3</v>
      </c>
      <c r="D90" s="5" t="s">
        <v>364</v>
      </c>
      <c r="E90" s="5">
        <v>1</v>
      </c>
      <c r="F90" s="5" t="s">
        <v>71</v>
      </c>
      <c r="G90" s="5">
        <v>44</v>
      </c>
      <c r="H90" s="5">
        <v>0.5</v>
      </c>
      <c r="I90" s="5"/>
      <c r="J90" s="5"/>
    </row>
    <row r="91" spans="2:10" x14ac:dyDescent="0.35">
      <c r="B91" s="5" t="str">
        <f t="shared" si="7"/>
        <v>Colorado</v>
      </c>
      <c r="C91" s="5">
        <f t="shared" si="8"/>
        <v>3</v>
      </c>
      <c r="D91" s="5" t="s">
        <v>364</v>
      </c>
      <c r="E91" s="5">
        <v>1</v>
      </c>
      <c r="F91" s="5" t="s">
        <v>71</v>
      </c>
      <c r="G91" s="5">
        <v>35</v>
      </c>
      <c r="H91" s="5">
        <v>0.7</v>
      </c>
      <c r="I91" s="5"/>
      <c r="J91" s="5"/>
    </row>
    <row r="92" spans="2:10" x14ac:dyDescent="0.35">
      <c r="B92" s="5" t="str">
        <f t="shared" si="7"/>
        <v>Colorado</v>
      </c>
      <c r="C92" s="5">
        <f t="shared" si="8"/>
        <v>3</v>
      </c>
      <c r="D92" s="5" t="s">
        <v>364</v>
      </c>
      <c r="E92" s="5">
        <v>1</v>
      </c>
      <c r="F92" s="5" t="s">
        <v>71</v>
      </c>
      <c r="G92" s="5">
        <v>51</v>
      </c>
      <c r="H92" s="5">
        <v>1.7</v>
      </c>
      <c r="I92" s="5"/>
      <c r="J92" s="5"/>
    </row>
    <row r="93" spans="2:10" x14ac:dyDescent="0.35">
      <c r="B93" s="5" t="str">
        <f t="shared" si="7"/>
        <v>Colorado</v>
      </c>
      <c r="C93" s="5">
        <f t="shared" si="8"/>
        <v>3</v>
      </c>
      <c r="D93" s="5" t="s">
        <v>364</v>
      </c>
      <c r="E93" s="5">
        <v>1</v>
      </c>
      <c r="F93" s="5" t="s">
        <v>71</v>
      </c>
      <c r="G93" s="5">
        <v>55</v>
      </c>
      <c r="H93" s="5">
        <v>1.9</v>
      </c>
      <c r="I93" s="5"/>
      <c r="J93" s="5"/>
    </row>
    <row r="94" spans="2:10" x14ac:dyDescent="0.35">
      <c r="B94" s="5" t="str">
        <f t="shared" si="7"/>
        <v>Colorado</v>
      </c>
      <c r="C94" s="5">
        <f t="shared" si="8"/>
        <v>3</v>
      </c>
      <c r="D94" s="5" t="s">
        <v>364</v>
      </c>
      <c r="E94" s="5">
        <v>1</v>
      </c>
      <c r="F94" s="5" t="s">
        <v>71</v>
      </c>
      <c r="G94" s="5">
        <v>56</v>
      </c>
      <c r="H94" s="5">
        <v>2.2000000000000002</v>
      </c>
      <c r="I94" s="5"/>
      <c r="J94" s="5"/>
    </row>
    <row r="95" spans="2:10" x14ac:dyDescent="0.35">
      <c r="B95" s="5" t="str">
        <f t="shared" si="7"/>
        <v>Colorado</v>
      </c>
      <c r="C95" s="5">
        <f t="shared" si="8"/>
        <v>3</v>
      </c>
      <c r="D95" s="5" t="s">
        <v>364</v>
      </c>
      <c r="E95" s="5">
        <v>1</v>
      </c>
      <c r="F95" s="5" t="s">
        <v>71</v>
      </c>
      <c r="G95" s="5">
        <v>56</v>
      </c>
      <c r="H95" s="5">
        <v>2.2999999999999998</v>
      </c>
      <c r="I95" s="5"/>
      <c r="J95" s="5"/>
    </row>
    <row r="96" spans="2:10" x14ac:dyDescent="0.35">
      <c r="B96" s="5" t="str">
        <f t="shared" si="7"/>
        <v>Colorado</v>
      </c>
      <c r="C96" s="5">
        <f t="shared" si="8"/>
        <v>3</v>
      </c>
      <c r="D96" s="5" t="s">
        <v>364</v>
      </c>
      <c r="E96" s="5">
        <v>1</v>
      </c>
      <c r="F96" s="5" t="s">
        <v>71</v>
      </c>
      <c r="G96" s="5">
        <v>59</v>
      </c>
      <c r="H96" s="5">
        <v>2.2999999999999998</v>
      </c>
      <c r="I96" s="5"/>
      <c r="J96" s="5"/>
    </row>
    <row r="97" spans="2:10" x14ac:dyDescent="0.35">
      <c r="B97" s="5" t="str">
        <f t="shared" si="7"/>
        <v>Colorado</v>
      </c>
      <c r="C97" s="5">
        <f t="shared" si="8"/>
        <v>3</v>
      </c>
      <c r="D97" s="5" t="s">
        <v>364</v>
      </c>
      <c r="E97" s="5">
        <v>1</v>
      </c>
      <c r="F97" s="5" t="s">
        <v>71</v>
      </c>
      <c r="G97" s="5">
        <v>74</v>
      </c>
      <c r="H97" s="5">
        <v>2.8</v>
      </c>
      <c r="I97" s="5"/>
      <c r="J97" s="5" t="s">
        <v>1005</v>
      </c>
    </row>
    <row r="98" spans="2:10" x14ac:dyDescent="0.35">
      <c r="B98" s="5" t="str">
        <f t="shared" si="7"/>
        <v>Colorado</v>
      </c>
      <c r="C98" s="5">
        <f t="shared" si="8"/>
        <v>3</v>
      </c>
      <c r="D98" s="5" t="s">
        <v>364</v>
      </c>
      <c r="E98" s="5">
        <v>1</v>
      </c>
      <c r="F98" s="5" t="s">
        <v>77</v>
      </c>
      <c r="G98" s="5">
        <v>94</v>
      </c>
      <c r="H98" s="5">
        <v>11.1</v>
      </c>
      <c r="I98" s="5"/>
      <c r="J98" s="5"/>
    </row>
    <row r="99" spans="2:10" x14ac:dyDescent="0.35">
      <c r="B99" s="5" t="str">
        <f t="shared" si="7"/>
        <v>Colorado</v>
      </c>
      <c r="C99" s="5">
        <f t="shared" si="8"/>
        <v>3</v>
      </c>
      <c r="D99" s="5" t="s">
        <v>364</v>
      </c>
      <c r="E99" s="5">
        <v>1</v>
      </c>
      <c r="F99" s="5" t="s">
        <v>68</v>
      </c>
      <c r="G99" s="5">
        <v>105</v>
      </c>
      <c r="H99" s="5">
        <v>13.1</v>
      </c>
      <c r="I99" s="5"/>
      <c r="J99" s="5" t="s">
        <v>1004</v>
      </c>
    </row>
    <row r="100" spans="2:10" x14ac:dyDescent="0.35">
      <c r="B100" s="5" t="str">
        <f t="shared" ref="B100:B113" si="9">$W$5</f>
        <v>Colorado</v>
      </c>
      <c r="C100" s="5">
        <f t="shared" ref="C100:C113" si="10">$W$6</f>
        <v>3</v>
      </c>
      <c r="D100" s="5" t="s">
        <v>364</v>
      </c>
      <c r="E100" s="5">
        <v>1</v>
      </c>
      <c r="F100" s="5" t="s">
        <v>77</v>
      </c>
      <c r="G100" s="5">
        <v>100</v>
      </c>
      <c r="H100" s="5">
        <v>13.2</v>
      </c>
      <c r="I100" s="5"/>
      <c r="J100" s="5"/>
    </row>
    <row r="101" spans="2:10" x14ac:dyDescent="0.35">
      <c r="B101" s="5" t="str">
        <f t="shared" si="9"/>
        <v>Colorado</v>
      </c>
      <c r="C101" s="5">
        <f t="shared" si="10"/>
        <v>3</v>
      </c>
      <c r="D101" s="5" t="s">
        <v>364</v>
      </c>
      <c r="E101" s="5">
        <v>1</v>
      </c>
      <c r="F101" s="5" t="s">
        <v>77</v>
      </c>
      <c r="G101" s="5">
        <v>105</v>
      </c>
      <c r="H101" s="5">
        <v>14.8</v>
      </c>
      <c r="I101" s="5"/>
      <c r="J101" s="5"/>
    </row>
    <row r="102" spans="2:10" x14ac:dyDescent="0.35">
      <c r="B102" s="5" t="str">
        <f t="shared" si="9"/>
        <v>Colorado</v>
      </c>
      <c r="C102" s="5">
        <f t="shared" si="10"/>
        <v>3</v>
      </c>
      <c r="D102" s="5" t="s">
        <v>364</v>
      </c>
      <c r="E102" s="5">
        <v>1</v>
      </c>
      <c r="F102" s="5" t="s">
        <v>23</v>
      </c>
      <c r="G102" s="5">
        <v>105</v>
      </c>
      <c r="H102" s="5">
        <v>17.8</v>
      </c>
      <c r="I102" s="5"/>
      <c r="J102" s="5"/>
    </row>
    <row r="103" spans="2:10" x14ac:dyDescent="0.35">
      <c r="B103" s="5" t="str">
        <f t="shared" si="9"/>
        <v>Colorado</v>
      </c>
      <c r="C103" s="5">
        <f t="shared" si="10"/>
        <v>3</v>
      </c>
      <c r="D103" s="5" t="s">
        <v>364</v>
      </c>
      <c r="E103" s="5">
        <v>1</v>
      </c>
      <c r="F103" s="5" t="s">
        <v>23</v>
      </c>
      <c r="G103" s="5">
        <v>104</v>
      </c>
      <c r="H103" s="5">
        <v>18.600000000000001</v>
      </c>
      <c r="I103" s="5"/>
      <c r="J103" s="5"/>
    </row>
    <row r="104" spans="2:10" x14ac:dyDescent="0.35">
      <c r="B104" s="5" t="str">
        <f t="shared" si="9"/>
        <v>Colorado</v>
      </c>
      <c r="C104" s="5">
        <f t="shared" si="10"/>
        <v>3</v>
      </c>
      <c r="D104" s="5" t="s">
        <v>364</v>
      </c>
      <c r="E104" s="5">
        <v>1</v>
      </c>
      <c r="F104" s="5" t="s">
        <v>77</v>
      </c>
      <c r="G104" s="5">
        <v>117</v>
      </c>
      <c r="H104" s="5">
        <v>20.5</v>
      </c>
      <c r="I104" s="5"/>
      <c r="J104" s="5"/>
    </row>
    <row r="105" spans="2:10" x14ac:dyDescent="0.35">
      <c r="B105" s="5" t="str">
        <f t="shared" si="9"/>
        <v>Colorado</v>
      </c>
      <c r="C105" s="5">
        <f t="shared" si="10"/>
        <v>3</v>
      </c>
      <c r="D105" s="5" t="s">
        <v>364</v>
      </c>
      <c r="E105" s="5">
        <v>1</v>
      </c>
      <c r="F105" s="5" t="s">
        <v>23</v>
      </c>
      <c r="G105" s="5">
        <v>113</v>
      </c>
      <c r="H105" s="5">
        <v>23.8</v>
      </c>
      <c r="I105" s="5"/>
      <c r="J105" s="5"/>
    </row>
    <row r="106" spans="2:10" x14ac:dyDescent="0.35">
      <c r="B106" s="5" t="str">
        <f t="shared" si="9"/>
        <v>Colorado</v>
      </c>
      <c r="C106" s="5">
        <f t="shared" si="10"/>
        <v>3</v>
      </c>
      <c r="D106" s="5" t="s">
        <v>364</v>
      </c>
      <c r="E106" s="5">
        <v>1</v>
      </c>
      <c r="F106" s="5" t="s">
        <v>23</v>
      </c>
      <c r="G106" s="5">
        <v>115</v>
      </c>
      <c r="H106" s="5">
        <v>23.9</v>
      </c>
      <c r="I106" s="5"/>
      <c r="J106" s="5"/>
    </row>
    <row r="107" spans="2:10" x14ac:dyDescent="0.35">
      <c r="B107" s="5" t="str">
        <f t="shared" si="9"/>
        <v>Colorado</v>
      </c>
      <c r="C107" s="5">
        <f t="shared" si="10"/>
        <v>3</v>
      </c>
      <c r="D107" s="5" t="s">
        <v>364</v>
      </c>
      <c r="E107" s="5">
        <v>1</v>
      </c>
      <c r="F107" s="5" t="s">
        <v>23</v>
      </c>
      <c r="G107" s="5">
        <v>115</v>
      </c>
      <c r="H107" s="5">
        <v>24.2</v>
      </c>
      <c r="I107" s="5"/>
      <c r="J107" s="5"/>
    </row>
    <row r="108" spans="2:10" x14ac:dyDescent="0.35">
      <c r="B108" s="5" t="str">
        <f t="shared" si="9"/>
        <v>Colorado</v>
      </c>
      <c r="C108" s="5">
        <f t="shared" si="10"/>
        <v>3</v>
      </c>
      <c r="D108" s="5" t="s">
        <v>364</v>
      </c>
      <c r="E108" s="5">
        <v>1</v>
      </c>
      <c r="F108" s="5" t="s">
        <v>23</v>
      </c>
      <c r="G108" s="5">
        <v>125</v>
      </c>
      <c r="H108" s="5">
        <v>27.7</v>
      </c>
      <c r="I108" s="5"/>
      <c r="J108" s="5"/>
    </row>
    <row r="109" spans="2:10" x14ac:dyDescent="0.35">
      <c r="B109" s="5" t="str">
        <f t="shared" si="9"/>
        <v>Colorado</v>
      </c>
      <c r="C109" s="5">
        <f t="shared" si="10"/>
        <v>3</v>
      </c>
      <c r="D109" s="5" t="s">
        <v>364</v>
      </c>
      <c r="E109" s="5">
        <v>1</v>
      </c>
      <c r="F109" s="5" t="s">
        <v>23</v>
      </c>
      <c r="G109" s="5">
        <v>143</v>
      </c>
      <c r="H109" s="5">
        <v>42.5</v>
      </c>
      <c r="I109" s="5"/>
      <c r="J109" s="5"/>
    </row>
    <row r="110" spans="2:10" x14ac:dyDescent="0.35">
      <c r="B110" s="5" t="str">
        <f t="shared" si="9"/>
        <v>Colorado</v>
      </c>
      <c r="C110" s="5">
        <f t="shared" si="10"/>
        <v>3</v>
      </c>
      <c r="D110" s="5" t="s">
        <v>364</v>
      </c>
      <c r="E110" s="5">
        <v>1</v>
      </c>
      <c r="F110" s="5" t="s">
        <v>146</v>
      </c>
      <c r="G110" s="5">
        <v>79</v>
      </c>
      <c r="H110" s="5">
        <v>54</v>
      </c>
      <c r="I110" s="5"/>
      <c r="J110" s="5"/>
    </row>
    <row r="111" spans="2:10" x14ac:dyDescent="0.35">
      <c r="B111" s="5" t="str">
        <f t="shared" si="9"/>
        <v>Colorado</v>
      </c>
      <c r="C111" s="5">
        <f t="shared" si="10"/>
        <v>3</v>
      </c>
      <c r="D111" s="5" t="s">
        <v>364</v>
      </c>
      <c r="E111" s="5">
        <v>1</v>
      </c>
      <c r="F111" s="5" t="s">
        <v>23</v>
      </c>
      <c r="G111" s="5">
        <v>163</v>
      </c>
      <c r="H111" s="5">
        <v>56.7</v>
      </c>
      <c r="I111" s="5"/>
      <c r="J111" s="5"/>
    </row>
    <row r="112" spans="2:10" x14ac:dyDescent="0.35">
      <c r="B112" s="5" t="str">
        <f t="shared" si="9"/>
        <v>Colorado</v>
      </c>
      <c r="C112" s="5">
        <f t="shared" si="10"/>
        <v>3</v>
      </c>
      <c r="D112" s="5" t="s">
        <v>364</v>
      </c>
      <c r="E112" s="5">
        <v>1</v>
      </c>
      <c r="F112" s="5" t="s">
        <v>23</v>
      </c>
      <c r="G112" s="5">
        <v>172</v>
      </c>
      <c r="H112" s="5">
        <v>60.1</v>
      </c>
      <c r="I112" s="5"/>
      <c r="J112" s="5"/>
    </row>
    <row r="113" spans="2:10" x14ac:dyDescent="0.35">
      <c r="B113" s="5" t="str">
        <f t="shared" si="9"/>
        <v>Colorado</v>
      </c>
      <c r="C113" s="5">
        <f t="shared" si="10"/>
        <v>3</v>
      </c>
      <c r="D113" s="5" t="s">
        <v>364</v>
      </c>
      <c r="E113" s="5">
        <v>1</v>
      </c>
      <c r="F113" s="5" t="s">
        <v>23</v>
      </c>
      <c r="G113" s="5">
        <v>155</v>
      </c>
      <c r="H113" s="5">
        <v>60.7</v>
      </c>
      <c r="I113" s="5"/>
      <c r="J113" s="5"/>
    </row>
  </sheetData>
  <mergeCells count="1">
    <mergeCell ref="W3:AA3"/>
  </mergeCells>
  <conditionalFormatting sqref="W5:W9">
    <cfRule type="containsBlanks" dxfId="99" priority="2">
      <formula>LEN(TRIM(W5))=0</formula>
    </cfRule>
  </conditionalFormatting>
  <conditionalFormatting sqref="W13:Y14 Z15:AA15 W17:Y18 W20:Y32">
    <cfRule type="containsBlanks" dxfId="98"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6" id="{EA1B6B01-584D-4E91-ACA0-172E14B00F04}">
            <xm:f>COUNT(MATCH($F4,'Potential Species'!$C$4:$C$945, 0))=0</xm:f>
            <x14:dxf>
              <fill>
                <patternFill patternType="solid">
                  <bgColor theme="5" tint="0.79998168889431442"/>
                </patternFill>
              </fill>
            </x14:dxf>
          </x14:cfRule>
          <xm:sqref>F4:F113</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8E48-CB7E-4B58-A699-C88C2ABABAAE}">
  <sheetPr codeName="Sheet67"/>
  <dimension ref="A1:I30"/>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22.81640625" bestFit="1" customWidth="1"/>
    <col min="6" max="6" width="20.81640625" bestFit="1" customWidth="1"/>
    <col min="7" max="7" width="11" bestFit="1" customWidth="1"/>
    <col min="8" max="8" width="10.81640625" bestFit="1" customWidth="1"/>
    <col min="9" max="9" width="18.7265625" bestFit="1" customWidth="1"/>
    <col min="10" max="10" width="24.26953125" bestFit="1" customWidth="1"/>
    <col min="11" max="11" width="23.1796875" bestFit="1" customWidth="1"/>
    <col min="12" max="12" width="12.7265625" bestFit="1" customWidth="1"/>
    <col min="13" max="13" width="19.81640625" bestFit="1" customWidth="1"/>
    <col min="14" max="14" width="20.269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3</v>
      </c>
      <c r="C2" t="s">
        <v>365</v>
      </c>
      <c r="D2">
        <v>10</v>
      </c>
      <c r="E2" t="s">
        <v>218</v>
      </c>
      <c r="F2">
        <v>31</v>
      </c>
      <c r="G2">
        <v>0.5</v>
      </c>
    </row>
    <row r="3" spans="1:9" x14ac:dyDescent="0.35">
      <c r="A3" t="s">
        <v>30</v>
      </c>
      <c r="B3">
        <v>3</v>
      </c>
      <c r="C3" t="s">
        <v>365</v>
      </c>
      <c r="D3">
        <v>14</v>
      </c>
      <c r="E3" t="s">
        <v>218</v>
      </c>
      <c r="F3">
        <v>28</v>
      </c>
      <c r="G3">
        <v>0.7</v>
      </c>
    </row>
    <row r="4" spans="1:9" x14ac:dyDescent="0.35">
      <c r="A4" t="s">
        <v>30</v>
      </c>
      <c r="B4">
        <v>3</v>
      </c>
      <c r="C4" t="s">
        <v>365</v>
      </c>
      <c r="D4">
        <v>5</v>
      </c>
      <c r="E4" t="s">
        <v>218</v>
      </c>
      <c r="F4">
        <v>34</v>
      </c>
      <c r="G4">
        <v>0.7</v>
      </c>
    </row>
    <row r="5" spans="1:9" x14ac:dyDescent="0.35">
      <c r="A5" t="s">
        <v>30</v>
      </c>
      <c r="B5">
        <v>3</v>
      </c>
      <c r="C5" t="s">
        <v>365</v>
      </c>
      <c r="D5">
        <v>6</v>
      </c>
      <c r="E5" t="s">
        <v>272</v>
      </c>
      <c r="F5">
        <v>34</v>
      </c>
      <c r="G5">
        <v>0.9</v>
      </c>
    </row>
    <row r="6" spans="1:9" x14ac:dyDescent="0.35">
      <c r="A6" t="s">
        <v>30</v>
      </c>
      <c r="B6">
        <v>3</v>
      </c>
      <c r="C6" t="s">
        <v>365</v>
      </c>
      <c r="D6">
        <v>14</v>
      </c>
      <c r="E6" t="s">
        <v>218</v>
      </c>
      <c r="F6">
        <v>35</v>
      </c>
      <c r="G6">
        <v>0.9</v>
      </c>
    </row>
    <row r="7" spans="1:9" x14ac:dyDescent="0.35">
      <c r="A7" t="s">
        <v>30</v>
      </c>
      <c r="B7">
        <v>3</v>
      </c>
      <c r="C7" t="s">
        <v>365</v>
      </c>
      <c r="D7">
        <v>4</v>
      </c>
      <c r="E7" t="s">
        <v>218</v>
      </c>
      <c r="F7">
        <v>36</v>
      </c>
      <c r="G7">
        <v>1</v>
      </c>
    </row>
    <row r="8" spans="1:9" x14ac:dyDescent="0.35">
      <c r="A8" t="s">
        <v>30</v>
      </c>
      <c r="B8">
        <v>3</v>
      </c>
      <c r="C8" t="s">
        <v>365</v>
      </c>
      <c r="D8">
        <v>9</v>
      </c>
      <c r="E8" t="s">
        <v>218</v>
      </c>
      <c r="F8">
        <v>37</v>
      </c>
      <c r="G8">
        <v>1.1000000000000001</v>
      </c>
    </row>
    <row r="9" spans="1:9" x14ac:dyDescent="0.35">
      <c r="A9" t="s">
        <v>30</v>
      </c>
      <c r="B9">
        <v>3</v>
      </c>
      <c r="C9" t="s">
        <v>365</v>
      </c>
      <c r="D9">
        <v>10</v>
      </c>
      <c r="E9" t="s">
        <v>218</v>
      </c>
      <c r="F9">
        <v>35</v>
      </c>
      <c r="G9">
        <v>1.4</v>
      </c>
    </row>
    <row r="10" spans="1:9" x14ac:dyDescent="0.35">
      <c r="A10" t="s">
        <v>30</v>
      </c>
      <c r="B10">
        <v>3</v>
      </c>
      <c r="C10" t="s">
        <v>365</v>
      </c>
      <c r="D10">
        <v>2</v>
      </c>
      <c r="E10" t="s">
        <v>218</v>
      </c>
      <c r="F10">
        <v>45</v>
      </c>
      <c r="G10">
        <v>1.7</v>
      </c>
    </row>
    <row r="11" spans="1:9" x14ac:dyDescent="0.35">
      <c r="A11" t="s">
        <v>30</v>
      </c>
      <c r="B11">
        <v>3</v>
      </c>
      <c r="C11" t="s">
        <v>365</v>
      </c>
      <c r="D11">
        <v>13</v>
      </c>
      <c r="E11" t="s">
        <v>218</v>
      </c>
      <c r="F11">
        <v>49</v>
      </c>
      <c r="G11">
        <v>1.9</v>
      </c>
    </row>
    <row r="12" spans="1:9" x14ac:dyDescent="0.35">
      <c r="A12" t="s">
        <v>30</v>
      </c>
      <c r="B12">
        <v>3</v>
      </c>
      <c r="C12" t="s">
        <v>365</v>
      </c>
      <c r="D12">
        <v>8</v>
      </c>
      <c r="E12" t="s">
        <v>218</v>
      </c>
      <c r="F12">
        <v>46</v>
      </c>
      <c r="G12">
        <v>2</v>
      </c>
    </row>
    <row r="13" spans="1:9" x14ac:dyDescent="0.35">
      <c r="A13" t="s">
        <v>30</v>
      </c>
      <c r="B13">
        <v>3</v>
      </c>
      <c r="C13" t="s">
        <v>365</v>
      </c>
      <c r="D13">
        <v>12</v>
      </c>
      <c r="E13" t="s">
        <v>218</v>
      </c>
      <c r="F13">
        <v>43</v>
      </c>
      <c r="G13">
        <v>2.2999999999999998</v>
      </c>
    </row>
    <row r="14" spans="1:9" x14ac:dyDescent="0.35">
      <c r="A14" t="s">
        <v>30</v>
      </c>
      <c r="B14">
        <v>3</v>
      </c>
      <c r="C14" t="s">
        <v>365</v>
      </c>
      <c r="D14">
        <v>11</v>
      </c>
      <c r="E14" t="s">
        <v>218</v>
      </c>
      <c r="F14">
        <v>44</v>
      </c>
      <c r="G14">
        <v>2.2999999999999998</v>
      </c>
    </row>
    <row r="15" spans="1:9" x14ac:dyDescent="0.35">
      <c r="A15" t="s">
        <v>30</v>
      </c>
      <c r="B15">
        <v>3</v>
      </c>
      <c r="C15" t="s">
        <v>365</v>
      </c>
      <c r="D15">
        <v>10</v>
      </c>
      <c r="E15" t="s">
        <v>118</v>
      </c>
      <c r="F15">
        <v>70</v>
      </c>
      <c r="G15">
        <v>3.1</v>
      </c>
    </row>
    <row r="16" spans="1:9" x14ac:dyDescent="0.35">
      <c r="A16" t="s">
        <v>30</v>
      </c>
      <c r="B16">
        <v>3</v>
      </c>
      <c r="C16" t="s">
        <v>365</v>
      </c>
      <c r="D16">
        <v>7</v>
      </c>
      <c r="E16" t="s">
        <v>218</v>
      </c>
      <c r="F16">
        <v>57</v>
      </c>
      <c r="G16">
        <v>3.5</v>
      </c>
    </row>
    <row r="17" spans="1:9" x14ac:dyDescent="0.35">
      <c r="A17" t="s">
        <v>30</v>
      </c>
      <c r="B17">
        <v>3</v>
      </c>
      <c r="C17" t="s">
        <v>365</v>
      </c>
      <c r="D17">
        <v>8</v>
      </c>
      <c r="E17" t="s">
        <v>6</v>
      </c>
      <c r="F17">
        <v>55</v>
      </c>
      <c r="G17">
        <v>3.7</v>
      </c>
    </row>
    <row r="18" spans="1:9" x14ac:dyDescent="0.35">
      <c r="A18" t="s">
        <v>30</v>
      </c>
      <c r="B18">
        <v>3</v>
      </c>
      <c r="C18" t="s">
        <v>365</v>
      </c>
      <c r="D18">
        <v>7</v>
      </c>
      <c r="E18" t="s">
        <v>272</v>
      </c>
      <c r="F18">
        <v>55</v>
      </c>
      <c r="G18">
        <v>3.9</v>
      </c>
    </row>
    <row r="19" spans="1:9" x14ac:dyDescent="0.35">
      <c r="A19" t="s">
        <v>30</v>
      </c>
      <c r="B19">
        <v>3</v>
      </c>
      <c r="C19" t="s">
        <v>365</v>
      </c>
      <c r="D19">
        <v>3</v>
      </c>
      <c r="E19" t="s">
        <v>272</v>
      </c>
      <c r="F19">
        <v>56</v>
      </c>
      <c r="G19">
        <v>4.4000000000000004</v>
      </c>
    </row>
    <row r="20" spans="1:9" x14ac:dyDescent="0.35">
      <c r="A20" t="s">
        <v>30</v>
      </c>
      <c r="B20">
        <v>3</v>
      </c>
      <c r="C20" t="s">
        <v>365</v>
      </c>
      <c r="D20">
        <v>1</v>
      </c>
      <c r="E20" t="s">
        <v>272</v>
      </c>
      <c r="F20">
        <v>72</v>
      </c>
      <c r="G20">
        <v>8.6999999999999993</v>
      </c>
    </row>
    <row r="21" spans="1:9" x14ac:dyDescent="0.35">
      <c r="A21" t="s">
        <v>30</v>
      </c>
      <c r="B21">
        <v>3</v>
      </c>
      <c r="C21" t="s">
        <v>365</v>
      </c>
      <c r="D21">
        <v>3</v>
      </c>
      <c r="E21" t="s">
        <v>272</v>
      </c>
      <c r="F21">
        <v>122</v>
      </c>
      <c r="G21">
        <v>34.4</v>
      </c>
    </row>
    <row r="22" spans="1:9" x14ac:dyDescent="0.35">
      <c r="A22" t="s">
        <v>30</v>
      </c>
      <c r="B22">
        <v>3</v>
      </c>
      <c r="C22" t="s">
        <v>365</v>
      </c>
      <c r="D22">
        <v>8</v>
      </c>
      <c r="E22" t="s">
        <v>1000</v>
      </c>
      <c r="F22">
        <v>131</v>
      </c>
      <c r="G22">
        <v>77</v>
      </c>
    </row>
    <row r="23" spans="1:9" x14ac:dyDescent="0.35">
      <c r="A23" t="s">
        <v>30</v>
      </c>
      <c r="B23">
        <v>3</v>
      </c>
      <c r="C23" t="s">
        <v>365</v>
      </c>
      <c r="D23">
        <v>1</v>
      </c>
      <c r="E23" t="s">
        <v>103</v>
      </c>
      <c r="F23">
        <v>235</v>
      </c>
      <c r="G23">
        <v>247.9</v>
      </c>
    </row>
    <row r="24" spans="1:9" x14ac:dyDescent="0.35">
      <c r="A24" t="s">
        <v>30</v>
      </c>
      <c r="B24">
        <v>3</v>
      </c>
      <c r="C24" t="s">
        <v>373</v>
      </c>
      <c r="D24">
        <v>3</v>
      </c>
      <c r="E24" t="s">
        <v>23</v>
      </c>
      <c r="F24">
        <v>106</v>
      </c>
      <c r="G24">
        <v>21.2</v>
      </c>
    </row>
    <row r="25" spans="1:9" x14ac:dyDescent="0.35">
      <c r="A25" t="s">
        <v>30</v>
      </c>
      <c r="B25">
        <v>3</v>
      </c>
      <c r="C25" t="s">
        <v>373</v>
      </c>
      <c r="D25">
        <v>3</v>
      </c>
      <c r="E25" t="s">
        <v>103</v>
      </c>
      <c r="F25">
        <v>124</v>
      </c>
      <c r="G25">
        <v>39.4</v>
      </c>
    </row>
    <row r="26" spans="1:9" x14ac:dyDescent="0.35">
      <c r="A26" t="s">
        <v>30</v>
      </c>
      <c r="B26">
        <v>3</v>
      </c>
      <c r="C26" t="s">
        <v>373</v>
      </c>
      <c r="D26">
        <v>3</v>
      </c>
      <c r="E26" t="s">
        <v>23</v>
      </c>
      <c r="F26">
        <v>142</v>
      </c>
      <c r="G26">
        <v>51.1</v>
      </c>
    </row>
    <row r="27" spans="1:9" x14ac:dyDescent="0.35">
      <c r="A27" t="s">
        <v>30</v>
      </c>
      <c r="B27">
        <v>3</v>
      </c>
      <c r="C27" t="s">
        <v>364</v>
      </c>
      <c r="D27">
        <v>1</v>
      </c>
      <c r="E27" t="s">
        <v>31</v>
      </c>
      <c r="F27">
        <v>20</v>
      </c>
      <c r="G27">
        <v>0.1</v>
      </c>
    </row>
    <row r="28" spans="1:9" x14ac:dyDescent="0.35">
      <c r="A28" t="s">
        <v>30</v>
      </c>
      <c r="B28">
        <v>3</v>
      </c>
      <c r="C28" t="s">
        <v>364</v>
      </c>
      <c r="D28">
        <v>1</v>
      </c>
      <c r="E28" t="s">
        <v>71</v>
      </c>
      <c r="F28">
        <v>21</v>
      </c>
      <c r="G28">
        <v>0.1</v>
      </c>
      <c r="I28" t="s">
        <v>1006</v>
      </c>
    </row>
    <row r="29" spans="1:9" x14ac:dyDescent="0.35">
      <c r="A29" t="s">
        <v>30</v>
      </c>
      <c r="B29">
        <v>3</v>
      </c>
      <c r="C29" t="s">
        <v>364</v>
      </c>
      <c r="D29">
        <v>1</v>
      </c>
      <c r="E29" t="s">
        <v>31</v>
      </c>
      <c r="F29">
        <v>22</v>
      </c>
      <c r="G29">
        <v>0.1</v>
      </c>
    </row>
    <row r="30" spans="1:9" x14ac:dyDescent="0.35">
      <c r="A30" t="s">
        <v>30</v>
      </c>
      <c r="B30">
        <v>3</v>
      </c>
      <c r="C30" t="s">
        <v>364</v>
      </c>
      <c r="D30">
        <v>1</v>
      </c>
      <c r="E30" t="s">
        <v>1000</v>
      </c>
      <c r="F30">
        <v>135</v>
      </c>
      <c r="G30">
        <v>77.400000000000006</v>
      </c>
    </row>
  </sheetData>
  <phoneticPr fontId="3" type="noConversion"/>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AD3B-B9CE-4DE8-97FF-E395E7B972F6}">
  <sheetPr codeName="Sheet68"/>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D7BD-E557-44FC-AF58-F5498E80E4E9}">
  <sheetPr codeName="Sheet69"/>
  <dimension ref="B1:AB32"/>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2" si="0">$W$5</f>
        <v>Bebedero</v>
      </c>
      <c r="C4" s="5">
        <f t="shared" ref="C4:C32" si="1">$W$6</f>
        <v>3</v>
      </c>
      <c r="D4" s="5" t="s">
        <v>365</v>
      </c>
      <c r="E4" s="5">
        <v>10</v>
      </c>
      <c r="F4" s="5" t="s">
        <v>218</v>
      </c>
      <c r="G4" s="5">
        <v>31</v>
      </c>
      <c r="H4" s="5">
        <v>0.5</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Bebedero</v>
      </c>
      <c r="C5" s="5">
        <f t="shared" si="1"/>
        <v>3</v>
      </c>
      <c r="D5" s="5" t="s">
        <v>365</v>
      </c>
      <c r="E5" s="5">
        <v>14</v>
      </c>
      <c r="F5" s="5" t="s">
        <v>218</v>
      </c>
      <c r="G5" s="5">
        <v>28</v>
      </c>
      <c r="H5" s="5">
        <v>0.7</v>
      </c>
      <c r="I5" s="5"/>
      <c r="J5" s="5"/>
      <c r="V5" s="10" t="s">
        <v>295</v>
      </c>
      <c r="W5" s="29" t="s">
        <v>30</v>
      </c>
      <c r="X5" s="29" t="str">
        <f>Bebedero3_Info[[#This Row],[Centipede Net 1.1]]</f>
        <v>Bebedero</v>
      </c>
      <c r="Y5" s="29" t="str">
        <f>Bebedero3_Info[[#This Row],[Centipede Net 1.1]]</f>
        <v>Bebedero</v>
      </c>
      <c r="Z5" s="29" t="str">
        <f>Bebedero3_Info[[#This Row],[Centipede Net 1.1]]</f>
        <v>Bebedero</v>
      </c>
      <c r="AA5" s="29" t="str">
        <f>Bebedero3_Info[[#This Row],[Centipede Net 1.1]]</f>
        <v>Bebedero</v>
      </c>
      <c r="AB5" s="5"/>
    </row>
    <row r="6" spans="2:28" x14ac:dyDescent="0.35">
      <c r="B6" s="5" t="str">
        <f t="shared" si="0"/>
        <v>Bebedero</v>
      </c>
      <c r="C6" s="5">
        <f t="shared" si="1"/>
        <v>3</v>
      </c>
      <c r="D6" s="5" t="s">
        <v>365</v>
      </c>
      <c r="E6" s="5">
        <v>5</v>
      </c>
      <c r="F6" s="5" t="s">
        <v>218</v>
      </c>
      <c r="G6" s="5">
        <v>34</v>
      </c>
      <c r="H6" s="5">
        <v>0.7</v>
      </c>
      <c r="I6" s="5"/>
      <c r="J6" s="5"/>
      <c r="V6" s="10" t="s">
        <v>1053</v>
      </c>
      <c r="W6" s="15">
        <v>3</v>
      </c>
      <c r="X6" s="15">
        <f>Bebedero3_Info[[#This Row],[Centipede Net 1.1]]</f>
        <v>3</v>
      </c>
      <c r="Y6" s="15">
        <f>Bebedero3_Info[[#This Row],[Centipede Net 1.1]]</f>
        <v>3</v>
      </c>
      <c r="Z6" s="15">
        <f>Bebedero3_Info[[#This Row],[Centipede Net 1.1]]</f>
        <v>3</v>
      </c>
      <c r="AA6" s="15">
        <f>Bebedero3_Info[[#This Row],[Centipede Net 1.1]]</f>
        <v>3</v>
      </c>
      <c r="AB6" s="9"/>
    </row>
    <row r="7" spans="2:28" x14ac:dyDescent="0.35">
      <c r="B7" s="5" t="str">
        <f t="shared" si="0"/>
        <v>Bebedero</v>
      </c>
      <c r="C7" s="5">
        <f t="shared" si="1"/>
        <v>3</v>
      </c>
      <c r="D7" s="5" t="s">
        <v>365</v>
      </c>
      <c r="E7" s="5">
        <v>6</v>
      </c>
      <c r="F7" s="5" t="s">
        <v>272</v>
      </c>
      <c r="G7" s="5">
        <v>34</v>
      </c>
      <c r="H7" s="5">
        <v>0.9</v>
      </c>
      <c r="I7" s="5"/>
      <c r="J7" s="5"/>
      <c r="V7" s="10" t="s">
        <v>993</v>
      </c>
      <c r="W7" s="29" t="s">
        <v>1015</v>
      </c>
      <c r="X7" s="29" t="str">
        <f>Bebedero3_Info[[#This Row],[Centipede Net 1.1]]</f>
        <v>Dry</v>
      </c>
      <c r="Y7" s="29" t="str">
        <f>Bebedero3_Info[[#This Row],[Centipede Net 1.1]]</f>
        <v>Dry</v>
      </c>
      <c r="Z7" s="29" t="str">
        <f>Bebedero3_Info[[#This Row],[Centipede Net 1.1]]</f>
        <v>Dry</v>
      </c>
      <c r="AA7" s="29" t="str">
        <f>Bebedero3_Info[[#This Row],[Centipede Net 1.1]]</f>
        <v>Dry</v>
      </c>
      <c r="AB7" s="11"/>
    </row>
    <row r="8" spans="2:28" x14ac:dyDescent="0.35">
      <c r="B8" s="5" t="str">
        <f t="shared" si="0"/>
        <v>Bebedero</v>
      </c>
      <c r="C8" s="5">
        <f t="shared" si="1"/>
        <v>3</v>
      </c>
      <c r="D8" s="5" t="s">
        <v>365</v>
      </c>
      <c r="E8" s="5">
        <v>14</v>
      </c>
      <c r="F8" s="5" t="s">
        <v>218</v>
      </c>
      <c r="G8" s="5">
        <v>35</v>
      </c>
      <c r="H8" s="5">
        <v>0.9</v>
      </c>
      <c r="I8" s="5"/>
      <c r="J8" s="5"/>
      <c r="V8" s="10" t="s">
        <v>384</v>
      </c>
      <c r="W8" s="16">
        <v>44984</v>
      </c>
      <c r="X8" s="16">
        <f>Bebedero3_Info[[#This Row],[Centipede Net 1.1]]</f>
        <v>44984</v>
      </c>
      <c r="Y8" s="16">
        <f>Bebedero3_Info[[#This Row],[Centipede Net 1.1]]</f>
        <v>44984</v>
      </c>
      <c r="Z8" s="16">
        <f>Bebedero3_Info[[#This Row],[Centipede Net 1.1]]</f>
        <v>44984</v>
      </c>
      <c r="AA8" s="16">
        <f>Bebedero3_Info[[#This Row],[Centipede Net 1.1]]</f>
        <v>44984</v>
      </c>
      <c r="AB8" s="5"/>
    </row>
    <row r="9" spans="2:28" x14ac:dyDescent="0.35">
      <c r="B9" s="5" t="str">
        <f t="shared" si="0"/>
        <v>Bebedero</v>
      </c>
      <c r="C9" s="5">
        <f t="shared" si="1"/>
        <v>3</v>
      </c>
      <c r="D9" s="5" t="s">
        <v>365</v>
      </c>
      <c r="E9" s="5">
        <v>4</v>
      </c>
      <c r="F9" s="5" t="s">
        <v>218</v>
      </c>
      <c r="G9" s="5">
        <v>36</v>
      </c>
      <c r="H9" s="5">
        <v>1</v>
      </c>
      <c r="I9" s="5"/>
      <c r="J9" s="5"/>
      <c r="V9" s="10" t="s">
        <v>392</v>
      </c>
      <c r="W9" s="17">
        <v>0.25</v>
      </c>
      <c r="X9" s="17">
        <f>Bebedero3_Info[[#This Row],[Centipede Net 1.1]]</f>
        <v>0.25</v>
      </c>
      <c r="Y9" s="17">
        <f>Bebedero3_Info[[#This Row],[Centipede Net 1.1]]</f>
        <v>0.25</v>
      </c>
      <c r="Z9" s="17">
        <f>Bebedero3_Info[[#This Row],[Centipede Net 1.1]]</f>
        <v>0.25</v>
      </c>
      <c r="AA9" s="17">
        <f>Bebedero3_Info[[#This Row],[Centipede Net 1.1]]</f>
        <v>0.25</v>
      </c>
      <c r="AB9" s="10"/>
    </row>
    <row r="10" spans="2:28" x14ac:dyDescent="0.35">
      <c r="B10" s="5" t="str">
        <f t="shared" si="0"/>
        <v>Bebedero</v>
      </c>
      <c r="C10" s="5">
        <f t="shared" si="1"/>
        <v>3</v>
      </c>
      <c r="D10" s="5" t="s">
        <v>365</v>
      </c>
      <c r="E10" s="5">
        <v>9</v>
      </c>
      <c r="F10" s="5" t="s">
        <v>218</v>
      </c>
      <c r="G10" s="5">
        <v>37</v>
      </c>
      <c r="H10" s="5">
        <v>1.1000000000000001</v>
      </c>
      <c r="I10" s="5"/>
      <c r="J10" s="5"/>
      <c r="V10" s="10" t="s">
        <v>366</v>
      </c>
      <c r="W10" s="15" t="s">
        <v>373</v>
      </c>
      <c r="X10" s="15" t="s">
        <v>373</v>
      </c>
      <c r="Y10" s="15" t="s">
        <v>373</v>
      </c>
      <c r="Z10" s="15" t="s">
        <v>364</v>
      </c>
      <c r="AA10" s="15" t="s">
        <v>365</v>
      </c>
      <c r="AB10" s="5"/>
    </row>
    <row r="11" spans="2:28" x14ac:dyDescent="0.35">
      <c r="B11" s="5" t="str">
        <f t="shared" si="0"/>
        <v>Bebedero</v>
      </c>
      <c r="C11" s="5">
        <f t="shared" si="1"/>
        <v>3</v>
      </c>
      <c r="D11" s="5" t="s">
        <v>365</v>
      </c>
      <c r="E11" s="5">
        <v>10</v>
      </c>
      <c r="F11" s="5" t="s">
        <v>218</v>
      </c>
      <c r="G11" s="5">
        <v>35</v>
      </c>
      <c r="H11" s="5">
        <v>1.4</v>
      </c>
      <c r="I11" s="5"/>
      <c r="J11" s="5"/>
      <c r="V11" s="10" t="s">
        <v>978</v>
      </c>
      <c r="W11" s="15">
        <v>1</v>
      </c>
      <c r="X11" s="15">
        <v>2</v>
      </c>
      <c r="Y11" s="15">
        <v>3</v>
      </c>
      <c r="Z11" s="15">
        <v>1</v>
      </c>
      <c r="AA11" s="15">
        <v>1</v>
      </c>
      <c r="AB11" s="5"/>
    </row>
    <row r="12" spans="2:28" x14ac:dyDescent="0.35">
      <c r="B12" s="5" t="str">
        <f t="shared" si="0"/>
        <v>Bebedero</v>
      </c>
      <c r="C12" s="5">
        <f t="shared" si="1"/>
        <v>3</v>
      </c>
      <c r="D12" s="5" t="s">
        <v>365</v>
      </c>
      <c r="E12" s="5">
        <v>2</v>
      </c>
      <c r="F12" s="5" t="s">
        <v>218</v>
      </c>
      <c r="G12" s="5">
        <v>45</v>
      </c>
      <c r="H12" s="5">
        <v>1.7</v>
      </c>
      <c r="I12" s="5"/>
      <c r="J12" s="5"/>
      <c r="V12" s="10" t="s">
        <v>367</v>
      </c>
      <c r="W12" s="15" t="str">
        <f>_xlfn.XLOOKUP(_xlfn.CONCAT(W5, " ", W6,  ".", W11), Sample_Coordinates[Sample Name], Sample_Coordinates[Coordinates], "Error")</f>
        <v>10.25263, -85.23852</v>
      </c>
      <c r="X12" s="15" t="str">
        <f>_xlfn.XLOOKUP(_xlfn.CONCAT(X5, " ", X6,  ".", X11), Sample_Coordinates[Sample Name], Sample_Coordinates[Coordinates], "Error")</f>
        <v>10.25213, -85.23919</v>
      </c>
      <c r="Y12" s="15" t="str">
        <f>_xlfn.XLOOKUP(_xlfn.CONCAT(Y5, " ", Y6,  ".", Y11), Sample_Coordinates[Sample Name], Sample_Coordinates[Coordinates], "Error")</f>
        <v>10.25204, -85.2392</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tr">
        <f t="shared" si="0"/>
        <v>Bebedero</v>
      </c>
      <c r="C13" s="5">
        <f t="shared" si="1"/>
        <v>3</v>
      </c>
      <c r="D13" s="5" t="s">
        <v>365</v>
      </c>
      <c r="E13" s="5">
        <v>13</v>
      </c>
      <c r="F13" s="5" t="s">
        <v>218</v>
      </c>
      <c r="G13" s="5">
        <v>49</v>
      </c>
      <c r="H13" s="5">
        <v>1.9</v>
      </c>
      <c r="I13" s="5"/>
      <c r="J13" s="5"/>
      <c r="V13" s="10" t="s">
        <v>368</v>
      </c>
      <c r="W13" s="18">
        <v>0.27083333333333331</v>
      </c>
      <c r="X13" s="18">
        <v>0.28472222222222221</v>
      </c>
      <c r="Y13" s="18">
        <v>0.2638888888888889</v>
      </c>
      <c r="Z13" s="15"/>
      <c r="AA13" s="15"/>
    </row>
    <row r="14" spans="2:28" x14ac:dyDescent="0.35">
      <c r="B14" s="5" t="str">
        <f t="shared" si="0"/>
        <v>Bebedero</v>
      </c>
      <c r="C14" s="5">
        <f t="shared" si="1"/>
        <v>3</v>
      </c>
      <c r="D14" s="5" t="s">
        <v>365</v>
      </c>
      <c r="E14" s="5">
        <v>8</v>
      </c>
      <c r="F14" s="5" t="s">
        <v>218</v>
      </c>
      <c r="G14" s="5">
        <v>46</v>
      </c>
      <c r="H14" s="5">
        <v>2</v>
      </c>
      <c r="I14" s="5"/>
      <c r="J14" s="5"/>
      <c r="V14" s="10" t="s">
        <v>369</v>
      </c>
      <c r="W14" s="18">
        <v>0.44444444444444442</v>
      </c>
      <c r="X14" s="18">
        <v>0.4375</v>
      </c>
      <c r="Y14" s="18">
        <v>0.4513888888888889</v>
      </c>
      <c r="Z14" s="15"/>
      <c r="AA14" s="15"/>
      <c r="AB14" s="6"/>
    </row>
    <row r="15" spans="2:28" x14ac:dyDescent="0.35">
      <c r="B15" s="5" t="str">
        <f t="shared" si="0"/>
        <v>Bebedero</v>
      </c>
      <c r="C15" s="5">
        <f t="shared" si="1"/>
        <v>3</v>
      </c>
      <c r="D15" s="5" t="s">
        <v>365</v>
      </c>
      <c r="E15" s="5">
        <v>12</v>
      </c>
      <c r="F15" s="5" t="s">
        <v>218</v>
      </c>
      <c r="G15" s="5">
        <v>43</v>
      </c>
      <c r="H15" s="5">
        <v>2.2999999999999998</v>
      </c>
      <c r="I15" s="5"/>
      <c r="J15" s="5"/>
      <c r="V15" s="10" t="s">
        <v>370</v>
      </c>
      <c r="W15" s="19">
        <f>IF(W14&lt;W13,24+24*(W14-W13),24*(W14-W13))</f>
        <v>4.1666666666666661</v>
      </c>
      <c r="X15" s="19">
        <f t="shared" ref="X15:Y15" si="2">IF(X14&lt;X13,24+24*(X14-X13),24*(X14-X13))</f>
        <v>3.666666666666667</v>
      </c>
      <c r="Y15" s="19">
        <f t="shared" si="2"/>
        <v>4.5</v>
      </c>
      <c r="Z15" s="15">
        <v>1</v>
      </c>
      <c r="AA15" s="15">
        <v>20</v>
      </c>
      <c r="AB15" s="5"/>
    </row>
    <row r="16" spans="2:28" x14ac:dyDescent="0.35">
      <c r="B16" s="5" t="str">
        <f t="shared" si="0"/>
        <v>Bebedero</v>
      </c>
      <c r="C16" s="5">
        <f t="shared" si="1"/>
        <v>3</v>
      </c>
      <c r="D16" s="5" t="s">
        <v>365</v>
      </c>
      <c r="E16" s="5">
        <v>11</v>
      </c>
      <c r="F16" s="5" t="s">
        <v>218</v>
      </c>
      <c r="G16" s="5">
        <v>44</v>
      </c>
      <c r="H16" s="5">
        <v>2.2999999999999998</v>
      </c>
      <c r="I16" s="5"/>
      <c r="J16" s="5"/>
      <c r="V16" s="10" t="s">
        <v>371</v>
      </c>
      <c r="W16" s="15" t="s">
        <v>376</v>
      </c>
      <c r="X16" s="15" t="s">
        <v>376</v>
      </c>
      <c r="Y16" s="15" t="s">
        <v>376</v>
      </c>
      <c r="Z16" s="15" t="s">
        <v>374</v>
      </c>
      <c r="AA16" s="15" t="s">
        <v>375</v>
      </c>
      <c r="AB16" s="5"/>
    </row>
    <row r="17" spans="2:28" x14ac:dyDescent="0.35">
      <c r="B17" s="5" t="str">
        <f t="shared" si="0"/>
        <v>Bebedero</v>
      </c>
      <c r="C17" s="5">
        <f t="shared" si="1"/>
        <v>3</v>
      </c>
      <c r="D17" s="5" t="s">
        <v>365</v>
      </c>
      <c r="E17" s="5">
        <v>10</v>
      </c>
      <c r="F17" s="5" t="s">
        <v>118</v>
      </c>
      <c r="G17" s="5">
        <v>70</v>
      </c>
      <c r="H17" s="5">
        <v>3.1</v>
      </c>
      <c r="I17" s="5"/>
      <c r="J17" s="5"/>
      <c r="V17" s="10" t="s">
        <v>388</v>
      </c>
      <c r="W17" s="20">
        <v>12</v>
      </c>
      <c r="X17" s="20">
        <v>12.2</v>
      </c>
      <c r="Y17" s="20">
        <v>12.3</v>
      </c>
      <c r="Z17" s="15"/>
      <c r="AA17" s="15"/>
      <c r="AB17" s="5"/>
    </row>
    <row r="18" spans="2:28" x14ac:dyDescent="0.35">
      <c r="B18" s="5" t="str">
        <f t="shared" si="0"/>
        <v>Bebedero</v>
      </c>
      <c r="C18" s="5">
        <f t="shared" si="1"/>
        <v>3</v>
      </c>
      <c r="D18" s="5" t="s">
        <v>365</v>
      </c>
      <c r="E18" s="5">
        <v>7</v>
      </c>
      <c r="F18" s="5" t="s">
        <v>218</v>
      </c>
      <c r="G18" s="5">
        <v>57</v>
      </c>
      <c r="H18" s="5">
        <v>3.5</v>
      </c>
      <c r="I18" s="5"/>
      <c r="J18" s="5"/>
      <c r="V18" s="10" t="s">
        <v>389</v>
      </c>
      <c r="W18" s="20">
        <v>12.2</v>
      </c>
      <c r="X18" s="20">
        <v>12</v>
      </c>
      <c r="Y18" s="20">
        <v>12.4</v>
      </c>
      <c r="Z18" s="15"/>
      <c r="AA18" s="15"/>
      <c r="AB18" s="5"/>
    </row>
    <row r="19" spans="2:28" x14ac:dyDescent="0.35">
      <c r="B19" s="5" t="str">
        <f t="shared" si="0"/>
        <v>Bebedero</v>
      </c>
      <c r="C19" s="5">
        <f t="shared" si="1"/>
        <v>3</v>
      </c>
      <c r="D19" s="5" t="s">
        <v>365</v>
      </c>
      <c r="E19" s="5">
        <v>8</v>
      </c>
      <c r="F19" s="5" t="s">
        <v>6</v>
      </c>
      <c r="G19" s="5">
        <v>55</v>
      </c>
      <c r="H19" s="5">
        <v>3.7</v>
      </c>
      <c r="I19" s="5"/>
      <c r="J19" s="5"/>
      <c r="V19" s="10" t="s">
        <v>372</v>
      </c>
      <c r="W19" s="15">
        <f>AVERAGE(W17:W18)</f>
        <v>12.1</v>
      </c>
      <c r="X19" s="15">
        <f t="shared" ref="X19:Y19" si="3">AVERAGE(X17:X18)</f>
        <v>12.1</v>
      </c>
      <c r="Y19" s="15">
        <f t="shared" si="3"/>
        <v>12.350000000000001</v>
      </c>
      <c r="Z19" s="15">
        <f>AVERAGE($W19:$Y19)</f>
        <v>12.183333333333332</v>
      </c>
      <c r="AA19" s="15">
        <f>AVERAGE($W19:$Y19)</f>
        <v>12.183333333333332</v>
      </c>
      <c r="AB19" s="5"/>
    </row>
    <row r="20" spans="2:28" x14ac:dyDescent="0.35">
      <c r="B20" s="5" t="str">
        <f t="shared" si="0"/>
        <v>Bebedero</v>
      </c>
      <c r="C20" s="5">
        <f t="shared" si="1"/>
        <v>3</v>
      </c>
      <c r="D20" s="5" t="s">
        <v>365</v>
      </c>
      <c r="E20" s="5">
        <v>7</v>
      </c>
      <c r="F20" s="5" t="s">
        <v>272</v>
      </c>
      <c r="G20" s="5">
        <v>55</v>
      </c>
      <c r="H20" s="5">
        <v>3.9</v>
      </c>
      <c r="I20" s="5"/>
      <c r="J20" s="5"/>
      <c r="V20" s="10" t="s">
        <v>1</v>
      </c>
      <c r="W20" s="15"/>
      <c r="X20" s="21"/>
      <c r="Y20" s="15"/>
      <c r="Z20" s="15"/>
      <c r="AA20" s="15"/>
      <c r="AB20" s="5"/>
    </row>
    <row r="21" spans="2:28" x14ac:dyDescent="0.35">
      <c r="B21" s="5" t="str">
        <f t="shared" si="0"/>
        <v>Bebedero</v>
      </c>
      <c r="C21" s="5">
        <f t="shared" si="1"/>
        <v>3</v>
      </c>
      <c r="D21" s="5" t="s">
        <v>365</v>
      </c>
      <c r="E21" s="5">
        <v>3</v>
      </c>
      <c r="F21" s="5" t="s">
        <v>272</v>
      </c>
      <c r="G21" s="5">
        <v>56</v>
      </c>
      <c r="H21" s="5">
        <v>4.4000000000000004</v>
      </c>
      <c r="I21" s="5"/>
      <c r="J21" s="5"/>
      <c r="V21" s="10" t="s">
        <v>2</v>
      </c>
      <c r="W21" s="15">
        <v>7.83</v>
      </c>
      <c r="X21" s="15">
        <v>7.65</v>
      </c>
      <c r="Y21" s="15">
        <v>7.66</v>
      </c>
      <c r="Z21" s="15">
        <f t="shared" ref="Z21:AA31" si="4">AVERAGE($W21:$Y21)</f>
        <v>7.7133333333333338</v>
      </c>
      <c r="AA21" s="15">
        <f t="shared" si="4"/>
        <v>7.7133333333333338</v>
      </c>
      <c r="AB21" s="5"/>
    </row>
    <row r="22" spans="2:28" x14ac:dyDescent="0.35">
      <c r="B22" s="5" t="str">
        <f t="shared" si="0"/>
        <v>Bebedero</v>
      </c>
      <c r="C22" s="5">
        <f t="shared" si="1"/>
        <v>3</v>
      </c>
      <c r="D22" s="5" t="s">
        <v>365</v>
      </c>
      <c r="E22" s="5">
        <v>1</v>
      </c>
      <c r="F22" s="5" t="s">
        <v>272</v>
      </c>
      <c r="G22" s="5">
        <v>72</v>
      </c>
      <c r="H22" s="5">
        <v>8.6999999999999993</v>
      </c>
      <c r="I22" s="5"/>
      <c r="J22" s="5"/>
      <c r="V22" s="10" t="s">
        <v>3</v>
      </c>
      <c r="W22" s="15"/>
      <c r="X22" s="15"/>
      <c r="Y22" s="15"/>
      <c r="Z22" s="15"/>
      <c r="AA22" s="15"/>
      <c r="AB22" s="5"/>
    </row>
    <row r="23" spans="2:28" x14ac:dyDescent="0.35">
      <c r="B23" s="5" t="str">
        <f t="shared" si="0"/>
        <v>Bebedero</v>
      </c>
      <c r="C23" s="5">
        <f t="shared" si="1"/>
        <v>3</v>
      </c>
      <c r="D23" s="5" t="s">
        <v>365</v>
      </c>
      <c r="E23" s="5">
        <v>3</v>
      </c>
      <c r="F23" s="5" t="s">
        <v>272</v>
      </c>
      <c r="G23" s="5">
        <v>122</v>
      </c>
      <c r="H23" s="5">
        <v>34.4</v>
      </c>
      <c r="I23" s="5"/>
      <c r="J23" s="5"/>
      <c r="V23" s="10" t="s">
        <v>4</v>
      </c>
      <c r="W23" s="15"/>
      <c r="X23" s="15"/>
      <c r="Y23" s="15"/>
      <c r="Z23" s="15"/>
      <c r="AA23" s="15"/>
      <c r="AB23" s="5"/>
    </row>
    <row r="24" spans="2:28" x14ac:dyDescent="0.35">
      <c r="B24" s="5" t="str">
        <f t="shared" si="0"/>
        <v>Bebedero</v>
      </c>
      <c r="C24" s="5">
        <f t="shared" si="1"/>
        <v>3</v>
      </c>
      <c r="D24" s="5" t="s">
        <v>365</v>
      </c>
      <c r="E24" s="5">
        <v>8</v>
      </c>
      <c r="F24" s="5" t="s">
        <v>1000</v>
      </c>
      <c r="G24" s="5">
        <v>131</v>
      </c>
      <c r="H24" s="5">
        <v>77</v>
      </c>
      <c r="I24" s="5"/>
      <c r="J24" s="5"/>
      <c r="V24" s="10" t="s">
        <v>354</v>
      </c>
      <c r="W24" s="15">
        <v>8.07</v>
      </c>
      <c r="X24" s="15">
        <v>7.93</v>
      </c>
      <c r="Y24" s="15">
        <v>7.55</v>
      </c>
      <c r="Z24" s="15">
        <f t="shared" si="4"/>
        <v>7.8500000000000005</v>
      </c>
      <c r="AA24" s="15">
        <f t="shared" si="4"/>
        <v>7.8500000000000005</v>
      </c>
      <c r="AB24" s="5"/>
    </row>
    <row r="25" spans="2:28" x14ac:dyDescent="0.35">
      <c r="B25" s="5" t="str">
        <f t="shared" si="0"/>
        <v>Bebedero</v>
      </c>
      <c r="C25" s="5">
        <f t="shared" si="1"/>
        <v>3</v>
      </c>
      <c r="D25" s="5" t="s">
        <v>365</v>
      </c>
      <c r="E25" s="5">
        <v>1</v>
      </c>
      <c r="F25" s="5" t="s">
        <v>103</v>
      </c>
      <c r="G25" s="5">
        <v>235</v>
      </c>
      <c r="H25" s="5">
        <v>247.9</v>
      </c>
      <c r="I25" s="5"/>
      <c r="J25" s="5"/>
      <c r="V25" s="10" t="s">
        <v>17</v>
      </c>
      <c r="W25" s="15"/>
      <c r="X25" s="15"/>
      <c r="Y25" s="15"/>
      <c r="Z25" s="15"/>
      <c r="AA25" s="15"/>
      <c r="AB25" s="5"/>
    </row>
    <row r="26" spans="2:28" x14ac:dyDescent="0.35">
      <c r="B26" s="5" t="str">
        <f t="shared" si="0"/>
        <v>Bebedero</v>
      </c>
      <c r="C26" s="5">
        <f t="shared" si="1"/>
        <v>3</v>
      </c>
      <c r="D26" s="5" t="s">
        <v>373</v>
      </c>
      <c r="E26" s="5">
        <v>3</v>
      </c>
      <c r="F26" s="5" t="s">
        <v>23</v>
      </c>
      <c r="G26" s="5">
        <v>106</v>
      </c>
      <c r="H26" s="5">
        <v>21.2</v>
      </c>
      <c r="I26" s="5"/>
      <c r="J26" s="5"/>
      <c r="Q26" s="12"/>
      <c r="V26" s="10" t="s">
        <v>986</v>
      </c>
      <c r="W26" s="15"/>
      <c r="X26" s="15"/>
      <c r="Y26" s="15"/>
      <c r="Z26" s="15"/>
      <c r="AA26" s="15"/>
      <c r="AB26" s="5"/>
    </row>
    <row r="27" spans="2:28" x14ac:dyDescent="0.35">
      <c r="B27" s="5" t="str">
        <f t="shared" si="0"/>
        <v>Bebedero</v>
      </c>
      <c r="C27" s="5">
        <f t="shared" si="1"/>
        <v>3</v>
      </c>
      <c r="D27" s="5" t="s">
        <v>373</v>
      </c>
      <c r="E27" s="5">
        <v>3</v>
      </c>
      <c r="F27" s="5" t="s">
        <v>103</v>
      </c>
      <c r="G27" s="5">
        <v>124</v>
      </c>
      <c r="H27" s="5">
        <v>39.4</v>
      </c>
      <c r="I27" s="5"/>
      <c r="J27" s="5"/>
      <c r="V27" s="10" t="s">
        <v>988</v>
      </c>
      <c r="W27" s="15"/>
      <c r="X27" s="15"/>
      <c r="Y27" s="15"/>
      <c r="Z27" s="15"/>
      <c r="AA27" s="15"/>
      <c r="AB27" s="5"/>
    </row>
    <row r="28" spans="2:28" x14ac:dyDescent="0.35">
      <c r="B28" s="5" t="str">
        <f t="shared" si="0"/>
        <v>Bebedero</v>
      </c>
      <c r="C28" s="5">
        <f t="shared" si="1"/>
        <v>3</v>
      </c>
      <c r="D28" s="5" t="s">
        <v>373</v>
      </c>
      <c r="E28" s="5">
        <v>3</v>
      </c>
      <c r="F28" s="5" t="s">
        <v>23</v>
      </c>
      <c r="G28" s="5">
        <v>142</v>
      </c>
      <c r="H28" s="5">
        <v>51.1</v>
      </c>
      <c r="I28" s="5"/>
      <c r="J28" s="5"/>
      <c r="V28" s="10" t="s">
        <v>992</v>
      </c>
      <c r="W28" s="15"/>
      <c r="X28" s="15"/>
      <c r="Y28" s="15"/>
      <c r="Z28" s="15"/>
      <c r="AA28" s="15"/>
      <c r="AB28" s="5"/>
    </row>
    <row r="29" spans="2:28" x14ac:dyDescent="0.35">
      <c r="B29" s="5" t="str">
        <f t="shared" si="0"/>
        <v>Bebedero</v>
      </c>
      <c r="C29" s="5">
        <f t="shared" si="1"/>
        <v>3</v>
      </c>
      <c r="D29" s="5" t="s">
        <v>364</v>
      </c>
      <c r="E29" s="5">
        <v>1</v>
      </c>
      <c r="F29" s="5" t="s">
        <v>31</v>
      </c>
      <c r="G29" s="5">
        <v>20</v>
      </c>
      <c r="H29" s="5">
        <v>0.1</v>
      </c>
      <c r="I29" s="5"/>
      <c r="J29" s="5"/>
      <c r="V29" s="10" t="s">
        <v>5</v>
      </c>
      <c r="W29" s="15">
        <v>1</v>
      </c>
      <c r="X29" s="15">
        <v>2</v>
      </c>
      <c r="Y29" s="15">
        <v>2</v>
      </c>
      <c r="Z29" s="15">
        <f t="shared" si="4"/>
        <v>1.6666666666666667</v>
      </c>
      <c r="AA29" s="15">
        <f t="shared" si="4"/>
        <v>1.6666666666666667</v>
      </c>
      <c r="AB29" s="5"/>
    </row>
    <row r="30" spans="2:28" x14ac:dyDescent="0.35">
      <c r="B30" s="5" t="str">
        <f t="shared" si="0"/>
        <v>Bebedero</v>
      </c>
      <c r="C30" s="5">
        <f t="shared" si="1"/>
        <v>3</v>
      </c>
      <c r="D30" s="5" t="s">
        <v>364</v>
      </c>
      <c r="E30" s="5">
        <v>1</v>
      </c>
      <c r="F30" s="5" t="s">
        <v>71</v>
      </c>
      <c r="G30" s="5">
        <v>21</v>
      </c>
      <c r="H30" s="5">
        <v>0.1</v>
      </c>
      <c r="I30" s="5"/>
      <c r="J30" s="5" t="s">
        <v>1006</v>
      </c>
      <c r="V30" s="10" t="s">
        <v>989</v>
      </c>
      <c r="W30" s="15"/>
      <c r="X30" s="15"/>
      <c r="Y30" s="15"/>
      <c r="Z30" s="15"/>
      <c r="AA30" s="15"/>
      <c r="AB30" s="5"/>
    </row>
    <row r="31" spans="2:28" x14ac:dyDescent="0.35">
      <c r="B31" s="5" t="str">
        <f t="shared" si="0"/>
        <v>Bebedero</v>
      </c>
      <c r="C31" s="5">
        <f t="shared" si="1"/>
        <v>3</v>
      </c>
      <c r="D31" s="5" t="s">
        <v>364</v>
      </c>
      <c r="E31" s="5">
        <v>1</v>
      </c>
      <c r="F31" s="5" t="s">
        <v>31</v>
      </c>
      <c r="G31" s="5">
        <v>22</v>
      </c>
      <c r="H31" s="5">
        <v>0.1</v>
      </c>
      <c r="I31" s="5"/>
      <c r="J31" s="5"/>
      <c r="V31" s="10" t="s">
        <v>377</v>
      </c>
      <c r="W31" s="15">
        <v>26.1</v>
      </c>
      <c r="X31" s="15">
        <v>26.2</v>
      </c>
      <c r="Y31" s="15">
        <v>26.1</v>
      </c>
      <c r="Z31" s="15">
        <f t="shared" si="4"/>
        <v>26.133333333333336</v>
      </c>
      <c r="AA31" s="15">
        <f t="shared" si="4"/>
        <v>26.133333333333336</v>
      </c>
    </row>
    <row r="32" spans="2:28" x14ac:dyDescent="0.35">
      <c r="B32" s="5" t="str">
        <f t="shared" si="0"/>
        <v>Bebedero</v>
      </c>
      <c r="C32" s="5">
        <f t="shared" si="1"/>
        <v>3</v>
      </c>
      <c r="D32" s="5" t="s">
        <v>364</v>
      </c>
      <c r="E32" s="5">
        <v>1</v>
      </c>
      <c r="F32" s="5" t="s">
        <v>1000</v>
      </c>
      <c r="G32" s="5">
        <v>135</v>
      </c>
      <c r="H32" s="5">
        <v>77.400000000000006</v>
      </c>
      <c r="I32" s="5"/>
      <c r="J32" s="5"/>
      <c r="V32" s="10" t="s">
        <v>387</v>
      </c>
      <c r="W32" s="15"/>
      <c r="X32" s="15"/>
      <c r="Y32" s="15"/>
      <c r="Z32" s="15"/>
      <c r="AA32" s="15"/>
    </row>
  </sheetData>
  <mergeCells count="1">
    <mergeCell ref="W3:AA3"/>
  </mergeCells>
  <conditionalFormatting sqref="W5:W9">
    <cfRule type="containsBlanks" dxfId="96" priority="2">
      <formula>LEN(TRIM(W5))=0</formula>
    </cfRule>
  </conditionalFormatting>
  <conditionalFormatting sqref="W13:Y14 Z15:AA15 W17:Y18 W20:Y32">
    <cfRule type="containsBlanks" dxfId="95"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7" id="{9EDE2488-2335-4D03-A097-007F6DEF90BD}">
            <xm:f>COUNT(MATCH($F4,'Potential Species'!$C$4:$C$945, 0))=0</xm:f>
            <x14:dxf>
              <fill>
                <patternFill patternType="solid">
                  <bgColor theme="5" tint="0.79998168889431442"/>
                </patternFill>
              </fill>
            </x14:dxf>
          </x14:cfRule>
          <xm:sqref>F4:F32</xm:sqref>
        </x14:conditionalFormatting>
      </x14:conditionalFormatting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FB9F-DA71-4773-BD08-D1D8E776A385}">
  <sheetPr codeName="Sheet70"/>
  <dimension ref="A1:I93"/>
  <sheetViews>
    <sheetView workbookViewId="0"/>
  </sheetViews>
  <sheetFormatPr defaultRowHeight="14.5" x14ac:dyDescent="0.35"/>
  <cols>
    <col min="1" max="1" width="7.54296875" bestFit="1" customWidth="1"/>
    <col min="2" max="2" width="6.7265625" bestFit="1" customWidth="1"/>
    <col min="3" max="3" width="12.6328125" bestFit="1" customWidth="1"/>
    <col min="4" max="4" width="13.08984375" bestFit="1" customWidth="1"/>
    <col min="5" max="5" width="22.36328125" bestFit="1" customWidth="1"/>
    <col min="6" max="6" width="20.81640625" bestFit="1" customWidth="1"/>
    <col min="7" max="7" width="11" bestFit="1" customWidth="1"/>
    <col min="8" max="8" width="10.81640625" bestFit="1" customWidth="1"/>
    <col min="9" max="9" width="24" bestFit="1" customWidth="1"/>
    <col min="10" max="10" width="24.26953125" bestFit="1" customWidth="1"/>
    <col min="11" max="11" width="23.1796875" bestFit="1" customWidth="1"/>
    <col min="12" max="12" width="12.7265625" bestFit="1" customWidth="1"/>
    <col min="13" max="13" width="19.81640625" bestFit="1" customWidth="1"/>
    <col min="14" max="14" width="25.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49</v>
      </c>
      <c r="B2">
        <v>2</v>
      </c>
      <c r="C2" t="s">
        <v>365</v>
      </c>
      <c r="D2">
        <v>7</v>
      </c>
      <c r="E2" t="s">
        <v>23</v>
      </c>
      <c r="F2">
        <v>71</v>
      </c>
      <c r="G2">
        <v>6.1</v>
      </c>
    </row>
    <row r="3" spans="1:9" x14ac:dyDescent="0.35">
      <c r="A3" t="s">
        <v>49</v>
      </c>
      <c r="B3">
        <v>2</v>
      </c>
      <c r="C3" t="s">
        <v>365</v>
      </c>
      <c r="D3">
        <v>8</v>
      </c>
      <c r="E3" t="s">
        <v>23</v>
      </c>
      <c r="F3">
        <v>75</v>
      </c>
      <c r="G3">
        <v>6.7</v>
      </c>
    </row>
    <row r="4" spans="1:9" x14ac:dyDescent="0.35">
      <c r="A4" t="s">
        <v>49</v>
      </c>
      <c r="B4">
        <v>2</v>
      </c>
      <c r="C4" t="s">
        <v>365</v>
      </c>
      <c r="D4">
        <v>9</v>
      </c>
      <c r="E4" t="s">
        <v>294</v>
      </c>
      <c r="F4">
        <v>71</v>
      </c>
      <c r="G4">
        <v>13.7</v>
      </c>
    </row>
    <row r="5" spans="1:9" x14ac:dyDescent="0.35">
      <c r="A5" t="s">
        <v>49</v>
      </c>
      <c r="B5">
        <v>2</v>
      </c>
      <c r="C5" t="s">
        <v>365</v>
      </c>
      <c r="D5">
        <v>4</v>
      </c>
      <c r="E5" t="s">
        <v>23</v>
      </c>
      <c r="F5">
        <v>93</v>
      </c>
      <c r="G5">
        <v>14.4</v>
      </c>
    </row>
    <row r="6" spans="1:9" x14ac:dyDescent="0.35">
      <c r="A6" t="s">
        <v>49</v>
      </c>
      <c r="B6">
        <v>2</v>
      </c>
      <c r="C6" t="s">
        <v>365</v>
      </c>
      <c r="D6">
        <v>2</v>
      </c>
      <c r="E6" t="s">
        <v>68</v>
      </c>
      <c r="F6">
        <v>113</v>
      </c>
      <c r="G6">
        <v>15.5</v>
      </c>
      <c r="I6" t="s">
        <v>1009</v>
      </c>
    </row>
    <row r="7" spans="1:9" x14ac:dyDescent="0.35">
      <c r="A7" t="s">
        <v>49</v>
      </c>
      <c r="B7">
        <v>2</v>
      </c>
      <c r="C7" t="s">
        <v>365</v>
      </c>
      <c r="D7">
        <v>3</v>
      </c>
      <c r="E7" t="s">
        <v>68</v>
      </c>
      <c r="F7">
        <v>115</v>
      </c>
      <c r="G7">
        <v>17.3</v>
      </c>
    </row>
    <row r="8" spans="1:9" x14ac:dyDescent="0.35">
      <c r="A8" t="s">
        <v>49</v>
      </c>
      <c r="B8">
        <v>2</v>
      </c>
      <c r="C8" t="s">
        <v>365</v>
      </c>
      <c r="D8">
        <v>6</v>
      </c>
      <c r="E8" t="s">
        <v>23</v>
      </c>
      <c r="F8">
        <v>137</v>
      </c>
      <c r="G8">
        <v>44.2</v>
      </c>
    </row>
    <row r="9" spans="1:9" x14ac:dyDescent="0.35">
      <c r="A9" t="s">
        <v>49</v>
      </c>
      <c r="B9">
        <v>2</v>
      </c>
      <c r="C9" t="s">
        <v>365</v>
      </c>
      <c r="D9">
        <v>5</v>
      </c>
      <c r="E9" t="s">
        <v>23</v>
      </c>
      <c r="F9">
        <v>143</v>
      </c>
      <c r="G9">
        <v>45.8</v>
      </c>
    </row>
    <row r="10" spans="1:9" x14ac:dyDescent="0.35">
      <c r="A10" t="s">
        <v>49</v>
      </c>
      <c r="B10">
        <v>2</v>
      </c>
      <c r="C10" t="s">
        <v>365</v>
      </c>
      <c r="D10">
        <v>1</v>
      </c>
      <c r="E10" t="s">
        <v>41</v>
      </c>
      <c r="F10">
        <v>352</v>
      </c>
      <c r="G10">
        <v>81.7</v>
      </c>
    </row>
    <row r="11" spans="1:9" x14ac:dyDescent="0.35">
      <c r="A11" t="s">
        <v>49</v>
      </c>
      <c r="B11">
        <v>2</v>
      </c>
      <c r="C11" t="s">
        <v>373</v>
      </c>
      <c r="D11">
        <v>3</v>
      </c>
      <c r="E11" t="s">
        <v>75</v>
      </c>
      <c r="F11">
        <v>55</v>
      </c>
      <c r="G11">
        <v>2.4</v>
      </c>
    </row>
    <row r="12" spans="1:9" x14ac:dyDescent="0.35">
      <c r="A12" t="s">
        <v>49</v>
      </c>
      <c r="B12">
        <v>2</v>
      </c>
      <c r="C12" t="s">
        <v>373</v>
      </c>
      <c r="D12">
        <v>2</v>
      </c>
      <c r="E12" t="s">
        <v>23</v>
      </c>
      <c r="F12">
        <v>55</v>
      </c>
      <c r="G12">
        <v>2.6</v>
      </c>
    </row>
    <row r="13" spans="1:9" x14ac:dyDescent="0.35">
      <c r="A13" t="s">
        <v>49</v>
      </c>
      <c r="B13">
        <v>2</v>
      </c>
      <c r="C13" t="s">
        <v>373</v>
      </c>
      <c r="D13">
        <v>2</v>
      </c>
      <c r="E13" t="s">
        <v>23</v>
      </c>
      <c r="F13">
        <v>59</v>
      </c>
      <c r="G13">
        <v>2.8</v>
      </c>
    </row>
    <row r="14" spans="1:9" x14ac:dyDescent="0.35">
      <c r="A14" t="s">
        <v>49</v>
      </c>
      <c r="B14">
        <v>2</v>
      </c>
      <c r="C14" t="s">
        <v>373</v>
      </c>
      <c r="D14">
        <v>2</v>
      </c>
      <c r="E14" t="s">
        <v>23</v>
      </c>
      <c r="F14">
        <v>56</v>
      </c>
      <c r="G14">
        <v>2.9</v>
      </c>
    </row>
    <row r="15" spans="1:9" x14ac:dyDescent="0.35">
      <c r="A15" t="s">
        <v>49</v>
      </c>
      <c r="B15">
        <v>2</v>
      </c>
      <c r="C15" t="s">
        <v>373</v>
      </c>
      <c r="D15">
        <v>2</v>
      </c>
      <c r="E15" t="s">
        <v>23</v>
      </c>
      <c r="F15">
        <v>57</v>
      </c>
      <c r="G15">
        <v>3</v>
      </c>
    </row>
    <row r="16" spans="1:9" x14ac:dyDescent="0.35">
      <c r="A16" t="s">
        <v>49</v>
      </c>
      <c r="B16">
        <v>2</v>
      </c>
      <c r="C16" t="s">
        <v>373</v>
      </c>
      <c r="D16">
        <v>2</v>
      </c>
      <c r="E16" t="s">
        <v>23</v>
      </c>
      <c r="F16">
        <v>60</v>
      </c>
      <c r="G16">
        <v>3.4</v>
      </c>
    </row>
    <row r="17" spans="1:7" x14ac:dyDescent="0.35">
      <c r="A17" t="s">
        <v>49</v>
      </c>
      <c r="B17">
        <v>2</v>
      </c>
      <c r="C17" t="s">
        <v>373</v>
      </c>
      <c r="D17">
        <v>2</v>
      </c>
      <c r="E17" t="s">
        <v>23</v>
      </c>
      <c r="F17">
        <v>60</v>
      </c>
      <c r="G17">
        <v>4</v>
      </c>
    </row>
    <row r="18" spans="1:7" x14ac:dyDescent="0.35">
      <c r="A18" t="s">
        <v>49</v>
      </c>
      <c r="B18">
        <v>2</v>
      </c>
      <c r="C18" t="s">
        <v>373</v>
      </c>
      <c r="D18">
        <v>3</v>
      </c>
      <c r="E18" t="s">
        <v>23</v>
      </c>
      <c r="F18">
        <v>65</v>
      </c>
      <c r="G18">
        <v>4.2</v>
      </c>
    </row>
    <row r="19" spans="1:7" x14ac:dyDescent="0.35">
      <c r="A19" t="s">
        <v>49</v>
      </c>
      <c r="B19">
        <v>2</v>
      </c>
      <c r="C19" t="s">
        <v>373</v>
      </c>
      <c r="D19">
        <v>3</v>
      </c>
      <c r="E19" t="s">
        <v>23</v>
      </c>
      <c r="F19">
        <v>60</v>
      </c>
      <c r="G19">
        <v>4.4000000000000004</v>
      </c>
    </row>
    <row r="20" spans="1:7" x14ac:dyDescent="0.35">
      <c r="A20" t="s">
        <v>49</v>
      </c>
      <c r="B20">
        <v>2</v>
      </c>
      <c r="C20" t="s">
        <v>373</v>
      </c>
      <c r="D20">
        <v>3</v>
      </c>
      <c r="E20" t="s">
        <v>245</v>
      </c>
      <c r="F20">
        <v>63</v>
      </c>
      <c r="G20">
        <v>4.7</v>
      </c>
    </row>
    <row r="21" spans="1:7" x14ac:dyDescent="0.35">
      <c r="A21" t="s">
        <v>49</v>
      </c>
      <c r="B21">
        <v>2</v>
      </c>
      <c r="C21" t="s">
        <v>373</v>
      </c>
      <c r="D21">
        <v>2</v>
      </c>
      <c r="E21" t="s">
        <v>23</v>
      </c>
      <c r="F21">
        <v>70</v>
      </c>
      <c r="G21">
        <v>4.8</v>
      </c>
    </row>
    <row r="22" spans="1:7" x14ac:dyDescent="0.35">
      <c r="A22" t="s">
        <v>49</v>
      </c>
      <c r="B22">
        <v>2</v>
      </c>
      <c r="C22" t="s">
        <v>373</v>
      </c>
      <c r="D22">
        <v>2</v>
      </c>
      <c r="E22" t="s">
        <v>23</v>
      </c>
      <c r="F22">
        <v>66</v>
      </c>
      <c r="G22">
        <v>4.9000000000000004</v>
      </c>
    </row>
    <row r="23" spans="1:7" x14ac:dyDescent="0.35">
      <c r="A23" t="s">
        <v>49</v>
      </c>
      <c r="B23">
        <v>2</v>
      </c>
      <c r="C23" t="s">
        <v>373</v>
      </c>
      <c r="D23">
        <v>2</v>
      </c>
      <c r="E23" t="s">
        <v>23</v>
      </c>
      <c r="F23">
        <v>71</v>
      </c>
      <c r="G23">
        <v>5</v>
      </c>
    </row>
    <row r="24" spans="1:7" x14ac:dyDescent="0.35">
      <c r="A24" t="s">
        <v>49</v>
      </c>
      <c r="B24">
        <v>2</v>
      </c>
      <c r="C24" t="s">
        <v>373</v>
      </c>
      <c r="D24">
        <v>3</v>
      </c>
      <c r="E24" t="s">
        <v>23</v>
      </c>
      <c r="F24">
        <v>71</v>
      </c>
      <c r="G24">
        <v>5.7</v>
      </c>
    </row>
    <row r="25" spans="1:7" x14ac:dyDescent="0.35">
      <c r="A25" t="s">
        <v>49</v>
      </c>
      <c r="B25">
        <v>2</v>
      </c>
      <c r="C25" t="s">
        <v>373</v>
      </c>
      <c r="D25">
        <v>2</v>
      </c>
      <c r="E25" t="s">
        <v>23</v>
      </c>
      <c r="F25">
        <v>70</v>
      </c>
      <c r="G25">
        <v>5.8</v>
      </c>
    </row>
    <row r="26" spans="1:7" x14ac:dyDescent="0.35">
      <c r="A26" t="s">
        <v>49</v>
      </c>
      <c r="B26">
        <v>2</v>
      </c>
      <c r="C26" t="s">
        <v>373</v>
      </c>
      <c r="D26">
        <v>3</v>
      </c>
      <c r="E26" t="s">
        <v>23</v>
      </c>
      <c r="F26">
        <v>74</v>
      </c>
      <c r="G26">
        <v>6.1</v>
      </c>
    </row>
    <row r="27" spans="1:7" x14ac:dyDescent="0.35">
      <c r="A27" t="s">
        <v>49</v>
      </c>
      <c r="B27">
        <v>2</v>
      </c>
      <c r="C27" t="s">
        <v>373</v>
      </c>
      <c r="D27">
        <v>3</v>
      </c>
      <c r="E27" t="s">
        <v>23</v>
      </c>
      <c r="F27">
        <v>72</v>
      </c>
      <c r="G27">
        <v>6.3</v>
      </c>
    </row>
    <row r="28" spans="1:7" x14ac:dyDescent="0.35">
      <c r="A28" t="s">
        <v>49</v>
      </c>
      <c r="B28">
        <v>2</v>
      </c>
      <c r="C28" t="s">
        <v>373</v>
      </c>
      <c r="D28">
        <v>2</v>
      </c>
      <c r="E28" t="s">
        <v>23</v>
      </c>
      <c r="F28">
        <v>75</v>
      </c>
      <c r="G28">
        <v>6.7</v>
      </c>
    </row>
    <row r="29" spans="1:7" x14ac:dyDescent="0.35">
      <c r="A29" t="s">
        <v>49</v>
      </c>
      <c r="B29">
        <v>2</v>
      </c>
      <c r="C29" t="s">
        <v>373</v>
      </c>
      <c r="D29">
        <v>3</v>
      </c>
      <c r="E29" t="s">
        <v>23</v>
      </c>
      <c r="F29">
        <v>74</v>
      </c>
      <c r="G29">
        <v>6.9</v>
      </c>
    </row>
    <row r="30" spans="1:7" x14ac:dyDescent="0.35">
      <c r="A30" t="s">
        <v>49</v>
      </c>
      <c r="B30">
        <v>2</v>
      </c>
      <c r="C30" t="s">
        <v>373</v>
      </c>
      <c r="D30">
        <v>3</v>
      </c>
      <c r="E30" t="s">
        <v>75</v>
      </c>
      <c r="F30">
        <v>80</v>
      </c>
      <c r="G30">
        <v>7</v>
      </c>
    </row>
    <row r="31" spans="1:7" x14ac:dyDescent="0.35">
      <c r="A31" t="s">
        <v>49</v>
      </c>
      <c r="B31">
        <v>2</v>
      </c>
      <c r="C31" t="s">
        <v>373</v>
      </c>
      <c r="D31">
        <v>3</v>
      </c>
      <c r="E31" t="s">
        <v>23</v>
      </c>
      <c r="F31">
        <v>79</v>
      </c>
      <c r="G31">
        <v>7.3</v>
      </c>
    </row>
    <row r="32" spans="1:7" x14ac:dyDescent="0.35">
      <c r="A32" t="s">
        <v>49</v>
      </c>
      <c r="B32">
        <v>2</v>
      </c>
      <c r="C32" t="s">
        <v>373</v>
      </c>
      <c r="D32">
        <v>2</v>
      </c>
      <c r="E32" t="s">
        <v>23</v>
      </c>
      <c r="F32">
        <v>76</v>
      </c>
      <c r="G32">
        <v>7.5</v>
      </c>
    </row>
    <row r="33" spans="1:7" x14ac:dyDescent="0.35">
      <c r="A33" t="s">
        <v>49</v>
      </c>
      <c r="B33">
        <v>2</v>
      </c>
      <c r="C33" t="s">
        <v>373</v>
      </c>
      <c r="D33">
        <v>2</v>
      </c>
      <c r="E33" t="s">
        <v>23</v>
      </c>
      <c r="F33">
        <v>82</v>
      </c>
      <c r="G33">
        <v>7.5</v>
      </c>
    </row>
    <row r="34" spans="1:7" x14ac:dyDescent="0.35">
      <c r="A34" t="s">
        <v>49</v>
      </c>
      <c r="B34">
        <v>2</v>
      </c>
      <c r="C34" t="s">
        <v>373</v>
      </c>
      <c r="D34">
        <v>2</v>
      </c>
      <c r="E34" t="s">
        <v>23</v>
      </c>
      <c r="F34">
        <v>80</v>
      </c>
      <c r="G34">
        <v>7.6</v>
      </c>
    </row>
    <row r="35" spans="1:7" x14ac:dyDescent="0.35">
      <c r="A35" t="s">
        <v>49</v>
      </c>
      <c r="B35">
        <v>2</v>
      </c>
      <c r="C35" t="s">
        <v>373</v>
      </c>
      <c r="D35">
        <v>2</v>
      </c>
      <c r="E35" t="s">
        <v>23</v>
      </c>
      <c r="F35">
        <v>85</v>
      </c>
      <c r="G35">
        <v>7.9</v>
      </c>
    </row>
    <row r="36" spans="1:7" x14ac:dyDescent="0.35">
      <c r="A36" t="s">
        <v>49</v>
      </c>
      <c r="B36">
        <v>2</v>
      </c>
      <c r="C36" t="s">
        <v>373</v>
      </c>
      <c r="D36">
        <v>3</v>
      </c>
      <c r="E36" t="s">
        <v>23</v>
      </c>
      <c r="F36">
        <v>78</v>
      </c>
      <c r="G36">
        <v>8.1</v>
      </c>
    </row>
    <row r="37" spans="1:7" x14ac:dyDescent="0.35">
      <c r="A37" t="s">
        <v>49</v>
      </c>
      <c r="B37">
        <v>2</v>
      </c>
      <c r="C37" t="s">
        <v>373</v>
      </c>
      <c r="D37">
        <v>2</v>
      </c>
      <c r="E37" t="s">
        <v>23</v>
      </c>
      <c r="F37">
        <v>81</v>
      </c>
      <c r="G37">
        <v>8.1999999999999993</v>
      </c>
    </row>
    <row r="38" spans="1:7" x14ac:dyDescent="0.35">
      <c r="A38" t="s">
        <v>49</v>
      </c>
      <c r="B38">
        <v>2</v>
      </c>
      <c r="C38" t="s">
        <v>373</v>
      </c>
      <c r="D38">
        <v>3</v>
      </c>
      <c r="E38" t="s">
        <v>23</v>
      </c>
      <c r="F38">
        <v>81</v>
      </c>
      <c r="G38">
        <v>8.1999999999999993</v>
      </c>
    </row>
    <row r="39" spans="1:7" x14ac:dyDescent="0.35">
      <c r="A39" t="s">
        <v>49</v>
      </c>
      <c r="B39">
        <v>2</v>
      </c>
      <c r="C39" t="s">
        <v>373</v>
      </c>
      <c r="D39">
        <v>2</v>
      </c>
      <c r="E39" t="s">
        <v>23</v>
      </c>
      <c r="F39">
        <v>82</v>
      </c>
      <c r="G39">
        <v>8.3000000000000007</v>
      </c>
    </row>
    <row r="40" spans="1:7" x14ac:dyDescent="0.35">
      <c r="A40" t="s">
        <v>49</v>
      </c>
      <c r="B40">
        <v>2</v>
      </c>
      <c r="C40" t="s">
        <v>373</v>
      </c>
      <c r="D40">
        <v>3</v>
      </c>
      <c r="E40" t="s">
        <v>15</v>
      </c>
      <c r="F40">
        <v>75</v>
      </c>
      <c r="G40">
        <v>8.5</v>
      </c>
    </row>
    <row r="41" spans="1:7" x14ac:dyDescent="0.35">
      <c r="A41" t="s">
        <v>49</v>
      </c>
      <c r="B41">
        <v>2</v>
      </c>
      <c r="C41" t="s">
        <v>373</v>
      </c>
      <c r="D41">
        <v>3</v>
      </c>
      <c r="E41" t="s">
        <v>23</v>
      </c>
      <c r="F41">
        <v>82</v>
      </c>
      <c r="G41">
        <v>8.8000000000000007</v>
      </c>
    </row>
    <row r="42" spans="1:7" x14ac:dyDescent="0.35">
      <c r="A42" t="s">
        <v>49</v>
      </c>
      <c r="B42">
        <v>2</v>
      </c>
      <c r="C42" t="s">
        <v>373</v>
      </c>
      <c r="D42">
        <v>3</v>
      </c>
      <c r="E42" t="s">
        <v>23</v>
      </c>
      <c r="F42">
        <v>85</v>
      </c>
      <c r="G42">
        <v>8.9</v>
      </c>
    </row>
    <row r="43" spans="1:7" x14ac:dyDescent="0.35">
      <c r="A43" t="s">
        <v>49</v>
      </c>
      <c r="B43">
        <v>2</v>
      </c>
      <c r="C43" t="s">
        <v>373</v>
      </c>
      <c r="D43">
        <v>3</v>
      </c>
      <c r="E43" t="s">
        <v>23</v>
      </c>
      <c r="F43">
        <v>85</v>
      </c>
      <c r="G43">
        <v>10</v>
      </c>
    </row>
    <row r="44" spans="1:7" x14ac:dyDescent="0.35">
      <c r="A44" t="s">
        <v>49</v>
      </c>
      <c r="B44">
        <v>2</v>
      </c>
      <c r="C44" t="s">
        <v>373</v>
      </c>
      <c r="D44">
        <v>2</v>
      </c>
      <c r="E44" t="s">
        <v>23</v>
      </c>
      <c r="F44">
        <v>86</v>
      </c>
      <c r="G44">
        <v>10</v>
      </c>
    </row>
    <row r="45" spans="1:7" x14ac:dyDescent="0.35">
      <c r="A45" t="s">
        <v>49</v>
      </c>
      <c r="B45">
        <v>2</v>
      </c>
      <c r="C45" t="s">
        <v>373</v>
      </c>
      <c r="D45">
        <v>3</v>
      </c>
      <c r="E45" t="s">
        <v>23</v>
      </c>
      <c r="F45">
        <v>92</v>
      </c>
      <c r="G45">
        <v>10.5</v>
      </c>
    </row>
    <row r="46" spans="1:7" x14ac:dyDescent="0.35">
      <c r="A46" t="s">
        <v>49</v>
      </c>
      <c r="B46">
        <v>2</v>
      </c>
      <c r="C46" t="s">
        <v>373</v>
      </c>
      <c r="D46">
        <v>3</v>
      </c>
      <c r="E46" t="s">
        <v>23</v>
      </c>
      <c r="F46">
        <v>89</v>
      </c>
      <c r="G46">
        <v>10.8</v>
      </c>
    </row>
    <row r="47" spans="1:7" x14ac:dyDescent="0.35">
      <c r="A47" t="s">
        <v>49</v>
      </c>
      <c r="B47">
        <v>2</v>
      </c>
      <c r="C47" t="s">
        <v>373</v>
      </c>
      <c r="D47">
        <v>3</v>
      </c>
      <c r="E47" t="s">
        <v>245</v>
      </c>
      <c r="F47">
        <v>86</v>
      </c>
      <c r="G47">
        <v>12.1</v>
      </c>
    </row>
    <row r="48" spans="1:7" x14ac:dyDescent="0.35">
      <c r="A48" t="s">
        <v>49</v>
      </c>
      <c r="B48">
        <v>2</v>
      </c>
      <c r="C48" t="s">
        <v>373</v>
      </c>
      <c r="D48">
        <v>2</v>
      </c>
      <c r="E48" t="s">
        <v>23</v>
      </c>
      <c r="F48">
        <v>92</v>
      </c>
      <c r="G48">
        <v>12.1</v>
      </c>
    </row>
    <row r="49" spans="1:9" x14ac:dyDescent="0.35">
      <c r="A49" t="s">
        <v>49</v>
      </c>
      <c r="B49">
        <v>2</v>
      </c>
      <c r="C49" t="s">
        <v>373</v>
      </c>
      <c r="D49">
        <v>3</v>
      </c>
      <c r="E49" t="s">
        <v>23</v>
      </c>
      <c r="F49">
        <v>94</v>
      </c>
      <c r="G49">
        <v>12.8</v>
      </c>
    </row>
    <row r="50" spans="1:9" x14ac:dyDescent="0.35">
      <c r="A50" t="s">
        <v>49</v>
      </c>
      <c r="B50">
        <v>2</v>
      </c>
      <c r="C50" t="s">
        <v>373</v>
      </c>
      <c r="D50">
        <v>3</v>
      </c>
      <c r="E50" t="s">
        <v>23</v>
      </c>
      <c r="F50">
        <v>98</v>
      </c>
      <c r="G50">
        <v>14.2</v>
      </c>
    </row>
    <row r="51" spans="1:9" x14ac:dyDescent="0.35">
      <c r="A51" t="s">
        <v>49</v>
      </c>
      <c r="B51">
        <v>2</v>
      </c>
      <c r="C51" t="s">
        <v>373</v>
      </c>
      <c r="D51">
        <v>3</v>
      </c>
      <c r="E51" t="s">
        <v>23</v>
      </c>
      <c r="F51">
        <v>95</v>
      </c>
      <c r="G51">
        <v>14.3</v>
      </c>
    </row>
    <row r="52" spans="1:9" x14ac:dyDescent="0.35">
      <c r="A52" t="s">
        <v>49</v>
      </c>
      <c r="B52">
        <v>2</v>
      </c>
      <c r="C52" t="s">
        <v>373</v>
      </c>
      <c r="D52">
        <v>2</v>
      </c>
      <c r="E52" t="s">
        <v>23</v>
      </c>
      <c r="F52">
        <v>99</v>
      </c>
      <c r="G52">
        <v>17.2</v>
      </c>
    </row>
    <row r="53" spans="1:9" x14ac:dyDescent="0.35">
      <c r="A53" t="s">
        <v>49</v>
      </c>
      <c r="B53">
        <v>2</v>
      </c>
      <c r="C53" t="s">
        <v>373</v>
      </c>
      <c r="D53">
        <v>3</v>
      </c>
      <c r="E53" t="s">
        <v>23</v>
      </c>
      <c r="F53">
        <v>107</v>
      </c>
      <c r="G53">
        <v>19</v>
      </c>
    </row>
    <row r="54" spans="1:9" x14ac:dyDescent="0.35">
      <c r="A54" t="s">
        <v>49</v>
      </c>
      <c r="B54">
        <v>2</v>
      </c>
      <c r="C54" t="s">
        <v>373</v>
      </c>
      <c r="D54">
        <v>1</v>
      </c>
      <c r="E54" t="s">
        <v>249</v>
      </c>
      <c r="F54">
        <v>92</v>
      </c>
      <c r="G54">
        <v>19.100000000000001</v>
      </c>
    </row>
    <row r="55" spans="1:9" x14ac:dyDescent="0.35">
      <c r="A55" t="s">
        <v>49</v>
      </c>
      <c r="B55">
        <v>2</v>
      </c>
      <c r="C55" t="s">
        <v>373</v>
      </c>
      <c r="D55">
        <v>3</v>
      </c>
      <c r="E55" t="s">
        <v>577</v>
      </c>
      <c r="F55">
        <v>95</v>
      </c>
      <c r="G55">
        <v>20.2</v>
      </c>
    </row>
    <row r="56" spans="1:9" x14ac:dyDescent="0.35">
      <c r="A56" t="s">
        <v>49</v>
      </c>
      <c r="B56">
        <v>2</v>
      </c>
      <c r="C56" t="s">
        <v>373</v>
      </c>
      <c r="D56">
        <v>3</v>
      </c>
      <c r="E56" t="s">
        <v>23</v>
      </c>
      <c r="F56">
        <v>116</v>
      </c>
      <c r="G56">
        <v>22.3</v>
      </c>
    </row>
    <row r="57" spans="1:9" x14ac:dyDescent="0.35">
      <c r="A57" t="s">
        <v>49</v>
      </c>
      <c r="B57">
        <v>2</v>
      </c>
      <c r="C57" t="s">
        <v>373</v>
      </c>
      <c r="D57">
        <v>3</v>
      </c>
      <c r="E57" t="s">
        <v>23</v>
      </c>
      <c r="F57">
        <v>121</v>
      </c>
      <c r="G57">
        <v>28.4</v>
      </c>
    </row>
    <row r="58" spans="1:9" x14ac:dyDescent="0.35">
      <c r="A58" t="s">
        <v>49</v>
      </c>
      <c r="B58">
        <v>2</v>
      </c>
      <c r="C58" t="s">
        <v>373</v>
      </c>
      <c r="D58">
        <v>3</v>
      </c>
      <c r="E58" t="s">
        <v>495</v>
      </c>
      <c r="F58">
        <v>361</v>
      </c>
      <c r="G58">
        <v>32.200000000000003</v>
      </c>
      <c r="H58" t="s">
        <v>13</v>
      </c>
      <c r="I58" t="s">
        <v>1010</v>
      </c>
    </row>
    <row r="59" spans="1:9" x14ac:dyDescent="0.35">
      <c r="A59" t="s">
        <v>49</v>
      </c>
      <c r="B59">
        <v>2</v>
      </c>
      <c r="C59" t="s">
        <v>373</v>
      </c>
      <c r="D59">
        <v>3</v>
      </c>
      <c r="E59" t="s">
        <v>769</v>
      </c>
      <c r="F59">
        <v>120</v>
      </c>
      <c r="G59">
        <v>35</v>
      </c>
    </row>
    <row r="60" spans="1:9" x14ac:dyDescent="0.35">
      <c r="A60" t="s">
        <v>49</v>
      </c>
      <c r="B60">
        <v>2</v>
      </c>
      <c r="C60" t="s">
        <v>373</v>
      </c>
      <c r="D60">
        <v>2</v>
      </c>
      <c r="E60" t="s">
        <v>23</v>
      </c>
      <c r="F60">
        <v>139</v>
      </c>
      <c r="G60">
        <v>45.9</v>
      </c>
    </row>
    <row r="61" spans="1:9" x14ac:dyDescent="0.35">
      <c r="A61" t="s">
        <v>49</v>
      </c>
      <c r="B61">
        <v>2</v>
      </c>
      <c r="C61" t="s">
        <v>373</v>
      </c>
      <c r="D61">
        <v>3</v>
      </c>
      <c r="E61" t="s">
        <v>23</v>
      </c>
      <c r="F61">
        <v>145</v>
      </c>
      <c r="G61">
        <v>48</v>
      </c>
    </row>
    <row r="62" spans="1:9" x14ac:dyDescent="0.35">
      <c r="A62" t="s">
        <v>49</v>
      </c>
      <c r="B62">
        <v>2</v>
      </c>
      <c r="C62" t="s">
        <v>373</v>
      </c>
      <c r="D62">
        <v>3</v>
      </c>
      <c r="E62" t="s">
        <v>23</v>
      </c>
      <c r="F62">
        <v>154</v>
      </c>
      <c r="G62">
        <v>54.1</v>
      </c>
    </row>
    <row r="63" spans="1:9" x14ac:dyDescent="0.35">
      <c r="A63" t="s">
        <v>49</v>
      </c>
      <c r="B63">
        <v>2</v>
      </c>
      <c r="C63" t="s">
        <v>373</v>
      </c>
      <c r="D63">
        <v>1</v>
      </c>
      <c r="E63" t="s">
        <v>23</v>
      </c>
      <c r="F63">
        <v>157</v>
      </c>
      <c r="G63">
        <v>65.5</v>
      </c>
    </row>
    <row r="64" spans="1:9" x14ac:dyDescent="0.35">
      <c r="A64" t="s">
        <v>49</v>
      </c>
      <c r="B64">
        <v>2</v>
      </c>
      <c r="C64" t="s">
        <v>373</v>
      </c>
      <c r="D64">
        <v>1</v>
      </c>
      <c r="E64" t="s">
        <v>23</v>
      </c>
      <c r="F64">
        <v>170</v>
      </c>
      <c r="G64">
        <v>67</v>
      </c>
    </row>
    <row r="65" spans="1:7" x14ac:dyDescent="0.35">
      <c r="A65" t="s">
        <v>49</v>
      </c>
      <c r="B65">
        <v>2</v>
      </c>
      <c r="C65" t="s">
        <v>373</v>
      </c>
      <c r="D65">
        <v>3</v>
      </c>
      <c r="E65" t="s">
        <v>577</v>
      </c>
      <c r="F65">
        <v>150</v>
      </c>
      <c r="G65">
        <v>70.2</v>
      </c>
    </row>
    <row r="66" spans="1:7" x14ac:dyDescent="0.35">
      <c r="A66" t="s">
        <v>49</v>
      </c>
      <c r="B66">
        <v>2</v>
      </c>
      <c r="C66" t="s">
        <v>373</v>
      </c>
      <c r="D66">
        <v>1</v>
      </c>
      <c r="E66" t="s">
        <v>29</v>
      </c>
      <c r="F66">
        <v>205</v>
      </c>
      <c r="G66">
        <v>166.1</v>
      </c>
    </row>
    <row r="67" spans="1:7" x14ac:dyDescent="0.35">
      <c r="A67" t="s">
        <v>49</v>
      </c>
      <c r="B67">
        <v>2</v>
      </c>
      <c r="C67" t="s">
        <v>373</v>
      </c>
      <c r="D67">
        <v>2</v>
      </c>
      <c r="E67" t="s">
        <v>23</v>
      </c>
      <c r="F67">
        <v>225</v>
      </c>
      <c r="G67">
        <v>175</v>
      </c>
    </row>
    <row r="68" spans="1:7" x14ac:dyDescent="0.35">
      <c r="A68" t="s">
        <v>49</v>
      </c>
      <c r="B68">
        <v>2</v>
      </c>
      <c r="C68" t="s">
        <v>373</v>
      </c>
      <c r="D68">
        <v>2</v>
      </c>
      <c r="E68" t="s">
        <v>23</v>
      </c>
      <c r="F68">
        <v>226</v>
      </c>
      <c r="G68">
        <v>178</v>
      </c>
    </row>
    <row r="69" spans="1:7" x14ac:dyDescent="0.35">
      <c r="A69" t="s">
        <v>49</v>
      </c>
      <c r="B69">
        <v>2</v>
      </c>
      <c r="C69" t="s">
        <v>373</v>
      </c>
      <c r="D69">
        <v>1</v>
      </c>
      <c r="E69" t="s">
        <v>23</v>
      </c>
      <c r="F69">
        <v>243</v>
      </c>
      <c r="G69">
        <v>195.5</v>
      </c>
    </row>
    <row r="70" spans="1:7" x14ac:dyDescent="0.35">
      <c r="A70" t="s">
        <v>49</v>
      </c>
      <c r="B70">
        <v>2</v>
      </c>
      <c r="C70" t="s">
        <v>373</v>
      </c>
      <c r="D70">
        <v>1</v>
      </c>
      <c r="E70" t="s">
        <v>29</v>
      </c>
      <c r="F70">
        <v>239</v>
      </c>
      <c r="G70">
        <v>258.3</v>
      </c>
    </row>
    <row r="71" spans="1:7" x14ac:dyDescent="0.35">
      <c r="A71" t="s">
        <v>49</v>
      </c>
      <c r="B71">
        <v>2</v>
      </c>
      <c r="C71" t="s">
        <v>373</v>
      </c>
      <c r="D71">
        <v>3</v>
      </c>
      <c r="E71" t="s">
        <v>15</v>
      </c>
      <c r="F71">
        <v>255</v>
      </c>
      <c r="G71">
        <v>307.8</v>
      </c>
    </row>
    <row r="72" spans="1:7" x14ac:dyDescent="0.35">
      <c r="A72" t="s">
        <v>49</v>
      </c>
      <c r="B72">
        <v>2</v>
      </c>
      <c r="C72" t="s">
        <v>364</v>
      </c>
      <c r="D72">
        <v>1</v>
      </c>
      <c r="E72" t="s">
        <v>35</v>
      </c>
      <c r="F72">
        <v>16</v>
      </c>
      <c r="G72">
        <v>0.1</v>
      </c>
    </row>
    <row r="73" spans="1:7" x14ac:dyDescent="0.35">
      <c r="A73" t="s">
        <v>49</v>
      </c>
      <c r="B73">
        <v>2</v>
      </c>
      <c r="C73" t="s">
        <v>364</v>
      </c>
      <c r="D73">
        <v>1</v>
      </c>
      <c r="E73" t="s">
        <v>35</v>
      </c>
      <c r="F73">
        <v>16</v>
      </c>
      <c r="G73">
        <v>0.5</v>
      </c>
    </row>
    <row r="74" spans="1:7" x14ac:dyDescent="0.35">
      <c r="A74" t="s">
        <v>49</v>
      </c>
      <c r="B74">
        <v>2</v>
      </c>
      <c r="C74" t="s">
        <v>364</v>
      </c>
      <c r="D74">
        <v>1</v>
      </c>
      <c r="E74" t="s">
        <v>23</v>
      </c>
      <c r="F74">
        <v>65</v>
      </c>
      <c r="G74">
        <v>4.9000000000000004</v>
      </c>
    </row>
    <row r="75" spans="1:7" x14ac:dyDescent="0.35">
      <c r="A75" t="s">
        <v>49</v>
      </c>
      <c r="B75">
        <v>2</v>
      </c>
      <c r="C75" t="s">
        <v>364</v>
      </c>
      <c r="D75">
        <v>1</v>
      </c>
      <c r="E75" t="s">
        <v>23</v>
      </c>
      <c r="F75">
        <v>65</v>
      </c>
      <c r="G75">
        <v>5.0999999999999996</v>
      </c>
    </row>
    <row r="76" spans="1:7" x14ac:dyDescent="0.35">
      <c r="A76" t="s">
        <v>49</v>
      </c>
      <c r="B76">
        <v>2</v>
      </c>
      <c r="C76" t="s">
        <v>364</v>
      </c>
      <c r="D76">
        <v>1</v>
      </c>
      <c r="E76" t="s">
        <v>23</v>
      </c>
      <c r="F76">
        <v>69</v>
      </c>
      <c r="G76">
        <v>5.4</v>
      </c>
    </row>
    <row r="77" spans="1:7" x14ac:dyDescent="0.35">
      <c r="A77" t="s">
        <v>49</v>
      </c>
      <c r="B77">
        <v>2</v>
      </c>
      <c r="C77" t="s">
        <v>364</v>
      </c>
      <c r="D77">
        <v>1</v>
      </c>
      <c r="E77" t="s">
        <v>23</v>
      </c>
      <c r="F77">
        <v>75</v>
      </c>
      <c r="G77">
        <v>6.5</v>
      </c>
    </row>
    <row r="78" spans="1:7" x14ac:dyDescent="0.35">
      <c r="A78" t="s">
        <v>49</v>
      </c>
      <c r="B78">
        <v>2</v>
      </c>
      <c r="C78" t="s">
        <v>364</v>
      </c>
      <c r="D78">
        <v>1</v>
      </c>
      <c r="E78" t="s">
        <v>23</v>
      </c>
      <c r="F78">
        <v>71</v>
      </c>
      <c r="G78">
        <v>6.8</v>
      </c>
    </row>
    <row r="79" spans="1:7" x14ac:dyDescent="0.35">
      <c r="A79" t="s">
        <v>49</v>
      </c>
      <c r="B79">
        <v>2</v>
      </c>
      <c r="C79" t="s">
        <v>364</v>
      </c>
      <c r="D79">
        <v>1</v>
      </c>
      <c r="E79" t="s">
        <v>23</v>
      </c>
      <c r="F79">
        <v>75</v>
      </c>
      <c r="G79">
        <v>7</v>
      </c>
    </row>
    <row r="80" spans="1:7" x14ac:dyDescent="0.35">
      <c r="A80" t="s">
        <v>49</v>
      </c>
      <c r="B80">
        <v>2</v>
      </c>
      <c r="C80" t="s">
        <v>364</v>
      </c>
      <c r="D80">
        <v>1</v>
      </c>
      <c r="E80" t="s">
        <v>23</v>
      </c>
      <c r="F80">
        <v>74</v>
      </c>
      <c r="G80">
        <v>7.2</v>
      </c>
    </row>
    <row r="81" spans="1:9" x14ac:dyDescent="0.35">
      <c r="A81" t="s">
        <v>49</v>
      </c>
      <c r="B81">
        <v>2</v>
      </c>
      <c r="C81" t="s">
        <v>364</v>
      </c>
      <c r="D81">
        <v>1</v>
      </c>
      <c r="E81" t="s">
        <v>23</v>
      </c>
      <c r="F81">
        <v>76</v>
      </c>
      <c r="G81">
        <v>7.2</v>
      </c>
    </row>
    <row r="82" spans="1:9" x14ac:dyDescent="0.35">
      <c r="A82" t="s">
        <v>49</v>
      </c>
      <c r="B82">
        <v>2</v>
      </c>
      <c r="C82" t="s">
        <v>364</v>
      </c>
      <c r="D82">
        <v>1</v>
      </c>
      <c r="E82" t="s">
        <v>23</v>
      </c>
      <c r="F82">
        <v>73</v>
      </c>
      <c r="G82">
        <v>7.6</v>
      </c>
    </row>
    <row r="83" spans="1:9" x14ac:dyDescent="0.35">
      <c r="A83" t="s">
        <v>49</v>
      </c>
      <c r="B83">
        <v>2</v>
      </c>
      <c r="C83" t="s">
        <v>364</v>
      </c>
      <c r="D83">
        <v>1</v>
      </c>
      <c r="E83" t="s">
        <v>23</v>
      </c>
      <c r="F83">
        <v>80</v>
      </c>
      <c r="G83">
        <v>7.8</v>
      </c>
    </row>
    <row r="84" spans="1:9" x14ac:dyDescent="0.35">
      <c r="A84" t="s">
        <v>49</v>
      </c>
      <c r="B84">
        <v>2</v>
      </c>
      <c r="C84" t="s">
        <v>364</v>
      </c>
      <c r="D84">
        <v>1</v>
      </c>
      <c r="E84" t="s">
        <v>23</v>
      </c>
      <c r="F84">
        <v>77</v>
      </c>
      <c r="G84">
        <v>8</v>
      </c>
    </row>
    <row r="85" spans="1:9" x14ac:dyDescent="0.35">
      <c r="A85" t="s">
        <v>49</v>
      </c>
      <c r="B85">
        <v>2</v>
      </c>
      <c r="C85" t="s">
        <v>364</v>
      </c>
      <c r="D85">
        <v>1</v>
      </c>
      <c r="E85" t="s">
        <v>23</v>
      </c>
      <c r="F85">
        <v>80</v>
      </c>
      <c r="G85">
        <v>8.4</v>
      </c>
    </row>
    <row r="86" spans="1:9" x14ac:dyDescent="0.35">
      <c r="A86" t="s">
        <v>49</v>
      </c>
      <c r="B86">
        <v>2</v>
      </c>
      <c r="C86" t="s">
        <v>364</v>
      </c>
      <c r="D86">
        <v>1</v>
      </c>
      <c r="E86" t="s">
        <v>23</v>
      </c>
      <c r="F86">
        <v>90</v>
      </c>
      <c r="G86">
        <v>10.4</v>
      </c>
    </row>
    <row r="87" spans="1:9" x14ac:dyDescent="0.35">
      <c r="A87" t="s">
        <v>49</v>
      </c>
      <c r="B87">
        <v>2</v>
      </c>
      <c r="C87" t="s">
        <v>364</v>
      </c>
      <c r="D87">
        <v>1</v>
      </c>
      <c r="E87" t="s">
        <v>23</v>
      </c>
      <c r="F87">
        <v>91</v>
      </c>
      <c r="G87">
        <v>11.8</v>
      </c>
    </row>
    <row r="88" spans="1:9" x14ac:dyDescent="0.35">
      <c r="A88" t="s">
        <v>49</v>
      </c>
      <c r="B88">
        <v>2</v>
      </c>
      <c r="C88" t="s">
        <v>364</v>
      </c>
      <c r="D88">
        <v>1</v>
      </c>
      <c r="E88" t="s">
        <v>23</v>
      </c>
      <c r="F88">
        <v>90</v>
      </c>
      <c r="G88">
        <v>12.8</v>
      </c>
    </row>
    <row r="89" spans="1:9" x14ac:dyDescent="0.35">
      <c r="A89" t="s">
        <v>49</v>
      </c>
      <c r="B89">
        <v>2</v>
      </c>
      <c r="C89" t="s">
        <v>364</v>
      </c>
      <c r="D89">
        <v>1</v>
      </c>
      <c r="E89" t="s">
        <v>71</v>
      </c>
      <c r="F89">
        <v>105</v>
      </c>
      <c r="G89">
        <v>14</v>
      </c>
      <c r="I89" t="s">
        <v>1007</v>
      </c>
    </row>
    <row r="90" spans="1:9" x14ac:dyDescent="0.35">
      <c r="A90" t="s">
        <v>49</v>
      </c>
      <c r="B90">
        <v>2</v>
      </c>
      <c r="C90" t="s">
        <v>364</v>
      </c>
      <c r="D90">
        <v>1</v>
      </c>
      <c r="E90" t="s">
        <v>23</v>
      </c>
      <c r="F90">
        <v>95</v>
      </c>
      <c r="G90">
        <v>14.4</v>
      </c>
    </row>
    <row r="91" spans="1:9" x14ac:dyDescent="0.35">
      <c r="A91" t="s">
        <v>49</v>
      </c>
      <c r="B91">
        <v>2</v>
      </c>
      <c r="C91" t="s">
        <v>364</v>
      </c>
      <c r="D91">
        <v>1</v>
      </c>
      <c r="E91" t="s">
        <v>219</v>
      </c>
      <c r="F91">
        <v>125</v>
      </c>
      <c r="G91">
        <v>47</v>
      </c>
    </row>
    <row r="92" spans="1:9" x14ac:dyDescent="0.35">
      <c r="A92" t="s">
        <v>49</v>
      </c>
      <c r="B92">
        <v>2</v>
      </c>
      <c r="C92" t="s">
        <v>364</v>
      </c>
      <c r="D92">
        <v>1</v>
      </c>
      <c r="E92" t="s">
        <v>219</v>
      </c>
      <c r="F92">
        <v>132</v>
      </c>
      <c r="G92">
        <v>51.3</v>
      </c>
    </row>
    <row r="93" spans="1:9" x14ac:dyDescent="0.35">
      <c r="A93" t="s">
        <v>49</v>
      </c>
      <c r="B93">
        <v>2</v>
      </c>
      <c r="C93" t="s">
        <v>364</v>
      </c>
      <c r="D93">
        <v>1</v>
      </c>
      <c r="E93" t="s">
        <v>629</v>
      </c>
      <c r="F93">
        <v>15</v>
      </c>
      <c r="I93" t="s">
        <v>1008</v>
      </c>
    </row>
  </sheetData>
  <phoneticPr fontId="3" type="noConversion"/>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7A5B-F26F-4674-A3EE-E62596070687}">
  <sheetPr codeName="Sheet71"/>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F066-B2CB-4324-BBA3-56E127474216}">
  <sheetPr codeName="Sheet72"/>
  <dimension ref="B1:AB95"/>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Lepanto</v>
      </c>
      <c r="C4" s="5">
        <f t="shared" ref="C4:C35" si="1">$W$6</f>
        <v>2</v>
      </c>
      <c r="D4" s="5" t="s">
        <v>365</v>
      </c>
      <c r="E4" s="5">
        <v>7</v>
      </c>
      <c r="F4" s="5" t="s">
        <v>23</v>
      </c>
      <c r="G4" s="5">
        <v>71</v>
      </c>
      <c r="H4" s="5">
        <v>6.1</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Lepanto</v>
      </c>
      <c r="C5" s="5">
        <f t="shared" si="1"/>
        <v>2</v>
      </c>
      <c r="D5" s="5" t="s">
        <v>365</v>
      </c>
      <c r="E5" s="5">
        <v>8</v>
      </c>
      <c r="F5" s="5" t="s">
        <v>23</v>
      </c>
      <c r="G5" s="5">
        <v>75</v>
      </c>
      <c r="H5" s="5">
        <v>6.7</v>
      </c>
      <c r="I5" s="5"/>
      <c r="J5" s="5"/>
      <c r="V5" s="10" t="s">
        <v>295</v>
      </c>
      <c r="W5" s="29" t="s">
        <v>49</v>
      </c>
      <c r="X5" s="29" t="str">
        <f>Lepanto2_Info[[#This Row],[Centipede Net 1.1]]</f>
        <v>Lepanto</v>
      </c>
      <c r="Y5" s="29" t="str">
        <f>Lepanto2_Info[[#This Row],[Centipede Net 1.1]]</f>
        <v>Lepanto</v>
      </c>
      <c r="Z5" s="29" t="str">
        <f>Lepanto2_Info[[#This Row],[Centipede Net 1.1]]</f>
        <v>Lepanto</v>
      </c>
      <c r="AA5" s="29" t="str">
        <f>Lepanto2_Info[[#This Row],[Centipede Net 1.1]]</f>
        <v>Lepanto</v>
      </c>
      <c r="AB5" s="5"/>
    </row>
    <row r="6" spans="2:28" x14ac:dyDescent="0.35">
      <c r="B6" s="5" t="str">
        <f t="shared" si="0"/>
        <v>Lepanto</v>
      </c>
      <c r="C6" s="5">
        <f t="shared" si="1"/>
        <v>2</v>
      </c>
      <c r="D6" s="5" t="s">
        <v>365</v>
      </c>
      <c r="E6" s="5">
        <v>9</v>
      </c>
      <c r="F6" s="5" t="s">
        <v>294</v>
      </c>
      <c r="G6" s="5">
        <v>71</v>
      </c>
      <c r="H6" s="5">
        <v>13.7</v>
      </c>
      <c r="I6" s="5"/>
      <c r="J6" s="5"/>
      <c r="V6" s="10" t="s">
        <v>1053</v>
      </c>
      <c r="W6" s="15">
        <v>2</v>
      </c>
      <c r="X6" s="15">
        <f>Lepanto2_Info[[#This Row],[Centipede Net 1.1]]</f>
        <v>2</v>
      </c>
      <c r="Y6" s="15">
        <f>Lepanto2_Info[[#This Row],[Centipede Net 1.1]]</f>
        <v>2</v>
      </c>
      <c r="Z6" s="15">
        <f>Lepanto2_Info[[#This Row],[Centipede Net 1.1]]</f>
        <v>2</v>
      </c>
      <c r="AA6" s="15">
        <f>Lepanto2_Info[[#This Row],[Centipede Net 1.1]]</f>
        <v>2</v>
      </c>
      <c r="AB6" s="9"/>
    </row>
    <row r="7" spans="2:28" x14ac:dyDescent="0.35">
      <c r="B7" s="5" t="str">
        <f t="shared" si="0"/>
        <v>Lepanto</v>
      </c>
      <c r="C7" s="5">
        <f t="shared" si="1"/>
        <v>2</v>
      </c>
      <c r="D7" s="5" t="s">
        <v>365</v>
      </c>
      <c r="E7" s="5">
        <v>4</v>
      </c>
      <c r="F7" s="5" t="s">
        <v>23</v>
      </c>
      <c r="G7" s="5">
        <v>93</v>
      </c>
      <c r="H7" s="5">
        <v>14.4</v>
      </c>
      <c r="I7" s="5"/>
      <c r="J7" s="5"/>
      <c r="V7" s="10" t="s">
        <v>993</v>
      </c>
      <c r="W7" s="29" t="s">
        <v>1015</v>
      </c>
      <c r="X7" s="29" t="str">
        <f>Lepanto2_Info[[#This Row],[Centipede Net 1.1]]</f>
        <v>Dry</v>
      </c>
      <c r="Y7" s="29" t="str">
        <f>Lepanto2_Info[[#This Row],[Centipede Net 1.1]]</f>
        <v>Dry</v>
      </c>
      <c r="Z7" s="29" t="str">
        <f>Lepanto2_Info[[#This Row],[Centipede Net 1.1]]</f>
        <v>Dry</v>
      </c>
      <c r="AA7" s="29" t="str">
        <f>Lepanto2_Info[[#This Row],[Centipede Net 1.1]]</f>
        <v>Dry</v>
      </c>
      <c r="AB7" s="11"/>
    </row>
    <row r="8" spans="2:28" x14ac:dyDescent="0.35">
      <c r="B8" s="5" t="str">
        <f t="shared" si="0"/>
        <v>Lepanto</v>
      </c>
      <c r="C8" s="5">
        <f t="shared" si="1"/>
        <v>2</v>
      </c>
      <c r="D8" s="5" t="s">
        <v>365</v>
      </c>
      <c r="E8" s="5">
        <v>2</v>
      </c>
      <c r="F8" s="5" t="s">
        <v>68</v>
      </c>
      <c r="G8" s="5">
        <v>113</v>
      </c>
      <c r="H8" s="5">
        <v>15.5</v>
      </c>
      <c r="I8" s="5"/>
      <c r="J8" s="5" t="s">
        <v>1009</v>
      </c>
      <c r="V8" s="10" t="s">
        <v>384</v>
      </c>
      <c r="W8" s="16">
        <v>44984</v>
      </c>
      <c r="X8" s="16">
        <f>Lepanto2_Info[[#This Row],[Centipede Net 1.1]]</f>
        <v>44984</v>
      </c>
      <c r="Y8" s="16">
        <f>Lepanto2_Info[[#This Row],[Centipede Net 1.1]]</f>
        <v>44984</v>
      </c>
      <c r="Z8" s="16">
        <f>Lepanto2_Info[[#This Row],[Centipede Net 1.1]]</f>
        <v>44984</v>
      </c>
      <c r="AA8" s="16">
        <f>Lepanto2_Info[[#This Row],[Centipede Net 1.1]]</f>
        <v>44984</v>
      </c>
      <c r="AB8" s="5"/>
    </row>
    <row r="9" spans="2:28" x14ac:dyDescent="0.35">
      <c r="B9" s="5" t="str">
        <f t="shared" si="0"/>
        <v>Lepanto</v>
      </c>
      <c r="C9" s="5">
        <f t="shared" si="1"/>
        <v>2</v>
      </c>
      <c r="D9" s="5" t="s">
        <v>365</v>
      </c>
      <c r="E9" s="5">
        <v>3</v>
      </c>
      <c r="F9" s="5" t="s">
        <v>68</v>
      </c>
      <c r="G9" s="5">
        <v>115</v>
      </c>
      <c r="H9" s="5">
        <v>17.3</v>
      </c>
      <c r="I9" s="5"/>
      <c r="J9" s="5"/>
      <c r="V9" s="10" t="s">
        <v>392</v>
      </c>
      <c r="W9" s="17">
        <v>0.72916666666666663</v>
      </c>
      <c r="X9" s="17">
        <f>Lepanto2_Info[[#This Row],[Centipede Net 1.1]]</f>
        <v>0.72916666666666663</v>
      </c>
      <c r="Y9" s="17">
        <f>Lepanto2_Info[[#This Row],[Centipede Net 1.1]]</f>
        <v>0.72916666666666663</v>
      </c>
      <c r="Z9" s="17">
        <f>Lepanto2_Info[[#This Row],[Centipede Net 1.1]]</f>
        <v>0.72916666666666663</v>
      </c>
      <c r="AA9" s="17">
        <f>Lepanto2_Info[[#This Row],[Centipede Net 1.1]]</f>
        <v>0.72916666666666663</v>
      </c>
      <c r="AB9" s="10"/>
    </row>
    <row r="10" spans="2:28" x14ac:dyDescent="0.35">
      <c r="B10" s="5" t="str">
        <f t="shared" si="0"/>
        <v>Lepanto</v>
      </c>
      <c r="C10" s="5">
        <f t="shared" si="1"/>
        <v>2</v>
      </c>
      <c r="D10" s="5" t="s">
        <v>365</v>
      </c>
      <c r="E10" s="5">
        <v>6</v>
      </c>
      <c r="F10" s="5" t="s">
        <v>23</v>
      </c>
      <c r="G10" s="5">
        <v>137</v>
      </c>
      <c r="H10" s="5">
        <v>44.2</v>
      </c>
      <c r="I10" s="5"/>
      <c r="J10" s="5"/>
      <c r="V10" s="10" t="s">
        <v>366</v>
      </c>
      <c r="W10" s="15" t="s">
        <v>373</v>
      </c>
      <c r="X10" s="15" t="s">
        <v>373</v>
      </c>
      <c r="Y10" s="15" t="s">
        <v>373</v>
      </c>
      <c r="Z10" s="15" t="s">
        <v>364</v>
      </c>
      <c r="AA10" s="15" t="s">
        <v>365</v>
      </c>
      <c r="AB10" s="5"/>
    </row>
    <row r="11" spans="2:28" x14ac:dyDescent="0.35">
      <c r="B11" s="5" t="str">
        <f t="shared" si="0"/>
        <v>Lepanto</v>
      </c>
      <c r="C11" s="5">
        <f t="shared" si="1"/>
        <v>2</v>
      </c>
      <c r="D11" s="5" t="s">
        <v>365</v>
      </c>
      <c r="E11" s="5">
        <v>5</v>
      </c>
      <c r="F11" s="5" t="s">
        <v>23</v>
      </c>
      <c r="G11" s="5">
        <v>143</v>
      </c>
      <c r="H11" s="5">
        <v>45.8</v>
      </c>
      <c r="I11" s="5"/>
      <c r="J11" s="5"/>
      <c r="V11" s="10" t="s">
        <v>978</v>
      </c>
      <c r="W11" s="15">
        <v>1</v>
      </c>
      <c r="X11" s="15">
        <v>2</v>
      </c>
      <c r="Y11" s="15">
        <v>3</v>
      </c>
      <c r="Z11" s="15">
        <v>1</v>
      </c>
      <c r="AA11" s="15">
        <v>1</v>
      </c>
      <c r="AB11" s="5"/>
    </row>
    <row r="12" spans="2:28" x14ac:dyDescent="0.35">
      <c r="B12" s="5" t="str">
        <f t="shared" si="0"/>
        <v>Lepanto</v>
      </c>
      <c r="C12" s="5">
        <f t="shared" si="1"/>
        <v>2</v>
      </c>
      <c r="D12" s="5" t="s">
        <v>365</v>
      </c>
      <c r="E12" s="5">
        <v>1</v>
      </c>
      <c r="F12" s="5" t="s">
        <v>41</v>
      </c>
      <c r="G12" s="5">
        <v>352</v>
      </c>
      <c r="H12" s="5">
        <v>81.7</v>
      </c>
      <c r="I12" s="5"/>
      <c r="J12" s="5"/>
      <c r="V12" s="10" t="s">
        <v>367</v>
      </c>
      <c r="W12" s="15" t="str">
        <f>_xlfn.XLOOKUP(_xlfn.CONCAT(W5, " ", W6,  ".", W11), Sample_Coordinates[Sample Name], Sample_Coordinates[Coordinates], "Error")</f>
        <v>9.95952, -85.02473</v>
      </c>
      <c r="X12" s="15" t="str">
        <f>_xlfn.XLOOKUP(_xlfn.CONCAT(X5, " ", X6,  ".", X11), Sample_Coordinates[Sample Name], Sample_Coordinates[Coordinates], "Error")</f>
        <v>9.95931, -85.02507</v>
      </c>
      <c r="Y12" s="15" t="str">
        <f>_xlfn.XLOOKUP(_xlfn.CONCAT(Y5, " ", Y6,  ".", Y11), Sample_Coordinates[Sample Name], Sample_Coordinates[Coordinates], "Error")</f>
        <v>9.95935, -85.02538</v>
      </c>
      <c r="Z12" s="15" t="str">
        <f>_xlfn.XLOOKUP(_xlfn.CONCAT(Y5, " ", 2,  ".", Y11), Sample_Coordinates[Sample Name], Sample_Coordinates[Coordinates], "Error")</f>
        <v>9.95935, -85.02538</v>
      </c>
      <c r="AA12" s="15" t="str">
        <f>_xlfn.XLOOKUP(_xlfn.CONCAT(Y5, " ", 2,  ".", Y11), Sample_Coordinates[Sample Name], Sample_Coordinates[Coordinates], "Error")</f>
        <v>9.95935, -85.02538</v>
      </c>
      <c r="AB12" s="5"/>
    </row>
    <row r="13" spans="2:28" x14ac:dyDescent="0.35">
      <c r="B13" s="5" t="str">
        <f t="shared" si="0"/>
        <v>Lepanto</v>
      </c>
      <c r="C13" s="5">
        <f t="shared" si="1"/>
        <v>2</v>
      </c>
      <c r="D13" s="5" t="s">
        <v>373</v>
      </c>
      <c r="E13" s="5">
        <v>3</v>
      </c>
      <c r="F13" s="5" t="s">
        <v>75</v>
      </c>
      <c r="G13" s="5">
        <v>55</v>
      </c>
      <c r="H13" s="5">
        <v>2.4</v>
      </c>
      <c r="I13" s="5"/>
      <c r="J13" s="5"/>
      <c r="V13" s="10" t="s">
        <v>368</v>
      </c>
      <c r="W13" s="18">
        <v>0.76041666666666663</v>
      </c>
      <c r="X13" s="18">
        <v>0.75694444444444453</v>
      </c>
      <c r="Y13" s="18">
        <v>0.75</v>
      </c>
      <c r="Z13" s="15"/>
      <c r="AA13" s="15"/>
    </row>
    <row r="14" spans="2:28" x14ac:dyDescent="0.35">
      <c r="B14" s="5" t="str">
        <f t="shared" si="0"/>
        <v>Lepanto</v>
      </c>
      <c r="C14" s="5">
        <f t="shared" si="1"/>
        <v>2</v>
      </c>
      <c r="D14" s="5" t="s">
        <v>373</v>
      </c>
      <c r="E14" s="5">
        <v>2</v>
      </c>
      <c r="F14" s="5" t="s">
        <v>23</v>
      </c>
      <c r="G14" s="5">
        <v>55</v>
      </c>
      <c r="H14" s="5">
        <v>2.6</v>
      </c>
      <c r="I14" s="5"/>
      <c r="J14" s="5"/>
      <c r="V14" s="10" t="s">
        <v>369</v>
      </c>
      <c r="W14" s="18">
        <v>0.94444444444444453</v>
      </c>
      <c r="X14" s="18">
        <v>0.95486111111111116</v>
      </c>
      <c r="Y14" s="18">
        <v>0.95486111111111116</v>
      </c>
      <c r="Z14" s="15"/>
      <c r="AA14" s="15"/>
      <c r="AB14" s="6"/>
    </row>
    <row r="15" spans="2:28" x14ac:dyDescent="0.35">
      <c r="B15" s="5" t="str">
        <f t="shared" si="0"/>
        <v>Lepanto</v>
      </c>
      <c r="C15" s="5">
        <f t="shared" si="1"/>
        <v>2</v>
      </c>
      <c r="D15" s="5" t="s">
        <v>373</v>
      </c>
      <c r="E15" s="5">
        <v>2</v>
      </c>
      <c r="F15" s="5" t="s">
        <v>23</v>
      </c>
      <c r="G15" s="5">
        <v>59</v>
      </c>
      <c r="H15" s="5">
        <v>2.8</v>
      </c>
      <c r="I15" s="5"/>
      <c r="J15" s="5"/>
      <c r="V15" s="10" t="s">
        <v>370</v>
      </c>
      <c r="W15" s="19">
        <f>IF(W14&lt;W13,24+24*(W14-W13),24*(W14-W13))</f>
        <v>4.4166666666666696</v>
      </c>
      <c r="X15" s="19">
        <f t="shared" ref="X15:Y15" si="2">IF(X14&lt;X13,24+24*(X14-X13),24*(X14-X13))</f>
        <v>4.7499999999999991</v>
      </c>
      <c r="Y15" s="19">
        <f t="shared" si="2"/>
        <v>4.9166666666666679</v>
      </c>
      <c r="Z15" s="15">
        <v>1</v>
      </c>
      <c r="AA15" s="15">
        <v>20</v>
      </c>
      <c r="AB15" s="5"/>
    </row>
    <row r="16" spans="2:28" x14ac:dyDescent="0.35">
      <c r="B16" s="5" t="str">
        <f t="shared" si="0"/>
        <v>Lepanto</v>
      </c>
      <c r="C16" s="5">
        <f t="shared" si="1"/>
        <v>2</v>
      </c>
      <c r="D16" s="5" t="s">
        <v>373</v>
      </c>
      <c r="E16" s="5">
        <v>2</v>
      </c>
      <c r="F16" s="5" t="s">
        <v>23</v>
      </c>
      <c r="G16" s="5">
        <v>56</v>
      </c>
      <c r="H16" s="5">
        <v>2.9</v>
      </c>
      <c r="I16" s="5"/>
      <c r="J16" s="5"/>
      <c r="V16" s="10" t="s">
        <v>371</v>
      </c>
      <c r="W16" s="15" t="s">
        <v>376</v>
      </c>
      <c r="X16" s="15" t="s">
        <v>376</v>
      </c>
      <c r="Y16" s="15" t="s">
        <v>376</v>
      </c>
      <c r="Z16" s="15" t="s">
        <v>374</v>
      </c>
      <c r="AA16" s="15" t="s">
        <v>375</v>
      </c>
      <c r="AB16" s="5"/>
    </row>
    <row r="17" spans="2:28" x14ac:dyDescent="0.35">
      <c r="B17" s="5" t="str">
        <f t="shared" si="0"/>
        <v>Lepanto</v>
      </c>
      <c r="C17" s="5">
        <f t="shared" si="1"/>
        <v>2</v>
      </c>
      <c r="D17" s="5" t="s">
        <v>373</v>
      </c>
      <c r="E17" s="5">
        <v>2</v>
      </c>
      <c r="F17" s="5" t="s">
        <v>23</v>
      </c>
      <c r="G17" s="5">
        <v>57</v>
      </c>
      <c r="H17" s="5">
        <v>3</v>
      </c>
      <c r="I17" s="5"/>
      <c r="J17" s="5"/>
      <c r="V17" s="10" t="s">
        <v>388</v>
      </c>
      <c r="W17" s="20">
        <v>27.1</v>
      </c>
      <c r="X17" s="20">
        <v>27.2</v>
      </c>
      <c r="Y17" s="20">
        <v>49.5</v>
      </c>
      <c r="Z17" s="15"/>
      <c r="AA17" s="15"/>
      <c r="AB17" s="5"/>
    </row>
    <row r="18" spans="2:28" x14ac:dyDescent="0.35">
      <c r="B18" s="5" t="str">
        <f t="shared" si="0"/>
        <v>Lepanto</v>
      </c>
      <c r="C18" s="5">
        <f t="shared" si="1"/>
        <v>2</v>
      </c>
      <c r="D18" s="5" t="s">
        <v>373</v>
      </c>
      <c r="E18" s="5">
        <v>2</v>
      </c>
      <c r="F18" s="5" t="s">
        <v>23</v>
      </c>
      <c r="G18" s="5">
        <v>60</v>
      </c>
      <c r="H18" s="5">
        <v>3.4</v>
      </c>
      <c r="I18" s="5"/>
      <c r="J18" s="5"/>
      <c r="V18" s="10" t="s">
        <v>389</v>
      </c>
      <c r="W18" s="20">
        <v>29.2</v>
      </c>
      <c r="X18" s="20">
        <v>29</v>
      </c>
      <c r="Y18" s="20">
        <v>50.1</v>
      </c>
      <c r="Z18" s="15"/>
      <c r="AA18" s="15"/>
      <c r="AB18" s="5"/>
    </row>
    <row r="19" spans="2:28" x14ac:dyDescent="0.35">
      <c r="B19" s="5" t="str">
        <f t="shared" si="0"/>
        <v>Lepanto</v>
      </c>
      <c r="C19" s="5">
        <f t="shared" si="1"/>
        <v>2</v>
      </c>
      <c r="D19" s="5" t="s">
        <v>373</v>
      </c>
      <c r="E19" s="5">
        <v>2</v>
      </c>
      <c r="F19" s="5" t="s">
        <v>23</v>
      </c>
      <c r="G19" s="5">
        <v>60</v>
      </c>
      <c r="H19" s="5">
        <v>4</v>
      </c>
      <c r="I19" s="5"/>
      <c r="J19" s="5"/>
      <c r="V19" s="10" t="s">
        <v>372</v>
      </c>
      <c r="W19" s="15">
        <f>AVERAGE(W17:W18)</f>
        <v>28.15</v>
      </c>
      <c r="X19" s="15">
        <f t="shared" ref="X19:Y19" si="3">AVERAGE(X17:X18)</f>
        <v>28.1</v>
      </c>
      <c r="Y19" s="15">
        <f t="shared" si="3"/>
        <v>49.8</v>
      </c>
      <c r="Z19" s="15">
        <f>AVERAGE($W19:$Y19)</f>
        <v>35.35</v>
      </c>
      <c r="AA19" s="15">
        <f>AVERAGE($W19:$Y19)</f>
        <v>35.35</v>
      </c>
      <c r="AB19" s="5"/>
    </row>
    <row r="20" spans="2:28" x14ac:dyDescent="0.35">
      <c r="B20" s="5" t="str">
        <f t="shared" si="0"/>
        <v>Lepanto</v>
      </c>
      <c r="C20" s="5">
        <f t="shared" si="1"/>
        <v>2</v>
      </c>
      <c r="D20" s="5" t="s">
        <v>373</v>
      </c>
      <c r="E20" s="5">
        <v>3</v>
      </c>
      <c r="F20" s="5" t="s">
        <v>23</v>
      </c>
      <c r="G20" s="5">
        <v>65</v>
      </c>
      <c r="H20" s="5">
        <v>4.2</v>
      </c>
      <c r="I20" s="5"/>
      <c r="J20" s="5"/>
      <c r="V20" s="10" t="s">
        <v>1</v>
      </c>
      <c r="W20" s="15"/>
      <c r="X20" s="21"/>
      <c r="Y20" s="15"/>
      <c r="Z20" s="15"/>
      <c r="AA20" s="15"/>
      <c r="AB20" s="5"/>
    </row>
    <row r="21" spans="2:28" x14ac:dyDescent="0.35">
      <c r="B21" s="5" t="str">
        <f t="shared" si="0"/>
        <v>Lepanto</v>
      </c>
      <c r="C21" s="5">
        <f t="shared" si="1"/>
        <v>2</v>
      </c>
      <c r="D21" s="5" t="s">
        <v>373</v>
      </c>
      <c r="E21" s="5">
        <v>3</v>
      </c>
      <c r="F21" s="5" t="s">
        <v>23</v>
      </c>
      <c r="G21" s="5">
        <v>60</v>
      </c>
      <c r="H21" s="5">
        <v>4.4000000000000004</v>
      </c>
      <c r="I21" s="5"/>
      <c r="J21" s="5"/>
      <c r="V21" s="10" t="s">
        <v>2</v>
      </c>
      <c r="W21" s="15">
        <v>7.99</v>
      </c>
      <c r="X21" s="15">
        <v>8</v>
      </c>
      <c r="Y21" s="15">
        <v>8.0500000000000007</v>
      </c>
      <c r="Z21" s="15">
        <f t="shared" ref="Z21:AA31" si="4">AVERAGE($W21:$Y21)</f>
        <v>8.0133333333333336</v>
      </c>
      <c r="AA21" s="15">
        <f t="shared" si="4"/>
        <v>8.0133333333333336</v>
      </c>
      <c r="AB21" s="5"/>
    </row>
    <row r="22" spans="2:28" x14ac:dyDescent="0.35">
      <c r="B22" s="5" t="str">
        <f t="shared" si="0"/>
        <v>Lepanto</v>
      </c>
      <c r="C22" s="5">
        <f t="shared" si="1"/>
        <v>2</v>
      </c>
      <c r="D22" s="5" t="s">
        <v>373</v>
      </c>
      <c r="E22" s="5">
        <v>3</v>
      </c>
      <c r="F22" s="5" t="s">
        <v>245</v>
      </c>
      <c r="G22" s="5">
        <v>63</v>
      </c>
      <c r="H22" s="5">
        <v>4.7</v>
      </c>
      <c r="I22" s="5"/>
      <c r="J22" s="5"/>
      <c r="V22" s="10" t="s">
        <v>3</v>
      </c>
      <c r="W22" s="15"/>
      <c r="X22" s="15"/>
      <c r="Y22" s="15"/>
      <c r="Z22" s="15"/>
      <c r="AA22" s="15"/>
      <c r="AB22" s="5"/>
    </row>
    <row r="23" spans="2:28" x14ac:dyDescent="0.35">
      <c r="B23" s="5" t="str">
        <f t="shared" si="0"/>
        <v>Lepanto</v>
      </c>
      <c r="C23" s="5">
        <f t="shared" si="1"/>
        <v>2</v>
      </c>
      <c r="D23" s="5" t="s">
        <v>373</v>
      </c>
      <c r="E23" s="5">
        <v>2</v>
      </c>
      <c r="F23" s="5" t="s">
        <v>23</v>
      </c>
      <c r="G23" s="5">
        <v>70</v>
      </c>
      <c r="H23" s="5">
        <v>4.8</v>
      </c>
      <c r="I23" s="5"/>
      <c r="J23" s="5"/>
      <c r="V23" s="10" t="s">
        <v>4</v>
      </c>
      <c r="W23" s="15"/>
      <c r="X23" s="15"/>
      <c r="Y23" s="15"/>
      <c r="Z23" s="15"/>
      <c r="AA23" s="15"/>
      <c r="AB23" s="5"/>
    </row>
    <row r="24" spans="2:28" x14ac:dyDescent="0.35">
      <c r="B24" s="5" t="str">
        <f t="shared" si="0"/>
        <v>Lepanto</v>
      </c>
      <c r="C24" s="5">
        <f t="shared" si="1"/>
        <v>2</v>
      </c>
      <c r="D24" s="5" t="s">
        <v>373</v>
      </c>
      <c r="E24" s="5">
        <v>2</v>
      </c>
      <c r="F24" s="5" t="s">
        <v>23</v>
      </c>
      <c r="G24" s="5">
        <v>66</v>
      </c>
      <c r="H24" s="5">
        <v>4.9000000000000004</v>
      </c>
      <c r="I24" s="5"/>
      <c r="J24" s="5"/>
      <c r="V24" s="10" t="s">
        <v>354</v>
      </c>
      <c r="W24" s="15">
        <v>8.1</v>
      </c>
      <c r="X24" s="15">
        <v>7.5</v>
      </c>
      <c r="Y24" s="15">
        <v>7.48</v>
      </c>
      <c r="Z24" s="15">
        <f t="shared" si="4"/>
        <v>7.6933333333333325</v>
      </c>
      <c r="AA24" s="15">
        <f t="shared" si="4"/>
        <v>7.6933333333333325</v>
      </c>
      <c r="AB24" s="5"/>
    </row>
    <row r="25" spans="2:28" x14ac:dyDescent="0.35">
      <c r="B25" s="5" t="str">
        <f t="shared" si="0"/>
        <v>Lepanto</v>
      </c>
      <c r="C25" s="5">
        <f t="shared" si="1"/>
        <v>2</v>
      </c>
      <c r="D25" s="5" t="s">
        <v>373</v>
      </c>
      <c r="E25" s="5">
        <v>2</v>
      </c>
      <c r="F25" s="5" t="s">
        <v>23</v>
      </c>
      <c r="G25" s="5">
        <v>71</v>
      </c>
      <c r="H25" s="5">
        <v>5</v>
      </c>
      <c r="I25" s="5"/>
      <c r="J25" s="5"/>
      <c r="V25" s="10" t="s">
        <v>17</v>
      </c>
      <c r="W25" s="15"/>
      <c r="X25" s="15"/>
      <c r="Y25" s="15"/>
      <c r="Z25" s="15"/>
      <c r="AA25" s="15"/>
      <c r="AB25" s="5"/>
    </row>
    <row r="26" spans="2:28" x14ac:dyDescent="0.35">
      <c r="B26" s="5" t="str">
        <f t="shared" si="0"/>
        <v>Lepanto</v>
      </c>
      <c r="C26" s="5">
        <f t="shared" si="1"/>
        <v>2</v>
      </c>
      <c r="D26" s="5" t="s">
        <v>373</v>
      </c>
      <c r="E26" s="5">
        <v>3</v>
      </c>
      <c r="F26" s="5" t="s">
        <v>23</v>
      </c>
      <c r="G26" s="5">
        <v>71</v>
      </c>
      <c r="H26" s="5">
        <v>5.7</v>
      </c>
      <c r="I26" s="5"/>
      <c r="J26" s="5"/>
      <c r="Q26" s="12"/>
      <c r="V26" s="10" t="s">
        <v>986</v>
      </c>
      <c r="W26" s="15"/>
      <c r="X26" s="15"/>
      <c r="Y26" s="15"/>
      <c r="Z26" s="15"/>
      <c r="AA26" s="15"/>
      <c r="AB26" s="5"/>
    </row>
    <row r="27" spans="2:28" x14ac:dyDescent="0.35">
      <c r="B27" s="5" t="str">
        <f t="shared" si="0"/>
        <v>Lepanto</v>
      </c>
      <c r="C27" s="5">
        <f t="shared" si="1"/>
        <v>2</v>
      </c>
      <c r="D27" s="5" t="s">
        <v>373</v>
      </c>
      <c r="E27" s="5">
        <v>2</v>
      </c>
      <c r="F27" s="5" t="s">
        <v>23</v>
      </c>
      <c r="G27" s="5">
        <v>70</v>
      </c>
      <c r="H27" s="5">
        <v>5.8</v>
      </c>
      <c r="I27" s="5"/>
      <c r="J27" s="5"/>
      <c r="V27" s="10" t="s">
        <v>988</v>
      </c>
      <c r="W27" s="15"/>
      <c r="X27" s="15"/>
      <c r="Y27" s="15"/>
      <c r="Z27" s="15"/>
      <c r="AA27" s="15"/>
      <c r="AB27" s="5"/>
    </row>
    <row r="28" spans="2:28" x14ac:dyDescent="0.35">
      <c r="B28" s="5" t="str">
        <f t="shared" si="0"/>
        <v>Lepanto</v>
      </c>
      <c r="C28" s="5">
        <f t="shared" si="1"/>
        <v>2</v>
      </c>
      <c r="D28" s="5" t="s">
        <v>373</v>
      </c>
      <c r="E28" s="5">
        <v>3</v>
      </c>
      <c r="F28" s="5" t="s">
        <v>23</v>
      </c>
      <c r="G28" s="5">
        <v>74</v>
      </c>
      <c r="H28" s="5">
        <v>6.1</v>
      </c>
      <c r="I28" s="5"/>
      <c r="J28" s="5"/>
      <c r="V28" s="10" t="s">
        <v>992</v>
      </c>
      <c r="W28" s="15"/>
      <c r="X28" s="15"/>
      <c r="Y28" s="15"/>
      <c r="Z28" s="15"/>
      <c r="AA28" s="15"/>
      <c r="AB28" s="5"/>
    </row>
    <row r="29" spans="2:28" x14ac:dyDescent="0.35">
      <c r="B29" s="5" t="str">
        <f t="shared" si="0"/>
        <v>Lepanto</v>
      </c>
      <c r="C29" s="5">
        <f t="shared" si="1"/>
        <v>2</v>
      </c>
      <c r="D29" s="5" t="s">
        <v>373</v>
      </c>
      <c r="E29" s="5">
        <v>3</v>
      </c>
      <c r="F29" s="5" t="s">
        <v>23</v>
      </c>
      <c r="G29" s="5">
        <v>72</v>
      </c>
      <c r="H29" s="5">
        <v>6.3</v>
      </c>
      <c r="I29" s="5"/>
      <c r="J29" s="5"/>
      <c r="V29" s="10" t="s">
        <v>5</v>
      </c>
      <c r="W29" s="15">
        <v>31</v>
      </c>
      <c r="X29" s="15">
        <v>30</v>
      </c>
      <c r="Y29" s="15">
        <v>30</v>
      </c>
      <c r="Z29" s="15">
        <f t="shared" si="4"/>
        <v>30.333333333333332</v>
      </c>
      <c r="AA29" s="15">
        <f t="shared" si="4"/>
        <v>30.333333333333332</v>
      </c>
      <c r="AB29" s="5"/>
    </row>
    <row r="30" spans="2:28" x14ac:dyDescent="0.35">
      <c r="B30" s="5" t="str">
        <f t="shared" si="0"/>
        <v>Lepanto</v>
      </c>
      <c r="C30" s="5">
        <f t="shared" si="1"/>
        <v>2</v>
      </c>
      <c r="D30" s="5" t="s">
        <v>373</v>
      </c>
      <c r="E30" s="5">
        <v>2</v>
      </c>
      <c r="F30" s="5" t="s">
        <v>23</v>
      </c>
      <c r="G30" s="5">
        <v>75</v>
      </c>
      <c r="H30" s="5">
        <v>6.7</v>
      </c>
      <c r="I30" s="5"/>
      <c r="J30" s="5"/>
      <c r="V30" s="10" t="s">
        <v>989</v>
      </c>
      <c r="W30" s="15"/>
      <c r="X30" s="15"/>
      <c r="Y30" s="15"/>
      <c r="Z30" s="15"/>
      <c r="AA30" s="15"/>
      <c r="AB30" s="5"/>
    </row>
    <row r="31" spans="2:28" x14ac:dyDescent="0.35">
      <c r="B31" s="5" t="str">
        <f t="shared" si="0"/>
        <v>Lepanto</v>
      </c>
      <c r="C31" s="5">
        <f t="shared" si="1"/>
        <v>2</v>
      </c>
      <c r="D31" s="5" t="s">
        <v>373</v>
      </c>
      <c r="E31" s="5">
        <v>3</v>
      </c>
      <c r="F31" s="5" t="s">
        <v>23</v>
      </c>
      <c r="G31" s="5">
        <v>74</v>
      </c>
      <c r="H31" s="5">
        <v>6.9</v>
      </c>
      <c r="I31" s="5"/>
      <c r="J31" s="5"/>
      <c r="V31" s="10" t="s">
        <v>377</v>
      </c>
      <c r="W31" s="15">
        <v>31</v>
      </c>
      <c r="X31" s="15">
        <v>31.1</v>
      </c>
      <c r="Y31" s="15">
        <v>31</v>
      </c>
      <c r="Z31" s="15">
        <f t="shared" si="4"/>
        <v>31.033333333333331</v>
      </c>
      <c r="AA31" s="15">
        <f t="shared" si="4"/>
        <v>31.033333333333331</v>
      </c>
    </row>
    <row r="32" spans="2:28" x14ac:dyDescent="0.35">
      <c r="B32" s="5" t="str">
        <f t="shared" si="0"/>
        <v>Lepanto</v>
      </c>
      <c r="C32" s="5">
        <f t="shared" si="1"/>
        <v>2</v>
      </c>
      <c r="D32" s="5" t="s">
        <v>373</v>
      </c>
      <c r="E32" s="5">
        <v>3</v>
      </c>
      <c r="F32" s="5" t="s">
        <v>75</v>
      </c>
      <c r="G32" s="5">
        <v>80</v>
      </c>
      <c r="H32" s="5">
        <v>7</v>
      </c>
      <c r="I32" s="5"/>
      <c r="J32" s="5"/>
      <c r="V32" s="10" t="s">
        <v>387</v>
      </c>
      <c r="W32" s="15"/>
      <c r="X32" s="15"/>
      <c r="Y32" s="15"/>
      <c r="Z32" s="15"/>
      <c r="AA32" s="15"/>
    </row>
    <row r="33" spans="2:10" x14ac:dyDescent="0.35">
      <c r="B33" s="5" t="str">
        <f t="shared" si="0"/>
        <v>Lepanto</v>
      </c>
      <c r="C33" s="5">
        <f t="shared" si="1"/>
        <v>2</v>
      </c>
      <c r="D33" s="5" t="s">
        <v>373</v>
      </c>
      <c r="E33" s="5">
        <v>3</v>
      </c>
      <c r="F33" s="5" t="s">
        <v>23</v>
      </c>
      <c r="G33" s="5">
        <v>79</v>
      </c>
      <c r="H33" s="5">
        <v>7.3</v>
      </c>
      <c r="I33" s="5"/>
      <c r="J33" s="5"/>
    </row>
    <row r="34" spans="2:10" x14ac:dyDescent="0.35">
      <c r="B34" s="5" t="str">
        <f t="shared" si="0"/>
        <v>Lepanto</v>
      </c>
      <c r="C34" s="5">
        <f t="shared" si="1"/>
        <v>2</v>
      </c>
      <c r="D34" s="5" t="s">
        <v>373</v>
      </c>
      <c r="E34" s="5">
        <v>2</v>
      </c>
      <c r="F34" s="5" t="s">
        <v>23</v>
      </c>
      <c r="G34" s="5">
        <v>76</v>
      </c>
      <c r="H34" s="5">
        <v>7.5</v>
      </c>
      <c r="I34" s="5"/>
      <c r="J34" s="5"/>
    </row>
    <row r="35" spans="2:10" x14ac:dyDescent="0.35">
      <c r="B35" s="5" t="str">
        <f t="shared" si="0"/>
        <v>Lepanto</v>
      </c>
      <c r="C35" s="5">
        <f t="shared" si="1"/>
        <v>2</v>
      </c>
      <c r="D35" s="5" t="s">
        <v>373</v>
      </c>
      <c r="E35" s="5">
        <v>2</v>
      </c>
      <c r="F35" s="5" t="s">
        <v>23</v>
      </c>
      <c r="G35" s="5">
        <v>82</v>
      </c>
      <c r="H35" s="5">
        <v>7.5</v>
      </c>
      <c r="I35" s="5"/>
      <c r="J35" s="5"/>
    </row>
    <row r="36" spans="2:10" x14ac:dyDescent="0.35">
      <c r="B36" s="5" t="str">
        <f t="shared" ref="B36:B67" si="5">$W$5</f>
        <v>Lepanto</v>
      </c>
      <c r="C36" s="5">
        <f t="shared" ref="C36:C67" si="6">$W$6</f>
        <v>2</v>
      </c>
      <c r="D36" s="5" t="s">
        <v>373</v>
      </c>
      <c r="E36" s="5">
        <v>2</v>
      </c>
      <c r="F36" s="5" t="s">
        <v>23</v>
      </c>
      <c r="G36" s="5">
        <v>80</v>
      </c>
      <c r="H36" s="5">
        <v>7.6</v>
      </c>
      <c r="I36" s="5"/>
      <c r="J36" s="5"/>
    </row>
    <row r="37" spans="2:10" x14ac:dyDescent="0.35">
      <c r="B37" s="5" t="str">
        <f t="shared" si="5"/>
        <v>Lepanto</v>
      </c>
      <c r="C37" s="5">
        <f t="shared" si="6"/>
        <v>2</v>
      </c>
      <c r="D37" s="5" t="s">
        <v>373</v>
      </c>
      <c r="E37" s="5">
        <v>2</v>
      </c>
      <c r="F37" s="5" t="s">
        <v>23</v>
      </c>
      <c r="G37" s="5">
        <v>85</v>
      </c>
      <c r="H37" s="5">
        <v>7.9</v>
      </c>
      <c r="I37" s="5"/>
      <c r="J37" s="5"/>
    </row>
    <row r="38" spans="2:10" x14ac:dyDescent="0.35">
      <c r="B38" s="5" t="str">
        <f t="shared" si="5"/>
        <v>Lepanto</v>
      </c>
      <c r="C38" s="5">
        <f t="shared" si="6"/>
        <v>2</v>
      </c>
      <c r="D38" s="5" t="s">
        <v>373</v>
      </c>
      <c r="E38" s="5">
        <v>3</v>
      </c>
      <c r="F38" s="5" t="s">
        <v>23</v>
      </c>
      <c r="G38" s="5">
        <v>78</v>
      </c>
      <c r="H38" s="5">
        <v>8.1</v>
      </c>
      <c r="I38" s="5"/>
      <c r="J38" s="5"/>
    </row>
    <row r="39" spans="2:10" x14ac:dyDescent="0.35">
      <c r="B39" s="5" t="str">
        <f t="shared" si="5"/>
        <v>Lepanto</v>
      </c>
      <c r="C39" s="5">
        <f t="shared" si="6"/>
        <v>2</v>
      </c>
      <c r="D39" s="5" t="s">
        <v>373</v>
      </c>
      <c r="E39" s="5">
        <v>2</v>
      </c>
      <c r="F39" s="5" t="s">
        <v>23</v>
      </c>
      <c r="G39" s="5">
        <v>81</v>
      </c>
      <c r="H39" s="5">
        <v>8.1999999999999993</v>
      </c>
      <c r="I39" s="5"/>
      <c r="J39" s="5"/>
    </row>
    <row r="40" spans="2:10" x14ac:dyDescent="0.35">
      <c r="B40" s="5" t="str">
        <f t="shared" si="5"/>
        <v>Lepanto</v>
      </c>
      <c r="C40" s="5">
        <f t="shared" si="6"/>
        <v>2</v>
      </c>
      <c r="D40" s="5" t="s">
        <v>373</v>
      </c>
      <c r="E40" s="5">
        <v>3</v>
      </c>
      <c r="F40" s="5" t="s">
        <v>23</v>
      </c>
      <c r="G40" s="5">
        <v>81</v>
      </c>
      <c r="H40" s="5">
        <v>8.1999999999999993</v>
      </c>
      <c r="I40" s="5"/>
      <c r="J40" s="5"/>
    </row>
    <row r="41" spans="2:10" x14ac:dyDescent="0.35">
      <c r="B41" s="5" t="str">
        <f t="shared" si="5"/>
        <v>Lepanto</v>
      </c>
      <c r="C41" s="5">
        <f t="shared" si="6"/>
        <v>2</v>
      </c>
      <c r="D41" s="5" t="s">
        <v>373</v>
      </c>
      <c r="E41" s="5">
        <v>2</v>
      </c>
      <c r="F41" s="5" t="s">
        <v>23</v>
      </c>
      <c r="G41" s="5">
        <v>82</v>
      </c>
      <c r="H41" s="5">
        <v>8.3000000000000007</v>
      </c>
      <c r="I41" s="5"/>
      <c r="J41" s="5"/>
    </row>
    <row r="42" spans="2:10" x14ac:dyDescent="0.35">
      <c r="B42" s="5" t="str">
        <f t="shared" si="5"/>
        <v>Lepanto</v>
      </c>
      <c r="C42" s="5">
        <f t="shared" si="6"/>
        <v>2</v>
      </c>
      <c r="D42" s="5" t="s">
        <v>373</v>
      </c>
      <c r="E42" s="5">
        <v>3</v>
      </c>
      <c r="F42" s="5" t="s">
        <v>15</v>
      </c>
      <c r="G42" s="5">
        <v>75</v>
      </c>
      <c r="H42" s="5">
        <v>8.5</v>
      </c>
      <c r="I42" s="5"/>
      <c r="J42" s="5"/>
    </row>
    <row r="43" spans="2:10" x14ac:dyDescent="0.35">
      <c r="B43" s="5" t="str">
        <f t="shared" si="5"/>
        <v>Lepanto</v>
      </c>
      <c r="C43" s="5">
        <f t="shared" si="6"/>
        <v>2</v>
      </c>
      <c r="D43" s="5" t="s">
        <v>373</v>
      </c>
      <c r="E43" s="5">
        <v>3</v>
      </c>
      <c r="F43" s="5" t="s">
        <v>23</v>
      </c>
      <c r="G43" s="5">
        <v>82</v>
      </c>
      <c r="H43" s="5">
        <v>8.8000000000000007</v>
      </c>
      <c r="I43" s="5"/>
      <c r="J43" s="5"/>
    </row>
    <row r="44" spans="2:10" x14ac:dyDescent="0.35">
      <c r="B44" s="5" t="str">
        <f t="shared" si="5"/>
        <v>Lepanto</v>
      </c>
      <c r="C44" s="5">
        <f t="shared" si="6"/>
        <v>2</v>
      </c>
      <c r="D44" s="5" t="s">
        <v>373</v>
      </c>
      <c r="E44" s="5">
        <v>3</v>
      </c>
      <c r="F44" s="5" t="s">
        <v>23</v>
      </c>
      <c r="G44" s="5">
        <v>85</v>
      </c>
      <c r="H44" s="5">
        <v>8.9</v>
      </c>
      <c r="I44" s="5"/>
      <c r="J44" s="5"/>
    </row>
    <row r="45" spans="2:10" x14ac:dyDescent="0.35">
      <c r="B45" s="5" t="str">
        <f t="shared" si="5"/>
        <v>Lepanto</v>
      </c>
      <c r="C45" s="5">
        <f t="shared" si="6"/>
        <v>2</v>
      </c>
      <c r="D45" s="5" t="s">
        <v>373</v>
      </c>
      <c r="E45" s="5">
        <v>3</v>
      </c>
      <c r="F45" s="5" t="s">
        <v>23</v>
      </c>
      <c r="G45" s="5">
        <v>85</v>
      </c>
      <c r="H45" s="5">
        <v>10</v>
      </c>
      <c r="I45" s="5"/>
      <c r="J45" s="5"/>
    </row>
    <row r="46" spans="2:10" x14ac:dyDescent="0.35">
      <c r="B46" s="5" t="str">
        <f t="shared" si="5"/>
        <v>Lepanto</v>
      </c>
      <c r="C46" s="5">
        <f t="shared" si="6"/>
        <v>2</v>
      </c>
      <c r="D46" s="5" t="s">
        <v>373</v>
      </c>
      <c r="E46" s="5">
        <v>2</v>
      </c>
      <c r="F46" s="5" t="s">
        <v>23</v>
      </c>
      <c r="G46" s="5">
        <v>86</v>
      </c>
      <c r="H46" s="5">
        <v>10</v>
      </c>
      <c r="I46" s="5"/>
      <c r="J46" s="5"/>
    </row>
    <row r="47" spans="2:10" x14ac:dyDescent="0.35">
      <c r="B47" s="5" t="str">
        <f t="shared" si="5"/>
        <v>Lepanto</v>
      </c>
      <c r="C47" s="5">
        <f t="shared" si="6"/>
        <v>2</v>
      </c>
      <c r="D47" s="5" t="s">
        <v>373</v>
      </c>
      <c r="E47" s="5">
        <v>3</v>
      </c>
      <c r="F47" s="5" t="s">
        <v>23</v>
      </c>
      <c r="G47" s="5">
        <v>92</v>
      </c>
      <c r="H47" s="5">
        <v>10.5</v>
      </c>
      <c r="I47" s="5"/>
      <c r="J47" s="5"/>
    </row>
    <row r="48" spans="2:10" x14ac:dyDescent="0.35">
      <c r="B48" s="5" t="str">
        <f t="shared" si="5"/>
        <v>Lepanto</v>
      </c>
      <c r="C48" s="5">
        <f t="shared" si="6"/>
        <v>2</v>
      </c>
      <c r="D48" s="5" t="s">
        <v>373</v>
      </c>
      <c r="E48" s="5">
        <v>3</v>
      </c>
      <c r="F48" s="5" t="s">
        <v>23</v>
      </c>
      <c r="G48" s="5">
        <v>89</v>
      </c>
      <c r="H48" s="5">
        <v>10.8</v>
      </c>
      <c r="I48" s="5"/>
      <c r="J48" s="5"/>
    </row>
    <row r="49" spans="2:10" x14ac:dyDescent="0.35">
      <c r="B49" s="5" t="str">
        <f t="shared" si="5"/>
        <v>Lepanto</v>
      </c>
      <c r="C49" s="5">
        <f t="shared" si="6"/>
        <v>2</v>
      </c>
      <c r="D49" s="5" t="s">
        <v>373</v>
      </c>
      <c r="E49" s="5">
        <v>3</v>
      </c>
      <c r="F49" s="5" t="s">
        <v>245</v>
      </c>
      <c r="G49" s="5">
        <v>86</v>
      </c>
      <c r="H49" s="5">
        <v>12.1</v>
      </c>
      <c r="I49" s="5"/>
      <c r="J49" s="5"/>
    </row>
    <row r="50" spans="2:10" x14ac:dyDescent="0.35">
      <c r="B50" s="5" t="str">
        <f t="shared" si="5"/>
        <v>Lepanto</v>
      </c>
      <c r="C50" s="5">
        <f t="shared" si="6"/>
        <v>2</v>
      </c>
      <c r="D50" s="5" t="s">
        <v>373</v>
      </c>
      <c r="E50" s="5">
        <v>2</v>
      </c>
      <c r="F50" s="5" t="s">
        <v>23</v>
      </c>
      <c r="G50" s="5">
        <v>92</v>
      </c>
      <c r="H50" s="5">
        <v>12.1</v>
      </c>
      <c r="I50" s="5"/>
      <c r="J50" s="5"/>
    </row>
    <row r="51" spans="2:10" x14ac:dyDescent="0.35">
      <c r="B51" s="5" t="str">
        <f t="shared" si="5"/>
        <v>Lepanto</v>
      </c>
      <c r="C51" s="5">
        <f t="shared" si="6"/>
        <v>2</v>
      </c>
      <c r="D51" s="5" t="s">
        <v>373</v>
      </c>
      <c r="E51" s="5">
        <v>3</v>
      </c>
      <c r="F51" s="5" t="s">
        <v>23</v>
      </c>
      <c r="G51" s="5">
        <v>94</v>
      </c>
      <c r="H51" s="5">
        <v>12.8</v>
      </c>
      <c r="I51" s="5"/>
      <c r="J51" s="5"/>
    </row>
    <row r="52" spans="2:10" x14ac:dyDescent="0.35">
      <c r="B52" s="5" t="str">
        <f t="shared" si="5"/>
        <v>Lepanto</v>
      </c>
      <c r="C52" s="5">
        <f t="shared" si="6"/>
        <v>2</v>
      </c>
      <c r="D52" s="5" t="s">
        <v>373</v>
      </c>
      <c r="E52" s="5">
        <v>3</v>
      </c>
      <c r="F52" s="5" t="s">
        <v>23</v>
      </c>
      <c r="G52" s="5">
        <v>98</v>
      </c>
      <c r="H52" s="5">
        <v>14.2</v>
      </c>
      <c r="I52" s="5"/>
      <c r="J52" s="5"/>
    </row>
    <row r="53" spans="2:10" x14ac:dyDescent="0.35">
      <c r="B53" s="5" t="str">
        <f t="shared" si="5"/>
        <v>Lepanto</v>
      </c>
      <c r="C53" s="5">
        <f t="shared" si="6"/>
        <v>2</v>
      </c>
      <c r="D53" s="5" t="s">
        <v>373</v>
      </c>
      <c r="E53" s="5">
        <v>3</v>
      </c>
      <c r="F53" s="5" t="s">
        <v>23</v>
      </c>
      <c r="G53" s="5">
        <v>95</v>
      </c>
      <c r="H53" s="5">
        <v>14.3</v>
      </c>
      <c r="I53" s="5"/>
      <c r="J53" s="5"/>
    </row>
    <row r="54" spans="2:10" x14ac:dyDescent="0.35">
      <c r="B54" s="5" t="str">
        <f t="shared" si="5"/>
        <v>Lepanto</v>
      </c>
      <c r="C54" s="5">
        <f t="shared" si="6"/>
        <v>2</v>
      </c>
      <c r="D54" s="5" t="s">
        <v>373</v>
      </c>
      <c r="E54" s="5">
        <v>2</v>
      </c>
      <c r="F54" s="5" t="s">
        <v>23</v>
      </c>
      <c r="G54" s="5">
        <v>99</v>
      </c>
      <c r="H54" s="5">
        <v>17.2</v>
      </c>
      <c r="I54" s="5"/>
      <c r="J54" s="5"/>
    </row>
    <row r="55" spans="2:10" x14ac:dyDescent="0.35">
      <c r="B55" s="5" t="str">
        <f t="shared" si="5"/>
        <v>Lepanto</v>
      </c>
      <c r="C55" s="5">
        <f t="shared" si="6"/>
        <v>2</v>
      </c>
      <c r="D55" s="5" t="s">
        <v>373</v>
      </c>
      <c r="E55" s="5">
        <v>3</v>
      </c>
      <c r="F55" s="5" t="s">
        <v>23</v>
      </c>
      <c r="G55" s="5">
        <v>107</v>
      </c>
      <c r="H55" s="5">
        <v>19</v>
      </c>
      <c r="I55" s="5"/>
      <c r="J55" s="5"/>
    </row>
    <row r="56" spans="2:10" x14ac:dyDescent="0.35">
      <c r="B56" s="5" t="str">
        <f t="shared" si="5"/>
        <v>Lepanto</v>
      </c>
      <c r="C56" s="5">
        <f t="shared" si="6"/>
        <v>2</v>
      </c>
      <c r="D56" s="5" t="s">
        <v>373</v>
      </c>
      <c r="E56" s="5">
        <v>1</v>
      </c>
      <c r="F56" s="5" t="s">
        <v>1226</v>
      </c>
      <c r="G56" s="5">
        <v>92</v>
      </c>
      <c r="H56" s="5">
        <v>19.100000000000001</v>
      </c>
      <c r="I56" s="5"/>
      <c r="J56" s="5"/>
    </row>
    <row r="57" spans="2:10" x14ac:dyDescent="0.35">
      <c r="B57" s="5" t="str">
        <f t="shared" si="5"/>
        <v>Lepanto</v>
      </c>
      <c r="C57" s="5">
        <f t="shared" si="6"/>
        <v>2</v>
      </c>
      <c r="D57" s="5" t="s">
        <v>373</v>
      </c>
      <c r="E57" s="5">
        <v>3</v>
      </c>
      <c r="F57" s="5" t="s">
        <v>577</v>
      </c>
      <c r="G57" s="5">
        <v>95</v>
      </c>
      <c r="H57" s="5">
        <v>20.2</v>
      </c>
      <c r="I57" s="5"/>
      <c r="J57" s="5"/>
    </row>
    <row r="58" spans="2:10" x14ac:dyDescent="0.35">
      <c r="B58" s="5" t="str">
        <f t="shared" si="5"/>
        <v>Lepanto</v>
      </c>
      <c r="C58" s="5">
        <f t="shared" si="6"/>
        <v>2</v>
      </c>
      <c r="D58" s="5" t="s">
        <v>373</v>
      </c>
      <c r="E58" s="5">
        <v>3</v>
      </c>
      <c r="F58" s="5" t="s">
        <v>23</v>
      </c>
      <c r="G58" s="5">
        <v>116</v>
      </c>
      <c r="H58" s="5">
        <v>22.3</v>
      </c>
      <c r="I58" s="5"/>
      <c r="J58" s="5"/>
    </row>
    <row r="59" spans="2:10" x14ac:dyDescent="0.35">
      <c r="B59" s="5" t="str">
        <f t="shared" si="5"/>
        <v>Lepanto</v>
      </c>
      <c r="C59" s="5">
        <f t="shared" si="6"/>
        <v>2</v>
      </c>
      <c r="D59" s="5" t="s">
        <v>373</v>
      </c>
      <c r="E59" s="5">
        <v>3</v>
      </c>
      <c r="F59" s="5" t="s">
        <v>23</v>
      </c>
      <c r="G59" s="5">
        <v>121</v>
      </c>
      <c r="H59" s="5">
        <v>28.4</v>
      </c>
      <c r="I59" s="5"/>
      <c r="J59" s="5"/>
    </row>
    <row r="60" spans="2:10" x14ac:dyDescent="0.35">
      <c r="B60" s="5" t="str">
        <f t="shared" si="5"/>
        <v>Lepanto</v>
      </c>
      <c r="C60" s="5">
        <f t="shared" si="6"/>
        <v>2</v>
      </c>
      <c r="D60" s="5" t="s">
        <v>373</v>
      </c>
      <c r="E60" s="5">
        <v>3</v>
      </c>
      <c r="F60" s="5" t="s">
        <v>495</v>
      </c>
      <c r="G60" s="5">
        <v>361</v>
      </c>
      <c r="H60" s="5">
        <v>32.200000000000003</v>
      </c>
      <c r="I60" s="5" t="s">
        <v>13</v>
      </c>
      <c r="J60" s="5" t="s">
        <v>1010</v>
      </c>
    </row>
    <row r="61" spans="2:10" x14ac:dyDescent="0.35">
      <c r="B61" s="5" t="str">
        <f t="shared" si="5"/>
        <v>Lepanto</v>
      </c>
      <c r="C61" s="5">
        <f t="shared" si="6"/>
        <v>2</v>
      </c>
      <c r="D61" s="5" t="s">
        <v>373</v>
      </c>
      <c r="E61" s="5">
        <v>3</v>
      </c>
      <c r="F61" s="5" t="s">
        <v>769</v>
      </c>
      <c r="G61" s="5">
        <v>120</v>
      </c>
      <c r="H61" s="5">
        <v>35</v>
      </c>
      <c r="I61" s="5"/>
      <c r="J61" s="5"/>
    </row>
    <row r="62" spans="2:10" x14ac:dyDescent="0.35">
      <c r="B62" s="5" t="str">
        <f t="shared" si="5"/>
        <v>Lepanto</v>
      </c>
      <c r="C62" s="5">
        <f t="shared" si="6"/>
        <v>2</v>
      </c>
      <c r="D62" s="5" t="s">
        <v>373</v>
      </c>
      <c r="E62" s="5">
        <v>2</v>
      </c>
      <c r="F62" s="5" t="s">
        <v>23</v>
      </c>
      <c r="G62" s="5">
        <v>139</v>
      </c>
      <c r="H62" s="5">
        <v>45.9</v>
      </c>
      <c r="I62" s="5"/>
      <c r="J62" s="5"/>
    </row>
    <row r="63" spans="2:10" x14ac:dyDescent="0.35">
      <c r="B63" s="5" t="str">
        <f t="shared" si="5"/>
        <v>Lepanto</v>
      </c>
      <c r="C63" s="5">
        <f t="shared" si="6"/>
        <v>2</v>
      </c>
      <c r="D63" s="5" t="s">
        <v>373</v>
      </c>
      <c r="E63" s="5">
        <v>3</v>
      </c>
      <c r="F63" s="5" t="s">
        <v>23</v>
      </c>
      <c r="G63" s="5">
        <v>145</v>
      </c>
      <c r="H63" s="5">
        <v>48</v>
      </c>
      <c r="I63" s="5"/>
      <c r="J63" s="5"/>
    </row>
    <row r="64" spans="2:10" x14ac:dyDescent="0.35">
      <c r="B64" s="5" t="str">
        <f t="shared" si="5"/>
        <v>Lepanto</v>
      </c>
      <c r="C64" s="5">
        <f t="shared" si="6"/>
        <v>2</v>
      </c>
      <c r="D64" s="5" t="s">
        <v>373</v>
      </c>
      <c r="E64" s="5">
        <v>3</v>
      </c>
      <c r="F64" s="5" t="s">
        <v>23</v>
      </c>
      <c r="G64" s="5">
        <v>154</v>
      </c>
      <c r="H64" s="5">
        <v>54.1</v>
      </c>
      <c r="I64" s="5"/>
      <c r="J64" s="5"/>
    </row>
    <row r="65" spans="2:10" x14ac:dyDescent="0.35">
      <c r="B65" s="5" t="str">
        <f t="shared" si="5"/>
        <v>Lepanto</v>
      </c>
      <c r="C65" s="5">
        <f t="shared" si="6"/>
        <v>2</v>
      </c>
      <c r="D65" s="5" t="s">
        <v>373</v>
      </c>
      <c r="E65" s="5">
        <v>1</v>
      </c>
      <c r="F65" s="5" t="s">
        <v>23</v>
      </c>
      <c r="G65" s="5">
        <v>157</v>
      </c>
      <c r="H65" s="5">
        <v>65.5</v>
      </c>
      <c r="I65" s="5"/>
      <c r="J65" s="5"/>
    </row>
    <row r="66" spans="2:10" x14ac:dyDescent="0.35">
      <c r="B66" s="5" t="str">
        <f t="shared" si="5"/>
        <v>Lepanto</v>
      </c>
      <c r="C66" s="5">
        <f t="shared" si="6"/>
        <v>2</v>
      </c>
      <c r="D66" s="5" t="s">
        <v>373</v>
      </c>
      <c r="E66" s="5">
        <v>1</v>
      </c>
      <c r="F66" s="5" t="s">
        <v>23</v>
      </c>
      <c r="G66" s="5">
        <v>170</v>
      </c>
      <c r="H66" s="5">
        <v>67</v>
      </c>
      <c r="I66" s="5"/>
      <c r="J66" s="5"/>
    </row>
    <row r="67" spans="2:10" x14ac:dyDescent="0.35">
      <c r="B67" s="5" t="str">
        <f t="shared" si="5"/>
        <v>Lepanto</v>
      </c>
      <c r="C67" s="5">
        <f t="shared" si="6"/>
        <v>2</v>
      </c>
      <c r="D67" s="5" t="s">
        <v>373</v>
      </c>
      <c r="E67" s="5">
        <v>3</v>
      </c>
      <c r="F67" s="5" t="s">
        <v>577</v>
      </c>
      <c r="G67" s="5">
        <v>150</v>
      </c>
      <c r="H67" s="5">
        <v>70.2</v>
      </c>
      <c r="I67" s="5"/>
      <c r="J67" s="5"/>
    </row>
    <row r="68" spans="2:10" x14ac:dyDescent="0.35">
      <c r="B68" s="5" t="str">
        <f t="shared" ref="B68:B95" si="7">$W$5</f>
        <v>Lepanto</v>
      </c>
      <c r="C68" s="5">
        <f t="shared" ref="C68:C95" si="8">$W$6</f>
        <v>2</v>
      </c>
      <c r="D68" s="5" t="s">
        <v>373</v>
      </c>
      <c r="E68" s="5">
        <v>1</v>
      </c>
      <c r="F68" s="5" t="s">
        <v>29</v>
      </c>
      <c r="G68" s="5">
        <v>205</v>
      </c>
      <c r="H68" s="5">
        <v>166.1</v>
      </c>
      <c r="I68" s="5"/>
      <c r="J68" s="5"/>
    </row>
    <row r="69" spans="2:10" x14ac:dyDescent="0.35">
      <c r="B69" s="5" t="str">
        <f t="shared" si="7"/>
        <v>Lepanto</v>
      </c>
      <c r="C69" s="5">
        <f t="shared" si="8"/>
        <v>2</v>
      </c>
      <c r="D69" s="5" t="s">
        <v>373</v>
      </c>
      <c r="E69" s="5">
        <v>2</v>
      </c>
      <c r="F69" s="5" t="s">
        <v>23</v>
      </c>
      <c r="G69" s="5">
        <v>225</v>
      </c>
      <c r="H69" s="5">
        <v>175</v>
      </c>
      <c r="I69" s="5"/>
      <c r="J69" s="5"/>
    </row>
    <row r="70" spans="2:10" x14ac:dyDescent="0.35">
      <c r="B70" s="5" t="str">
        <f t="shared" si="7"/>
        <v>Lepanto</v>
      </c>
      <c r="C70" s="5">
        <f t="shared" si="8"/>
        <v>2</v>
      </c>
      <c r="D70" s="5" t="s">
        <v>373</v>
      </c>
      <c r="E70" s="5">
        <v>2</v>
      </c>
      <c r="F70" s="5" t="s">
        <v>23</v>
      </c>
      <c r="G70" s="5">
        <v>226</v>
      </c>
      <c r="H70" s="5">
        <v>178</v>
      </c>
      <c r="I70" s="5"/>
      <c r="J70" s="5"/>
    </row>
    <row r="71" spans="2:10" x14ac:dyDescent="0.35">
      <c r="B71" s="5" t="str">
        <f t="shared" si="7"/>
        <v>Lepanto</v>
      </c>
      <c r="C71" s="5">
        <f t="shared" si="8"/>
        <v>2</v>
      </c>
      <c r="D71" s="5" t="s">
        <v>373</v>
      </c>
      <c r="E71" s="5">
        <v>1</v>
      </c>
      <c r="F71" s="5" t="s">
        <v>23</v>
      </c>
      <c r="G71" s="5">
        <v>243</v>
      </c>
      <c r="H71" s="5">
        <v>195.5</v>
      </c>
      <c r="I71" s="5"/>
      <c r="J71" s="5"/>
    </row>
    <row r="72" spans="2:10" x14ac:dyDescent="0.35">
      <c r="B72" s="5" t="str">
        <f t="shared" si="7"/>
        <v>Lepanto</v>
      </c>
      <c r="C72" s="5">
        <f t="shared" si="8"/>
        <v>2</v>
      </c>
      <c r="D72" s="5" t="s">
        <v>373</v>
      </c>
      <c r="E72" s="5">
        <v>1</v>
      </c>
      <c r="F72" s="5" t="s">
        <v>29</v>
      </c>
      <c r="G72" s="5">
        <v>239</v>
      </c>
      <c r="H72" s="5">
        <v>258.3</v>
      </c>
      <c r="I72" s="5"/>
      <c r="J72" s="5"/>
    </row>
    <row r="73" spans="2:10" x14ac:dyDescent="0.35">
      <c r="B73" s="5" t="str">
        <f t="shared" si="7"/>
        <v>Lepanto</v>
      </c>
      <c r="C73" s="5">
        <f t="shared" si="8"/>
        <v>2</v>
      </c>
      <c r="D73" s="5" t="s">
        <v>373</v>
      </c>
      <c r="E73" s="5">
        <v>3</v>
      </c>
      <c r="F73" s="5" t="s">
        <v>15</v>
      </c>
      <c r="G73" s="5">
        <v>255</v>
      </c>
      <c r="H73" s="5">
        <v>307.8</v>
      </c>
      <c r="I73" s="5"/>
      <c r="J73" s="5"/>
    </row>
    <row r="74" spans="2:10" x14ac:dyDescent="0.35">
      <c r="B74" s="5" t="str">
        <f t="shared" si="7"/>
        <v>Lepanto</v>
      </c>
      <c r="C74" s="5">
        <f t="shared" si="8"/>
        <v>2</v>
      </c>
      <c r="D74" s="5" t="s">
        <v>364</v>
      </c>
      <c r="E74" s="5">
        <v>1</v>
      </c>
      <c r="F74" s="5" t="s">
        <v>35</v>
      </c>
      <c r="G74" s="5">
        <v>16</v>
      </c>
      <c r="H74" s="5">
        <v>0.1</v>
      </c>
      <c r="I74" s="5"/>
      <c r="J74" s="5"/>
    </row>
    <row r="75" spans="2:10" x14ac:dyDescent="0.35">
      <c r="B75" s="5" t="str">
        <f t="shared" si="7"/>
        <v>Lepanto</v>
      </c>
      <c r="C75" s="5">
        <f t="shared" si="8"/>
        <v>2</v>
      </c>
      <c r="D75" s="5" t="s">
        <v>364</v>
      </c>
      <c r="E75" s="5">
        <v>1</v>
      </c>
      <c r="F75" s="5" t="s">
        <v>35</v>
      </c>
      <c r="G75" s="5">
        <v>16</v>
      </c>
      <c r="H75" s="5">
        <v>0.5</v>
      </c>
      <c r="I75" s="5"/>
      <c r="J75" s="5"/>
    </row>
    <row r="76" spans="2:10" x14ac:dyDescent="0.35">
      <c r="B76" s="5" t="str">
        <f t="shared" si="7"/>
        <v>Lepanto</v>
      </c>
      <c r="C76" s="5">
        <f t="shared" si="8"/>
        <v>2</v>
      </c>
      <c r="D76" s="5" t="s">
        <v>364</v>
      </c>
      <c r="E76" s="5">
        <v>1</v>
      </c>
      <c r="F76" s="5" t="s">
        <v>23</v>
      </c>
      <c r="G76" s="5">
        <v>65</v>
      </c>
      <c r="H76" s="5">
        <v>4.9000000000000004</v>
      </c>
      <c r="I76" s="5"/>
      <c r="J76" s="5"/>
    </row>
    <row r="77" spans="2:10" x14ac:dyDescent="0.35">
      <c r="B77" s="5" t="str">
        <f t="shared" si="7"/>
        <v>Lepanto</v>
      </c>
      <c r="C77" s="5">
        <f t="shared" si="8"/>
        <v>2</v>
      </c>
      <c r="D77" s="5" t="s">
        <v>364</v>
      </c>
      <c r="E77" s="5">
        <v>1</v>
      </c>
      <c r="F77" s="5" t="s">
        <v>23</v>
      </c>
      <c r="G77" s="5">
        <v>65</v>
      </c>
      <c r="H77" s="5">
        <v>5.0999999999999996</v>
      </c>
      <c r="I77" s="5"/>
      <c r="J77" s="5"/>
    </row>
    <row r="78" spans="2:10" x14ac:dyDescent="0.35">
      <c r="B78" s="5" t="str">
        <f t="shared" si="7"/>
        <v>Lepanto</v>
      </c>
      <c r="C78" s="5">
        <f t="shared" si="8"/>
        <v>2</v>
      </c>
      <c r="D78" s="5" t="s">
        <v>364</v>
      </c>
      <c r="E78" s="5">
        <v>1</v>
      </c>
      <c r="F78" s="5" t="s">
        <v>23</v>
      </c>
      <c r="G78" s="5">
        <v>69</v>
      </c>
      <c r="H78" s="5">
        <v>5.4</v>
      </c>
      <c r="I78" s="5"/>
      <c r="J78" s="5"/>
    </row>
    <row r="79" spans="2:10" x14ac:dyDescent="0.35">
      <c r="B79" s="5" t="str">
        <f t="shared" si="7"/>
        <v>Lepanto</v>
      </c>
      <c r="C79" s="5">
        <f t="shared" si="8"/>
        <v>2</v>
      </c>
      <c r="D79" s="5" t="s">
        <v>364</v>
      </c>
      <c r="E79" s="5">
        <v>1</v>
      </c>
      <c r="F79" s="5" t="s">
        <v>23</v>
      </c>
      <c r="G79" s="5">
        <v>75</v>
      </c>
      <c r="H79" s="5">
        <v>6.5</v>
      </c>
      <c r="I79" s="5"/>
      <c r="J79" s="5"/>
    </row>
    <row r="80" spans="2:10" x14ac:dyDescent="0.35">
      <c r="B80" s="5" t="str">
        <f t="shared" si="7"/>
        <v>Lepanto</v>
      </c>
      <c r="C80" s="5">
        <f t="shared" si="8"/>
        <v>2</v>
      </c>
      <c r="D80" s="5" t="s">
        <v>364</v>
      </c>
      <c r="E80" s="5">
        <v>1</v>
      </c>
      <c r="F80" s="5" t="s">
        <v>23</v>
      </c>
      <c r="G80" s="5">
        <v>71</v>
      </c>
      <c r="H80" s="5">
        <v>6.8</v>
      </c>
      <c r="I80" s="5"/>
      <c r="J80" s="5"/>
    </row>
    <row r="81" spans="2:10" x14ac:dyDescent="0.35">
      <c r="B81" s="5" t="str">
        <f t="shared" si="7"/>
        <v>Lepanto</v>
      </c>
      <c r="C81" s="5">
        <f t="shared" si="8"/>
        <v>2</v>
      </c>
      <c r="D81" s="5" t="s">
        <v>364</v>
      </c>
      <c r="E81" s="5">
        <v>1</v>
      </c>
      <c r="F81" s="5" t="s">
        <v>23</v>
      </c>
      <c r="G81" s="5">
        <v>75</v>
      </c>
      <c r="H81" s="5">
        <v>7</v>
      </c>
      <c r="I81" s="5"/>
      <c r="J81" s="5"/>
    </row>
    <row r="82" spans="2:10" x14ac:dyDescent="0.35">
      <c r="B82" s="5" t="str">
        <f t="shared" si="7"/>
        <v>Lepanto</v>
      </c>
      <c r="C82" s="5">
        <f t="shared" si="8"/>
        <v>2</v>
      </c>
      <c r="D82" s="5" t="s">
        <v>364</v>
      </c>
      <c r="E82" s="5">
        <v>1</v>
      </c>
      <c r="F82" s="5" t="s">
        <v>23</v>
      </c>
      <c r="G82" s="5">
        <v>74</v>
      </c>
      <c r="H82" s="5">
        <v>7.2</v>
      </c>
      <c r="I82" s="5"/>
      <c r="J82" s="5"/>
    </row>
    <row r="83" spans="2:10" x14ac:dyDescent="0.35">
      <c r="B83" s="5" t="str">
        <f t="shared" si="7"/>
        <v>Lepanto</v>
      </c>
      <c r="C83" s="5">
        <f t="shared" si="8"/>
        <v>2</v>
      </c>
      <c r="D83" s="5" t="s">
        <v>364</v>
      </c>
      <c r="E83" s="5">
        <v>1</v>
      </c>
      <c r="F83" s="5" t="s">
        <v>23</v>
      </c>
      <c r="G83" s="5">
        <v>76</v>
      </c>
      <c r="H83" s="5">
        <v>7.2</v>
      </c>
      <c r="I83" s="5"/>
      <c r="J83" s="5"/>
    </row>
    <row r="84" spans="2:10" x14ac:dyDescent="0.35">
      <c r="B84" s="5" t="str">
        <f t="shared" si="7"/>
        <v>Lepanto</v>
      </c>
      <c r="C84" s="5">
        <f t="shared" si="8"/>
        <v>2</v>
      </c>
      <c r="D84" s="5" t="s">
        <v>364</v>
      </c>
      <c r="E84" s="5">
        <v>1</v>
      </c>
      <c r="F84" s="5" t="s">
        <v>23</v>
      </c>
      <c r="G84" s="5">
        <v>73</v>
      </c>
      <c r="H84" s="5">
        <v>7.6</v>
      </c>
      <c r="I84" s="5"/>
      <c r="J84" s="5"/>
    </row>
    <row r="85" spans="2:10" x14ac:dyDescent="0.35">
      <c r="B85" s="5" t="str">
        <f t="shared" si="7"/>
        <v>Lepanto</v>
      </c>
      <c r="C85" s="5">
        <f t="shared" si="8"/>
        <v>2</v>
      </c>
      <c r="D85" s="5" t="s">
        <v>364</v>
      </c>
      <c r="E85" s="5">
        <v>1</v>
      </c>
      <c r="F85" s="5" t="s">
        <v>23</v>
      </c>
      <c r="G85" s="5">
        <v>80</v>
      </c>
      <c r="H85" s="5">
        <v>7.8</v>
      </c>
      <c r="I85" s="5"/>
      <c r="J85" s="5"/>
    </row>
    <row r="86" spans="2:10" x14ac:dyDescent="0.35">
      <c r="B86" s="5" t="str">
        <f t="shared" si="7"/>
        <v>Lepanto</v>
      </c>
      <c r="C86" s="5">
        <f t="shared" si="8"/>
        <v>2</v>
      </c>
      <c r="D86" s="5" t="s">
        <v>364</v>
      </c>
      <c r="E86" s="5">
        <v>1</v>
      </c>
      <c r="F86" s="5" t="s">
        <v>23</v>
      </c>
      <c r="G86" s="5">
        <v>77</v>
      </c>
      <c r="H86" s="5">
        <v>8</v>
      </c>
      <c r="I86" s="5"/>
      <c r="J86" s="5"/>
    </row>
    <row r="87" spans="2:10" x14ac:dyDescent="0.35">
      <c r="B87" s="5" t="str">
        <f t="shared" si="7"/>
        <v>Lepanto</v>
      </c>
      <c r="C87" s="5">
        <f t="shared" si="8"/>
        <v>2</v>
      </c>
      <c r="D87" s="5" t="s">
        <v>364</v>
      </c>
      <c r="E87" s="5">
        <v>1</v>
      </c>
      <c r="F87" s="5" t="s">
        <v>23</v>
      </c>
      <c r="G87" s="5">
        <v>80</v>
      </c>
      <c r="H87" s="5">
        <v>8.4</v>
      </c>
      <c r="I87" s="5"/>
      <c r="J87" s="5"/>
    </row>
    <row r="88" spans="2:10" x14ac:dyDescent="0.35">
      <c r="B88" s="5" t="str">
        <f t="shared" si="7"/>
        <v>Lepanto</v>
      </c>
      <c r="C88" s="5">
        <f t="shared" si="8"/>
        <v>2</v>
      </c>
      <c r="D88" s="5" t="s">
        <v>364</v>
      </c>
      <c r="E88" s="5">
        <v>1</v>
      </c>
      <c r="F88" s="5" t="s">
        <v>23</v>
      </c>
      <c r="G88" s="5">
        <v>90</v>
      </c>
      <c r="H88" s="5">
        <v>10.4</v>
      </c>
      <c r="I88" s="5"/>
      <c r="J88" s="5"/>
    </row>
    <row r="89" spans="2:10" x14ac:dyDescent="0.35">
      <c r="B89" s="5" t="str">
        <f t="shared" si="7"/>
        <v>Lepanto</v>
      </c>
      <c r="C89" s="5">
        <f t="shared" si="8"/>
        <v>2</v>
      </c>
      <c r="D89" s="5" t="s">
        <v>364</v>
      </c>
      <c r="E89" s="5">
        <v>1</v>
      </c>
      <c r="F89" s="5" t="s">
        <v>23</v>
      </c>
      <c r="G89" s="5">
        <v>91</v>
      </c>
      <c r="H89" s="5">
        <v>11.8</v>
      </c>
      <c r="I89" s="5"/>
      <c r="J89" s="5"/>
    </row>
    <row r="90" spans="2:10" x14ac:dyDescent="0.35">
      <c r="B90" s="5" t="str">
        <f t="shared" si="7"/>
        <v>Lepanto</v>
      </c>
      <c r="C90" s="5">
        <f t="shared" si="8"/>
        <v>2</v>
      </c>
      <c r="D90" s="5" t="s">
        <v>364</v>
      </c>
      <c r="E90" s="5">
        <v>1</v>
      </c>
      <c r="F90" s="5" t="s">
        <v>23</v>
      </c>
      <c r="G90" s="5">
        <v>90</v>
      </c>
      <c r="H90" s="5">
        <v>12.8</v>
      </c>
      <c r="I90" s="5"/>
      <c r="J90" s="5"/>
    </row>
    <row r="91" spans="2:10" x14ac:dyDescent="0.35">
      <c r="B91" s="5" t="str">
        <f t="shared" si="7"/>
        <v>Lepanto</v>
      </c>
      <c r="C91" s="5">
        <f t="shared" si="8"/>
        <v>2</v>
      </c>
      <c r="D91" s="5" t="s">
        <v>364</v>
      </c>
      <c r="E91" s="5">
        <v>1</v>
      </c>
      <c r="F91" s="5" t="s">
        <v>71</v>
      </c>
      <c r="G91" s="5">
        <v>105</v>
      </c>
      <c r="H91" s="5">
        <v>14</v>
      </c>
      <c r="I91" s="5"/>
      <c r="J91" s="5" t="s">
        <v>1007</v>
      </c>
    </row>
    <row r="92" spans="2:10" x14ac:dyDescent="0.35">
      <c r="B92" s="5" t="str">
        <f t="shared" si="7"/>
        <v>Lepanto</v>
      </c>
      <c r="C92" s="5">
        <f t="shared" si="8"/>
        <v>2</v>
      </c>
      <c r="D92" s="5" t="s">
        <v>364</v>
      </c>
      <c r="E92" s="5">
        <v>1</v>
      </c>
      <c r="F92" s="5" t="s">
        <v>23</v>
      </c>
      <c r="G92" s="5">
        <v>95</v>
      </c>
      <c r="H92" s="5">
        <v>14.4</v>
      </c>
      <c r="I92" s="5"/>
      <c r="J92" s="5"/>
    </row>
    <row r="93" spans="2:10" x14ac:dyDescent="0.35">
      <c r="B93" s="5" t="str">
        <f t="shared" si="7"/>
        <v>Lepanto</v>
      </c>
      <c r="C93" s="5">
        <f t="shared" si="8"/>
        <v>2</v>
      </c>
      <c r="D93" s="5" t="s">
        <v>364</v>
      </c>
      <c r="E93" s="5">
        <v>1</v>
      </c>
      <c r="F93" s="5" t="s">
        <v>219</v>
      </c>
      <c r="G93" s="5">
        <v>125</v>
      </c>
      <c r="H93" s="5">
        <v>47</v>
      </c>
      <c r="I93" s="5"/>
      <c r="J93" s="5"/>
    </row>
    <row r="94" spans="2:10" x14ac:dyDescent="0.35">
      <c r="B94" s="5" t="str">
        <f t="shared" si="7"/>
        <v>Lepanto</v>
      </c>
      <c r="C94" s="5">
        <f t="shared" si="8"/>
        <v>2</v>
      </c>
      <c r="D94" s="5" t="s">
        <v>364</v>
      </c>
      <c r="E94" s="5">
        <v>1</v>
      </c>
      <c r="F94" s="5" t="s">
        <v>219</v>
      </c>
      <c r="G94" s="5">
        <v>132</v>
      </c>
      <c r="H94" s="5">
        <v>51.3</v>
      </c>
      <c r="I94" s="5"/>
      <c r="J94" s="5"/>
    </row>
    <row r="95" spans="2:10" x14ac:dyDescent="0.35">
      <c r="B95" s="5" t="str">
        <f t="shared" si="7"/>
        <v>Lepanto</v>
      </c>
      <c r="C95" s="5">
        <f t="shared" si="8"/>
        <v>2</v>
      </c>
      <c r="D95" s="5" t="s">
        <v>364</v>
      </c>
      <c r="E95" s="5">
        <v>1</v>
      </c>
      <c r="F95" s="5" t="s">
        <v>629</v>
      </c>
      <c r="G95" s="5">
        <v>15</v>
      </c>
      <c r="H95" s="5"/>
      <c r="I95" s="5"/>
      <c r="J95" s="5" t="s">
        <v>1008</v>
      </c>
    </row>
  </sheetData>
  <mergeCells count="1">
    <mergeCell ref="W3:AA3"/>
  </mergeCells>
  <conditionalFormatting sqref="W5:W9">
    <cfRule type="containsBlanks" dxfId="93" priority="2">
      <formula>LEN(TRIM(W5))=0</formula>
    </cfRule>
  </conditionalFormatting>
  <conditionalFormatting sqref="W13:Y14 Z15:AA15 W17:Y18 W20:Y32">
    <cfRule type="containsBlanks" dxfId="92"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8" id="{9EE334B4-0FC2-4004-94A0-31AA20CBE2E5}">
            <xm:f>COUNT(MATCH($F4,'Potential Species'!$C$4:$C$945, 0))=0</xm:f>
            <x14:dxf>
              <fill>
                <patternFill patternType="solid">
                  <bgColor theme="5" tint="0.79998168889431442"/>
                </patternFill>
              </fill>
            </x14:dxf>
          </x14:cfRule>
          <xm:sqref>F4:F95</xm:sqref>
        </x14:conditionalFormatting>
      </x14:conditionalFormatting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6B6F-35CF-4731-94D4-31CEDF95FD06}">
  <sheetPr codeName="Sheet73"/>
  <dimension ref="A1:I93"/>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2.6328125" bestFit="1" customWidth="1"/>
    <col min="6" max="6" width="20.81640625" bestFit="1" customWidth="1"/>
    <col min="7" max="7" width="11" bestFit="1" customWidth="1"/>
    <col min="8" max="8" width="10.81640625" bestFit="1" customWidth="1"/>
    <col min="9" max="9" width="27" bestFit="1" customWidth="1"/>
    <col min="10" max="10" width="24.26953125" bestFit="1" customWidth="1"/>
    <col min="11" max="11" width="23.1796875" bestFit="1" customWidth="1"/>
    <col min="12" max="12" width="12.7265625" bestFit="1" customWidth="1"/>
    <col min="13" max="13" width="19.81640625" bestFit="1" customWidth="1"/>
    <col min="14" max="14" width="28.726562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4</v>
      </c>
      <c r="C2" t="s">
        <v>365</v>
      </c>
      <c r="D2">
        <v>2</v>
      </c>
      <c r="E2" t="s">
        <v>68</v>
      </c>
      <c r="F2">
        <v>64</v>
      </c>
      <c r="G2">
        <v>4.3</v>
      </c>
    </row>
    <row r="3" spans="1:9" x14ac:dyDescent="0.35">
      <c r="A3" t="s">
        <v>25</v>
      </c>
      <c r="B3">
        <v>4</v>
      </c>
      <c r="C3" t="s">
        <v>365</v>
      </c>
      <c r="D3">
        <v>2</v>
      </c>
      <c r="E3" t="s">
        <v>68</v>
      </c>
      <c r="F3">
        <v>70</v>
      </c>
      <c r="G3">
        <v>3.6</v>
      </c>
    </row>
    <row r="4" spans="1:9" x14ac:dyDescent="0.35">
      <c r="A4" t="s">
        <v>25</v>
      </c>
      <c r="B4">
        <v>4</v>
      </c>
      <c r="C4" t="s">
        <v>365</v>
      </c>
      <c r="D4">
        <v>3</v>
      </c>
      <c r="E4" t="s">
        <v>68</v>
      </c>
      <c r="F4">
        <v>80</v>
      </c>
      <c r="G4">
        <v>6.9</v>
      </c>
    </row>
    <row r="5" spans="1:9" x14ac:dyDescent="0.35">
      <c r="A5" t="s">
        <v>25</v>
      </c>
      <c r="B5">
        <v>4</v>
      </c>
      <c r="C5" t="s">
        <v>365</v>
      </c>
      <c r="D5">
        <v>1</v>
      </c>
      <c r="E5" t="s">
        <v>68</v>
      </c>
      <c r="F5">
        <v>82</v>
      </c>
      <c r="G5">
        <v>6.3</v>
      </c>
    </row>
    <row r="6" spans="1:9" x14ac:dyDescent="0.35">
      <c r="A6" t="s">
        <v>25</v>
      </c>
      <c r="B6">
        <v>4</v>
      </c>
      <c r="C6" t="s">
        <v>365</v>
      </c>
      <c r="D6">
        <v>1</v>
      </c>
      <c r="E6" t="s">
        <v>117</v>
      </c>
      <c r="F6">
        <v>90</v>
      </c>
      <c r="G6">
        <v>13</v>
      </c>
    </row>
    <row r="7" spans="1:9" x14ac:dyDescent="0.35">
      <c r="A7" t="s">
        <v>25</v>
      </c>
      <c r="B7">
        <v>4</v>
      </c>
      <c r="C7" t="s">
        <v>365</v>
      </c>
      <c r="D7">
        <v>8</v>
      </c>
      <c r="E7" t="s">
        <v>77</v>
      </c>
      <c r="F7">
        <v>97</v>
      </c>
      <c r="G7">
        <v>11.7</v>
      </c>
    </row>
    <row r="8" spans="1:9" x14ac:dyDescent="0.35">
      <c r="A8" t="s">
        <v>25</v>
      </c>
      <c r="B8">
        <v>4</v>
      </c>
      <c r="C8" t="s">
        <v>365</v>
      </c>
      <c r="D8">
        <v>1</v>
      </c>
      <c r="E8" t="s">
        <v>68</v>
      </c>
      <c r="F8">
        <v>99</v>
      </c>
      <c r="G8">
        <v>10.7</v>
      </c>
      <c r="I8" t="s">
        <v>1011</v>
      </c>
    </row>
    <row r="9" spans="1:9" x14ac:dyDescent="0.35">
      <c r="A9" t="s">
        <v>25</v>
      </c>
      <c r="B9">
        <v>4</v>
      </c>
      <c r="C9" t="s">
        <v>365</v>
      </c>
      <c r="D9">
        <v>6</v>
      </c>
      <c r="E9" t="s">
        <v>23</v>
      </c>
      <c r="F9">
        <v>101</v>
      </c>
      <c r="G9">
        <v>15.7</v>
      </c>
    </row>
    <row r="10" spans="1:9" x14ac:dyDescent="0.35">
      <c r="A10" t="s">
        <v>25</v>
      </c>
      <c r="B10">
        <v>4</v>
      </c>
      <c r="C10" t="s">
        <v>365</v>
      </c>
      <c r="D10">
        <v>6</v>
      </c>
      <c r="E10" t="s">
        <v>23</v>
      </c>
      <c r="F10">
        <v>101</v>
      </c>
      <c r="G10">
        <v>18.7</v>
      </c>
    </row>
    <row r="11" spans="1:9" x14ac:dyDescent="0.35">
      <c r="A11" t="s">
        <v>25</v>
      </c>
      <c r="B11">
        <v>4</v>
      </c>
      <c r="C11" t="s">
        <v>365</v>
      </c>
      <c r="D11">
        <v>6</v>
      </c>
      <c r="E11" t="s">
        <v>23</v>
      </c>
      <c r="F11">
        <v>104</v>
      </c>
      <c r="G11">
        <v>19.899999999999999</v>
      </c>
    </row>
    <row r="12" spans="1:9" x14ac:dyDescent="0.35">
      <c r="A12" t="s">
        <v>25</v>
      </c>
      <c r="B12">
        <v>4</v>
      </c>
      <c r="C12" t="s">
        <v>365</v>
      </c>
      <c r="D12">
        <v>6</v>
      </c>
      <c r="E12" t="s">
        <v>23</v>
      </c>
      <c r="F12">
        <v>107</v>
      </c>
      <c r="G12">
        <v>20.2</v>
      </c>
    </row>
    <row r="13" spans="1:9" x14ac:dyDescent="0.35">
      <c r="A13" t="s">
        <v>25</v>
      </c>
      <c r="B13">
        <v>4</v>
      </c>
      <c r="C13" t="s">
        <v>365</v>
      </c>
      <c r="D13">
        <v>5</v>
      </c>
      <c r="E13" t="s">
        <v>23</v>
      </c>
      <c r="F13">
        <v>108</v>
      </c>
      <c r="G13">
        <v>21.2</v>
      </c>
    </row>
    <row r="14" spans="1:9" x14ac:dyDescent="0.35">
      <c r="A14" t="s">
        <v>25</v>
      </c>
      <c r="B14">
        <v>4</v>
      </c>
      <c r="C14" t="s">
        <v>365</v>
      </c>
      <c r="D14">
        <v>5</v>
      </c>
      <c r="E14" t="s">
        <v>23</v>
      </c>
      <c r="F14">
        <v>110</v>
      </c>
      <c r="G14">
        <v>21.7</v>
      </c>
    </row>
    <row r="15" spans="1:9" x14ac:dyDescent="0.35">
      <c r="A15" t="s">
        <v>25</v>
      </c>
      <c r="B15">
        <v>4</v>
      </c>
      <c r="C15" t="s">
        <v>365</v>
      </c>
      <c r="D15">
        <v>8</v>
      </c>
      <c r="E15" t="s">
        <v>77</v>
      </c>
      <c r="F15">
        <v>110</v>
      </c>
      <c r="G15">
        <v>16</v>
      </c>
    </row>
    <row r="16" spans="1:9" x14ac:dyDescent="0.35">
      <c r="A16" t="s">
        <v>25</v>
      </c>
      <c r="B16">
        <v>4</v>
      </c>
      <c r="C16" t="s">
        <v>365</v>
      </c>
      <c r="D16">
        <v>8</v>
      </c>
      <c r="E16" t="s">
        <v>77</v>
      </c>
      <c r="F16">
        <v>110</v>
      </c>
      <c r="G16">
        <v>13.9</v>
      </c>
    </row>
    <row r="17" spans="1:9" x14ac:dyDescent="0.35">
      <c r="A17" t="s">
        <v>25</v>
      </c>
      <c r="B17">
        <v>4</v>
      </c>
      <c r="C17" t="s">
        <v>365</v>
      </c>
      <c r="D17">
        <v>7</v>
      </c>
      <c r="E17" t="s">
        <v>23</v>
      </c>
      <c r="F17">
        <v>111</v>
      </c>
      <c r="G17">
        <v>21.5</v>
      </c>
    </row>
    <row r="18" spans="1:9" x14ac:dyDescent="0.35">
      <c r="A18" t="s">
        <v>25</v>
      </c>
      <c r="B18">
        <v>4</v>
      </c>
      <c r="C18" t="s">
        <v>365</v>
      </c>
      <c r="D18">
        <v>9</v>
      </c>
      <c r="E18" t="s">
        <v>77</v>
      </c>
      <c r="F18">
        <v>111</v>
      </c>
      <c r="G18">
        <v>13.4</v>
      </c>
    </row>
    <row r="19" spans="1:9" x14ac:dyDescent="0.35">
      <c r="A19" t="s">
        <v>25</v>
      </c>
      <c r="B19">
        <v>4</v>
      </c>
      <c r="C19" t="s">
        <v>365</v>
      </c>
      <c r="D19">
        <v>8</v>
      </c>
      <c r="E19" t="s">
        <v>77</v>
      </c>
      <c r="F19">
        <v>114</v>
      </c>
      <c r="G19">
        <v>13.9</v>
      </c>
    </row>
    <row r="20" spans="1:9" x14ac:dyDescent="0.35">
      <c r="A20" t="s">
        <v>25</v>
      </c>
      <c r="B20">
        <v>4</v>
      </c>
      <c r="C20" t="s">
        <v>365</v>
      </c>
      <c r="D20">
        <v>8</v>
      </c>
      <c r="E20" t="s">
        <v>77</v>
      </c>
      <c r="F20">
        <v>115</v>
      </c>
      <c r="G20">
        <v>15.5</v>
      </c>
    </row>
    <row r="21" spans="1:9" x14ac:dyDescent="0.35">
      <c r="A21" t="s">
        <v>25</v>
      </c>
      <c r="B21">
        <v>4</v>
      </c>
      <c r="C21" t="s">
        <v>365</v>
      </c>
      <c r="D21">
        <v>5</v>
      </c>
      <c r="E21" t="s">
        <v>23</v>
      </c>
      <c r="F21">
        <v>119</v>
      </c>
      <c r="G21">
        <v>28.3</v>
      </c>
    </row>
    <row r="22" spans="1:9" x14ac:dyDescent="0.35">
      <c r="A22" t="s">
        <v>25</v>
      </c>
      <c r="B22">
        <v>4</v>
      </c>
      <c r="C22" t="s">
        <v>365</v>
      </c>
      <c r="D22">
        <v>4</v>
      </c>
      <c r="E22" t="s">
        <v>71</v>
      </c>
      <c r="F22">
        <v>120</v>
      </c>
      <c r="G22">
        <v>27.1</v>
      </c>
      <c r="I22" t="s">
        <v>1005</v>
      </c>
    </row>
    <row r="23" spans="1:9" x14ac:dyDescent="0.35">
      <c r="A23" t="s">
        <v>25</v>
      </c>
      <c r="B23">
        <v>4</v>
      </c>
      <c r="C23" t="s">
        <v>365</v>
      </c>
      <c r="D23">
        <v>6</v>
      </c>
      <c r="E23" t="s">
        <v>23</v>
      </c>
      <c r="F23">
        <v>123</v>
      </c>
      <c r="G23">
        <v>31.3</v>
      </c>
    </row>
    <row r="24" spans="1:9" x14ac:dyDescent="0.35">
      <c r="A24" t="s">
        <v>25</v>
      </c>
      <c r="B24">
        <v>4</v>
      </c>
      <c r="C24" t="s">
        <v>365</v>
      </c>
      <c r="D24">
        <v>4</v>
      </c>
      <c r="E24" t="s">
        <v>44</v>
      </c>
      <c r="F24">
        <v>130</v>
      </c>
      <c r="G24">
        <v>48.9</v>
      </c>
    </row>
    <row r="25" spans="1:9" x14ac:dyDescent="0.35">
      <c r="A25" t="s">
        <v>25</v>
      </c>
      <c r="B25">
        <v>4</v>
      </c>
      <c r="C25" t="s">
        <v>365</v>
      </c>
      <c r="D25">
        <v>4</v>
      </c>
      <c r="E25" t="s">
        <v>68</v>
      </c>
      <c r="F25">
        <v>150</v>
      </c>
      <c r="G25">
        <v>56.8</v>
      </c>
    </row>
    <row r="26" spans="1:9" x14ac:dyDescent="0.35">
      <c r="A26" t="s">
        <v>25</v>
      </c>
      <c r="B26">
        <v>4</v>
      </c>
      <c r="C26" t="s">
        <v>373</v>
      </c>
      <c r="D26">
        <v>2</v>
      </c>
      <c r="E26" t="s">
        <v>22</v>
      </c>
      <c r="F26">
        <v>28</v>
      </c>
      <c r="G26">
        <v>0.4</v>
      </c>
    </row>
    <row r="27" spans="1:9" x14ac:dyDescent="0.35">
      <c r="A27" t="s">
        <v>25</v>
      </c>
      <c r="B27">
        <v>4</v>
      </c>
      <c r="C27" t="s">
        <v>373</v>
      </c>
      <c r="D27">
        <v>2</v>
      </c>
      <c r="E27" t="s">
        <v>68</v>
      </c>
      <c r="F27">
        <v>29</v>
      </c>
      <c r="G27">
        <v>0.2</v>
      </c>
    </row>
    <row r="28" spans="1:9" x14ac:dyDescent="0.35">
      <c r="A28" t="s">
        <v>25</v>
      </c>
      <c r="B28">
        <v>4</v>
      </c>
      <c r="C28" t="s">
        <v>373</v>
      </c>
      <c r="D28">
        <v>2</v>
      </c>
      <c r="E28" t="s">
        <v>22</v>
      </c>
      <c r="F28">
        <v>32</v>
      </c>
      <c r="G28">
        <v>1.2</v>
      </c>
    </row>
    <row r="29" spans="1:9" x14ac:dyDescent="0.35">
      <c r="A29" t="s">
        <v>25</v>
      </c>
      <c r="B29">
        <v>4</v>
      </c>
      <c r="C29" t="s">
        <v>373</v>
      </c>
      <c r="D29">
        <v>2</v>
      </c>
      <c r="E29" t="s">
        <v>22</v>
      </c>
      <c r="F29">
        <v>36</v>
      </c>
      <c r="G29">
        <v>1.8</v>
      </c>
    </row>
    <row r="30" spans="1:9" x14ac:dyDescent="0.35">
      <c r="A30" t="s">
        <v>25</v>
      </c>
      <c r="B30">
        <v>4</v>
      </c>
      <c r="C30" t="s">
        <v>373</v>
      </c>
      <c r="D30">
        <v>2</v>
      </c>
      <c r="E30" t="s">
        <v>22</v>
      </c>
      <c r="F30">
        <v>40</v>
      </c>
      <c r="G30">
        <v>1.8</v>
      </c>
    </row>
    <row r="31" spans="1:9" x14ac:dyDescent="0.35">
      <c r="A31" t="s">
        <v>25</v>
      </c>
      <c r="B31">
        <v>4</v>
      </c>
      <c r="C31" t="s">
        <v>373</v>
      </c>
      <c r="D31">
        <v>2</v>
      </c>
      <c r="E31" t="s">
        <v>22</v>
      </c>
      <c r="F31">
        <v>41</v>
      </c>
      <c r="G31">
        <v>1.9</v>
      </c>
    </row>
    <row r="32" spans="1:9" x14ac:dyDescent="0.35">
      <c r="A32" t="s">
        <v>25</v>
      </c>
      <c r="B32">
        <v>4</v>
      </c>
      <c r="C32" t="s">
        <v>373</v>
      </c>
      <c r="D32">
        <v>2</v>
      </c>
      <c r="E32" t="s">
        <v>68</v>
      </c>
      <c r="F32">
        <v>42</v>
      </c>
      <c r="G32">
        <v>1</v>
      </c>
    </row>
    <row r="33" spans="1:9" x14ac:dyDescent="0.35">
      <c r="A33" t="s">
        <v>25</v>
      </c>
      <c r="B33">
        <v>4</v>
      </c>
      <c r="C33" t="s">
        <v>373</v>
      </c>
      <c r="D33">
        <v>2</v>
      </c>
      <c r="E33" t="s">
        <v>68</v>
      </c>
      <c r="F33">
        <v>43</v>
      </c>
      <c r="G33">
        <v>0.3</v>
      </c>
    </row>
    <row r="34" spans="1:9" x14ac:dyDescent="0.35">
      <c r="A34" t="s">
        <v>25</v>
      </c>
      <c r="B34">
        <v>4</v>
      </c>
      <c r="C34" t="s">
        <v>373</v>
      </c>
      <c r="D34">
        <v>2</v>
      </c>
      <c r="E34" t="s">
        <v>68</v>
      </c>
      <c r="F34">
        <v>65</v>
      </c>
      <c r="G34">
        <v>3.5</v>
      </c>
      <c r="I34" t="s">
        <v>1011</v>
      </c>
    </row>
    <row r="35" spans="1:9" x14ac:dyDescent="0.35">
      <c r="A35" t="s">
        <v>25</v>
      </c>
      <c r="B35">
        <v>4</v>
      </c>
      <c r="C35" t="s">
        <v>373</v>
      </c>
      <c r="D35">
        <v>2</v>
      </c>
      <c r="E35" t="s">
        <v>31</v>
      </c>
      <c r="F35">
        <v>75</v>
      </c>
      <c r="G35">
        <v>10.7</v>
      </c>
    </row>
    <row r="36" spans="1:9" x14ac:dyDescent="0.35">
      <c r="A36" t="s">
        <v>25</v>
      </c>
      <c r="B36">
        <v>4</v>
      </c>
      <c r="C36" t="s">
        <v>373</v>
      </c>
      <c r="D36">
        <v>3</v>
      </c>
      <c r="E36" t="s">
        <v>31</v>
      </c>
      <c r="F36">
        <v>82</v>
      </c>
      <c r="G36">
        <v>11.8</v>
      </c>
    </row>
    <row r="37" spans="1:9" x14ac:dyDescent="0.35">
      <c r="A37" t="s">
        <v>25</v>
      </c>
      <c r="B37">
        <v>4</v>
      </c>
      <c r="C37" t="s">
        <v>364</v>
      </c>
      <c r="D37">
        <v>1</v>
      </c>
      <c r="E37" t="s">
        <v>15</v>
      </c>
      <c r="F37">
        <v>20</v>
      </c>
      <c r="G37">
        <v>0.1</v>
      </c>
    </row>
    <row r="38" spans="1:9" x14ac:dyDescent="0.35">
      <c r="A38" t="s">
        <v>25</v>
      </c>
      <c r="B38">
        <v>4</v>
      </c>
      <c r="C38" t="s">
        <v>364</v>
      </c>
      <c r="D38">
        <v>1</v>
      </c>
      <c r="E38" t="s">
        <v>15</v>
      </c>
      <c r="F38">
        <v>21</v>
      </c>
      <c r="G38">
        <v>0.2</v>
      </c>
    </row>
    <row r="39" spans="1:9" x14ac:dyDescent="0.35">
      <c r="A39" t="s">
        <v>25</v>
      </c>
      <c r="B39">
        <v>4</v>
      </c>
      <c r="C39" t="s">
        <v>364</v>
      </c>
      <c r="D39">
        <v>1</v>
      </c>
      <c r="E39" t="s">
        <v>15</v>
      </c>
      <c r="F39">
        <v>23</v>
      </c>
      <c r="G39">
        <v>0.1</v>
      </c>
    </row>
    <row r="40" spans="1:9" x14ac:dyDescent="0.35">
      <c r="A40" t="s">
        <v>25</v>
      </c>
      <c r="B40">
        <v>4</v>
      </c>
      <c r="C40" t="s">
        <v>364</v>
      </c>
      <c r="D40">
        <v>1</v>
      </c>
      <c r="E40" t="s">
        <v>15</v>
      </c>
      <c r="F40">
        <v>24</v>
      </c>
      <c r="G40">
        <v>0.2</v>
      </c>
    </row>
    <row r="41" spans="1:9" x14ac:dyDescent="0.35">
      <c r="A41" t="s">
        <v>25</v>
      </c>
      <c r="B41">
        <v>4</v>
      </c>
      <c r="C41" t="s">
        <v>364</v>
      </c>
      <c r="D41">
        <v>1</v>
      </c>
      <c r="E41" t="s">
        <v>68</v>
      </c>
      <c r="F41">
        <v>25</v>
      </c>
      <c r="G41">
        <v>0.2</v>
      </c>
    </row>
    <row r="42" spans="1:9" x14ac:dyDescent="0.35">
      <c r="A42" t="s">
        <v>25</v>
      </c>
      <c r="B42">
        <v>4</v>
      </c>
      <c r="C42" t="s">
        <v>364</v>
      </c>
      <c r="D42">
        <v>1</v>
      </c>
      <c r="E42" t="s">
        <v>68</v>
      </c>
      <c r="F42">
        <v>29</v>
      </c>
      <c r="G42">
        <v>0.4</v>
      </c>
    </row>
    <row r="43" spans="1:9" x14ac:dyDescent="0.35">
      <c r="A43" t="s">
        <v>25</v>
      </c>
      <c r="B43">
        <v>4</v>
      </c>
      <c r="C43" t="s">
        <v>364</v>
      </c>
      <c r="D43">
        <v>1</v>
      </c>
      <c r="E43" t="s">
        <v>68</v>
      </c>
      <c r="F43">
        <v>32</v>
      </c>
      <c r="G43">
        <v>0.4</v>
      </c>
    </row>
    <row r="44" spans="1:9" x14ac:dyDescent="0.35">
      <c r="A44" t="s">
        <v>25</v>
      </c>
      <c r="B44">
        <v>4</v>
      </c>
      <c r="C44" t="s">
        <v>364</v>
      </c>
      <c r="D44">
        <v>1</v>
      </c>
      <c r="E44" t="s">
        <v>71</v>
      </c>
      <c r="F44">
        <v>32</v>
      </c>
      <c r="G44">
        <v>0.4</v>
      </c>
    </row>
    <row r="45" spans="1:9" x14ac:dyDescent="0.35">
      <c r="A45" t="s">
        <v>25</v>
      </c>
      <c r="B45">
        <v>4</v>
      </c>
      <c r="C45" t="s">
        <v>364</v>
      </c>
      <c r="D45">
        <v>1</v>
      </c>
      <c r="E45" t="s">
        <v>68</v>
      </c>
      <c r="F45">
        <v>35</v>
      </c>
      <c r="G45">
        <v>0.3</v>
      </c>
    </row>
    <row r="46" spans="1:9" x14ac:dyDescent="0.35">
      <c r="A46" t="s">
        <v>25</v>
      </c>
      <c r="B46">
        <v>4</v>
      </c>
      <c r="C46" t="s">
        <v>364</v>
      </c>
      <c r="D46">
        <v>1</v>
      </c>
      <c r="E46" t="s">
        <v>68</v>
      </c>
      <c r="F46">
        <v>35</v>
      </c>
      <c r="G46">
        <v>0.4</v>
      </c>
    </row>
    <row r="47" spans="1:9" x14ac:dyDescent="0.35">
      <c r="A47" t="s">
        <v>25</v>
      </c>
      <c r="B47">
        <v>4</v>
      </c>
      <c r="C47" t="s">
        <v>364</v>
      </c>
      <c r="D47">
        <v>1</v>
      </c>
      <c r="E47" t="s">
        <v>68</v>
      </c>
      <c r="F47">
        <v>35</v>
      </c>
      <c r="G47">
        <v>0.5</v>
      </c>
    </row>
    <row r="48" spans="1:9" x14ac:dyDescent="0.35">
      <c r="A48" t="s">
        <v>25</v>
      </c>
      <c r="B48">
        <v>4</v>
      </c>
      <c r="C48" t="s">
        <v>364</v>
      </c>
      <c r="D48">
        <v>1</v>
      </c>
      <c r="E48" t="s">
        <v>68</v>
      </c>
      <c r="F48">
        <v>35</v>
      </c>
      <c r="G48">
        <v>0.5</v>
      </c>
    </row>
    <row r="49" spans="1:7" x14ac:dyDescent="0.35">
      <c r="A49" t="s">
        <v>25</v>
      </c>
      <c r="B49">
        <v>4</v>
      </c>
      <c r="C49" t="s">
        <v>364</v>
      </c>
      <c r="D49">
        <v>1</v>
      </c>
      <c r="E49" t="s">
        <v>68</v>
      </c>
      <c r="F49">
        <v>35</v>
      </c>
      <c r="G49">
        <v>0.5</v>
      </c>
    </row>
    <row r="50" spans="1:7" x14ac:dyDescent="0.35">
      <c r="A50" t="s">
        <v>25</v>
      </c>
      <c r="B50">
        <v>4</v>
      </c>
      <c r="C50" t="s">
        <v>364</v>
      </c>
      <c r="D50">
        <v>1</v>
      </c>
      <c r="E50" t="s">
        <v>71</v>
      </c>
      <c r="F50">
        <v>35</v>
      </c>
      <c r="G50">
        <v>0.3</v>
      </c>
    </row>
    <row r="51" spans="1:7" x14ac:dyDescent="0.35">
      <c r="A51" t="s">
        <v>25</v>
      </c>
      <c r="B51">
        <v>4</v>
      </c>
      <c r="C51" t="s">
        <v>364</v>
      </c>
      <c r="D51">
        <v>1</v>
      </c>
      <c r="E51" t="s">
        <v>146</v>
      </c>
      <c r="F51">
        <v>35</v>
      </c>
      <c r="G51">
        <v>0.3</v>
      </c>
    </row>
    <row r="52" spans="1:7" x14ac:dyDescent="0.35">
      <c r="A52" t="s">
        <v>25</v>
      </c>
      <c r="B52">
        <v>4</v>
      </c>
      <c r="C52" t="s">
        <v>364</v>
      </c>
      <c r="D52">
        <v>1</v>
      </c>
      <c r="E52" t="s">
        <v>68</v>
      </c>
      <c r="F52">
        <v>36</v>
      </c>
      <c r="G52">
        <v>0.6</v>
      </c>
    </row>
    <row r="53" spans="1:7" x14ac:dyDescent="0.35">
      <c r="A53" t="s">
        <v>25</v>
      </c>
      <c r="B53">
        <v>4</v>
      </c>
      <c r="C53" t="s">
        <v>364</v>
      </c>
      <c r="D53">
        <v>1</v>
      </c>
      <c r="E53" t="s">
        <v>68</v>
      </c>
      <c r="F53">
        <v>36</v>
      </c>
      <c r="G53">
        <v>0.5</v>
      </c>
    </row>
    <row r="54" spans="1:7" x14ac:dyDescent="0.35">
      <c r="A54" t="s">
        <v>25</v>
      </c>
      <c r="B54">
        <v>4</v>
      </c>
      <c r="C54" t="s">
        <v>364</v>
      </c>
      <c r="D54">
        <v>1</v>
      </c>
      <c r="E54" t="s">
        <v>68</v>
      </c>
      <c r="F54">
        <v>36</v>
      </c>
      <c r="G54">
        <v>0.5</v>
      </c>
    </row>
    <row r="55" spans="1:7" x14ac:dyDescent="0.35">
      <c r="A55" t="s">
        <v>25</v>
      </c>
      <c r="B55">
        <v>4</v>
      </c>
      <c r="C55" t="s">
        <v>364</v>
      </c>
      <c r="D55">
        <v>1</v>
      </c>
      <c r="E55" t="s">
        <v>68</v>
      </c>
      <c r="F55">
        <v>36</v>
      </c>
      <c r="G55">
        <v>0.4</v>
      </c>
    </row>
    <row r="56" spans="1:7" x14ac:dyDescent="0.35">
      <c r="A56" t="s">
        <v>25</v>
      </c>
      <c r="B56">
        <v>4</v>
      </c>
      <c r="C56" t="s">
        <v>364</v>
      </c>
      <c r="D56">
        <v>1</v>
      </c>
      <c r="E56" t="s">
        <v>68</v>
      </c>
      <c r="F56">
        <v>38</v>
      </c>
      <c r="G56">
        <v>0.4</v>
      </c>
    </row>
    <row r="57" spans="1:7" x14ac:dyDescent="0.35">
      <c r="A57" t="s">
        <v>25</v>
      </c>
      <c r="B57">
        <v>4</v>
      </c>
      <c r="C57" t="s">
        <v>364</v>
      </c>
      <c r="D57">
        <v>1</v>
      </c>
      <c r="E57" t="s">
        <v>68</v>
      </c>
      <c r="F57">
        <v>38</v>
      </c>
      <c r="G57">
        <v>0.4</v>
      </c>
    </row>
    <row r="58" spans="1:7" x14ac:dyDescent="0.35">
      <c r="A58" t="s">
        <v>25</v>
      </c>
      <c r="B58">
        <v>4</v>
      </c>
      <c r="C58" t="s">
        <v>364</v>
      </c>
      <c r="D58">
        <v>1</v>
      </c>
      <c r="E58" t="s">
        <v>68</v>
      </c>
      <c r="F58">
        <v>38</v>
      </c>
      <c r="G58">
        <v>0.4</v>
      </c>
    </row>
    <row r="59" spans="1:7" x14ac:dyDescent="0.35">
      <c r="A59" t="s">
        <v>25</v>
      </c>
      <c r="B59">
        <v>4</v>
      </c>
      <c r="C59" t="s">
        <v>364</v>
      </c>
      <c r="D59">
        <v>1</v>
      </c>
      <c r="E59" t="s">
        <v>68</v>
      </c>
      <c r="F59">
        <v>38</v>
      </c>
      <c r="G59">
        <v>0.7</v>
      </c>
    </row>
    <row r="60" spans="1:7" x14ac:dyDescent="0.35">
      <c r="A60" t="s">
        <v>25</v>
      </c>
      <c r="B60">
        <v>4</v>
      </c>
      <c r="C60" t="s">
        <v>364</v>
      </c>
      <c r="D60">
        <v>1</v>
      </c>
      <c r="E60" t="s">
        <v>71</v>
      </c>
      <c r="F60">
        <v>38</v>
      </c>
      <c r="G60">
        <v>0.5</v>
      </c>
    </row>
    <row r="61" spans="1:7" x14ac:dyDescent="0.35">
      <c r="A61" t="s">
        <v>25</v>
      </c>
      <c r="B61">
        <v>4</v>
      </c>
      <c r="C61" t="s">
        <v>364</v>
      </c>
      <c r="D61">
        <v>1</v>
      </c>
      <c r="E61" t="s">
        <v>68</v>
      </c>
      <c r="F61">
        <v>39</v>
      </c>
      <c r="G61">
        <v>0.5</v>
      </c>
    </row>
    <row r="62" spans="1:7" x14ac:dyDescent="0.35">
      <c r="A62" t="s">
        <v>25</v>
      </c>
      <c r="B62">
        <v>4</v>
      </c>
      <c r="C62" t="s">
        <v>364</v>
      </c>
      <c r="D62">
        <v>1</v>
      </c>
      <c r="E62" t="s">
        <v>68</v>
      </c>
      <c r="F62">
        <v>39</v>
      </c>
      <c r="G62">
        <v>0.7</v>
      </c>
    </row>
    <row r="63" spans="1:7" x14ac:dyDescent="0.35">
      <c r="A63" t="s">
        <v>25</v>
      </c>
      <c r="B63">
        <v>4</v>
      </c>
      <c r="C63" t="s">
        <v>364</v>
      </c>
      <c r="D63">
        <v>1</v>
      </c>
      <c r="E63" t="s">
        <v>71</v>
      </c>
      <c r="F63">
        <v>39</v>
      </c>
      <c r="G63">
        <v>0.7</v>
      </c>
    </row>
    <row r="64" spans="1:7" x14ac:dyDescent="0.35">
      <c r="A64" t="s">
        <v>25</v>
      </c>
      <c r="B64">
        <v>4</v>
      </c>
      <c r="C64" t="s">
        <v>364</v>
      </c>
      <c r="D64">
        <v>1</v>
      </c>
      <c r="E64" t="s">
        <v>68</v>
      </c>
      <c r="F64">
        <v>40</v>
      </c>
      <c r="G64">
        <v>0.7</v>
      </c>
    </row>
    <row r="65" spans="1:7" x14ac:dyDescent="0.35">
      <c r="A65" t="s">
        <v>25</v>
      </c>
      <c r="B65">
        <v>4</v>
      </c>
      <c r="C65" t="s">
        <v>364</v>
      </c>
      <c r="D65">
        <v>1</v>
      </c>
      <c r="E65" t="s">
        <v>71</v>
      </c>
      <c r="F65">
        <v>40</v>
      </c>
      <c r="G65">
        <v>0.8</v>
      </c>
    </row>
    <row r="66" spans="1:7" x14ac:dyDescent="0.35">
      <c r="A66" t="s">
        <v>25</v>
      </c>
      <c r="B66">
        <v>4</v>
      </c>
      <c r="C66" t="s">
        <v>364</v>
      </c>
      <c r="D66">
        <v>1</v>
      </c>
      <c r="E66" t="s">
        <v>22</v>
      </c>
      <c r="F66">
        <v>40</v>
      </c>
      <c r="G66">
        <v>2.1</v>
      </c>
    </row>
    <row r="67" spans="1:7" x14ac:dyDescent="0.35">
      <c r="A67" t="s">
        <v>25</v>
      </c>
      <c r="B67">
        <v>4</v>
      </c>
      <c r="C67" t="s">
        <v>364</v>
      </c>
      <c r="D67">
        <v>1</v>
      </c>
      <c r="E67" t="s">
        <v>68</v>
      </c>
      <c r="F67">
        <v>41</v>
      </c>
      <c r="G67">
        <v>0.6</v>
      </c>
    </row>
    <row r="68" spans="1:7" x14ac:dyDescent="0.35">
      <c r="A68" t="s">
        <v>25</v>
      </c>
      <c r="B68">
        <v>4</v>
      </c>
      <c r="C68" t="s">
        <v>364</v>
      </c>
      <c r="D68">
        <v>1</v>
      </c>
      <c r="E68" t="s">
        <v>71</v>
      </c>
      <c r="F68">
        <v>41</v>
      </c>
      <c r="G68">
        <v>0.8</v>
      </c>
    </row>
    <row r="69" spans="1:7" x14ac:dyDescent="0.35">
      <c r="A69" t="s">
        <v>25</v>
      </c>
      <c r="B69">
        <v>4</v>
      </c>
      <c r="C69" t="s">
        <v>364</v>
      </c>
      <c r="D69">
        <v>1</v>
      </c>
      <c r="E69" t="s">
        <v>71</v>
      </c>
      <c r="F69">
        <v>42</v>
      </c>
      <c r="G69">
        <v>0.8</v>
      </c>
    </row>
    <row r="70" spans="1:7" x14ac:dyDescent="0.35">
      <c r="A70" t="s">
        <v>25</v>
      </c>
      <c r="B70">
        <v>4</v>
      </c>
      <c r="C70" t="s">
        <v>364</v>
      </c>
      <c r="D70">
        <v>1</v>
      </c>
      <c r="E70" t="s">
        <v>68</v>
      </c>
      <c r="F70">
        <v>44</v>
      </c>
      <c r="G70">
        <v>0.6</v>
      </c>
    </row>
    <row r="71" spans="1:7" x14ac:dyDescent="0.35">
      <c r="A71" t="s">
        <v>25</v>
      </c>
      <c r="B71">
        <v>4</v>
      </c>
      <c r="C71" t="s">
        <v>364</v>
      </c>
      <c r="D71">
        <v>1</v>
      </c>
      <c r="E71" t="s">
        <v>22</v>
      </c>
      <c r="F71">
        <v>44</v>
      </c>
      <c r="G71">
        <v>2.2000000000000002</v>
      </c>
    </row>
    <row r="72" spans="1:7" x14ac:dyDescent="0.35">
      <c r="A72" t="s">
        <v>25</v>
      </c>
      <c r="B72">
        <v>4</v>
      </c>
      <c r="C72" t="s">
        <v>364</v>
      </c>
      <c r="D72">
        <v>1</v>
      </c>
      <c r="E72" t="s">
        <v>68</v>
      </c>
      <c r="F72">
        <v>45</v>
      </c>
      <c r="G72">
        <v>1.1000000000000001</v>
      </c>
    </row>
    <row r="73" spans="1:7" x14ac:dyDescent="0.35">
      <c r="A73" t="s">
        <v>25</v>
      </c>
      <c r="B73">
        <v>4</v>
      </c>
      <c r="C73" t="s">
        <v>364</v>
      </c>
      <c r="D73">
        <v>1</v>
      </c>
      <c r="E73" t="s">
        <v>68</v>
      </c>
      <c r="F73">
        <v>46</v>
      </c>
      <c r="G73">
        <v>1.2</v>
      </c>
    </row>
    <row r="74" spans="1:7" x14ac:dyDescent="0.35">
      <c r="A74" t="s">
        <v>25</v>
      </c>
      <c r="B74">
        <v>4</v>
      </c>
      <c r="C74" t="s">
        <v>364</v>
      </c>
      <c r="D74">
        <v>1</v>
      </c>
      <c r="E74" t="s">
        <v>68</v>
      </c>
      <c r="F74">
        <v>47</v>
      </c>
      <c r="G74">
        <v>1.5</v>
      </c>
    </row>
    <row r="75" spans="1:7" x14ac:dyDescent="0.35">
      <c r="A75" t="s">
        <v>25</v>
      </c>
      <c r="B75">
        <v>4</v>
      </c>
      <c r="C75" t="s">
        <v>364</v>
      </c>
      <c r="D75">
        <v>1</v>
      </c>
      <c r="E75" t="s">
        <v>68</v>
      </c>
      <c r="F75">
        <v>47</v>
      </c>
      <c r="G75">
        <v>1.3</v>
      </c>
    </row>
    <row r="76" spans="1:7" x14ac:dyDescent="0.35">
      <c r="A76" t="s">
        <v>25</v>
      </c>
      <c r="B76">
        <v>4</v>
      </c>
      <c r="C76" t="s">
        <v>364</v>
      </c>
      <c r="D76">
        <v>1</v>
      </c>
      <c r="E76" t="s">
        <v>68</v>
      </c>
      <c r="F76">
        <v>49</v>
      </c>
      <c r="G76">
        <v>1.1000000000000001</v>
      </c>
    </row>
    <row r="77" spans="1:7" x14ac:dyDescent="0.35">
      <c r="A77" t="s">
        <v>25</v>
      </c>
      <c r="B77">
        <v>4</v>
      </c>
      <c r="C77" t="s">
        <v>364</v>
      </c>
      <c r="D77">
        <v>1</v>
      </c>
      <c r="E77" t="s">
        <v>68</v>
      </c>
      <c r="F77">
        <v>51</v>
      </c>
      <c r="G77">
        <v>1.4</v>
      </c>
    </row>
    <row r="78" spans="1:7" x14ac:dyDescent="0.35">
      <c r="A78" t="s">
        <v>25</v>
      </c>
      <c r="B78">
        <v>4</v>
      </c>
      <c r="C78" t="s">
        <v>364</v>
      </c>
      <c r="D78">
        <v>1</v>
      </c>
      <c r="E78" t="s">
        <v>117</v>
      </c>
      <c r="F78">
        <v>54</v>
      </c>
      <c r="G78">
        <v>2.7</v>
      </c>
    </row>
    <row r="79" spans="1:7" x14ac:dyDescent="0.35">
      <c r="A79" t="s">
        <v>25</v>
      </c>
      <c r="B79">
        <v>4</v>
      </c>
      <c r="C79" t="s">
        <v>364</v>
      </c>
      <c r="D79">
        <v>1</v>
      </c>
      <c r="E79" t="s">
        <v>68</v>
      </c>
      <c r="F79">
        <v>59</v>
      </c>
      <c r="G79">
        <v>2.6</v>
      </c>
    </row>
    <row r="80" spans="1:7" x14ac:dyDescent="0.35">
      <c r="A80" t="s">
        <v>25</v>
      </c>
      <c r="B80">
        <v>4</v>
      </c>
      <c r="C80" t="s">
        <v>364</v>
      </c>
      <c r="D80">
        <v>1</v>
      </c>
      <c r="E80" t="s">
        <v>71</v>
      </c>
      <c r="F80">
        <v>60</v>
      </c>
      <c r="G80">
        <v>4.3</v>
      </c>
    </row>
    <row r="81" spans="1:7" x14ac:dyDescent="0.35">
      <c r="A81" t="s">
        <v>25</v>
      </c>
      <c r="B81">
        <v>4</v>
      </c>
      <c r="C81" t="s">
        <v>364</v>
      </c>
      <c r="D81">
        <v>1</v>
      </c>
      <c r="E81" t="s">
        <v>71</v>
      </c>
      <c r="F81">
        <v>60</v>
      </c>
      <c r="G81">
        <v>2.7</v>
      </c>
    </row>
    <row r="82" spans="1:7" x14ac:dyDescent="0.35">
      <c r="A82" t="s">
        <v>25</v>
      </c>
      <c r="B82">
        <v>4</v>
      </c>
      <c r="C82" t="s">
        <v>364</v>
      </c>
      <c r="D82">
        <v>1</v>
      </c>
      <c r="E82" t="s">
        <v>117</v>
      </c>
      <c r="F82">
        <v>64</v>
      </c>
      <c r="G82">
        <v>4.2</v>
      </c>
    </row>
    <row r="83" spans="1:7" x14ac:dyDescent="0.35">
      <c r="A83" t="s">
        <v>25</v>
      </c>
      <c r="B83">
        <v>4</v>
      </c>
      <c r="C83" t="s">
        <v>364</v>
      </c>
      <c r="D83">
        <v>1</v>
      </c>
      <c r="E83" t="s">
        <v>68</v>
      </c>
      <c r="F83">
        <v>65</v>
      </c>
      <c r="G83">
        <v>4</v>
      </c>
    </row>
    <row r="84" spans="1:7" x14ac:dyDescent="0.35">
      <c r="A84" t="s">
        <v>25</v>
      </c>
      <c r="B84">
        <v>4</v>
      </c>
      <c r="C84" t="s">
        <v>364</v>
      </c>
      <c r="D84">
        <v>1</v>
      </c>
      <c r="E84" t="s">
        <v>41</v>
      </c>
      <c r="F84">
        <v>70</v>
      </c>
      <c r="G84">
        <v>0.7</v>
      </c>
    </row>
    <row r="85" spans="1:7" x14ac:dyDescent="0.35">
      <c r="A85" t="s">
        <v>25</v>
      </c>
      <c r="B85">
        <v>4</v>
      </c>
      <c r="C85" t="s">
        <v>364</v>
      </c>
      <c r="D85">
        <v>1</v>
      </c>
      <c r="E85" t="s">
        <v>41</v>
      </c>
      <c r="F85">
        <v>75</v>
      </c>
      <c r="G85">
        <v>0.4</v>
      </c>
    </row>
    <row r="86" spans="1:7" x14ac:dyDescent="0.35">
      <c r="A86" t="s">
        <v>25</v>
      </c>
      <c r="B86">
        <v>4</v>
      </c>
      <c r="C86" t="s">
        <v>364</v>
      </c>
      <c r="D86">
        <v>1</v>
      </c>
      <c r="E86" t="s">
        <v>68</v>
      </c>
      <c r="F86">
        <v>90</v>
      </c>
      <c r="G86">
        <v>7.7</v>
      </c>
    </row>
    <row r="87" spans="1:7" x14ac:dyDescent="0.35">
      <c r="A87" t="s">
        <v>25</v>
      </c>
      <c r="B87">
        <v>4</v>
      </c>
      <c r="C87" t="s">
        <v>364</v>
      </c>
      <c r="D87">
        <v>1</v>
      </c>
      <c r="E87" t="s">
        <v>68</v>
      </c>
      <c r="F87">
        <v>91</v>
      </c>
      <c r="G87">
        <v>7.8</v>
      </c>
    </row>
    <row r="88" spans="1:7" x14ac:dyDescent="0.35">
      <c r="A88" t="s">
        <v>25</v>
      </c>
      <c r="B88">
        <v>4</v>
      </c>
      <c r="C88" t="s">
        <v>364</v>
      </c>
      <c r="D88">
        <v>1</v>
      </c>
      <c r="E88" t="s">
        <v>23</v>
      </c>
      <c r="F88">
        <v>107</v>
      </c>
      <c r="G88">
        <v>17.7</v>
      </c>
    </row>
    <row r="89" spans="1:7" x14ac:dyDescent="0.35">
      <c r="A89" t="s">
        <v>25</v>
      </c>
      <c r="B89">
        <v>4</v>
      </c>
      <c r="C89" t="s">
        <v>364</v>
      </c>
      <c r="D89">
        <v>1</v>
      </c>
      <c r="E89" t="s">
        <v>41</v>
      </c>
      <c r="F89">
        <v>120</v>
      </c>
      <c r="G89">
        <v>1.8</v>
      </c>
    </row>
    <row r="90" spans="1:7" x14ac:dyDescent="0.35">
      <c r="A90" t="s">
        <v>25</v>
      </c>
      <c r="B90">
        <v>4</v>
      </c>
      <c r="C90" t="s">
        <v>364</v>
      </c>
      <c r="D90">
        <v>1</v>
      </c>
      <c r="E90" t="s">
        <v>41</v>
      </c>
      <c r="F90">
        <v>123</v>
      </c>
      <c r="G90">
        <v>2.2999999999999998</v>
      </c>
    </row>
    <row r="91" spans="1:7" x14ac:dyDescent="0.35">
      <c r="A91" t="s">
        <v>25</v>
      </c>
      <c r="B91">
        <v>4</v>
      </c>
      <c r="C91" t="s">
        <v>364</v>
      </c>
      <c r="D91">
        <v>1</v>
      </c>
      <c r="E91" t="s">
        <v>41</v>
      </c>
      <c r="F91">
        <v>162</v>
      </c>
      <c r="G91">
        <v>0.3</v>
      </c>
    </row>
    <row r="92" spans="1:7" x14ac:dyDescent="0.35">
      <c r="A92" t="s">
        <v>25</v>
      </c>
      <c r="B92">
        <v>4</v>
      </c>
      <c r="C92" t="s">
        <v>364</v>
      </c>
      <c r="D92">
        <v>1</v>
      </c>
      <c r="E92" t="s">
        <v>41</v>
      </c>
      <c r="F92">
        <v>168</v>
      </c>
      <c r="G92">
        <v>0.8</v>
      </c>
    </row>
    <row r="93" spans="1:7" x14ac:dyDescent="0.35">
      <c r="A93" t="s">
        <v>25</v>
      </c>
      <c r="B93">
        <v>4</v>
      </c>
      <c r="C93" t="s">
        <v>364</v>
      </c>
      <c r="D93">
        <v>1</v>
      </c>
      <c r="E93" t="s">
        <v>41</v>
      </c>
      <c r="F93">
        <v>181</v>
      </c>
      <c r="G93">
        <v>8.1999999999999993</v>
      </c>
    </row>
  </sheetData>
  <phoneticPr fontId="3" type="noConversion"/>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4630-9523-4A25-8AC9-3A7BF6285FAA}">
  <sheetPr codeName="Sheet74"/>
  <dimension ref="A1:I2"/>
  <sheetViews>
    <sheetView workbookViewId="0"/>
  </sheetViews>
  <sheetFormatPr defaultRowHeight="14.5" x14ac:dyDescent="0.35"/>
  <cols>
    <col min="1" max="1" width="8.453125" bestFit="1" customWidth="1"/>
    <col min="2" max="2" width="6.7265625" bestFit="1" customWidth="1"/>
    <col min="3" max="3" width="7.08984375" bestFit="1" customWidth="1"/>
    <col min="4" max="4" width="13.08984375" bestFit="1" customWidth="1"/>
    <col min="5" max="5" width="17.7265625"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25</v>
      </c>
      <c r="B2">
        <v>4</v>
      </c>
      <c r="C2" t="s">
        <v>364</v>
      </c>
      <c r="D2">
        <v>1</v>
      </c>
      <c r="E2" t="s">
        <v>68</v>
      </c>
      <c r="F2">
        <v>419</v>
      </c>
      <c r="G2">
        <v>147.30000000000001</v>
      </c>
      <c r="I2">
        <v>0.35155131264916473</v>
      </c>
    </row>
  </sheetData>
  <pageMargins left="0.7" right="0.7" top="0.75" bottom="0.75" header="0.3" footer="0.3"/>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824F-84F7-46F0-8D97-E4CC91EE7C3A}">
  <sheetPr codeName="Sheet75"/>
  <dimension ref="B1:AB95"/>
  <sheetViews>
    <sheetView topLeftCell="A47" zoomScale="85" zoomScaleNormal="85" workbookViewId="0">
      <selection activeCell="F93" sqref="F93"/>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Colorado</v>
      </c>
      <c r="C4" s="5">
        <f t="shared" ref="C4:C35" si="1">$W$6</f>
        <v>4</v>
      </c>
      <c r="D4" s="5" t="s">
        <v>365</v>
      </c>
      <c r="E4" s="5">
        <v>2</v>
      </c>
      <c r="F4" s="5" t="s">
        <v>68</v>
      </c>
      <c r="G4" s="5">
        <v>64</v>
      </c>
      <c r="H4" s="5">
        <v>4.3</v>
      </c>
      <c r="I4" s="5"/>
      <c r="J4" s="5"/>
      <c r="L4" s="5" t="str">
        <f>$W$5</f>
        <v>Colorado</v>
      </c>
      <c r="M4" s="5">
        <f>$W$6</f>
        <v>4</v>
      </c>
      <c r="N4" s="5" t="s">
        <v>364</v>
      </c>
      <c r="O4" s="5">
        <v>1</v>
      </c>
      <c r="P4" s="5" t="s">
        <v>68</v>
      </c>
      <c r="Q4" s="5">
        <v>419</v>
      </c>
      <c r="R4" s="5">
        <v>147.30000000000001</v>
      </c>
      <c r="S4" s="8"/>
      <c r="T4" s="14">
        <f>Colorado4_Batch[[#This Row],[TotalWeight_g]]/Colorado4_Batch[[#This Row],[Number]]</f>
        <v>0.35155131264916473</v>
      </c>
      <c r="V4" s="15" t="s">
        <v>990</v>
      </c>
      <c r="W4" s="25" t="s">
        <v>363</v>
      </c>
      <c r="X4" s="26" t="s">
        <v>379</v>
      </c>
      <c r="Y4" s="26" t="s">
        <v>378</v>
      </c>
      <c r="Z4" s="26" t="s">
        <v>364</v>
      </c>
      <c r="AA4" s="26" t="s">
        <v>365</v>
      </c>
      <c r="AB4" s="5"/>
    </row>
    <row r="5" spans="2:28" x14ac:dyDescent="0.35">
      <c r="B5" s="5" t="str">
        <f t="shared" si="0"/>
        <v>Colorado</v>
      </c>
      <c r="C5" s="5">
        <f t="shared" si="1"/>
        <v>4</v>
      </c>
      <c r="D5" s="5" t="s">
        <v>365</v>
      </c>
      <c r="E5" s="5">
        <v>2</v>
      </c>
      <c r="F5" s="5" t="s">
        <v>68</v>
      </c>
      <c r="G5" s="5">
        <v>70</v>
      </c>
      <c r="H5" s="5">
        <v>3.6</v>
      </c>
      <c r="I5" s="5"/>
      <c r="J5" s="5"/>
      <c r="V5" s="10" t="s">
        <v>295</v>
      </c>
      <c r="W5" s="29" t="s">
        <v>25</v>
      </c>
      <c r="X5" s="29" t="str">
        <f>Colorado4_Info[[#This Row],[Centipede Net 1.1]]</f>
        <v>Colorado</v>
      </c>
      <c r="Y5" s="29" t="str">
        <f>Colorado4_Info[[#This Row],[Centipede Net 1.1]]</f>
        <v>Colorado</v>
      </c>
      <c r="Z5" s="29" t="str">
        <f>Colorado4_Info[[#This Row],[Centipede Net 1.1]]</f>
        <v>Colorado</v>
      </c>
      <c r="AA5" s="29" t="str">
        <f>Colorado4_Info[[#This Row],[Centipede Net 1.1]]</f>
        <v>Colorado</v>
      </c>
      <c r="AB5" s="5"/>
    </row>
    <row r="6" spans="2:28" x14ac:dyDescent="0.35">
      <c r="B6" s="5" t="str">
        <f t="shared" si="0"/>
        <v>Colorado</v>
      </c>
      <c r="C6" s="5">
        <f t="shared" si="1"/>
        <v>4</v>
      </c>
      <c r="D6" s="5" t="s">
        <v>365</v>
      </c>
      <c r="E6" s="5">
        <v>3</v>
      </c>
      <c r="F6" s="5" t="s">
        <v>68</v>
      </c>
      <c r="G6" s="5">
        <v>80</v>
      </c>
      <c r="H6" s="5">
        <v>6.9</v>
      </c>
      <c r="I6" s="5"/>
      <c r="J6" s="5"/>
      <c r="V6" s="10" t="s">
        <v>1053</v>
      </c>
      <c r="W6" s="15">
        <v>4</v>
      </c>
      <c r="X6" s="15">
        <f>Colorado4_Info[[#This Row],[Centipede Net 1.1]]</f>
        <v>4</v>
      </c>
      <c r="Y6" s="15">
        <f>Colorado4_Info[[#This Row],[Centipede Net 1.1]]</f>
        <v>4</v>
      </c>
      <c r="Z6" s="15">
        <f>Colorado4_Info[[#This Row],[Centipede Net 1.1]]</f>
        <v>4</v>
      </c>
      <c r="AA6" s="15">
        <f>Colorado4_Info[[#This Row],[Centipede Net 1.1]]</f>
        <v>4</v>
      </c>
      <c r="AB6" s="9"/>
    </row>
    <row r="7" spans="2:28" x14ac:dyDescent="0.35">
      <c r="B7" s="5" t="str">
        <f t="shared" si="0"/>
        <v>Colorado</v>
      </c>
      <c r="C7" s="5">
        <f t="shared" si="1"/>
        <v>4</v>
      </c>
      <c r="D7" s="5" t="s">
        <v>365</v>
      </c>
      <c r="E7" s="5">
        <v>1</v>
      </c>
      <c r="F7" s="5" t="s">
        <v>68</v>
      </c>
      <c r="G7" s="5">
        <v>82</v>
      </c>
      <c r="H7" s="5">
        <v>6.3</v>
      </c>
      <c r="I7" s="5"/>
      <c r="J7" s="5"/>
      <c r="V7" s="10" t="s">
        <v>993</v>
      </c>
      <c r="W7" s="29" t="s">
        <v>1015</v>
      </c>
      <c r="X7" s="29" t="str">
        <f>Colorado4_Info[[#This Row],[Centipede Net 1.1]]</f>
        <v>Dry</v>
      </c>
      <c r="Y7" s="29" t="str">
        <f>Colorado4_Info[[#This Row],[Centipede Net 1.1]]</f>
        <v>Dry</v>
      </c>
      <c r="Z7" s="29" t="str">
        <f>Colorado4_Info[[#This Row],[Centipede Net 1.1]]</f>
        <v>Dry</v>
      </c>
      <c r="AA7" s="29" t="str">
        <f>Colorado4_Info[[#This Row],[Centipede Net 1.1]]</f>
        <v>Dry</v>
      </c>
      <c r="AB7" s="11"/>
    </row>
    <row r="8" spans="2:28" x14ac:dyDescent="0.35">
      <c r="B8" s="5" t="str">
        <f t="shared" si="0"/>
        <v>Colorado</v>
      </c>
      <c r="C8" s="5">
        <f t="shared" si="1"/>
        <v>4</v>
      </c>
      <c r="D8" s="5" t="s">
        <v>365</v>
      </c>
      <c r="E8" s="5">
        <v>1</v>
      </c>
      <c r="F8" s="5" t="s">
        <v>117</v>
      </c>
      <c r="G8" s="5">
        <v>90</v>
      </c>
      <c r="H8" s="5">
        <v>13</v>
      </c>
      <c r="I8" s="5"/>
      <c r="J8" s="5"/>
      <c r="V8" s="10" t="s">
        <v>384</v>
      </c>
      <c r="W8" s="16">
        <v>44986</v>
      </c>
      <c r="X8" s="16">
        <f>Colorado4_Info[[#This Row],[Centipede Net 1.1]]</f>
        <v>44986</v>
      </c>
      <c r="Y8" s="16">
        <f>Colorado4_Info[[#This Row],[Centipede Net 1.1]]</f>
        <v>44986</v>
      </c>
      <c r="Z8" s="16">
        <f>Colorado4_Info[[#This Row],[Centipede Net 1.1]]</f>
        <v>44986</v>
      </c>
      <c r="AA8" s="16">
        <f>Colorado4_Info[[#This Row],[Centipede Net 1.1]]</f>
        <v>44986</v>
      </c>
      <c r="AB8" s="5"/>
    </row>
    <row r="9" spans="2:28" x14ac:dyDescent="0.35">
      <c r="B9" s="5" t="str">
        <f t="shared" si="0"/>
        <v>Colorado</v>
      </c>
      <c r="C9" s="5">
        <f t="shared" si="1"/>
        <v>4</v>
      </c>
      <c r="D9" s="5" t="s">
        <v>365</v>
      </c>
      <c r="E9" s="5">
        <v>8</v>
      </c>
      <c r="F9" s="5" t="s">
        <v>77</v>
      </c>
      <c r="G9" s="5">
        <v>97</v>
      </c>
      <c r="H9" s="5">
        <v>11.7</v>
      </c>
      <c r="I9" s="5"/>
      <c r="J9" s="5"/>
      <c r="V9" s="10" t="s">
        <v>392</v>
      </c>
      <c r="W9" s="17">
        <v>0.3125</v>
      </c>
      <c r="X9" s="17">
        <f>Colorado4_Info[[#This Row],[Centipede Net 1.1]]</f>
        <v>0.3125</v>
      </c>
      <c r="Y9" s="17">
        <f>Colorado4_Info[[#This Row],[Centipede Net 1.1]]</f>
        <v>0.3125</v>
      </c>
      <c r="Z9" s="17">
        <f>Colorado4_Info[[#This Row],[Centipede Net 1.1]]</f>
        <v>0.3125</v>
      </c>
      <c r="AA9" s="17">
        <f>Colorado4_Info[[#This Row],[Centipede Net 1.1]]</f>
        <v>0.3125</v>
      </c>
      <c r="AB9" s="10"/>
    </row>
    <row r="10" spans="2:28" x14ac:dyDescent="0.35">
      <c r="B10" s="5" t="str">
        <f t="shared" si="0"/>
        <v>Colorado</v>
      </c>
      <c r="C10" s="5">
        <f t="shared" si="1"/>
        <v>4</v>
      </c>
      <c r="D10" s="5" t="s">
        <v>365</v>
      </c>
      <c r="E10" s="5">
        <v>1</v>
      </c>
      <c r="F10" s="5" t="s">
        <v>68</v>
      </c>
      <c r="G10" s="5">
        <v>99</v>
      </c>
      <c r="H10" s="5">
        <v>10.7</v>
      </c>
      <c r="I10" s="5"/>
      <c r="J10" s="5" t="s">
        <v>1011</v>
      </c>
      <c r="V10" s="10" t="s">
        <v>366</v>
      </c>
      <c r="W10" s="15" t="s">
        <v>373</v>
      </c>
      <c r="X10" s="15" t="s">
        <v>373</v>
      </c>
      <c r="Y10" s="15" t="s">
        <v>373</v>
      </c>
      <c r="Z10" s="15" t="s">
        <v>364</v>
      </c>
      <c r="AA10" s="15" t="s">
        <v>365</v>
      </c>
      <c r="AB10" s="5"/>
    </row>
    <row r="11" spans="2:28" x14ac:dyDescent="0.35">
      <c r="B11" s="5" t="str">
        <f t="shared" si="0"/>
        <v>Colorado</v>
      </c>
      <c r="C11" s="5">
        <f t="shared" si="1"/>
        <v>4</v>
      </c>
      <c r="D11" s="5" t="s">
        <v>365</v>
      </c>
      <c r="E11" s="5">
        <v>6</v>
      </c>
      <c r="F11" s="5" t="s">
        <v>23</v>
      </c>
      <c r="G11" s="5">
        <v>101</v>
      </c>
      <c r="H11" s="5">
        <v>15.7</v>
      </c>
      <c r="I11" s="5"/>
      <c r="J11" s="5"/>
      <c r="V11" s="10" t="s">
        <v>978</v>
      </c>
      <c r="W11" s="15">
        <v>1</v>
      </c>
      <c r="X11" s="15">
        <v>2</v>
      </c>
      <c r="Y11" s="15">
        <v>3</v>
      </c>
      <c r="Z11" s="15">
        <v>1</v>
      </c>
      <c r="AA11" s="15">
        <v>1</v>
      </c>
      <c r="AB11" s="5"/>
    </row>
    <row r="12" spans="2:28" x14ac:dyDescent="0.35">
      <c r="B12" s="5" t="str">
        <f t="shared" si="0"/>
        <v>Colorado</v>
      </c>
      <c r="C12" s="5">
        <f t="shared" si="1"/>
        <v>4</v>
      </c>
      <c r="D12" s="5" t="s">
        <v>365</v>
      </c>
      <c r="E12" s="5">
        <v>6</v>
      </c>
      <c r="F12" s="5" t="s">
        <v>23</v>
      </c>
      <c r="G12" s="5">
        <v>101</v>
      </c>
      <c r="H12" s="5">
        <v>18.7</v>
      </c>
      <c r="I12" s="5"/>
      <c r="J12" s="5"/>
      <c r="V12" s="10" t="s">
        <v>367</v>
      </c>
      <c r="W12" s="15" t="str">
        <f>_xlfn.XLOOKUP(_xlfn.CONCAT(W5, " ", W6,  ".", W11), Sample_Coordinates[Sample Name], Sample_Coordinates[Coordinates], "Error")</f>
        <v>10.17545, -85.10849</v>
      </c>
      <c r="X12" s="15" t="str">
        <f>_xlfn.XLOOKUP(_xlfn.CONCAT(X5, " ", X6,  ".", X11), Sample_Coordinates[Sample Name], Sample_Coordinates[Coordinates], "Error")</f>
        <v>10.17529, -85.10826</v>
      </c>
      <c r="Y12" s="15" t="str">
        <f>_xlfn.XLOOKUP(_xlfn.CONCAT(Y5, " ", Y6,  ".", Y11), Sample_Coordinates[Sample Name], Sample_Coordinates[Coordinates], "Error")</f>
        <v>10.17537, -85.10798</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x14ac:dyDescent="0.35">
      <c r="B13" s="5" t="str">
        <f t="shared" si="0"/>
        <v>Colorado</v>
      </c>
      <c r="C13" s="5">
        <f t="shared" si="1"/>
        <v>4</v>
      </c>
      <c r="D13" s="5" t="s">
        <v>365</v>
      </c>
      <c r="E13" s="5">
        <v>6</v>
      </c>
      <c r="F13" s="5" t="s">
        <v>23</v>
      </c>
      <c r="G13" s="5">
        <v>104</v>
      </c>
      <c r="H13" s="5">
        <v>19.899999999999999</v>
      </c>
      <c r="I13" s="5"/>
      <c r="J13" s="5"/>
      <c r="V13" s="10" t="s">
        <v>368</v>
      </c>
      <c r="W13" s="18">
        <v>0.36458333333333331</v>
      </c>
      <c r="X13" s="18">
        <v>0.3263888888888889</v>
      </c>
      <c r="Y13" s="18">
        <v>0.3576388888888889</v>
      </c>
      <c r="Z13" s="15"/>
      <c r="AA13" s="15"/>
    </row>
    <row r="14" spans="2:28" x14ac:dyDescent="0.35">
      <c r="B14" s="5" t="str">
        <f t="shared" si="0"/>
        <v>Colorado</v>
      </c>
      <c r="C14" s="5">
        <f t="shared" si="1"/>
        <v>4</v>
      </c>
      <c r="D14" s="5" t="s">
        <v>365</v>
      </c>
      <c r="E14" s="5">
        <v>6</v>
      </c>
      <c r="F14" s="5" t="s">
        <v>23</v>
      </c>
      <c r="G14" s="5">
        <v>107</v>
      </c>
      <c r="H14" s="5">
        <v>20.2</v>
      </c>
      <c r="I14" s="5"/>
      <c r="J14" s="5"/>
      <c r="V14" s="10" t="s">
        <v>369</v>
      </c>
      <c r="W14" s="18">
        <v>0.49305555555555558</v>
      </c>
      <c r="X14" s="18">
        <v>0.51041666666666663</v>
      </c>
      <c r="Y14" s="18">
        <v>0.5</v>
      </c>
      <c r="Z14" s="15"/>
      <c r="AA14" s="15"/>
      <c r="AB14" s="6"/>
    </row>
    <row r="15" spans="2:28" x14ac:dyDescent="0.35">
      <c r="B15" s="5" t="str">
        <f t="shared" si="0"/>
        <v>Colorado</v>
      </c>
      <c r="C15" s="5">
        <f t="shared" si="1"/>
        <v>4</v>
      </c>
      <c r="D15" s="5" t="s">
        <v>365</v>
      </c>
      <c r="E15" s="5">
        <v>5</v>
      </c>
      <c r="F15" s="5" t="s">
        <v>23</v>
      </c>
      <c r="G15" s="5">
        <v>108</v>
      </c>
      <c r="H15" s="5">
        <v>21.2</v>
      </c>
      <c r="I15" s="5"/>
      <c r="J15" s="5"/>
      <c r="V15" s="10" t="s">
        <v>370</v>
      </c>
      <c r="W15" s="19">
        <f>IF(W14&lt;W13,24+24*(W14-W13),24*(W14-W13))</f>
        <v>3.0833333333333344</v>
      </c>
      <c r="X15" s="19">
        <f t="shared" ref="X15:Y15" si="2">IF(X14&lt;X13,24+24*(X14-X13),24*(X14-X13))</f>
        <v>4.4166666666666661</v>
      </c>
      <c r="Y15" s="19">
        <f t="shared" si="2"/>
        <v>3.4166666666666665</v>
      </c>
      <c r="Z15" s="15">
        <v>1</v>
      </c>
      <c r="AA15" s="15">
        <v>20</v>
      </c>
      <c r="AB15" s="5"/>
    </row>
    <row r="16" spans="2:28" x14ac:dyDescent="0.35">
      <c r="B16" s="5" t="str">
        <f t="shared" si="0"/>
        <v>Colorado</v>
      </c>
      <c r="C16" s="5">
        <f t="shared" si="1"/>
        <v>4</v>
      </c>
      <c r="D16" s="5" t="s">
        <v>365</v>
      </c>
      <c r="E16" s="5">
        <v>5</v>
      </c>
      <c r="F16" s="5" t="s">
        <v>23</v>
      </c>
      <c r="G16" s="5">
        <v>110</v>
      </c>
      <c r="H16" s="5">
        <v>21.7</v>
      </c>
      <c r="I16" s="5"/>
      <c r="J16" s="5"/>
      <c r="V16" s="10" t="s">
        <v>371</v>
      </c>
      <c r="W16" s="15" t="s">
        <v>376</v>
      </c>
      <c r="X16" s="15" t="s">
        <v>376</v>
      </c>
      <c r="Y16" s="15" t="s">
        <v>376</v>
      </c>
      <c r="Z16" s="15" t="s">
        <v>374</v>
      </c>
      <c r="AA16" s="15" t="s">
        <v>375</v>
      </c>
      <c r="AB16" s="5"/>
    </row>
    <row r="17" spans="2:28" x14ac:dyDescent="0.35">
      <c r="B17" s="5" t="str">
        <f t="shared" si="0"/>
        <v>Colorado</v>
      </c>
      <c r="C17" s="5">
        <f t="shared" si="1"/>
        <v>4</v>
      </c>
      <c r="D17" s="5" t="s">
        <v>365</v>
      </c>
      <c r="E17" s="5">
        <v>8</v>
      </c>
      <c r="F17" s="5" t="s">
        <v>77</v>
      </c>
      <c r="G17" s="5">
        <v>110</v>
      </c>
      <c r="H17" s="5">
        <v>16</v>
      </c>
      <c r="I17" s="5"/>
      <c r="J17" s="5"/>
      <c r="V17" s="10" t="s">
        <v>388</v>
      </c>
      <c r="W17" s="20">
        <v>36.1</v>
      </c>
      <c r="X17" s="20">
        <v>32</v>
      </c>
      <c r="Y17" s="20">
        <v>25</v>
      </c>
      <c r="Z17" s="15"/>
      <c r="AA17" s="15"/>
      <c r="AB17" s="5"/>
    </row>
    <row r="18" spans="2:28" x14ac:dyDescent="0.35">
      <c r="B18" s="5" t="str">
        <f t="shared" si="0"/>
        <v>Colorado</v>
      </c>
      <c r="C18" s="5">
        <f t="shared" si="1"/>
        <v>4</v>
      </c>
      <c r="D18" s="5" t="s">
        <v>365</v>
      </c>
      <c r="E18" s="5">
        <v>8</v>
      </c>
      <c r="F18" s="5" t="s">
        <v>77</v>
      </c>
      <c r="G18" s="5">
        <v>110</v>
      </c>
      <c r="H18" s="5">
        <v>13.9</v>
      </c>
      <c r="I18" s="5"/>
      <c r="J18" s="5"/>
      <c r="V18" s="10" t="s">
        <v>389</v>
      </c>
      <c r="W18" s="20">
        <v>34.9</v>
      </c>
      <c r="X18" s="20">
        <v>34.700000000000003</v>
      </c>
      <c r="Y18" s="20">
        <v>26</v>
      </c>
      <c r="Z18" s="15"/>
      <c r="AA18" s="15"/>
      <c r="AB18" s="5"/>
    </row>
    <row r="19" spans="2:28" x14ac:dyDescent="0.35">
      <c r="B19" s="5" t="str">
        <f t="shared" si="0"/>
        <v>Colorado</v>
      </c>
      <c r="C19" s="5">
        <f t="shared" si="1"/>
        <v>4</v>
      </c>
      <c r="D19" s="5" t="s">
        <v>365</v>
      </c>
      <c r="E19" s="5">
        <v>7</v>
      </c>
      <c r="F19" s="5" t="s">
        <v>23</v>
      </c>
      <c r="G19" s="5">
        <v>111</v>
      </c>
      <c r="H19" s="5">
        <v>21.5</v>
      </c>
      <c r="I19" s="5"/>
      <c r="J19" s="5"/>
      <c r="V19" s="10" t="s">
        <v>372</v>
      </c>
      <c r="W19" s="15">
        <f>AVERAGE(W17:W18)</f>
        <v>35.5</v>
      </c>
      <c r="X19" s="15">
        <f t="shared" ref="X19:Y19" si="3">AVERAGE(X17:X18)</f>
        <v>33.35</v>
      </c>
      <c r="Y19" s="15">
        <f t="shared" si="3"/>
        <v>25.5</v>
      </c>
      <c r="Z19" s="15">
        <f>AVERAGE($W19:$Y19)</f>
        <v>31.45</v>
      </c>
      <c r="AA19" s="15">
        <f>AVERAGE($W19:$Y19)</f>
        <v>31.45</v>
      </c>
      <c r="AB19" s="5"/>
    </row>
    <row r="20" spans="2:28" x14ac:dyDescent="0.35">
      <c r="B20" s="5" t="str">
        <f t="shared" si="0"/>
        <v>Colorado</v>
      </c>
      <c r="C20" s="5">
        <f t="shared" si="1"/>
        <v>4</v>
      </c>
      <c r="D20" s="5" t="s">
        <v>365</v>
      </c>
      <c r="E20" s="5">
        <v>9</v>
      </c>
      <c r="F20" s="5" t="s">
        <v>77</v>
      </c>
      <c r="G20" s="5">
        <v>111</v>
      </c>
      <c r="H20" s="5">
        <v>13.4</v>
      </c>
      <c r="I20" s="5"/>
      <c r="J20" s="5"/>
      <c r="V20" s="10" t="s">
        <v>1</v>
      </c>
      <c r="W20" s="15"/>
      <c r="X20" s="21"/>
      <c r="Y20" s="15"/>
      <c r="Z20" s="15"/>
      <c r="AA20" s="15"/>
      <c r="AB20" s="5"/>
    </row>
    <row r="21" spans="2:28" x14ac:dyDescent="0.35">
      <c r="B21" s="5" t="str">
        <f t="shared" si="0"/>
        <v>Colorado</v>
      </c>
      <c r="C21" s="5">
        <f t="shared" si="1"/>
        <v>4</v>
      </c>
      <c r="D21" s="5" t="s">
        <v>365</v>
      </c>
      <c r="E21" s="5">
        <v>8</v>
      </c>
      <c r="F21" s="5" t="s">
        <v>77</v>
      </c>
      <c r="G21" s="5">
        <v>114</v>
      </c>
      <c r="H21" s="5">
        <v>13.9</v>
      </c>
      <c r="I21" s="5"/>
      <c r="J21" s="5"/>
      <c r="V21" s="10" t="s">
        <v>2</v>
      </c>
      <c r="W21" s="15">
        <v>7.97</v>
      </c>
      <c r="X21" s="15">
        <v>7.88</v>
      </c>
      <c r="Y21" s="15">
        <v>7.84</v>
      </c>
      <c r="Z21" s="15">
        <f t="shared" ref="Z21:AA31" si="4">AVERAGE($W21:$Y21)</f>
        <v>7.8966666666666656</v>
      </c>
      <c r="AA21" s="15">
        <f t="shared" si="4"/>
        <v>7.8966666666666656</v>
      </c>
      <c r="AB21" s="5"/>
    </row>
    <row r="22" spans="2:28" x14ac:dyDescent="0.35">
      <c r="B22" s="5" t="str">
        <f t="shared" si="0"/>
        <v>Colorado</v>
      </c>
      <c r="C22" s="5">
        <f t="shared" si="1"/>
        <v>4</v>
      </c>
      <c r="D22" s="5" t="s">
        <v>365</v>
      </c>
      <c r="E22" s="5">
        <v>8</v>
      </c>
      <c r="F22" s="5" t="s">
        <v>77</v>
      </c>
      <c r="G22" s="5">
        <v>115</v>
      </c>
      <c r="H22" s="5">
        <v>15.5</v>
      </c>
      <c r="I22" s="5"/>
      <c r="J22" s="5"/>
      <c r="V22" s="10" t="s">
        <v>3</v>
      </c>
      <c r="W22" s="15"/>
      <c r="X22" s="15"/>
      <c r="Y22" s="15"/>
      <c r="Z22" s="15"/>
      <c r="AA22" s="15"/>
      <c r="AB22" s="5"/>
    </row>
    <row r="23" spans="2:28" x14ac:dyDescent="0.35">
      <c r="B23" s="5" t="str">
        <f t="shared" si="0"/>
        <v>Colorado</v>
      </c>
      <c r="C23" s="5">
        <f t="shared" si="1"/>
        <v>4</v>
      </c>
      <c r="D23" s="5" t="s">
        <v>365</v>
      </c>
      <c r="E23" s="5">
        <v>5</v>
      </c>
      <c r="F23" s="5" t="s">
        <v>23</v>
      </c>
      <c r="G23" s="5">
        <v>119</v>
      </c>
      <c r="H23" s="5">
        <v>28.3</v>
      </c>
      <c r="I23" s="5"/>
      <c r="J23" s="5"/>
      <c r="V23" s="10" t="s">
        <v>4</v>
      </c>
      <c r="W23" s="15"/>
      <c r="X23" s="15"/>
      <c r="Y23" s="15"/>
      <c r="Z23" s="15"/>
      <c r="AA23" s="15"/>
      <c r="AB23" s="5"/>
    </row>
    <row r="24" spans="2:28" x14ac:dyDescent="0.35">
      <c r="B24" s="5" t="str">
        <f t="shared" si="0"/>
        <v>Colorado</v>
      </c>
      <c r="C24" s="5">
        <f t="shared" si="1"/>
        <v>4</v>
      </c>
      <c r="D24" s="5" t="s">
        <v>365</v>
      </c>
      <c r="E24" s="5">
        <v>4</v>
      </c>
      <c r="F24" s="5" t="s">
        <v>71</v>
      </c>
      <c r="G24" s="5">
        <v>120</v>
      </c>
      <c r="H24" s="5">
        <v>27.1</v>
      </c>
      <c r="I24" s="5"/>
      <c r="J24" s="5" t="s">
        <v>1005</v>
      </c>
      <c r="V24" s="10" t="s">
        <v>354</v>
      </c>
      <c r="W24" s="15">
        <v>6.7</v>
      </c>
      <c r="X24" s="15">
        <v>5.69</v>
      </c>
      <c r="Y24" s="15">
        <v>6.3</v>
      </c>
      <c r="Z24" s="15">
        <f t="shared" si="4"/>
        <v>6.23</v>
      </c>
      <c r="AA24" s="15">
        <f t="shared" si="4"/>
        <v>6.23</v>
      </c>
      <c r="AB24" s="5"/>
    </row>
    <row r="25" spans="2:28" x14ac:dyDescent="0.35">
      <c r="B25" s="5" t="str">
        <f t="shared" si="0"/>
        <v>Colorado</v>
      </c>
      <c r="C25" s="5">
        <f t="shared" si="1"/>
        <v>4</v>
      </c>
      <c r="D25" s="5" t="s">
        <v>365</v>
      </c>
      <c r="E25" s="5">
        <v>6</v>
      </c>
      <c r="F25" s="5" t="s">
        <v>23</v>
      </c>
      <c r="G25" s="5">
        <v>123</v>
      </c>
      <c r="H25" s="5">
        <v>31.3</v>
      </c>
      <c r="I25" s="5"/>
      <c r="J25" s="5"/>
      <c r="V25" s="10" t="s">
        <v>17</v>
      </c>
      <c r="W25" s="15"/>
      <c r="X25" s="15"/>
      <c r="Y25" s="15"/>
      <c r="Z25" s="15"/>
      <c r="AA25" s="15"/>
      <c r="AB25" s="5"/>
    </row>
    <row r="26" spans="2:28" x14ac:dyDescent="0.35">
      <c r="B26" s="5" t="str">
        <f t="shared" si="0"/>
        <v>Colorado</v>
      </c>
      <c r="C26" s="5">
        <f t="shared" si="1"/>
        <v>4</v>
      </c>
      <c r="D26" s="5" t="s">
        <v>365</v>
      </c>
      <c r="E26" s="5">
        <v>4</v>
      </c>
      <c r="F26" s="5" t="s">
        <v>44</v>
      </c>
      <c r="G26" s="5">
        <v>130</v>
      </c>
      <c r="H26" s="5">
        <v>48.9</v>
      </c>
      <c r="I26" s="5"/>
      <c r="J26" s="5"/>
      <c r="Q26" s="12"/>
      <c r="V26" s="10" t="s">
        <v>986</v>
      </c>
      <c r="W26" s="15"/>
      <c r="X26" s="15"/>
      <c r="Y26" s="15"/>
      <c r="Z26" s="15"/>
      <c r="AA26" s="15"/>
      <c r="AB26" s="5"/>
    </row>
    <row r="27" spans="2:28" x14ac:dyDescent="0.35">
      <c r="B27" s="5" t="str">
        <f t="shared" si="0"/>
        <v>Colorado</v>
      </c>
      <c r="C27" s="5">
        <f t="shared" si="1"/>
        <v>4</v>
      </c>
      <c r="D27" s="5" t="s">
        <v>365</v>
      </c>
      <c r="E27" s="5">
        <v>4</v>
      </c>
      <c r="F27" s="5" t="s">
        <v>68</v>
      </c>
      <c r="G27" s="5">
        <v>150</v>
      </c>
      <c r="H27" s="5">
        <v>56.8</v>
      </c>
      <c r="I27" s="5"/>
      <c r="J27" s="5"/>
      <c r="V27" s="10" t="s">
        <v>988</v>
      </c>
      <c r="W27" s="15"/>
      <c r="X27" s="15"/>
      <c r="Y27" s="15"/>
      <c r="Z27" s="15"/>
      <c r="AA27" s="15"/>
      <c r="AB27" s="5"/>
    </row>
    <row r="28" spans="2:28" x14ac:dyDescent="0.35">
      <c r="B28" s="5" t="str">
        <f t="shared" si="0"/>
        <v>Colorado</v>
      </c>
      <c r="C28" s="5">
        <f t="shared" si="1"/>
        <v>4</v>
      </c>
      <c r="D28" s="5" t="s">
        <v>373</v>
      </c>
      <c r="E28" s="5">
        <v>2</v>
      </c>
      <c r="F28" s="5" t="s">
        <v>22</v>
      </c>
      <c r="G28" s="5">
        <v>28</v>
      </c>
      <c r="H28" s="5">
        <v>0.4</v>
      </c>
      <c r="I28" s="5"/>
      <c r="J28" s="5"/>
      <c r="V28" s="10" t="s">
        <v>992</v>
      </c>
      <c r="W28" s="15"/>
      <c r="X28" s="15"/>
      <c r="Y28" s="15"/>
      <c r="Z28" s="15"/>
      <c r="AA28" s="15"/>
      <c r="AB28" s="5"/>
    </row>
    <row r="29" spans="2:28" x14ac:dyDescent="0.35">
      <c r="B29" s="5" t="str">
        <f t="shared" si="0"/>
        <v>Colorado</v>
      </c>
      <c r="C29" s="5">
        <f t="shared" si="1"/>
        <v>4</v>
      </c>
      <c r="D29" s="5" t="s">
        <v>373</v>
      </c>
      <c r="E29" s="5">
        <v>2</v>
      </c>
      <c r="F29" s="5" t="s">
        <v>68</v>
      </c>
      <c r="G29" s="5">
        <v>29</v>
      </c>
      <c r="H29" s="5">
        <v>0.2</v>
      </c>
      <c r="I29" s="5"/>
      <c r="J29" s="5"/>
      <c r="V29" s="10" t="s">
        <v>5</v>
      </c>
      <c r="W29" s="15">
        <v>32</v>
      </c>
      <c r="X29" s="15">
        <v>34</v>
      </c>
      <c r="Y29" s="15">
        <v>35</v>
      </c>
      <c r="Z29" s="15">
        <f t="shared" si="4"/>
        <v>33.666666666666664</v>
      </c>
      <c r="AA29" s="15">
        <f t="shared" si="4"/>
        <v>33.666666666666664</v>
      </c>
      <c r="AB29" s="5"/>
    </row>
    <row r="30" spans="2:28" x14ac:dyDescent="0.35">
      <c r="B30" s="5" t="str">
        <f t="shared" si="0"/>
        <v>Colorado</v>
      </c>
      <c r="C30" s="5">
        <f t="shared" si="1"/>
        <v>4</v>
      </c>
      <c r="D30" s="5" t="s">
        <v>373</v>
      </c>
      <c r="E30" s="5">
        <v>2</v>
      </c>
      <c r="F30" s="5" t="s">
        <v>22</v>
      </c>
      <c r="G30" s="5">
        <v>32</v>
      </c>
      <c r="H30" s="5">
        <v>1.2</v>
      </c>
      <c r="I30" s="5"/>
      <c r="J30" s="5"/>
      <c r="V30" s="10" t="s">
        <v>989</v>
      </c>
      <c r="W30" s="15"/>
      <c r="X30" s="15"/>
      <c r="Y30" s="15"/>
      <c r="Z30" s="15"/>
      <c r="AA30" s="15"/>
      <c r="AB30" s="5"/>
    </row>
    <row r="31" spans="2:28" x14ac:dyDescent="0.35">
      <c r="B31" s="5" t="str">
        <f t="shared" si="0"/>
        <v>Colorado</v>
      </c>
      <c r="C31" s="5">
        <f t="shared" si="1"/>
        <v>4</v>
      </c>
      <c r="D31" s="5" t="s">
        <v>373</v>
      </c>
      <c r="E31" s="5">
        <v>2</v>
      </c>
      <c r="F31" s="5" t="s">
        <v>22</v>
      </c>
      <c r="G31" s="5">
        <v>36</v>
      </c>
      <c r="H31" s="5">
        <v>1.8</v>
      </c>
      <c r="I31" s="5"/>
      <c r="J31" s="5"/>
      <c r="V31" s="10" t="s">
        <v>377</v>
      </c>
      <c r="W31" s="15">
        <v>27.9</v>
      </c>
      <c r="X31" s="15">
        <v>28</v>
      </c>
      <c r="Y31" s="15">
        <v>27.7</v>
      </c>
      <c r="Z31" s="15">
        <f t="shared" si="4"/>
        <v>27.866666666666664</v>
      </c>
      <c r="AA31" s="15">
        <f t="shared" si="4"/>
        <v>27.866666666666664</v>
      </c>
    </row>
    <row r="32" spans="2:28" x14ac:dyDescent="0.35">
      <c r="B32" s="5" t="str">
        <f t="shared" si="0"/>
        <v>Colorado</v>
      </c>
      <c r="C32" s="5">
        <f t="shared" si="1"/>
        <v>4</v>
      </c>
      <c r="D32" s="5" t="s">
        <v>373</v>
      </c>
      <c r="E32" s="5">
        <v>2</v>
      </c>
      <c r="F32" s="5" t="s">
        <v>22</v>
      </c>
      <c r="G32" s="5">
        <v>40</v>
      </c>
      <c r="H32" s="5">
        <v>1.8</v>
      </c>
      <c r="I32" s="5"/>
      <c r="J32" s="5"/>
      <c r="V32" s="10" t="s">
        <v>387</v>
      </c>
      <c r="W32" s="15"/>
      <c r="X32" s="15"/>
      <c r="Y32" s="15"/>
      <c r="Z32" s="15"/>
      <c r="AA32" s="15"/>
    </row>
    <row r="33" spans="2:10" x14ac:dyDescent="0.35">
      <c r="B33" s="5" t="str">
        <f t="shared" si="0"/>
        <v>Colorado</v>
      </c>
      <c r="C33" s="5">
        <f t="shared" si="1"/>
        <v>4</v>
      </c>
      <c r="D33" s="5" t="s">
        <v>373</v>
      </c>
      <c r="E33" s="5">
        <v>2</v>
      </c>
      <c r="F33" s="5" t="s">
        <v>22</v>
      </c>
      <c r="G33" s="5">
        <v>41</v>
      </c>
      <c r="H33" s="5">
        <v>1.9</v>
      </c>
      <c r="I33" s="5"/>
      <c r="J33" s="5"/>
    </row>
    <row r="34" spans="2:10" x14ac:dyDescent="0.35">
      <c r="B34" s="5" t="str">
        <f t="shared" si="0"/>
        <v>Colorado</v>
      </c>
      <c r="C34" s="5">
        <f t="shared" si="1"/>
        <v>4</v>
      </c>
      <c r="D34" s="5" t="s">
        <v>373</v>
      </c>
      <c r="E34" s="5">
        <v>2</v>
      </c>
      <c r="F34" s="5" t="s">
        <v>68</v>
      </c>
      <c r="G34" s="5">
        <v>42</v>
      </c>
      <c r="H34" s="5">
        <v>1</v>
      </c>
      <c r="I34" s="5"/>
      <c r="J34" s="5"/>
    </row>
    <row r="35" spans="2:10" x14ac:dyDescent="0.35">
      <c r="B35" s="5" t="str">
        <f t="shared" si="0"/>
        <v>Colorado</v>
      </c>
      <c r="C35" s="5">
        <f t="shared" si="1"/>
        <v>4</v>
      </c>
      <c r="D35" s="5" t="s">
        <v>373</v>
      </c>
      <c r="E35" s="5">
        <v>2</v>
      </c>
      <c r="F35" s="5" t="s">
        <v>68</v>
      </c>
      <c r="G35" s="5">
        <v>43</v>
      </c>
      <c r="H35" s="5">
        <v>0.3</v>
      </c>
      <c r="I35" s="5"/>
      <c r="J35" s="5"/>
    </row>
    <row r="36" spans="2:10" x14ac:dyDescent="0.35">
      <c r="B36" s="5" t="str">
        <f t="shared" ref="B36:B67" si="5">$W$5</f>
        <v>Colorado</v>
      </c>
      <c r="C36" s="5">
        <f t="shared" ref="C36:C67" si="6">$W$6</f>
        <v>4</v>
      </c>
      <c r="D36" s="5" t="s">
        <v>373</v>
      </c>
      <c r="E36" s="5">
        <v>2</v>
      </c>
      <c r="F36" s="5" t="s">
        <v>68</v>
      </c>
      <c r="G36" s="5">
        <v>65</v>
      </c>
      <c r="H36" s="5">
        <v>3.5</v>
      </c>
      <c r="I36" s="5"/>
      <c r="J36" s="5" t="s">
        <v>1011</v>
      </c>
    </row>
    <row r="37" spans="2:10" x14ac:dyDescent="0.35">
      <c r="B37" s="5" t="str">
        <f t="shared" si="5"/>
        <v>Colorado</v>
      </c>
      <c r="C37" s="5">
        <f t="shared" si="6"/>
        <v>4</v>
      </c>
      <c r="D37" s="5" t="s">
        <v>373</v>
      </c>
      <c r="E37" s="5">
        <v>2</v>
      </c>
      <c r="F37" s="5" t="s">
        <v>31</v>
      </c>
      <c r="G37" s="5">
        <v>75</v>
      </c>
      <c r="H37" s="5">
        <v>10.7</v>
      </c>
      <c r="I37" s="5"/>
      <c r="J37" s="5"/>
    </row>
    <row r="38" spans="2:10" x14ac:dyDescent="0.35">
      <c r="B38" s="5" t="str">
        <f t="shared" si="5"/>
        <v>Colorado</v>
      </c>
      <c r="C38" s="5">
        <f t="shared" si="6"/>
        <v>4</v>
      </c>
      <c r="D38" s="5" t="s">
        <v>373</v>
      </c>
      <c r="E38" s="5">
        <v>3</v>
      </c>
      <c r="F38" s="5" t="s">
        <v>31</v>
      </c>
      <c r="G38" s="5">
        <v>82</v>
      </c>
      <c r="H38" s="5">
        <v>11.8</v>
      </c>
      <c r="I38" s="5"/>
      <c r="J38" s="5"/>
    </row>
    <row r="39" spans="2:10" x14ac:dyDescent="0.35">
      <c r="B39" s="5" t="str">
        <f t="shared" si="5"/>
        <v>Colorado</v>
      </c>
      <c r="C39" s="5">
        <f t="shared" si="6"/>
        <v>4</v>
      </c>
      <c r="D39" s="5" t="s">
        <v>364</v>
      </c>
      <c r="E39" s="5">
        <v>1</v>
      </c>
      <c r="F39" s="5" t="s">
        <v>15</v>
      </c>
      <c r="G39" s="5">
        <v>20</v>
      </c>
      <c r="H39" s="5">
        <v>0.1</v>
      </c>
      <c r="I39" s="5"/>
      <c r="J39" s="5"/>
    </row>
    <row r="40" spans="2:10" x14ac:dyDescent="0.35">
      <c r="B40" s="5" t="str">
        <f t="shared" si="5"/>
        <v>Colorado</v>
      </c>
      <c r="C40" s="5">
        <f t="shared" si="6"/>
        <v>4</v>
      </c>
      <c r="D40" s="5" t="s">
        <v>364</v>
      </c>
      <c r="E40" s="5">
        <v>1</v>
      </c>
      <c r="F40" s="5" t="s">
        <v>15</v>
      </c>
      <c r="G40" s="5">
        <v>21</v>
      </c>
      <c r="H40" s="5">
        <v>0.2</v>
      </c>
      <c r="I40" s="5"/>
      <c r="J40" s="5"/>
    </row>
    <row r="41" spans="2:10" x14ac:dyDescent="0.35">
      <c r="B41" s="5" t="str">
        <f t="shared" si="5"/>
        <v>Colorado</v>
      </c>
      <c r="C41" s="5">
        <f t="shared" si="6"/>
        <v>4</v>
      </c>
      <c r="D41" s="5" t="s">
        <v>364</v>
      </c>
      <c r="E41" s="5">
        <v>1</v>
      </c>
      <c r="F41" s="5" t="s">
        <v>15</v>
      </c>
      <c r="G41" s="5">
        <v>23</v>
      </c>
      <c r="H41" s="5">
        <v>0.1</v>
      </c>
      <c r="I41" s="5"/>
      <c r="J41" s="5"/>
    </row>
    <row r="42" spans="2:10" x14ac:dyDescent="0.35">
      <c r="B42" s="5" t="str">
        <f t="shared" si="5"/>
        <v>Colorado</v>
      </c>
      <c r="C42" s="5">
        <f t="shared" si="6"/>
        <v>4</v>
      </c>
      <c r="D42" s="5" t="s">
        <v>364</v>
      </c>
      <c r="E42" s="5">
        <v>1</v>
      </c>
      <c r="F42" s="5" t="s">
        <v>15</v>
      </c>
      <c r="G42" s="5">
        <v>24</v>
      </c>
      <c r="H42" s="5">
        <v>0.2</v>
      </c>
      <c r="I42" s="5"/>
      <c r="J42" s="5"/>
    </row>
    <row r="43" spans="2:10" x14ac:dyDescent="0.35">
      <c r="B43" s="5" t="str">
        <f t="shared" si="5"/>
        <v>Colorado</v>
      </c>
      <c r="C43" s="5">
        <f t="shared" si="6"/>
        <v>4</v>
      </c>
      <c r="D43" s="5" t="s">
        <v>364</v>
      </c>
      <c r="E43" s="5">
        <v>1</v>
      </c>
      <c r="F43" s="5" t="s">
        <v>68</v>
      </c>
      <c r="G43" s="5">
        <v>25</v>
      </c>
      <c r="H43" s="5">
        <v>0.2</v>
      </c>
      <c r="I43" s="5"/>
      <c r="J43" s="5"/>
    </row>
    <row r="44" spans="2:10" x14ac:dyDescent="0.35">
      <c r="B44" s="5" t="str">
        <f t="shared" si="5"/>
        <v>Colorado</v>
      </c>
      <c r="C44" s="5">
        <f t="shared" si="6"/>
        <v>4</v>
      </c>
      <c r="D44" s="5" t="s">
        <v>364</v>
      </c>
      <c r="E44" s="5">
        <v>1</v>
      </c>
      <c r="F44" s="5" t="s">
        <v>68</v>
      </c>
      <c r="G44" s="5">
        <v>29</v>
      </c>
      <c r="H44" s="5">
        <v>0.4</v>
      </c>
      <c r="I44" s="5"/>
      <c r="J44" s="5"/>
    </row>
    <row r="45" spans="2:10" x14ac:dyDescent="0.35">
      <c r="B45" s="5" t="str">
        <f t="shared" si="5"/>
        <v>Colorado</v>
      </c>
      <c r="C45" s="5">
        <f t="shared" si="6"/>
        <v>4</v>
      </c>
      <c r="D45" s="5" t="s">
        <v>364</v>
      </c>
      <c r="E45" s="5">
        <v>1</v>
      </c>
      <c r="F45" s="5" t="s">
        <v>68</v>
      </c>
      <c r="G45" s="5">
        <v>32</v>
      </c>
      <c r="H45" s="5">
        <v>0.4</v>
      </c>
      <c r="I45" s="5"/>
      <c r="J45" s="5"/>
    </row>
    <row r="46" spans="2:10" x14ac:dyDescent="0.35">
      <c r="B46" s="5" t="str">
        <f t="shared" si="5"/>
        <v>Colorado</v>
      </c>
      <c r="C46" s="5">
        <f t="shared" si="6"/>
        <v>4</v>
      </c>
      <c r="D46" s="5" t="s">
        <v>364</v>
      </c>
      <c r="E46" s="5">
        <v>1</v>
      </c>
      <c r="F46" s="5" t="s">
        <v>71</v>
      </c>
      <c r="G46" s="5">
        <v>32</v>
      </c>
      <c r="H46" s="5">
        <v>0.4</v>
      </c>
      <c r="I46" s="5"/>
      <c r="J46" s="5"/>
    </row>
    <row r="47" spans="2:10" x14ac:dyDescent="0.35">
      <c r="B47" s="5" t="str">
        <f t="shared" si="5"/>
        <v>Colorado</v>
      </c>
      <c r="C47" s="5">
        <f t="shared" si="6"/>
        <v>4</v>
      </c>
      <c r="D47" s="5" t="s">
        <v>364</v>
      </c>
      <c r="E47" s="5">
        <v>1</v>
      </c>
      <c r="F47" s="5" t="s">
        <v>68</v>
      </c>
      <c r="G47" s="5">
        <v>35</v>
      </c>
      <c r="H47" s="5">
        <v>0.3</v>
      </c>
      <c r="I47" s="5"/>
      <c r="J47" s="5"/>
    </row>
    <row r="48" spans="2:10" x14ac:dyDescent="0.35">
      <c r="B48" s="5" t="str">
        <f t="shared" si="5"/>
        <v>Colorado</v>
      </c>
      <c r="C48" s="5">
        <f t="shared" si="6"/>
        <v>4</v>
      </c>
      <c r="D48" s="5" t="s">
        <v>364</v>
      </c>
      <c r="E48" s="5">
        <v>1</v>
      </c>
      <c r="F48" s="5" t="s">
        <v>68</v>
      </c>
      <c r="G48" s="5">
        <v>35</v>
      </c>
      <c r="H48" s="5">
        <v>0.4</v>
      </c>
      <c r="I48" s="5"/>
      <c r="J48" s="5"/>
    </row>
    <row r="49" spans="2:10" x14ac:dyDescent="0.35">
      <c r="B49" s="5" t="str">
        <f t="shared" si="5"/>
        <v>Colorado</v>
      </c>
      <c r="C49" s="5">
        <f t="shared" si="6"/>
        <v>4</v>
      </c>
      <c r="D49" s="5" t="s">
        <v>364</v>
      </c>
      <c r="E49" s="5">
        <v>1</v>
      </c>
      <c r="F49" s="5" t="s">
        <v>68</v>
      </c>
      <c r="G49" s="5">
        <v>35</v>
      </c>
      <c r="H49" s="5">
        <v>0.5</v>
      </c>
      <c r="I49" s="5"/>
      <c r="J49" s="5"/>
    </row>
    <row r="50" spans="2:10" x14ac:dyDescent="0.35">
      <c r="B50" s="5" t="str">
        <f t="shared" si="5"/>
        <v>Colorado</v>
      </c>
      <c r="C50" s="5">
        <f t="shared" si="6"/>
        <v>4</v>
      </c>
      <c r="D50" s="5" t="s">
        <v>364</v>
      </c>
      <c r="E50" s="5">
        <v>1</v>
      </c>
      <c r="F50" s="5" t="s">
        <v>68</v>
      </c>
      <c r="G50" s="5">
        <v>35</v>
      </c>
      <c r="H50" s="5">
        <v>0.5</v>
      </c>
      <c r="I50" s="5"/>
      <c r="J50" s="5"/>
    </row>
    <row r="51" spans="2:10" x14ac:dyDescent="0.35">
      <c r="B51" s="5" t="str">
        <f t="shared" si="5"/>
        <v>Colorado</v>
      </c>
      <c r="C51" s="5">
        <f t="shared" si="6"/>
        <v>4</v>
      </c>
      <c r="D51" s="5" t="s">
        <v>364</v>
      </c>
      <c r="E51" s="5">
        <v>1</v>
      </c>
      <c r="F51" s="5" t="s">
        <v>68</v>
      </c>
      <c r="G51" s="5">
        <v>35</v>
      </c>
      <c r="H51" s="5">
        <v>0.5</v>
      </c>
      <c r="I51" s="5"/>
      <c r="J51" s="5"/>
    </row>
    <row r="52" spans="2:10" x14ac:dyDescent="0.35">
      <c r="B52" s="5" t="str">
        <f t="shared" si="5"/>
        <v>Colorado</v>
      </c>
      <c r="C52" s="5">
        <f t="shared" si="6"/>
        <v>4</v>
      </c>
      <c r="D52" s="5" t="s">
        <v>364</v>
      </c>
      <c r="E52" s="5">
        <v>1</v>
      </c>
      <c r="F52" s="5" t="s">
        <v>71</v>
      </c>
      <c r="G52" s="5">
        <v>35</v>
      </c>
      <c r="H52" s="5">
        <v>0.3</v>
      </c>
      <c r="I52" s="5"/>
      <c r="J52" s="5"/>
    </row>
    <row r="53" spans="2:10" x14ac:dyDescent="0.35">
      <c r="B53" s="5" t="str">
        <f t="shared" si="5"/>
        <v>Colorado</v>
      </c>
      <c r="C53" s="5">
        <f t="shared" si="6"/>
        <v>4</v>
      </c>
      <c r="D53" s="5" t="s">
        <v>364</v>
      </c>
      <c r="E53" s="5">
        <v>1</v>
      </c>
      <c r="F53" s="5" t="s">
        <v>146</v>
      </c>
      <c r="G53" s="5">
        <v>35</v>
      </c>
      <c r="H53" s="5">
        <v>0.3</v>
      </c>
      <c r="I53" s="5"/>
      <c r="J53" s="5"/>
    </row>
    <row r="54" spans="2:10" x14ac:dyDescent="0.35">
      <c r="B54" s="5" t="str">
        <f t="shared" si="5"/>
        <v>Colorado</v>
      </c>
      <c r="C54" s="5">
        <f t="shared" si="6"/>
        <v>4</v>
      </c>
      <c r="D54" s="5" t="s">
        <v>364</v>
      </c>
      <c r="E54" s="5">
        <v>1</v>
      </c>
      <c r="F54" s="5" t="s">
        <v>68</v>
      </c>
      <c r="G54" s="5">
        <v>36</v>
      </c>
      <c r="H54" s="5">
        <v>0.6</v>
      </c>
      <c r="I54" s="5"/>
      <c r="J54" s="5"/>
    </row>
    <row r="55" spans="2:10" x14ac:dyDescent="0.35">
      <c r="B55" s="5" t="str">
        <f t="shared" si="5"/>
        <v>Colorado</v>
      </c>
      <c r="C55" s="5">
        <f t="shared" si="6"/>
        <v>4</v>
      </c>
      <c r="D55" s="5" t="s">
        <v>364</v>
      </c>
      <c r="E55" s="5">
        <v>1</v>
      </c>
      <c r="F55" s="5" t="s">
        <v>68</v>
      </c>
      <c r="G55" s="5">
        <v>36</v>
      </c>
      <c r="H55" s="5">
        <v>0.5</v>
      </c>
      <c r="I55" s="5"/>
      <c r="J55" s="5"/>
    </row>
    <row r="56" spans="2:10" x14ac:dyDescent="0.35">
      <c r="B56" s="5" t="str">
        <f t="shared" si="5"/>
        <v>Colorado</v>
      </c>
      <c r="C56" s="5">
        <f t="shared" si="6"/>
        <v>4</v>
      </c>
      <c r="D56" s="5" t="s">
        <v>364</v>
      </c>
      <c r="E56" s="5">
        <v>1</v>
      </c>
      <c r="F56" s="5" t="s">
        <v>68</v>
      </c>
      <c r="G56" s="5">
        <v>36</v>
      </c>
      <c r="H56" s="5">
        <v>0.5</v>
      </c>
      <c r="I56" s="5"/>
      <c r="J56" s="5"/>
    </row>
    <row r="57" spans="2:10" x14ac:dyDescent="0.35">
      <c r="B57" s="5" t="str">
        <f t="shared" si="5"/>
        <v>Colorado</v>
      </c>
      <c r="C57" s="5">
        <f t="shared" si="6"/>
        <v>4</v>
      </c>
      <c r="D57" s="5" t="s">
        <v>364</v>
      </c>
      <c r="E57" s="5">
        <v>1</v>
      </c>
      <c r="F57" s="5" t="s">
        <v>68</v>
      </c>
      <c r="G57" s="5">
        <v>36</v>
      </c>
      <c r="H57" s="5">
        <v>0.4</v>
      </c>
      <c r="I57" s="5"/>
      <c r="J57" s="5"/>
    </row>
    <row r="58" spans="2:10" x14ac:dyDescent="0.35">
      <c r="B58" s="5" t="str">
        <f t="shared" si="5"/>
        <v>Colorado</v>
      </c>
      <c r="C58" s="5">
        <f t="shared" si="6"/>
        <v>4</v>
      </c>
      <c r="D58" s="5" t="s">
        <v>364</v>
      </c>
      <c r="E58" s="5">
        <v>1</v>
      </c>
      <c r="F58" s="5" t="s">
        <v>68</v>
      </c>
      <c r="G58" s="5">
        <v>38</v>
      </c>
      <c r="H58" s="5">
        <v>0.4</v>
      </c>
      <c r="I58" s="5"/>
      <c r="J58" s="5"/>
    </row>
    <row r="59" spans="2:10" x14ac:dyDescent="0.35">
      <c r="B59" s="5" t="str">
        <f t="shared" si="5"/>
        <v>Colorado</v>
      </c>
      <c r="C59" s="5">
        <f t="shared" si="6"/>
        <v>4</v>
      </c>
      <c r="D59" s="5" t="s">
        <v>364</v>
      </c>
      <c r="E59" s="5">
        <v>1</v>
      </c>
      <c r="F59" s="5" t="s">
        <v>68</v>
      </c>
      <c r="G59" s="5">
        <v>38</v>
      </c>
      <c r="H59" s="5">
        <v>0.4</v>
      </c>
      <c r="I59" s="5"/>
      <c r="J59" s="5"/>
    </row>
    <row r="60" spans="2:10" x14ac:dyDescent="0.35">
      <c r="B60" s="5" t="str">
        <f t="shared" si="5"/>
        <v>Colorado</v>
      </c>
      <c r="C60" s="5">
        <f t="shared" si="6"/>
        <v>4</v>
      </c>
      <c r="D60" s="5" t="s">
        <v>364</v>
      </c>
      <c r="E60" s="5">
        <v>1</v>
      </c>
      <c r="F60" s="5" t="s">
        <v>68</v>
      </c>
      <c r="G60" s="5">
        <v>38</v>
      </c>
      <c r="H60" s="5">
        <v>0.4</v>
      </c>
      <c r="I60" s="5"/>
      <c r="J60" s="5"/>
    </row>
    <row r="61" spans="2:10" x14ac:dyDescent="0.35">
      <c r="B61" s="5" t="str">
        <f t="shared" si="5"/>
        <v>Colorado</v>
      </c>
      <c r="C61" s="5">
        <f t="shared" si="6"/>
        <v>4</v>
      </c>
      <c r="D61" s="5" t="s">
        <v>364</v>
      </c>
      <c r="E61" s="5">
        <v>1</v>
      </c>
      <c r="F61" s="5" t="s">
        <v>68</v>
      </c>
      <c r="G61" s="5">
        <v>38</v>
      </c>
      <c r="H61" s="5">
        <v>0.7</v>
      </c>
      <c r="I61" s="5"/>
      <c r="J61" s="5"/>
    </row>
    <row r="62" spans="2:10" x14ac:dyDescent="0.35">
      <c r="B62" s="5" t="str">
        <f t="shared" si="5"/>
        <v>Colorado</v>
      </c>
      <c r="C62" s="5">
        <f t="shared" si="6"/>
        <v>4</v>
      </c>
      <c r="D62" s="5" t="s">
        <v>364</v>
      </c>
      <c r="E62" s="5">
        <v>1</v>
      </c>
      <c r="F62" s="5" t="s">
        <v>71</v>
      </c>
      <c r="G62" s="5">
        <v>38</v>
      </c>
      <c r="H62" s="5">
        <v>0.5</v>
      </c>
      <c r="I62" s="5"/>
      <c r="J62" s="5"/>
    </row>
    <row r="63" spans="2:10" x14ac:dyDescent="0.35">
      <c r="B63" s="5" t="str">
        <f t="shared" si="5"/>
        <v>Colorado</v>
      </c>
      <c r="C63" s="5">
        <f t="shared" si="6"/>
        <v>4</v>
      </c>
      <c r="D63" s="5" t="s">
        <v>364</v>
      </c>
      <c r="E63" s="5">
        <v>1</v>
      </c>
      <c r="F63" s="5" t="s">
        <v>68</v>
      </c>
      <c r="G63" s="5">
        <v>39</v>
      </c>
      <c r="H63" s="5">
        <v>0.5</v>
      </c>
      <c r="I63" s="5"/>
      <c r="J63" s="5"/>
    </row>
    <row r="64" spans="2:10" x14ac:dyDescent="0.35">
      <c r="B64" s="5" t="str">
        <f t="shared" si="5"/>
        <v>Colorado</v>
      </c>
      <c r="C64" s="5">
        <f t="shared" si="6"/>
        <v>4</v>
      </c>
      <c r="D64" s="5" t="s">
        <v>364</v>
      </c>
      <c r="E64" s="5">
        <v>1</v>
      </c>
      <c r="F64" s="5" t="s">
        <v>68</v>
      </c>
      <c r="G64" s="5">
        <v>39</v>
      </c>
      <c r="H64" s="5">
        <v>0.7</v>
      </c>
      <c r="I64" s="5"/>
      <c r="J64" s="5"/>
    </row>
    <row r="65" spans="2:10" x14ac:dyDescent="0.35">
      <c r="B65" s="5" t="str">
        <f t="shared" si="5"/>
        <v>Colorado</v>
      </c>
      <c r="C65" s="5">
        <f t="shared" si="6"/>
        <v>4</v>
      </c>
      <c r="D65" s="5" t="s">
        <v>364</v>
      </c>
      <c r="E65" s="5">
        <v>1</v>
      </c>
      <c r="F65" s="5" t="s">
        <v>71</v>
      </c>
      <c r="G65" s="5">
        <v>39</v>
      </c>
      <c r="H65" s="5">
        <v>0.7</v>
      </c>
      <c r="I65" s="5"/>
      <c r="J65" s="5"/>
    </row>
    <row r="66" spans="2:10" x14ac:dyDescent="0.35">
      <c r="B66" s="5" t="str">
        <f t="shared" si="5"/>
        <v>Colorado</v>
      </c>
      <c r="C66" s="5">
        <f t="shared" si="6"/>
        <v>4</v>
      </c>
      <c r="D66" s="5" t="s">
        <v>364</v>
      </c>
      <c r="E66" s="5">
        <v>1</v>
      </c>
      <c r="F66" s="5" t="s">
        <v>68</v>
      </c>
      <c r="G66" s="5">
        <v>40</v>
      </c>
      <c r="H66" s="5">
        <v>0.7</v>
      </c>
      <c r="I66" s="5"/>
      <c r="J66" s="5"/>
    </row>
    <row r="67" spans="2:10" x14ac:dyDescent="0.35">
      <c r="B67" s="5" t="str">
        <f t="shared" si="5"/>
        <v>Colorado</v>
      </c>
      <c r="C67" s="5">
        <f t="shared" si="6"/>
        <v>4</v>
      </c>
      <c r="D67" s="5" t="s">
        <v>364</v>
      </c>
      <c r="E67" s="5">
        <v>1</v>
      </c>
      <c r="F67" s="5" t="s">
        <v>71</v>
      </c>
      <c r="G67" s="5">
        <v>40</v>
      </c>
      <c r="H67" s="5">
        <v>0.8</v>
      </c>
      <c r="I67" s="5"/>
      <c r="J67" s="5"/>
    </row>
    <row r="68" spans="2:10" x14ac:dyDescent="0.35">
      <c r="B68" s="5" t="str">
        <f t="shared" ref="B68:B95" si="7">$W$5</f>
        <v>Colorado</v>
      </c>
      <c r="C68" s="5">
        <f t="shared" ref="C68:C95" si="8">$W$6</f>
        <v>4</v>
      </c>
      <c r="D68" s="5" t="s">
        <v>364</v>
      </c>
      <c r="E68" s="5">
        <v>1</v>
      </c>
      <c r="F68" s="5" t="s">
        <v>22</v>
      </c>
      <c r="G68" s="5">
        <v>40</v>
      </c>
      <c r="H68" s="5">
        <v>2.1</v>
      </c>
      <c r="I68" s="5"/>
      <c r="J68" s="5"/>
    </row>
    <row r="69" spans="2:10" x14ac:dyDescent="0.35">
      <c r="B69" s="5" t="str">
        <f t="shared" si="7"/>
        <v>Colorado</v>
      </c>
      <c r="C69" s="5">
        <f t="shared" si="8"/>
        <v>4</v>
      </c>
      <c r="D69" s="5" t="s">
        <v>364</v>
      </c>
      <c r="E69" s="5">
        <v>1</v>
      </c>
      <c r="F69" s="5" t="s">
        <v>68</v>
      </c>
      <c r="G69" s="5">
        <v>41</v>
      </c>
      <c r="H69" s="5">
        <v>0.6</v>
      </c>
      <c r="I69" s="5"/>
      <c r="J69" s="5"/>
    </row>
    <row r="70" spans="2:10" x14ac:dyDescent="0.35">
      <c r="B70" s="5" t="str">
        <f t="shared" si="7"/>
        <v>Colorado</v>
      </c>
      <c r="C70" s="5">
        <f t="shared" si="8"/>
        <v>4</v>
      </c>
      <c r="D70" s="5" t="s">
        <v>364</v>
      </c>
      <c r="E70" s="5">
        <v>1</v>
      </c>
      <c r="F70" s="5" t="s">
        <v>71</v>
      </c>
      <c r="G70" s="5">
        <v>41</v>
      </c>
      <c r="H70" s="5">
        <v>0.8</v>
      </c>
      <c r="I70" s="5"/>
      <c r="J70" s="5"/>
    </row>
    <row r="71" spans="2:10" x14ac:dyDescent="0.35">
      <c r="B71" s="5" t="str">
        <f t="shared" si="7"/>
        <v>Colorado</v>
      </c>
      <c r="C71" s="5">
        <f t="shared" si="8"/>
        <v>4</v>
      </c>
      <c r="D71" s="5" t="s">
        <v>364</v>
      </c>
      <c r="E71" s="5">
        <v>1</v>
      </c>
      <c r="F71" s="5" t="s">
        <v>71</v>
      </c>
      <c r="G71" s="5">
        <v>42</v>
      </c>
      <c r="H71" s="5">
        <v>0.8</v>
      </c>
      <c r="I71" s="5"/>
      <c r="J71" s="5"/>
    </row>
    <row r="72" spans="2:10" x14ac:dyDescent="0.35">
      <c r="B72" s="5" t="str">
        <f t="shared" si="7"/>
        <v>Colorado</v>
      </c>
      <c r="C72" s="5">
        <f t="shared" si="8"/>
        <v>4</v>
      </c>
      <c r="D72" s="5" t="s">
        <v>364</v>
      </c>
      <c r="E72" s="5">
        <v>1</v>
      </c>
      <c r="F72" s="5" t="s">
        <v>68</v>
      </c>
      <c r="G72" s="5">
        <v>44</v>
      </c>
      <c r="H72" s="5">
        <v>0.6</v>
      </c>
      <c r="I72" s="5"/>
      <c r="J72" s="5"/>
    </row>
    <row r="73" spans="2:10" x14ac:dyDescent="0.35">
      <c r="B73" s="5" t="str">
        <f t="shared" si="7"/>
        <v>Colorado</v>
      </c>
      <c r="C73" s="5">
        <f t="shared" si="8"/>
        <v>4</v>
      </c>
      <c r="D73" s="5" t="s">
        <v>364</v>
      </c>
      <c r="E73" s="5">
        <v>1</v>
      </c>
      <c r="F73" s="5" t="s">
        <v>22</v>
      </c>
      <c r="G73" s="5">
        <v>44</v>
      </c>
      <c r="H73" s="5">
        <v>2.2000000000000002</v>
      </c>
      <c r="I73" s="5"/>
      <c r="J73" s="5"/>
    </row>
    <row r="74" spans="2:10" x14ac:dyDescent="0.35">
      <c r="B74" s="5" t="str">
        <f t="shared" si="7"/>
        <v>Colorado</v>
      </c>
      <c r="C74" s="5">
        <f t="shared" si="8"/>
        <v>4</v>
      </c>
      <c r="D74" s="5" t="s">
        <v>364</v>
      </c>
      <c r="E74" s="5">
        <v>1</v>
      </c>
      <c r="F74" s="5" t="s">
        <v>68</v>
      </c>
      <c r="G74" s="5">
        <v>45</v>
      </c>
      <c r="H74" s="5">
        <v>1.1000000000000001</v>
      </c>
      <c r="I74" s="5"/>
      <c r="J74" s="5"/>
    </row>
    <row r="75" spans="2:10" x14ac:dyDescent="0.35">
      <c r="B75" s="5" t="str">
        <f t="shared" si="7"/>
        <v>Colorado</v>
      </c>
      <c r="C75" s="5">
        <f t="shared" si="8"/>
        <v>4</v>
      </c>
      <c r="D75" s="5" t="s">
        <v>364</v>
      </c>
      <c r="E75" s="5">
        <v>1</v>
      </c>
      <c r="F75" s="5" t="s">
        <v>68</v>
      </c>
      <c r="G75" s="5">
        <v>46</v>
      </c>
      <c r="H75" s="5">
        <v>1.2</v>
      </c>
      <c r="I75" s="5"/>
      <c r="J75" s="5"/>
    </row>
    <row r="76" spans="2:10" x14ac:dyDescent="0.35">
      <c r="B76" s="5" t="str">
        <f t="shared" si="7"/>
        <v>Colorado</v>
      </c>
      <c r="C76" s="5">
        <f t="shared" si="8"/>
        <v>4</v>
      </c>
      <c r="D76" s="5" t="s">
        <v>364</v>
      </c>
      <c r="E76" s="5">
        <v>1</v>
      </c>
      <c r="F76" s="5" t="s">
        <v>68</v>
      </c>
      <c r="G76" s="5">
        <v>47</v>
      </c>
      <c r="H76" s="5">
        <v>1.5</v>
      </c>
      <c r="I76" s="5"/>
      <c r="J76" s="5"/>
    </row>
    <row r="77" spans="2:10" x14ac:dyDescent="0.35">
      <c r="B77" s="5" t="str">
        <f t="shared" si="7"/>
        <v>Colorado</v>
      </c>
      <c r="C77" s="5">
        <f t="shared" si="8"/>
        <v>4</v>
      </c>
      <c r="D77" s="5" t="s">
        <v>364</v>
      </c>
      <c r="E77" s="5">
        <v>1</v>
      </c>
      <c r="F77" s="5" t="s">
        <v>68</v>
      </c>
      <c r="G77" s="5">
        <v>47</v>
      </c>
      <c r="H77" s="5">
        <v>1.3</v>
      </c>
      <c r="I77" s="5"/>
      <c r="J77" s="5"/>
    </row>
    <row r="78" spans="2:10" x14ac:dyDescent="0.35">
      <c r="B78" s="5" t="str">
        <f t="shared" si="7"/>
        <v>Colorado</v>
      </c>
      <c r="C78" s="5">
        <f t="shared" si="8"/>
        <v>4</v>
      </c>
      <c r="D78" s="5" t="s">
        <v>364</v>
      </c>
      <c r="E78" s="5">
        <v>1</v>
      </c>
      <c r="F78" s="5" t="s">
        <v>68</v>
      </c>
      <c r="G78" s="5">
        <v>49</v>
      </c>
      <c r="H78" s="5">
        <v>1.1000000000000001</v>
      </c>
      <c r="I78" s="5"/>
      <c r="J78" s="5"/>
    </row>
    <row r="79" spans="2:10" x14ac:dyDescent="0.35">
      <c r="B79" s="5" t="str">
        <f t="shared" si="7"/>
        <v>Colorado</v>
      </c>
      <c r="C79" s="5">
        <f t="shared" si="8"/>
        <v>4</v>
      </c>
      <c r="D79" s="5" t="s">
        <v>364</v>
      </c>
      <c r="E79" s="5">
        <v>1</v>
      </c>
      <c r="F79" s="5" t="s">
        <v>68</v>
      </c>
      <c r="G79" s="5">
        <v>51</v>
      </c>
      <c r="H79" s="5">
        <v>1.4</v>
      </c>
      <c r="I79" s="5"/>
      <c r="J79" s="5"/>
    </row>
    <row r="80" spans="2:10" x14ac:dyDescent="0.35">
      <c r="B80" s="5" t="str">
        <f t="shared" si="7"/>
        <v>Colorado</v>
      </c>
      <c r="C80" s="5">
        <f t="shared" si="8"/>
        <v>4</v>
      </c>
      <c r="D80" s="5" t="s">
        <v>364</v>
      </c>
      <c r="E80" s="5">
        <v>1</v>
      </c>
      <c r="F80" s="5" t="s">
        <v>117</v>
      </c>
      <c r="G80" s="5">
        <v>54</v>
      </c>
      <c r="H80" s="5">
        <v>2.7</v>
      </c>
      <c r="I80" s="5"/>
      <c r="J80" s="5"/>
    </row>
    <row r="81" spans="2:10" x14ac:dyDescent="0.35">
      <c r="B81" s="5" t="str">
        <f t="shared" si="7"/>
        <v>Colorado</v>
      </c>
      <c r="C81" s="5">
        <f t="shared" si="8"/>
        <v>4</v>
      </c>
      <c r="D81" s="5" t="s">
        <v>364</v>
      </c>
      <c r="E81" s="5">
        <v>1</v>
      </c>
      <c r="F81" s="5" t="s">
        <v>68</v>
      </c>
      <c r="G81" s="5">
        <v>59</v>
      </c>
      <c r="H81" s="5">
        <v>2.6</v>
      </c>
      <c r="I81" s="5"/>
      <c r="J81" s="5"/>
    </row>
    <row r="82" spans="2:10" x14ac:dyDescent="0.35">
      <c r="B82" s="5" t="str">
        <f t="shared" si="7"/>
        <v>Colorado</v>
      </c>
      <c r="C82" s="5">
        <f t="shared" si="8"/>
        <v>4</v>
      </c>
      <c r="D82" s="5" t="s">
        <v>364</v>
      </c>
      <c r="E82" s="5">
        <v>1</v>
      </c>
      <c r="F82" s="5" t="s">
        <v>71</v>
      </c>
      <c r="G82" s="5">
        <v>60</v>
      </c>
      <c r="H82" s="5">
        <v>4.3</v>
      </c>
      <c r="I82" s="5"/>
      <c r="J82" s="5"/>
    </row>
    <row r="83" spans="2:10" x14ac:dyDescent="0.35">
      <c r="B83" s="5" t="str">
        <f t="shared" si="7"/>
        <v>Colorado</v>
      </c>
      <c r="C83" s="5">
        <f t="shared" si="8"/>
        <v>4</v>
      </c>
      <c r="D83" s="5" t="s">
        <v>364</v>
      </c>
      <c r="E83" s="5">
        <v>1</v>
      </c>
      <c r="F83" s="5" t="s">
        <v>71</v>
      </c>
      <c r="G83" s="5">
        <v>60</v>
      </c>
      <c r="H83" s="5">
        <v>2.7</v>
      </c>
      <c r="I83" s="5"/>
      <c r="J83" s="5"/>
    </row>
    <row r="84" spans="2:10" x14ac:dyDescent="0.35">
      <c r="B84" s="5" t="str">
        <f t="shared" si="7"/>
        <v>Colorado</v>
      </c>
      <c r="C84" s="5">
        <f t="shared" si="8"/>
        <v>4</v>
      </c>
      <c r="D84" s="5" t="s">
        <v>364</v>
      </c>
      <c r="E84" s="5">
        <v>1</v>
      </c>
      <c r="F84" s="5" t="s">
        <v>117</v>
      </c>
      <c r="G84" s="5">
        <v>64</v>
      </c>
      <c r="H84" s="5">
        <v>4.2</v>
      </c>
      <c r="I84" s="5"/>
      <c r="J84" s="5"/>
    </row>
    <row r="85" spans="2:10" x14ac:dyDescent="0.35">
      <c r="B85" s="5" t="str">
        <f t="shared" si="7"/>
        <v>Colorado</v>
      </c>
      <c r="C85" s="5">
        <f t="shared" si="8"/>
        <v>4</v>
      </c>
      <c r="D85" s="5" t="s">
        <v>364</v>
      </c>
      <c r="E85" s="5">
        <v>1</v>
      </c>
      <c r="F85" s="5" t="s">
        <v>68</v>
      </c>
      <c r="G85" s="5">
        <v>65</v>
      </c>
      <c r="H85" s="5">
        <v>4</v>
      </c>
      <c r="I85" s="5"/>
      <c r="J85" s="5"/>
    </row>
    <row r="86" spans="2:10" x14ac:dyDescent="0.35">
      <c r="B86" s="5" t="str">
        <f t="shared" si="7"/>
        <v>Colorado</v>
      </c>
      <c r="C86" s="5">
        <f t="shared" si="8"/>
        <v>4</v>
      </c>
      <c r="D86" s="5" t="s">
        <v>364</v>
      </c>
      <c r="E86" s="5">
        <v>1</v>
      </c>
      <c r="F86" s="5" t="s">
        <v>41</v>
      </c>
      <c r="G86" s="5">
        <v>70</v>
      </c>
      <c r="H86" s="5">
        <v>0.7</v>
      </c>
      <c r="I86" s="5"/>
      <c r="J86" s="5"/>
    </row>
    <row r="87" spans="2:10" x14ac:dyDescent="0.35">
      <c r="B87" s="5" t="str">
        <f t="shared" si="7"/>
        <v>Colorado</v>
      </c>
      <c r="C87" s="5">
        <f t="shared" si="8"/>
        <v>4</v>
      </c>
      <c r="D87" s="5" t="s">
        <v>364</v>
      </c>
      <c r="E87" s="5">
        <v>1</v>
      </c>
      <c r="F87" s="5" t="s">
        <v>41</v>
      </c>
      <c r="G87" s="5">
        <v>75</v>
      </c>
      <c r="H87" s="5">
        <v>0.4</v>
      </c>
      <c r="I87" s="5"/>
      <c r="J87" s="5"/>
    </row>
    <row r="88" spans="2:10" x14ac:dyDescent="0.35">
      <c r="B88" s="5" t="str">
        <f t="shared" si="7"/>
        <v>Colorado</v>
      </c>
      <c r="C88" s="5">
        <f t="shared" si="8"/>
        <v>4</v>
      </c>
      <c r="D88" s="5" t="s">
        <v>364</v>
      </c>
      <c r="E88" s="5">
        <v>1</v>
      </c>
      <c r="F88" s="5" t="s">
        <v>68</v>
      </c>
      <c r="G88" s="5">
        <v>90</v>
      </c>
      <c r="H88" s="5">
        <v>7.7</v>
      </c>
      <c r="I88" s="5"/>
      <c r="J88" s="5"/>
    </row>
    <row r="89" spans="2:10" x14ac:dyDescent="0.35">
      <c r="B89" s="5" t="str">
        <f t="shared" si="7"/>
        <v>Colorado</v>
      </c>
      <c r="C89" s="5">
        <f t="shared" si="8"/>
        <v>4</v>
      </c>
      <c r="D89" s="5" t="s">
        <v>364</v>
      </c>
      <c r="E89" s="5">
        <v>1</v>
      </c>
      <c r="F89" s="5" t="s">
        <v>68</v>
      </c>
      <c r="G89" s="5">
        <v>91</v>
      </c>
      <c r="H89" s="5">
        <v>7.8</v>
      </c>
      <c r="I89" s="5"/>
      <c r="J89" s="5"/>
    </row>
    <row r="90" spans="2:10" x14ac:dyDescent="0.35">
      <c r="B90" s="5" t="str">
        <f t="shared" si="7"/>
        <v>Colorado</v>
      </c>
      <c r="C90" s="5">
        <f t="shared" si="8"/>
        <v>4</v>
      </c>
      <c r="D90" s="5" t="s">
        <v>364</v>
      </c>
      <c r="E90" s="5">
        <v>1</v>
      </c>
      <c r="F90" s="5" t="s">
        <v>23</v>
      </c>
      <c r="G90" s="5">
        <v>107</v>
      </c>
      <c r="H90" s="5">
        <v>17.7</v>
      </c>
      <c r="I90" s="5"/>
      <c r="J90" s="5"/>
    </row>
    <row r="91" spans="2:10" x14ac:dyDescent="0.35">
      <c r="B91" s="5" t="str">
        <f t="shared" si="7"/>
        <v>Colorado</v>
      </c>
      <c r="C91" s="5">
        <f t="shared" si="8"/>
        <v>4</v>
      </c>
      <c r="D91" s="5" t="s">
        <v>364</v>
      </c>
      <c r="E91" s="5">
        <v>1</v>
      </c>
      <c r="F91" s="5" t="s">
        <v>41</v>
      </c>
      <c r="G91" s="5">
        <v>120</v>
      </c>
      <c r="H91" s="5">
        <v>1.8</v>
      </c>
      <c r="I91" s="5"/>
      <c r="J91" s="5"/>
    </row>
    <row r="92" spans="2:10" x14ac:dyDescent="0.35">
      <c r="B92" s="5" t="str">
        <f t="shared" si="7"/>
        <v>Colorado</v>
      </c>
      <c r="C92" s="5">
        <f t="shared" si="8"/>
        <v>4</v>
      </c>
      <c r="D92" s="5" t="s">
        <v>364</v>
      </c>
      <c r="E92" s="5">
        <v>1</v>
      </c>
      <c r="F92" s="5" t="s">
        <v>41</v>
      </c>
      <c r="G92" s="5">
        <v>123</v>
      </c>
      <c r="H92" s="5">
        <v>2.2999999999999998</v>
      </c>
      <c r="I92" s="5"/>
      <c r="J92" s="5"/>
    </row>
    <row r="93" spans="2:10" x14ac:dyDescent="0.35">
      <c r="B93" s="5" t="str">
        <f t="shared" si="7"/>
        <v>Colorado</v>
      </c>
      <c r="C93" s="5">
        <f t="shared" si="8"/>
        <v>4</v>
      </c>
      <c r="D93" s="5" t="s">
        <v>364</v>
      </c>
      <c r="E93" s="5">
        <v>1</v>
      </c>
      <c r="F93" s="5" t="s">
        <v>41</v>
      </c>
      <c r="G93" s="5">
        <v>162</v>
      </c>
      <c r="H93" s="5">
        <v>0.3</v>
      </c>
      <c r="I93" s="5"/>
      <c r="J93" s="5"/>
    </row>
    <row r="94" spans="2:10" x14ac:dyDescent="0.35">
      <c r="B94" s="5" t="str">
        <f t="shared" si="7"/>
        <v>Colorado</v>
      </c>
      <c r="C94" s="5">
        <f t="shared" si="8"/>
        <v>4</v>
      </c>
      <c r="D94" s="5" t="s">
        <v>364</v>
      </c>
      <c r="E94" s="5">
        <v>1</v>
      </c>
      <c r="F94" s="5" t="s">
        <v>41</v>
      </c>
      <c r="G94" s="5">
        <v>168</v>
      </c>
      <c r="H94" s="5">
        <v>0.8</v>
      </c>
      <c r="I94" s="5"/>
      <c r="J94" s="5"/>
    </row>
    <row r="95" spans="2:10" x14ac:dyDescent="0.35">
      <c r="B95" s="5" t="str">
        <f t="shared" si="7"/>
        <v>Colorado</v>
      </c>
      <c r="C95" s="5">
        <f t="shared" si="8"/>
        <v>4</v>
      </c>
      <c r="D95" s="5" t="s">
        <v>364</v>
      </c>
      <c r="E95" s="5">
        <v>1</v>
      </c>
      <c r="F95" s="5" t="s">
        <v>41</v>
      </c>
      <c r="G95" s="5">
        <v>181</v>
      </c>
      <c r="H95" s="5">
        <v>8.1999999999999993</v>
      </c>
      <c r="I95" s="5"/>
      <c r="J95" s="5"/>
    </row>
  </sheetData>
  <mergeCells count="1">
    <mergeCell ref="W3:AA3"/>
  </mergeCells>
  <conditionalFormatting sqref="W5:W9">
    <cfRule type="containsBlanks" dxfId="90" priority="2">
      <formula>LEN(TRIM(W5))=0</formula>
    </cfRule>
  </conditionalFormatting>
  <conditionalFormatting sqref="W13:Y14 Z15:AA15 W17:Y18 W20:Y32">
    <cfRule type="containsBlanks" dxfId="89"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29" id="{33DCA8ED-3444-446C-9606-BA05BBD4F2DF}">
            <xm:f>COUNT(MATCH($F4,'Potential Species'!$C$4:$C$945, 0))=0</xm:f>
            <x14:dxf>
              <fill>
                <patternFill patternType="solid">
                  <bgColor theme="5" tint="0.79998168889431442"/>
                </patternFill>
              </fill>
            </x14:dxf>
          </x14:cfRule>
          <xm:sqref>F4:F95</xm:sqref>
        </x14:conditionalFormatting>
      </x14:conditionalFormatting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1E93-75CA-41AE-BD16-BAD119715425}">
  <sheetPr codeName="Sheet76"/>
  <dimension ref="A1:I99"/>
  <sheetViews>
    <sheetView workbookViewId="0"/>
  </sheetViews>
  <sheetFormatPr defaultRowHeight="14.5" x14ac:dyDescent="0.35"/>
  <cols>
    <col min="1" max="1" width="7.54296875" bestFit="1" customWidth="1"/>
    <col min="2" max="2" width="6.7265625" bestFit="1" customWidth="1"/>
    <col min="3" max="3" width="12.6328125" bestFit="1" customWidth="1"/>
    <col min="4" max="4" width="13.08984375" bestFit="1" customWidth="1"/>
    <col min="5" max="5" width="22.36328125" bestFit="1" customWidth="1"/>
    <col min="6" max="6" width="20.81640625" bestFit="1" customWidth="1"/>
    <col min="7" max="7" width="11" bestFit="1" customWidth="1"/>
    <col min="8" max="8" width="10.81640625" bestFit="1" customWidth="1"/>
    <col min="9" max="9" width="16.36328125" bestFit="1" customWidth="1"/>
    <col min="10" max="10" width="24.26953125" bestFit="1" customWidth="1"/>
    <col min="11" max="11" width="23.1796875" bestFit="1" customWidth="1"/>
    <col min="12" max="12" width="12.7265625" bestFit="1" customWidth="1"/>
    <col min="13" max="13" width="19.81640625" bestFit="1" customWidth="1"/>
    <col min="14" max="14" width="17.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49</v>
      </c>
      <c r="B2">
        <v>3</v>
      </c>
      <c r="C2" t="s">
        <v>365</v>
      </c>
      <c r="D2">
        <v>8</v>
      </c>
      <c r="E2" t="s">
        <v>35</v>
      </c>
      <c r="F2">
        <v>50</v>
      </c>
      <c r="G2">
        <v>2</v>
      </c>
    </row>
    <row r="3" spans="1:9" x14ac:dyDescent="0.35">
      <c r="A3" t="s">
        <v>49</v>
      </c>
      <c r="B3">
        <v>3</v>
      </c>
      <c r="C3" t="s">
        <v>365</v>
      </c>
      <c r="D3">
        <v>3</v>
      </c>
      <c r="E3" t="s">
        <v>35</v>
      </c>
      <c r="F3">
        <v>52</v>
      </c>
      <c r="G3">
        <v>3.3</v>
      </c>
    </row>
    <row r="4" spans="1:9" x14ac:dyDescent="0.35">
      <c r="A4" t="s">
        <v>49</v>
      </c>
      <c r="B4">
        <v>3</v>
      </c>
      <c r="C4" t="s">
        <v>365</v>
      </c>
      <c r="D4">
        <v>3</v>
      </c>
      <c r="E4" t="s">
        <v>35</v>
      </c>
      <c r="F4">
        <v>55</v>
      </c>
      <c r="G4">
        <v>3.5</v>
      </c>
    </row>
    <row r="5" spans="1:9" x14ac:dyDescent="0.35">
      <c r="A5" t="s">
        <v>49</v>
      </c>
      <c r="B5">
        <v>3</v>
      </c>
      <c r="C5" t="s">
        <v>365</v>
      </c>
      <c r="D5">
        <v>2</v>
      </c>
      <c r="E5" t="s">
        <v>68</v>
      </c>
      <c r="F5">
        <v>90</v>
      </c>
      <c r="G5">
        <v>6.9</v>
      </c>
      <c r="I5" t="s">
        <v>1011</v>
      </c>
    </row>
    <row r="6" spans="1:9" x14ac:dyDescent="0.35">
      <c r="A6" t="s">
        <v>49</v>
      </c>
      <c r="B6">
        <v>3</v>
      </c>
      <c r="C6" t="s">
        <v>365</v>
      </c>
      <c r="D6">
        <v>5</v>
      </c>
      <c r="E6" t="s">
        <v>23</v>
      </c>
      <c r="F6">
        <v>87</v>
      </c>
      <c r="G6">
        <v>8.9</v>
      </c>
    </row>
    <row r="7" spans="1:9" x14ac:dyDescent="0.35">
      <c r="A7" t="s">
        <v>49</v>
      </c>
      <c r="B7">
        <v>3</v>
      </c>
      <c r="C7" t="s">
        <v>365</v>
      </c>
      <c r="D7">
        <v>6</v>
      </c>
      <c r="E7" t="s">
        <v>23</v>
      </c>
      <c r="F7">
        <v>81</v>
      </c>
      <c r="G7">
        <v>9.3000000000000007</v>
      </c>
    </row>
    <row r="8" spans="1:9" x14ac:dyDescent="0.35">
      <c r="A8" t="s">
        <v>49</v>
      </c>
      <c r="B8">
        <v>3</v>
      </c>
      <c r="C8" t="s">
        <v>365</v>
      </c>
      <c r="D8">
        <v>4</v>
      </c>
      <c r="E8" t="s">
        <v>23</v>
      </c>
      <c r="F8">
        <v>82</v>
      </c>
      <c r="G8">
        <v>9.8000000000000007</v>
      </c>
    </row>
    <row r="9" spans="1:9" x14ac:dyDescent="0.35">
      <c r="A9" t="s">
        <v>49</v>
      </c>
      <c r="B9">
        <v>3</v>
      </c>
      <c r="C9" t="s">
        <v>365</v>
      </c>
      <c r="D9">
        <v>4</v>
      </c>
      <c r="E9" t="s">
        <v>23</v>
      </c>
      <c r="F9">
        <v>135</v>
      </c>
      <c r="G9">
        <v>39.6</v>
      </c>
    </row>
    <row r="10" spans="1:9" x14ac:dyDescent="0.35">
      <c r="A10" t="s">
        <v>49</v>
      </c>
      <c r="B10">
        <v>3</v>
      </c>
      <c r="C10" t="s">
        <v>365</v>
      </c>
      <c r="D10">
        <v>9</v>
      </c>
      <c r="E10" t="s">
        <v>294</v>
      </c>
      <c r="F10">
        <v>104</v>
      </c>
      <c r="G10">
        <v>42.5</v>
      </c>
    </row>
    <row r="11" spans="1:9" x14ac:dyDescent="0.35">
      <c r="A11" t="s">
        <v>49</v>
      </c>
      <c r="B11">
        <v>3</v>
      </c>
      <c r="C11" t="s">
        <v>365</v>
      </c>
      <c r="D11">
        <v>7</v>
      </c>
      <c r="E11" t="s">
        <v>493</v>
      </c>
      <c r="F11">
        <v>150</v>
      </c>
      <c r="G11">
        <v>47.1</v>
      </c>
    </row>
    <row r="12" spans="1:9" x14ac:dyDescent="0.35">
      <c r="A12" t="s">
        <v>49</v>
      </c>
      <c r="B12">
        <v>3</v>
      </c>
      <c r="C12" t="s">
        <v>365</v>
      </c>
      <c r="D12">
        <v>10</v>
      </c>
      <c r="E12" t="s">
        <v>294</v>
      </c>
      <c r="F12">
        <v>154</v>
      </c>
      <c r="G12">
        <v>159.19999999999999</v>
      </c>
    </row>
    <row r="13" spans="1:9" x14ac:dyDescent="0.35">
      <c r="A13" t="s">
        <v>49</v>
      </c>
      <c r="B13">
        <v>3</v>
      </c>
      <c r="C13" t="s">
        <v>373</v>
      </c>
      <c r="D13">
        <v>2</v>
      </c>
      <c r="E13" t="s">
        <v>15</v>
      </c>
      <c r="F13">
        <v>35</v>
      </c>
      <c r="G13">
        <v>0.5</v>
      </c>
    </row>
    <row r="14" spans="1:9" x14ac:dyDescent="0.35">
      <c r="A14" t="s">
        <v>49</v>
      </c>
      <c r="B14">
        <v>3</v>
      </c>
      <c r="C14" t="s">
        <v>373</v>
      </c>
      <c r="D14">
        <v>3</v>
      </c>
      <c r="E14" t="s">
        <v>15</v>
      </c>
      <c r="F14">
        <v>35</v>
      </c>
      <c r="G14">
        <v>0.7</v>
      </c>
    </row>
    <row r="15" spans="1:9" x14ac:dyDescent="0.35">
      <c r="A15" t="s">
        <v>49</v>
      </c>
      <c r="B15">
        <v>3</v>
      </c>
      <c r="C15" t="s">
        <v>373</v>
      </c>
      <c r="D15">
        <v>2</v>
      </c>
      <c r="E15" t="s">
        <v>15</v>
      </c>
      <c r="F15">
        <v>38</v>
      </c>
      <c r="G15">
        <v>0.8</v>
      </c>
    </row>
    <row r="16" spans="1:9" x14ac:dyDescent="0.35">
      <c r="A16" t="s">
        <v>49</v>
      </c>
      <c r="B16">
        <v>3</v>
      </c>
      <c r="C16" t="s">
        <v>373</v>
      </c>
      <c r="D16">
        <v>2</v>
      </c>
      <c r="E16" t="s">
        <v>15</v>
      </c>
      <c r="F16">
        <v>37</v>
      </c>
      <c r="G16">
        <v>1</v>
      </c>
    </row>
    <row r="17" spans="1:9" x14ac:dyDescent="0.35">
      <c r="A17" t="s">
        <v>49</v>
      </c>
      <c r="B17">
        <v>3</v>
      </c>
      <c r="C17" t="s">
        <v>373</v>
      </c>
      <c r="D17">
        <v>2</v>
      </c>
      <c r="E17" t="s">
        <v>15</v>
      </c>
      <c r="F17">
        <v>43</v>
      </c>
      <c r="G17">
        <v>1.5</v>
      </c>
    </row>
    <row r="18" spans="1:9" x14ac:dyDescent="0.35">
      <c r="A18" t="s">
        <v>49</v>
      </c>
      <c r="B18">
        <v>3</v>
      </c>
      <c r="C18" t="s">
        <v>373</v>
      </c>
      <c r="D18">
        <v>1</v>
      </c>
      <c r="E18" t="s">
        <v>15</v>
      </c>
      <c r="F18">
        <v>45</v>
      </c>
      <c r="G18">
        <v>1.5</v>
      </c>
    </row>
    <row r="19" spans="1:9" x14ac:dyDescent="0.35">
      <c r="A19" t="s">
        <v>49</v>
      </c>
      <c r="B19">
        <v>3</v>
      </c>
      <c r="C19" t="s">
        <v>373</v>
      </c>
      <c r="D19">
        <v>3</v>
      </c>
      <c r="E19" t="s">
        <v>245</v>
      </c>
      <c r="F19">
        <v>45</v>
      </c>
      <c r="G19">
        <v>1.5</v>
      </c>
    </row>
    <row r="20" spans="1:9" x14ac:dyDescent="0.35">
      <c r="A20" t="s">
        <v>49</v>
      </c>
      <c r="B20">
        <v>3</v>
      </c>
      <c r="C20" t="s">
        <v>373</v>
      </c>
      <c r="D20">
        <v>3</v>
      </c>
      <c r="E20" t="s">
        <v>15</v>
      </c>
      <c r="F20">
        <v>49</v>
      </c>
      <c r="G20">
        <v>1.5</v>
      </c>
    </row>
    <row r="21" spans="1:9" x14ac:dyDescent="0.35">
      <c r="A21" t="s">
        <v>49</v>
      </c>
      <c r="B21">
        <v>3</v>
      </c>
      <c r="C21" t="s">
        <v>373</v>
      </c>
      <c r="D21">
        <v>1</v>
      </c>
      <c r="E21" t="s">
        <v>245</v>
      </c>
      <c r="F21">
        <v>42</v>
      </c>
      <c r="G21">
        <v>1.6</v>
      </c>
    </row>
    <row r="22" spans="1:9" x14ac:dyDescent="0.35">
      <c r="A22" t="s">
        <v>49</v>
      </c>
      <c r="B22">
        <v>3</v>
      </c>
      <c r="C22" t="s">
        <v>373</v>
      </c>
      <c r="D22">
        <v>2</v>
      </c>
      <c r="E22" t="s">
        <v>15</v>
      </c>
      <c r="F22">
        <v>45</v>
      </c>
      <c r="G22">
        <v>1.6</v>
      </c>
    </row>
    <row r="23" spans="1:9" x14ac:dyDescent="0.35">
      <c r="A23" t="s">
        <v>49</v>
      </c>
      <c r="B23">
        <v>3</v>
      </c>
      <c r="C23" t="s">
        <v>373</v>
      </c>
      <c r="D23">
        <v>3</v>
      </c>
      <c r="E23" t="s">
        <v>15</v>
      </c>
      <c r="F23">
        <v>45</v>
      </c>
      <c r="G23">
        <v>1.7</v>
      </c>
    </row>
    <row r="24" spans="1:9" x14ac:dyDescent="0.35">
      <c r="A24" t="s">
        <v>49</v>
      </c>
      <c r="B24">
        <v>3</v>
      </c>
      <c r="C24" t="s">
        <v>373</v>
      </c>
      <c r="D24">
        <v>2</v>
      </c>
      <c r="E24" t="s">
        <v>15</v>
      </c>
      <c r="F24">
        <v>49</v>
      </c>
      <c r="G24">
        <v>1.8</v>
      </c>
    </row>
    <row r="25" spans="1:9" x14ac:dyDescent="0.35">
      <c r="A25" t="s">
        <v>49</v>
      </c>
      <c r="B25">
        <v>3</v>
      </c>
      <c r="C25" t="s">
        <v>373</v>
      </c>
      <c r="D25">
        <v>1</v>
      </c>
      <c r="E25" t="s">
        <v>71</v>
      </c>
      <c r="F25">
        <v>57</v>
      </c>
      <c r="G25">
        <v>1.8</v>
      </c>
      <c r="I25" t="s">
        <v>1012</v>
      </c>
    </row>
    <row r="26" spans="1:9" x14ac:dyDescent="0.35">
      <c r="A26" t="s">
        <v>49</v>
      </c>
      <c r="B26">
        <v>3</v>
      </c>
      <c r="C26" t="s">
        <v>373</v>
      </c>
      <c r="D26">
        <v>2</v>
      </c>
      <c r="E26" t="s">
        <v>15</v>
      </c>
      <c r="F26">
        <v>55</v>
      </c>
      <c r="G26">
        <v>2</v>
      </c>
    </row>
    <row r="27" spans="1:9" x14ac:dyDescent="0.35">
      <c r="A27" t="s">
        <v>49</v>
      </c>
      <c r="B27">
        <v>3</v>
      </c>
      <c r="C27" t="s">
        <v>373</v>
      </c>
      <c r="D27">
        <v>3</v>
      </c>
      <c r="E27" t="s">
        <v>15</v>
      </c>
      <c r="F27">
        <v>50</v>
      </c>
      <c r="G27">
        <v>2.1</v>
      </c>
    </row>
    <row r="28" spans="1:9" x14ac:dyDescent="0.35">
      <c r="A28" t="s">
        <v>49</v>
      </c>
      <c r="B28">
        <v>3</v>
      </c>
      <c r="C28" t="s">
        <v>373</v>
      </c>
      <c r="D28">
        <v>1</v>
      </c>
      <c r="E28" t="s">
        <v>245</v>
      </c>
      <c r="F28">
        <v>62</v>
      </c>
      <c r="G28">
        <v>2.2999999999999998</v>
      </c>
    </row>
    <row r="29" spans="1:9" x14ac:dyDescent="0.35">
      <c r="A29" t="s">
        <v>49</v>
      </c>
      <c r="B29">
        <v>3</v>
      </c>
      <c r="C29" t="s">
        <v>373</v>
      </c>
      <c r="D29">
        <v>2</v>
      </c>
      <c r="E29" t="s">
        <v>245</v>
      </c>
      <c r="F29">
        <v>46</v>
      </c>
      <c r="G29">
        <v>2.4</v>
      </c>
    </row>
    <row r="30" spans="1:9" x14ac:dyDescent="0.35">
      <c r="A30" t="s">
        <v>49</v>
      </c>
      <c r="B30">
        <v>3</v>
      </c>
      <c r="C30" t="s">
        <v>373</v>
      </c>
      <c r="D30">
        <v>1</v>
      </c>
      <c r="E30" t="s">
        <v>15</v>
      </c>
      <c r="F30">
        <v>45</v>
      </c>
      <c r="G30">
        <v>2.7</v>
      </c>
    </row>
    <row r="31" spans="1:9" x14ac:dyDescent="0.35">
      <c r="A31" t="s">
        <v>49</v>
      </c>
      <c r="B31">
        <v>3</v>
      </c>
      <c r="C31" t="s">
        <v>373</v>
      </c>
      <c r="D31">
        <v>1</v>
      </c>
      <c r="E31" t="s">
        <v>68</v>
      </c>
      <c r="F31">
        <v>65</v>
      </c>
      <c r="G31">
        <v>2.9</v>
      </c>
      <c r="I31" t="s">
        <v>1011</v>
      </c>
    </row>
    <row r="32" spans="1:9" x14ac:dyDescent="0.35">
      <c r="A32" t="s">
        <v>49</v>
      </c>
      <c r="B32">
        <v>3</v>
      </c>
      <c r="C32" t="s">
        <v>373</v>
      </c>
      <c r="D32">
        <v>3</v>
      </c>
      <c r="E32" t="s">
        <v>245</v>
      </c>
      <c r="F32">
        <v>45</v>
      </c>
      <c r="G32">
        <v>3</v>
      </c>
    </row>
    <row r="33" spans="1:7" x14ac:dyDescent="0.35">
      <c r="A33" t="s">
        <v>49</v>
      </c>
      <c r="B33">
        <v>3</v>
      </c>
      <c r="C33" t="s">
        <v>373</v>
      </c>
      <c r="D33">
        <v>3</v>
      </c>
      <c r="E33" t="s">
        <v>23</v>
      </c>
      <c r="F33">
        <v>55</v>
      </c>
      <c r="G33">
        <v>3.1</v>
      </c>
    </row>
    <row r="34" spans="1:7" x14ac:dyDescent="0.35">
      <c r="A34" t="s">
        <v>49</v>
      </c>
      <c r="B34">
        <v>3</v>
      </c>
      <c r="C34" t="s">
        <v>373</v>
      </c>
      <c r="D34">
        <v>2</v>
      </c>
      <c r="E34" t="s">
        <v>249</v>
      </c>
      <c r="F34">
        <v>50</v>
      </c>
      <c r="G34">
        <v>3.4</v>
      </c>
    </row>
    <row r="35" spans="1:7" x14ac:dyDescent="0.35">
      <c r="A35" t="s">
        <v>49</v>
      </c>
      <c r="B35">
        <v>3</v>
      </c>
      <c r="C35" t="s">
        <v>373</v>
      </c>
      <c r="D35">
        <v>2</v>
      </c>
      <c r="E35" t="s">
        <v>249</v>
      </c>
      <c r="F35">
        <v>51</v>
      </c>
      <c r="G35">
        <v>4</v>
      </c>
    </row>
    <row r="36" spans="1:7" x14ac:dyDescent="0.35">
      <c r="A36" t="s">
        <v>49</v>
      </c>
      <c r="B36">
        <v>3</v>
      </c>
      <c r="C36" t="s">
        <v>373</v>
      </c>
      <c r="D36">
        <v>1</v>
      </c>
      <c r="E36" t="s">
        <v>245</v>
      </c>
      <c r="F36">
        <v>60</v>
      </c>
      <c r="G36">
        <v>5.0999999999999996</v>
      </c>
    </row>
    <row r="37" spans="1:7" x14ac:dyDescent="0.35">
      <c r="A37" t="s">
        <v>49</v>
      </c>
      <c r="B37">
        <v>3</v>
      </c>
      <c r="C37" t="s">
        <v>373</v>
      </c>
      <c r="D37">
        <v>2</v>
      </c>
      <c r="E37" t="s">
        <v>23</v>
      </c>
      <c r="F37">
        <v>70</v>
      </c>
      <c r="G37">
        <v>6</v>
      </c>
    </row>
    <row r="38" spans="1:7" x14ac:dyDescent="0.35">
      <c r="A38" t="s">
        <v>49</v>
      </c>
      <c r="B38">
        <v>3</v>
      </c>
      <c r="C38" t="s">
        <v>373</v>
      </c>
      <c r="D38">
        <v>3</v>
      </c>
      <c r="E38" t="s">
        <v>23</v>
      </c>
      <c r="F38">
        <v>71</v>
      </c>
      <c r="G38">
        <v>6.3</v>
      </c>
    </row>
    <row r="39" spans="1:7" x14ac:dyDescent="0.35">
      <c r="A39" t="s">
        <v>49</v>
      </c>
      <c r="B39">
        <v>3</v>
      </c>
      <c r="C39" t="s">
        <v>373</v>
      </c>
      <c r="D39">
        <v>2</v>
      </c>
      <c r="E39" t="s">
        <v>23</v>
      </c>
      <c r="F39">
        <v>80</v>
      </c>
      <c r="G39">
        <v>8.8000000000000007</v>
      </c>
    </row>
    <row r="40" spans="1:7" x14ac:dyDescent="0.35">
      <c r="A40" t="s">
        <v>49</v>
      </c>
      <c r="B40">
        <v>3</v>
      </c>
      <c r="C40" t="s">
        <v>373</v>
      </c>
      <c r="D40">
        <v>3</v>
      </c>
      <c r="E40" t="s">
        <v>23</v>
      </c>
      <c r="F40">
        <v>81</v>
      </c>
      <c r="G40">
        <v>9.6999999999999993</v>
      </c>
    </row>
    <row r="41" spans="1:7" x14ac:dyDescent="0.35">
      <c r="A41" t="s">
        <v>49</v>
      </c>
      <c r="B41">
        <v>3</v>
      </c>
      <c r="C41" t="s">
        <v>373</v>
      </c>
      <c r="D41">
        <v>2</v>
      </c>
      <c r="E41" t="s">
        <v>23</v>
      </c>
      <c r="F41">
        <v>85</v>
      </c>
      <c r="G41">
        <v>10.199999999999999</v>
      </c>
    </row>
    <row r="42" spans="1:7" x14ac:dyDescent="0.35">
      <c r="A42" t="s">
        <v>49</v>
      </c>
      <c r="B42">
        <v>3</v>
      </c>
      <c r="C42" t="s">
        <v>373</v>
      </c>
      <c r="D42">
        <v>2</v>
      </c>
      <c r="E42" t="s">
        <v>23</v>
      </c>
      <c r="F42">
        <v>85</v>
      </c>
      <c r="G42">
        <v>10.4</v>
      </c>
    </row>
    <row r="43" spans="1:7" x14ac:dyDescent="0.35">
      <c r="A43" t="s">
        <v>49</v>
      </c>
      <c r="B43">
        <v>3</v>
      </c>
      <c r="C43" t="s">
        <v>373</v>
      </c>
      <c r="D43">
        <v>3</v>
      </c>
      <c r="E43" t="s">
        <v>23</v>
      </c>
      <c r="F43">
        <v>94</v>
      </c>
      <c r="G43">
        <v>10.4</v>
      </c>
    </row>
    <row r="44" spans="1:7" x14ac:dyDescent="0.35">
      <c r="A44" t="s">
        <v>49</v>
      </c>
      <c r="B44">
        <v>3</v>
      </c>
      <c r="C44" t="s">
        <v>373</v>
      </c>
      <c r="D44">
        <v>3</v>
      </c>
      <c r="E44" t="s">
        <v>23</v>
      </c>
      <c r="F44">
        <v>85</v>
      </c>
      <c r="G44">
        <v>10.6</v>
      </c>
    </row>
    <row r="45" spans="1:7" x14ac:dyDescent="0.35">
      <c r="A45" t="s">
        <v>49</v>
      </c>
      <c r="B45">
        <v>3</v>
      </c>
      <c r="C45" t="s">
        <v>373</v>
      </c>
      <c r="D45">
        <v>3</v>
      </c>
      <c r="E45" t="s">
        <v>23</v>
      </c>
      <c r="F45">
        <v>86</v>
      </c>
      <c r="G45">
        <v>11</v>
      </c>
    </row>
    <row r="46" spans="1:7" x14ac:dyDescent="0.35">
      <c r="A46" t="s">
        <v>49</v>
      </c>
      <c r="B46">
        <v>3</v>
      </c>
      <c r="C46" t="s">
        <v>373</v>
      </c>
      <c r="D46">
        <v>2</v>
      </c>
      <c r="E46" t="s">
        <v>23</v>
      </c>
      <c r="F46">
        <v>90</v>
      </c>
      <c r="G46">
        <v>11.9</v>
      </c>
    </row>
    <row r="47" spans="1:7" x14ac:dyDescent="0.35">
      <c r="A47" t="s">
        <v>49</v>
      </c>
      <c r="B47">
        <v>3</v>
      </c>
      <c r="C47" t="s">
        <v>373</v>
      </c>
      <c r="D47">
        <v>2</v>
      </c>
      <c r="E47" t="s">
        <v>8</v>
      </c>
      <c r="F47">
        <v>75</v>
      </c>
      <c r="G47">
        <v>12.1</v>
      </c>
    </row>
    <row r="48" spans="1:7" x14ac:dyDescent="0.35">
      <c r="A48" t="s">
        <v>49</v>
      </c>
      <c r="B48">
        <v>3</v>
      </c>
      <c r="C48" t="s">
        <v>373</v>
      </c>
      <c r="D48">
        <v>2</v>
      </c>
      <c r="E48" t="s">
        <v>88</v>
      </c>
      <c r="F48">
        <v>82</v>
      </c>
      <c r="G48">
        <v>12.8</v>
      </c>
    </row>
    <row r="49" spans="1:7" x14ac:dyDescent="0.35">
      <c r="A49" t="s">
        <v>49</v>
      </c>
      <c r="B49">
        <v>3</v>
      </c>
      <c r="C49" t="s">
        <v>373</v>
      </c>
      <c r="D49">
        <v>2</v>
      </c>
      <c r="E49" t="s">
        <v>23</v>
      </c>
      <c r="F49">
        <v>91</v>
      </c>
      <c r="G49">
        <v>13.2</v>
      </c>
    </row>
    <row r="50" spans="1:7" x14ac:dyDescent="0.35">
      <c r="A50" t="s">
        <v>49</v>
      </c>
      <c r="B50">
        <v>3</v>
      </c>
      <c r="C50" t="s">
        <v>373</v>
      </c>
      <c r="D50">
        <v>3</v>
      </c>
      <c r="E50" t="s">
        <v>23</v>
      </c>
      <c r="F50">
        <v>91</v>
      </c>
      <c r="G50">
        <v>14</v>
      </c>
    </row>
    <row r="51" spans="1:7" x14ac:dyDescent="0.35">
      <c r="A51" t="s">
        <v>49</v>
      </c>
      <c r="B51">
        <v>3</v>
      </c>
      <c r="C51" t="s">
        <v>373</v>
      </c>
      <c r="D51">
        <v>3</v>
      </c>
      <c r="E51" t="s">
        <v>88</v>
      </c>
      <c r="F51">
        <v>85</v>
      </c>
      <c r="G51">
        <v>15.3</v>
      </c>
    </row>
    <row r="52" spans="1:7" x14ac:dyDescent="0.35">
      <c r="A52" t="s">
        <v>49</v>
      </c>
      <c r="B52">
        <v>3</v>
      </c>
      <c r="C52" t="s">
        <v>373</v>
      </c>
      <c r="D52">
        <v>3</v>
      </c>
      <c r="E52" t="s">
        <v>23</v>
      </c>
      <c r="F52">
        <v>95</v>
      </c>
      <c r="G52">
        <v>15.9</v>
      </c>
    </row>
    <row r="53" spans="1:7" x14ac:dyDescent="0.35">
      <c r="A53" t="s">
        <v>49</v>
      </c>
      <c r="B53">
        <v>3</v>
      </c>
      <c r="C53" t="s">
        <v>373</v>
      </c>
      <c r="D53">
        <v>2</v>
      </c>
      <c r="E53" t="s">
        <v>46</v>
      </c>
      <c r="F53">
        <v>325</v>
      </c>
      <c r="G53">
        <v>24.2</v>
      </c>
    </row>
    <row r="54" spans="1:7" x14ac:dyDescent="0.35">
      <c r="A54" t="s">
        <v>49</v>
      </c>
      <c r="B54">
        <v>3</v>
      </c>
      <c r="C54" t="s">
        <v>373</v>
      </c>
      <c r="D54">
        <v>1</v>
      </c>
      <c r="E54" t="s">
        <v>88</v>
      </c>
      <c r="F54">
        <v>105</v>
      </c>
      <c r="G54">
        <v>24.9</v>
      </c>
    </row>
    <row r="55" spans="1:7" x14ac:dyDescent="0.35">
      <c r="A55" t="s">
        <v>49</v>
      </c>
      <c r="B55">
        <v>3</v>
      </c>
      <c r="C55" t="s">
        <v>364</v>
      </c>
      <c r="D55">
        <v>1</v>
      </c>
      <c r="E55" t="s">
        <v>15</v>
      </c>
      <c r="F55">
        <v>21</v>
      </c>
      <c r="G55">
        <v>0.2</v>
      </c>
    </row>
    <row r="56" spans="1:7" x14ac:dyDescent="0.35">
      <c r="A56" t="s">
        <v>49</v>
      </c>
      <c r="B56">
        <v>3</v>
      </c>
      <c r="C56" t="s">
        <v>364</v>
      </c>
      <c r="D56">
        <v>1</v>
      </c>
      <c r="E56" t="s">
        <v>35</v>
      </c>
      <c r="F56">
        <v>28</v>
      </c>
      <c r="G56">
        <v>0.4</v>
      </c>
    </row>
    <row r="57" spans="1:7" x14ac:dyDescent="0.35">
      <c r="A57" t="s">
        <v>49</v>
      </c>
      <c r="B57">
        <v>3</v>
      </c>
      <c r="C57" t="s">
        <v>364</v>
      </c>
      <c r="D57">
        <v>1</v>
      </c>
      <c r="E57" t="s">
        <v>35</v>
      </c>
      <c r="F57">
        <v>30</v>
      </c>
      <c r="G57">
        <v>0.4</v>
      </c>
    </row>
    <row r="58" spans="1:7" x14ac:dyDescent="0.35">
      <c r="A58" t="s">
        <v>49</v>
      </c>
      <c r="B58">
        <v>3</v>
      </c>
      <c r="C58" t="s">
        <v>364</v>
      </c>
      <c r="D58">
        <v>1</v>
      </c>
      <c r="E58" t="s">
        <v>35</v>
      </c>
      <c r="F58">
        <v>28</v>
      </c>
      <c r="G58">
        <v>0.5</v>
      </c>
    </row>
    <row r="59" spans="1:7" x14ac:dyDescent="0.35">
      <c r="A59" t="s">
        <v>49</v>
      </c>
      <c r="B59">
        <v>3</v>
      </c>
      <c r="C59" t="s">
        <v>364</v>
      </c>
      <c r="D59">
        <v>1</v>
      </c>
      <c r="E59" t="s">
        <v>35</v>
      </c>
      <c r="F59">
        <v>40</v>
      </c>
      <c r="G59">
        <v>0.5</v>
      </c>
    </row>
    <row r="60" spans="1:7" x14ac:dyDescent="0.35">
      <c r="A60" t="s">
        <v>49</v>
      </c>
      <c r="B60">
        <v>3</v>
      </c>
      <c r="C60" t="s">
        <v>364</v>
      </c>
      <c r="D60">
        <v>1</v>
      </c>
      <c r="E60" t="s">
        <v>35</v>
      </c>
      <c r="F60">
        <v>29</v>
      </c>
      <c r="G60">
        <v>0.6</v>
      </c>
    </row>
    <row r="61" spans="1:7" x14ac:dyDescent="0.35">
      <c r="A61" t="s">
        <v>49</v>
      </c>
      <c r="B61">
        <v>3</v>
      </c>
      <c r="C61" t="s">
        <v>364</v>
      </c>
      <c r="D61">
        <v>1</v>
      </c>
      <c r="E61" t="s">
        <v>35</v>
      </c>
      <c r="F61">
        <v>33</v>
      </c>
      <c r="G61">
        <v>0.6</v>
      </c>
    </row>
    <row r="62" spans="1:7" x14ac:dyDescent="0.35">
      <c r="A62" t="s">
        <v>49</v>
      </c>
      <c r="B62">
        <v>3</v>
      </c>
      <c r="C62" t="s">
        <v>364</v>
      </c>
      <c r="D62">
        <v>1</v>
      </c>
      <c r="E62" t="s">
        <v>35</v>
      </c>
      <c r="F62">
        <v>40</v>
      </c>
      <c r="G62">
        <v>0.6</v>
      </c>
    </row>
    <row r="63" spans="1:7" x14ac:dyDescent="0.35">
      <c r="A63" t="s">
        <v>49</v>
      </c>
      <c r="B63">
        <v>3</v>
      </c>
      <c r="C63" t="s">
        <v>364</v>
      </c>
      <c r="D63">
        <v>1</v>
      </c>
      <c r="E63" t="s">
        <v>35</v>
      </c>
      <c r="F63">
        <v>31</v>
      </c>
      <c r="G63">
        <v>0.7</v>
      </c>
    </row>
    <row r="64" spans="1:7" x14ac:dyDescent="0.35">
      <c r="A64" t="s">
        <v>49</v>
      </c>
      <c r="B64">
        <v>3</v>
      </c>
      <c r="C64" t="s">
        <v>364</v>
      </c>
      <c r="D64">
        <v>1</v>
      </c>
      <c r="E64" t="s">
        <v>35</v>
      </c>
      <c r="F64">
        <v>31</v>
      </c>
      <c r="G64">
        <v>0.8</v>
      </c>
    </row>
    <row r="65" spans="1:7" x14ac:dyDescent="0.35">
      <c r="A65" t="s">
        <v>49</v>
      </c>
      <c r="B65">
        <v>3</v>
      </c>
      <c r="C65" t="s">
        <v>364</v>
      </c>
      <c r="D65">
        <v>1</v>
      </c>
      <c r="E65" t="s">
        <v>35</v>
      </c>
      <c r="F65">
        <v>31</v>
      </c>
      <c r="G65">
        <v>0.8</v>
      </c>
    </row>
    <row r="66" spans="1:7" x14ac:dyDescent="0.35">
      <c r="A66" t="s">
        <v>49</v>
      </c>
      <c r="B66">
        <v>3</v>
      </c>
      <c r="C66" t="s">
        <v>364</v>
      </c>
      <c r="D66">
        <v>1</v>
      </c>
      <c r="E66" t="s">
        <v>35</v>
      </c>
      <c r="F66">
        <v>33</v>
      </c>
      <c r="G66">
        <v>0.9</v>
      </c>
    </row>
    <row r="67" spans="1:7" x14ac:dyDescent="0.35">
      <c r="A67" t="s">
        <v>49</v>
      </c>
      <c r="B67">
        <v>3</v>
      </c>
      <c r="C67" t="s">
        <v>364</v>
      </c>
      <c r="D67">
        <v>1</v>
      </c>
      <c r="E67" t="s">
        <v>35</v>
      </c>
      <c r="F67">
        <v>33</v>
      </c>
      <c r="G67">
        <v>0.9</v>
      </c>
    </row>
    <row r="68" spans="1:7" x14ac:dyDescent="0.35">
      <c r="A68" t="s">
        <v>49</v>
      </c>
      <c r="B68">
        <v>3</v>
      </c>
      <c r="C68" t="s">
        <v>364</v>
      </c>
      <c r="D68">
        <v>1</v>
      </c>
      <c r="E68" t="s">
        <v>35</v>
      </c>
      <c r="F68">
        <v>34</v>
      </c>
      <c r="G68">
        <v>0.9</v>
      </c>
    </row>
    <row r="69" spans="1:7" x14ac:dyDescent="0.35">
      <c r="A69" t="s">
        <v>49</v>
      </c>
      <c r="B69">
        <v>3</v>
      </c>
      <c r="C69" t="s">
        <v>364</v>
      </c>
      <c r="D69">
        <v>1</v>
      </c>
      <c r="E69" t="s">
        <v>35</v>
      </c>
      <c r="F69">
        <v>35</v>
      </c>
      <c r="G69">
        <v>0.9</v>
      </c>
    </row>
    <row r="70" spans="1:7" x14ac:dyDescent="0.35">
      <c r="A70" t="s">
        <v>49</v>
      </c>
      <c r="B70">
        <v>3</v>
      </c>
      <c r="C70" t="s">
        <v>364</v>
      </c>
      <c r="D70">
        <v>1</v>
      </c>
      <c r="E70" t="s">
        <v>35</v>
      </c>
      <c r="F70">
        <v>35</v>
      </c>
      <c r="G70">
        <v>0.9</v>
      </c>
    </row>
    <row r="71" spans="1:7" x14ac:dyDescent="0.35">
      <c r="A71" t="s">
        <v>49</v>
      </c>
      <c r="B71">
        <v>3</v>
      </c>
      <c r="C71" t="s">
        <v>364</v>
      </c>
      <c r="D71">
        <v>1</v>
      </c>
      <c r="E71" t="s">
        <v>35</v>
      </c>
      <c r="F71">
        <v>35</v>
      </c>
      <c r="G71">
        <v>0.9</v>
      </c>
    </row>
    <row r="72" spans="1:7" x14ac:dyDescent="0.35">
      <c r="A72" t="s">
        <v>49</v>
      </c>
      <c r="B72">
        <v>3</v>
      </c>
      <c r="C72" t="s">
        <v>364</v>
      </c>
      <c r="D72">
        <v>1</v>
      </c>
      <c r="E72" t="s">
        <v>35</v>
      </c>
      <c r="F72">
        <v>38</v>
      </c>
      <c r="G72">
        <v>0.9</v>
      </c>
    </row>
    <row r="73" spans="1:7" x14ac:dyDescent="0.35">
      <c r="A73" t="s">
        <v>49</v>
      </c>
      <c r="B73">
        <v>3</v>
      </c>
      <c r="C73" t="s">
        <v>364</v>
      </c>
      <c r="D73">
        <v>1</v>
      </c>
      <c r="E73" t="s">
        <v>35</v>
      </c>
      <c r="F73">
        <v>35</v>
      </c>
      <c r="G73">
        <v>1</v>
      </c>
    </row>
    <row r="74" spans="1:7" x14ac:dyDescent="0.35">
      <c r="A74" t="s">
        <v>49</v>
      </c>
      <c r="B74">
        <v>3</v>
      </c>
      <c r="C74" t="s">
        <v>364</v>
      </c>
      <c r="D74">
        <v>1</v>
      </c>
      <c r="E74" t="s">
        <v>35</v>
      </c>
      <c r="F74">
        <v>35</v>
      </c>
      <c r="G74">
        <v>1.1000000000000001</v>
      </c>
    </row>
    <row r="75" spans="1:7" x14ac:dyDescent="0.35">
      <c r="A75" t="s">
        <v>49</v>
      </c>
      <c r="B75">
        <v>3</v>
      </c>
      <c r="C75" t="s">
        <v>364</v>
      </c>
      <c r="D75">
        <v>1</v>
      </c>
      <c r="E75" t="s">
        <v>35</v>
      </c>
      <c r="F75">
        <v>38</v>
      </c>
      <c r="G75">
        <v>1.1000000000000001</v>
      </c>
    </row>
    <row r="76" spans="1:7" x14ac:dyDescent="0.35">
      <c r="A76" t="s">
        <v>49</v>
      </c>
      <c r="B76">
        <v>3</v>
      </c>
      <c r="C76" t="s">
        <v>364</v>
      </c>
      <c r="D76">
        <v>1</v>
      </c>
      <c r="E76" t="s">
        <v>35</v>
      </c>
      <c r="F76">
        <v>36</v>
      </c>
      <c r="G76">
        <v>1.2</v>
      </c>
    </row>
    <row r="77" spans="1:7" x14ac:dyDescent="0.35">
      <c r="A77" t="s">
        <v>49</v>
      </c>
      <c r="B77">
        <v>3</v>
      </c>
      <c r="C77" t="s">
        <v>364</v>
      </c>
      <c r="D77">
        <v>1</v>
      </c>
      <c r="E77" t="s">
        <v>35</v>
      </c>
      <c r="F77">
        <v>38</v>
      </c>
      <c r="G77">
        <v>1.2</v>
      </c>
    </row>
    <row r="78" spans="1:7" x14ac:dyDescent="0.35">
      <c r="A78" t="s">
        <v>49</v>
      </c>
      <c r="B78">
        <v>3</v>
      </c>
      <c r="C78" t="s">
        <v>364</v>
      </c>
      <c r="D78">
        <v>1</v>
      </c>
      <c r="E78" t="s">
        <v>35</v>
      </c>
      <c r="F78">
        <v>38</v>
      </c>
      <c r="G78">
        <v>1.2</v>
      </c>
    </row>
    <row r="79" spans="1:7" x14ac:dyDescent="0.35">
      <c r="A79" t="s">
        <v>49</v>
      </c>
      <c r="B79">
        <v>3</v>
      </c>
      <c r="C79" t="s">
        <v>364</v>
      </c>
      <c r="D79">
        <v>1</v>
      </c>
      <c r="E79" t="s">
        <v>23</v>
      </c>
      <c r="F79">
        <v>85</v>
      </c>
      <c r="G79">
        <v>1.2</v>
      </c>
    </row>
    <row r="80" spans="1:7" x14ac:dyDescent="0.35">
      <c r="A80" t="s">
        <v>49</v>
      </c>
      <c r="B80">
        <v>3</v>
      </c>
      <c r="C80" t="s">
        <v>364</v>
      </c>
      <c r="D80">
        <v>1</v>
      </c>
      <c r="E80" t="s">
        <v>35</v>
      </c>
      <c r="F80">
        <v>40</v>
      </c>
      <c r="G80">
        <v>1.3</v>
      </c>
    </row>
    <row r="81" spans="1:7" x14ac:dyDescent="0.35">
      <c r="A81" t="s">
        <v>49</v>
      </c>
      <c r="B81">
        <v>3</v>
      </c>
      <c r="C81" t="s">
        <v>364</v>
      </c>
      <c r="D81">
        <v>1</v>
      </c>
      <c r="E81" t="s">
        <v>35</v>
      </c>
      <c r="F81">
        <v>41</v>
      </c>
      <c r="G81">
        <v>1.3</v>
      </c>
    </row>
    <row r="82" spans="1:7" x14ac:dyDescent="0.35">
      <c r="A82" t="s">
        <v>49</v>
      </c>
      <c r="B82">
        <v>3</v>
      </c>
      <c r="C82" t="s">
        <v>364</v>
      </c>
      <c r="D82">
        <v>1</v>
      </c>
      <c r="E82" t="s">
        <v>35</v>
      </c>
      <c r="F82">
        <v>41</v>
      </c>
      <c r="G82">
        <v>1.5</v>
      </c>
    </row>
    <row r="83" spans="1:7" x14ac:dyDescent="0.35">
      <c r="A83" t="s">
        <v>49</v>
      </c>
      <c r="B83">
        <v>3</v>
      </c>
      <c r="C83" t="s">
        <v>364</v>
      </c>
      <c r="D83">
        <v>1</v>
      </c>
      <c r="E83" t="s">
        <v>577</v>
      </c>
      <c r="F83">
        <v>42</v>
      </c>
      <c r="G83">
        <v>1.6</v>
      </c>
    </row>
    <row r="84" spans="1:7" x14ac:dyDescent="0.35">
      <c r="A84" t="s">
        <v>49</v>
      </c>
      <c r="B84">
        <v>3</v>
      </c>
      <c r="C84" t="s">
        <v>364</v>
      </c>
      <c r="D84">
        <v>1</v>
      </c>
      <c r="E84" t="s">
        <v>35</v>
      </c>
      <c r="F84">
        <v>49</v>
      </c>
      <c r="G84">
        <v>1.7</v>
      </c>
    </row>
    <row r="85" spans="1:7" x14ac:dyDescent="0.35">
      <c r="A85" t="s">
        <v>49</v>
      </c>
      <c r="B85">
        <v>3</v>
      </c>
      <c r="C85" t="s">
        <v>364</v>
      </c>
      <c r="D85">
        <v>1</v>
      </c>
      <c r="E85" t="s">
        <v>577</v>
      </c>
      <c r="F85">
        <v>44</v>
      </c>
      <c r="G85">
        <v>1.9</v>
      </c>
    </row>
    <row r="86" spans="1:7" x14ac:dyDescent="0.35">
      <c r="A86" t="s">
        <v>49</v>
      </c>
      <c r="B86">
        <v>3</v>
      </c>
      <c r="C86" t="s">
        <v>364</v>
      </c>
      <c r="D86">
        <v>1</v>
      </c>
      <c r="E86" t="s">
        <v>577</v>
      </c>
      <c r="F86">
        <v>45</v>
      </c>
      <c r="G86">
        <v>2</v>
      </c>
    </row>
    <row r="87" spans="1:7" x14ac:dyDescent="0.35">
      <c r="A87" t="s">
        <v>49</v>
      </c>
      <c r="B87">
        <v>3</v>
      </c>
      <c r="C87" t="s">
        <v>364</v>
      </c>
      <c r="D87">
        <v>1</v>
      </c>
      <c r="E87" t="s">
        <v>577</v>
      </c>
      <c r="F87">
        <v>46</v>
      </c>
      <c r="G87">
        <v>2.2000000000000002</v>
      </c>
    </row>
    <row r="88" spans="1:7" x14ac:dyDescent="0.35">
      <c r="A88" t="s">
        <v>49</v>
      </c>
      <c r="B88">
        <v>3</v>
      </c>
      <c r="C88" t="s">
        <v>364</v>
      </c>
      <c r="D88">
        <v>1</v>
      </c>
      <c r="E88" t="s">
        <v>146</v>
      </c>
      <c r="F88">
        <v>65</v>
      </c>
      <c r="G88">
        <v>2.5</v>
      </c>
    </row>
    <row r="89" spans="1:7" x14ac:dyDescent="0.35">
      <c r="A89" t="s">
        <v>49</v>
      </c>
      <c r="B89">
        <v>3</v>
      </c>
      <c r="C89" t="s">
        <v>364</v>
      </c>
      <c r="D89">
        <v>1</v>
      </c>
      <c r="E89" t="s">
        <v>35</v>
      </c>
      <c r="F89">
        <v>55</v>
      </c>
      <c r="G89">
        <v>3.6</v>
      </c>
    </row>
    <row r="90" spans="1:7" x14ac:dyDescent="0.35">
      <c r="A90" t="s">
        <v>49</v>
      </c>
      <c r="B90">
        <v>3</v>
      </c>
      <c r="C90" t="s">
        <v>364</v>
      </c>
      <c r="D90">
        <v>1</v>
      </c>
      <c r="E90" t="s">
        <v>23</v>
      </c>
      <c r="F90">
        <v>76</v>
      </c>
      <c r="G90">
        <v>7.1</v>
      </c>
    </row>
    <row r="91" spans="1:7" x14ac:dyDescent="0.35">
      <c r="A91" t="s">
        <v>49</v>
      </c>
      <c r="B91">
        <v>3</v>
      </c>
      <c r="C91" t="s">
        <v>364</v>
      </c>
      <c r="D91">
        <v>1</v>
      </c>
      <c r="E91" t="s">
        <v>23</v>
      </c>
      <c r="F91">
        <v>72</v>
      </c>
      <c r="G91">
        <v>7.2</v>
      </c>
    </row>
    <row r="92" spans="1:7" x14ac:dyDescent="0.35">
      <c r="A92" t="s">
        <v>49</v>
      </c>
      <c r="B92">
        <v>3</v>
      </c>
      <c r="C92" t="s">
        <v>364</v>
      </c>
      <c r="D92">
        <v>1</v>
      </c>
      <c r="E92" t="s">
        <v>23</v>
      </c>
      <c r="F92">
        <v>79</v>
      </c>
      <c r="G92">
        <v>7.8</v>
      </c>
    </row>
    <row r="93" spans="1:7" x14ac:dyDescent="0.35">
      <c r="A93" t="s">
        <v>49</v>
      </c>
      <c r="B93">
        <v>3</v>
      </c>
      <c r="C93" t="s">
        <v>364</v>
      </c>
      <c r="D93">
        <v>1</v>
      </c>
      <c r="E93" t="s">
        <v>23</v>
      </c>
      <c r="F93">
        <v>75</v>
      </c>
      <c r="G93">
        <v>8.3000000000000007</v>
      </c>
    </row>
    <row r="94" spans="1:7" x14ac:dyDescent="0.35">
      <c r="A94" t="s">
        <v>49</v>
      </c>
      <c r="B94">
        <v>3</v>
      </c>
      <c r="C94" t="s">
        <v>364</v>
      </c>
      <c r="D94">
        <v>1</v>
      </c>
      <c r="E94" t="s">
        <v>23</v>
      </c>
      <c r="F94">
        <v>77</v>
      </c>
      <c r="G94">
        <v>8.3000000000000007</v>
      </c>
    </row>
    <row r="95" spans="1:7" x14ac:dyDescent="0.35">
      <c r="A95" t="s">
        <v>49</v>
      </c>
      <c r="B95">
        <v>3</v>
      </c>
      <c r="C95" t="s">
        <v>364</v>
      </c>
      <c r="D95">
        <v>1</v>
      </c>
      <c r="E95" t="s">
        <v>23</v>
      </c>
      <c r="F95">
        <v>82</v>
      </c>
      <c r="G95">
        <v>9.1</v>
      </c>
    </row>
    <row r="96" spans="1:7" x14ac:dyDescent="0.35">
      <c r="A96" t="s">
        <v>49</v>
      </c>
      <c r="B96">
        <v>3</v>
      </c>
      <c r="C96" t="s">
        <v>364</v>
      </c>
      <c r="D96">
        <v>1</v>
      </c>
      <c r="E96" t="s">
        <v>294</v>
      </c>
      <c r="F96">
        <v>65</v>
      </c>
      <c r="G96">
        <v>10.5</v>
      </c>
    </row>
    <row r="97" spans="1:7" x14ac:dyDescent="0.35">
      <c r="A97" t="s">
        <v>49</v>
      </c>
      <c r="B97">
        <v>3</v>
      </c>
      <c r="C97" t="s">
        <v>364</v>
      </c>
      <c r="D97">
        <v>1</v>
      </c>
      <c r="E97" t="s">
        <v>23</v>
      </c>
      <c r="F97">
        <v>86</v>
      </c>
      <c r="G97">
        <v>10.9</v>
      </c>
    </row>
    <row r="98" spans="1:7" x14ac:dyDescent="0.35">
      <c r="A98" t="s">
        <v>49</v>
      </c>
      <c r="B98">
        <v>3</v>
      </c>
      <c r="C98" t="s">
        <v>364</v>
      </c>
      <c r="D98">
        <v>1</v>
      </c>
      <c r="E98" t="s">
        <v>23</v>
      </c>
      <c r="F98">
        <v>90</v>
      </c>
      <c r="G98">
        <v>11.1</v>
      </c>
    </row>
    <row r="99" spans="1:7" x14ac:dyDescent="0.35">
      <c r="A99" t="s">
        <v>49</v>
      </c>
      <c r="B99">
        <v>3</v>
      </c>
      <c r="C99" t="s">
        <v>364</v>
      </c>
      <c r="D99">
        <v>1</v>
      </c>
      <c r="E99" t="s">
        <v>23</v>
      </c>
      <c r="F99">
        <v>153</v>
      </c>
      <c r="G99">
        <v>60.5</v>
      </c>
    </row>
  </sheetData>
  <phoneticPr fontId="3" type="noConversion"/>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64F8-7CCB-430F-8977-B0ABD81ABF84}">
  <sheetPr codeName="Sheet77"/>
  <dimension ref="A1:I2"/>
  <sheetViews>
    <sheetView workbookViewId="0"/>
  </sheetViews>
  <sheetFormatPr defaultRowHeight="14.5" x14ac:dyDescent="0.35"/>
  <cols>
    <col min="1" max="1" width="7.54296875" bestFit="1" customWidth="1"/>
    <col min="2" max="2" width="6.7265625" bestFit="1" customWidth="1"/>
    <col min="3" max="3" width="7.08984375" bestFit="1" customWidth="1"/>
    <col min="4" max="4" width="13.08984375" bestFit="1" customWidth="1"/>
    <col min="5" max="5" width="19"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49</v>
      </c>
      <c r="B2">
        <v>3</v>
      </c>
      <c r="C2" t="s">
        <v>364</v>
      </c>
      <c r="D2">
        <v>1</v>
      </c>
      <c r="E2" t="s">
        <v>35</v>
      </c>
      <c r="F2">
        <v>6</v>
      </c>
      <c r="G2">
        <v>4.5</v>
      </c>
      <c r="I2">
        <v>0.75</v>
      </c>
    </row>
  </sheetData>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4B79-89A8-46BE-AACA-1F6364017DE4}">
  <sheetPr codeName="Sheet78"/>
  <dimension ref="B1:AB101"/>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Lepanto</v>
      </c>
      <c r="C4" s="5">
        <f t="shared" ref="C4:C35" si="1">$W$6</f>
        <v>3</v>
      </c>
      <c r="D4" s="5" t="s">
        <v>365</v>
      </c>
      <c r="E4" s="5">
        <v>8</v>
      </c>
      <c r="F4" s="5" t="s">
        <v>35</v>
      </c>
      <c r="G4" s="5">
        <v>50</v>
      </c>
      <c r="H4" s="5">
        <v>2</v>
      </c>
      <c r="I4" s="5"/>
      <c r="J4" s="5"/>
      <c r="L4" s="5" t="str">
        <f>$W$5</f>
        <v>Lepanto</v>
      </c>
      <c r="M4" s="5">
        <f>$W$6</f>
        <v>3</v>
      </c>
      <c r="N4" s="5" t="s">
        <v>364</v>
      </c>
      <c r="O4" s="5">
        <v>1</v>
      </c>
      <c r="P4" s="5" t="s">
        <v>35</v>
      </c>
      <c r="Q4" s="5">
        <v>6</v>
      </c>
      <c r="R4" s="5">
        <v>4.5</v>
      </c>
      <c r="S4" s="8"/>
      <c r="T4" s="14">
        <f>Lepanto3_Batch[[#This Row],[TotalWeight_g]]/Lepanto3_Batch[[#This Row],[Number]]</f>
        <v>0.75</v>
      </c>
      <c r="V4" s="15" t="s">
        <v>990</v>
      </c>
      <c r="W4" s="25" t="s">
        <v>363</v>
      </c>
      <c r="X4" s="26" t="s">
        <v>379</v>
      </c>
      <c r="Y4" s="26" t="s">
        <v>378</v>
      </c>
      <c r="Z4" s="26" t="s">
        <v>364</v>
      </c>
      <c r="AA4" s="26" t="s">
        <v>365</v>
      </c>
      <c r="AB4" s="5"/>
    </row>
    <row r="5" spans="2:28" x14ac:dyDescent="0.35">
      <c r="B5" s="5" t="str">
        <f t="shared" si="0"/>
        <v>Lepanto</v>
      </c>
      <c r="C5" s="5">
        <f t="shared" si="1"/>
        <v>3</v>
      </c>
      <c r="D5" s="5" t="s">
        <v>365</v>
      </c>
      <c r="E5" s="5">
        <v>3</v>
      </c>
      <c r="F5" s="5" t="s">
        <v>35</v>
      </c>
      <c r="G5" s="5">
        <v>52</v>
      </c>
      <c r="H5" s="5">
        <v>3.3</v>
      </c>
      <c r="I5" s="5"/>
      <c r="J5" s="5"/>
      <c r="V5" s="10" t="s">
        <v>295</v>
      </c>
      <c r="W5" s="29" t="s">
        <v>49</v>
      </c>
      <c r="X5" s="29" t="str">
        <f>Lepanto3_Info[[#This Row],[Centipede Net 1.1]]</f>
        <v>Lepanto</v>
      </c>
      <c r="Y5" s="29" t="str">
        <f>Lepanto3_Info[[#This Row],[Centipede Net 1.1]]</f>
        <v>Lepanto</v>
      </c>
      <c r="Z5" s="29" t="str">
        <f>Lepanto3_Info[[#This Row],[Centipede Net 1.1]]</f>
        <v>Lepanto</v>
      </c>
      <c r="AA5" s="29" t="str">
        <f>Lepanto3_Info[[#This Row],[Centipede Net 1.1]]</f>
        <v>Lepanto</v>
      </c>
      <c r="AB5" s="5"/>
    </row>
    <row r="6" spans="2:28" x14ac:dyDescent="0.35">
      <c r="B6" s="5" t="str">
        <f t="shared" si="0"/>
        <v>Lepanto</v>
      </c>
      <c r="C6" s="5">
        <f t="shared" si="1"/>
        <v>3</v>
      </c>
      <c r="D6" s="5" t="s">
        <v>365</v>
      </c>
      <c r="E6" s="5">
        <v>3</v>
      </c>
      <c r="F6" s="5" t="s">
        <v>35</v>
      </c>
      <c r="G6" s="5">
        <v>55</v>
      </c>
      <c r="H6" s="5">
        <v>3.5</v>
      </c>
      <c r="I6" s="5"/>
      <c r="J6" s="5"/>
      <c r="V6" s="10" t="s">
        <v>1053</v>
      </c>
      <c r="W6" s="15">
        <v>3</v>
      </c>
      <c r="X6" s="15">
        <f>Lepanto3_Info[[#This Row],[Centipede Net 1.1]]</f>
        <v>3</v>
      </c>
      <c r="Y6" s="15">
        <f>Lepanto3_Info[[#This Row],[Centipede Net 1.1]]</f>
        <v>3</v>
      </c>
      <c r="Z6" s="15">
        <f>Lepanto3_Info[[#This Row],[Centipede Net 1.1]]</f>
        <v>3</v>
      </c>
      <c r="AA6" s="15">
        <f>Lepanto3_Info[[#This Row],[Centipede Net 1.1]]</f>
        <v>3</v>
      </c>
      <c r="AB6" s="9"/>
    </row>
    <row r="7" spans="2:28" x14ac:dyDescent="0.35">
      <c r="B7" s="5" t="str">
        <f t="shared" si="0"/>
        <v>Lepanto</v>
      </c>
      <c r="C7" s="5">
        <f t="shared" si="1"/>
        <v>3</v>
      </c>
      <c r="D7" s="5" t="s">
        <v>365</v>
      </c>
      <c r="E7" s="5">
        <v>2</v>
      </c>
      <c r="F7" s="5" t="s">
        <v>68</v>
      </c>
      <c r="G7" s="5">
        <v>90</v>
      </c>
      <c r="H7" s="5">
        <v>6.9</v>
      </c>
      <c r="I7" s="5"/>
      <c r="J7" s="5" t="s">
        <v>1011</v>
      </c>
      <c r="V7" s="10" t="s">
        <v>993</v>
      </c>
      <c r="W7" s="29" t="s">
        <v>1015</v>
      </c>
      <c r="X7" s="29" t="str">
        <f>Lepanto3_Info[[#This Row],[Centipede Net 1.1]]</f>
        <v>Dry</v>
      </c>
      <c r="Y7" s="29" t="str">
        <f>Lepanto3_Info[[#This Row],[Centipede Net 1.1]]</f>
        <v>Dry</v>
      </c>
      <c r="Z7" s="29" t="str">
        <f>Lepanto3_Info[[#This Row],[Centipede Net 1.1]]</f>
        <v>Dry</v>
      </c>
      <c r="AA7" s="29" t="str">
        <f>Lepanto3_Info[[#This Row],[Centipede Net 1.1]]</f>
        <v>Dry</v>
      </c>
      <c r="AB7" s="11"/>
    </row>
    <row r="8" spans="2:28" x14ac:dyDescent="0.35">
      <c r="B8" s="5" t="str">
        <f t="shared" si="0"/>
        <v>Lepanto</v>
      </c>
      <c r="C8" s="5">
        <f t="shared" si="1"/>
        <v>3</v>
      </c>
      <c r="D8" s="5" t="s">
        <v>365</v>
      </c>
      <c r="E8" s="5">
        <v>5</v>
      </c>
      <c r="F8" s="5" t="s">
        <v>23</v>
      </c>
      <c r="G8" s="5">
        <v>87</v>
      </c>
      <c r="H8" s="5">
        <v>8.9</v>
      </c>
      <c r="I8" s="5"/>
      <c r="J8" s="5"/>
      <c r="V8" s="10" t="s">
        <v>384</v>
      </c>
      <c r="W8" s="16">
        <v>44987</v>
      </c>
      <c r="X8" s="16">
        <f>Lepanto3_Info[[#This Row],[Centipede Net 1.1]]</f>
        <v>44987</v>
      </c>
      <c r="Y8" s="16">
        <f>Lepanto3_Info[[#This Row],[Centipede Net 1.1]]</f>
        <v>44987</v>
      </c>
      <c r="Z8" s="16">
        <f>Lepanto3_Info[[#This Row],[Centipede Net 1.1]]</f>
        <v>44987</v>
      </c>
      <c r="AA8" s="16">
        <f>Lepanto3_Info[[#This Row],[Centipede Net 1.1]]</f>
        <v>44987</v>
      </c>
      <c r="AB8" s="5"/>
    </row>
    <row r="9" spans="2:28" x14ac:dyDescent="0.35">
      <c r="B9" s="5" t="str">
        <f t="shared" si="0"/>
        <v>Lepanto</v>
      </c>
      <c r="C9" s="5">
        <f t="shared" si="1"/>
        <v>3</v>
      </c>
      <c r="D9" s="5" t="s">
        <v>365</v>
      </c>
      <c r="E9" s="5">
        <v>6</v>
      </c>
      <c r="F9" s="5" t="s">
        <v>23</v>
      </c>
      <c r="G9" s="5">
        <v>81</v>
      </c>
      <c r="H9" s="5">
        <v>9.3000000000000007</v>
      </c>
      <c r="I9" s="5"/>
      <c r="J9" s="5"/>
      <c r="V9" s="10" t="s">
        <v>392</v>
      </c>
      <c r="W9" s="17">
        <v>0.35416666666666669</v>
      </c>
      <c r="X9" s="17">
        <f>Lepanto3_Info[[#This Row],[Centipede Net 1.1]]</f>
        <v>0.35416666666666669</v>
      </c>
      <c r="Y9" s="17">
        <f>Lepanto3_Info[[#This Row],[Centipede Net 1.1]]</f>
        <v>0.35416666666666669</v>
      </c>
      <c r="Z9" s="17">
        <f>Lepanto3_Info[[#This Row],[Centipede Net 1.1]]</f>
        <v>0.35416666666666669</v>
      </c>
      <c r="AA9" s="17">
        <f>Lepanto3_Info[[#This Row],[Centipede Net 1.1]]</f>
        <v>0.35416666666666669</v>
      </c>
      <c r="AB9" s="10"/>
    </row>
    <row r="10" spans="2:28" x14ac:dyDescent="0.35">
      <c r="B10" s="5" t="str">
        <f t="shared" si="0"/>
        <v>Lepanto</v>
      </c>
      <c r="C10" s="5">
        <f t="shared" si="1"/>
        <v>3</v>
      </c>
      <c r="D10" s="5" t="s">
        <v>365</v>
      </c>
      <c r="E10" s="5">
        <v>4</v>
      </c>
      <c r="F10" s="5" t="s">
        <v>23</v>
      </c>
      <c r="G10" s="5">
        <v>82</v>
      </c>
      <c r="H10" s="5">
        <v>9.8000000000000007</v>
      </c>
      <c r="I10" s="5"/>
      <c r="J10" s="5"/>
      <c r="V10" s="10" t="s">
        <v>366</v>
      </c>
      <c r="W10" s="15" t="s">
        <v>373</v>
      </c>
      <c r="X10" s="15" t="s">
        <v>373</v>
      </c>
      <c r="Y10" s="15" t="s">
        <v>373</v>
      </c>
      <c r="Z10" s="15" t="s">
        <v>364</v>
      </c>
      <c r="AA10" s="15" t="s">
        <v>365</v>
      </c>
      <c r="AB10" s="5"/>
    </row>
    <row r="11" spans="2:28" x14ac:dyDescent="0.35">
      <c r="B11" s="5" t="str">
        <f t="shared" si="0"/>
        <v>Lepanto</v>
      </c>
      <c r="C11" s="5">
        <f t="shared" si="1"/>
        <v>3</v>
      </c>
      <c r="D11" s="5" t="s">
        <v>365</v>
      </c>
      <c r="E11" s="5">
        <v>4</v>
      </c>
      <c r="F11" s="5" t="s">
        <v>23</v>
      </c>
      <c r="G11" s="5">
        <v>135</v>
      </c>
      <c r="H11" s="5">
        <v>39.6</v>
      </c>
      <c r="I11" s="5"/>
      <c r="J11" s="5"/>
      <c r="V11" s="10" t="s">
        <v>978</v>
      </c>
      <c r="W11" s="15">
        <v>1</v>
      </c>
      <c r="X11" s="15">
        <v>2</v>
      </c>
      <c r="Y11" s="15">
        <v>3</v>
      </c>
      <c r="Z11" s="15">
        <v>1</v>
      </c>
      <c r="AA11" s="15">
        <v>1</v>
      </c>
      <c r="AB11" s="5"/>
    </row>
    <row r="12" spans="2:28" x14ac:dyDescent="0.35">
      <c r="B12" s="5" t="str">
        <f t="shared" si="0"/>
        <v>Lepanto</v>
      </c>
      <c r="C12" s="5">
        <f t="shared" si="1"/>
        <v>3</v>
      </c>
      <c r="D12" s="5" t="s">
        <v>365</v>
      </c>
      <c r="E12" s="5">
        <v>9</v>
      </c>
      <c r="F12" s="5" t="s">
        <v>294</v>
      </c>
      <c r="G12" s="5">
        <v>104</v>
      </c>
      <c r="H12" s="5">
        <v>42.5</v>
      </c>
      <c r="I12" s="5"/>
      <c r="J12" s="5"/>
      <c r="V12" s="10" t="s">
        <v>367</v>
      </c>
      <c r="W12" s="15" t="str">
        <f>_xlfn.XLOOKUP(_xlfn.CONCAT(W5, " ", W6,  ".", W11), Sample_Coordinates[Sample Name], Sample_Coordinates[Coordinates], "Error")</f>
        <v>9.95951, -85.02476</v>
      </c>
      <c r="X12" s="15" t="str">
        <f>_xlfn.XLOOKUP(_xlfn.CONCAT(X5, " ", X6,  ".", X11), Sample_Coordinates[Sample Name], Sample_Coordinates[Coordinates], "Error")</f>
        <v>9.95932, -85.02512</v>
      </c>
      <c r="Y12" s="15" t="str">
        <f>_xlfn.XLOOKUP(_xlfn.CONCAT(Y5, " ", Y6,  ".", Y11), Sample_Coordinates[Sample Name], Sample_Coordinates[Coordinates], "Error")</f>
        <v>9.95931, -85.02542</v>
      </c>
      <c r="Z12" s="15" t="str">
        <f>_xlfn.XLOOKUP(_xlfn.CONCAT(Y5, " ", 2,  ".", Y11), Sample_Coordinates[Sample Name], Sample_Coordinates[Coordinates], "Error")</f>
        <v>9.95935, -85.02538</v>
      </c>
      <c r="AA12" s="15" t="str">
        <f>_xlfn.XLOOKUP(_xlfn.CONCAT(Y5, " ", 2,  ".", Y11), Sample_Coordinates[Sample Name], Sample_Coordinates[Coordinates], "Error")</f>
        <v>9.95935, -85.02538</v>
      </c>
      <c r="AB12" s="5"/>
    </row>
    <row r="13" spans="2:28" x14ac:dyDescent="0.35">
      <c r="B13" s="5" t="str">
        <f t="shared" si="0"/>
        <v>Lepanto</v>
      </c>
      <c r="C13" s="5">
        <f t="shared" si="1"/>
        <v>3</v>
      </c>
      <c r="D13" s="5" t="s">
        <v>365</v>
      </c>
      <c r="E13" s="5">
        <v>7</v>
      </c>
      <c r="F13" s="5" t="s">
        <v>493</v>
      </c>
      <c r="G13" s="5">
        <v>150</v>
      </c>
      <c r="H13" s="5">
        <v>47.1</v>
      </c>
      <c r="I13" s="5"/>
      <c r="J13" s="5"/>
      <c r="V13" s="10" t="s">
        <v>368</v>
      </c>
      <c r="W13" s="18">
        <v>0.4236111111111111</v>
      </c>
      <c r="X13" s="18">
        <v>0.41666666666666669</v>
      </c>
      <c r="Y13" s="18">
        <v>0.39930555555555558</v>
      </c>
      <c r="Z13" s="15"/>
      <c r="AA13" s="15"/>
    </row>
    <row r="14" spans="2:28" x14ac:dyDescent="0.35">
      <c r="B14" s="5" t="str">
        <f t="shared" si="0"/>
        <v>Lepanto</v>
      </c>
      <c r="C14" s="5">
        <f t="shared" si="1"/>
        <v>3</v>
      </c>
      <c r="D14" s="5" t="s">
        <v>365</v>
      </c>
      <c r="E14" s="5">
        <v>10</v>
      </c>
      <c r="F14" s="5" t="s">
        <v>294</v>
      </c>
      <c r="G14" s="5">
        <v>154</v>
      </c>
      <c r="H14" s="5">
        <v>159.19999999999999</v>
      </c>
      <c r="I14" s="5"/>
      <c r="J14" s="5"/>
      <c r="V14" s="10" t="s">
        <v>369</v>
      </c>
      <c r="W14" s="18">
        <v>0.53125</v>
      </c>
      <c r="X14" s="18">
        <v>0.53125</v>
      </c>
      <c r="Y14" s="18">
        <v>0.5625</v>
      </c>
      <c r="Z14" s="15"/>
      <c r="AA14" s="15"/>
      <c r="AB14" s="6"/>
    </row>
    <row r="15" spans="2:28" x14ac:dyDescent="0.35">
      <c r="B15" s="5" t="str">
        <f t="shared" si="0"/>
        <v>Lepanto</v>
      </c>
      <c r="C15" s="5">
        <f t="shared" si="1"/>
        <v>3</v>
      </c>
      <c r="D15" s="5" t="s">
        <v>373</v>
      </c>
      <c r="E15" s="5">
        <v>2</v>
      </c>
      <c r="F15" s="5" t="s">
        <v>15</v>
      </c>
      <c r="G15" s="5">
        <v>35</v>
      </c>
      <c r="H15" s="5">
        <v>0.5</v>
      </c>
      <c r="I15" s="5"/>
      <c r="J15" s="5"/>
      <c r="V15" s="10" t="s">
        <v>370</v>
      </c>
      <c r="W15" s="19">
        <f>IF(W14&lt;W13,24+24*(W14-W13),24*(W14-W13))</f>
        <v>2.5833333333333335</v>
      </c>
      <c r="X15" s="19">
        <f t="shared" ref="X15:Y15" si="2">IF(X14&lt;X13,24+24*(X14-X13),24*(X14-X13))</f>
        <v>2.7499999999999996</v>
      </c>
      <c r="Y15" s="19">
        <f t="shared" si="2"/>
        <v>3.9166666666666661</v>
      </c>
      <c r="Z15" s="15">
        <v>1</v>
      </c>
      <c r="AA15" s="15">
        <v>20</v>
      </c>
      <c r="AB15" s="5"/>
    </row>
    <row r="16" spans="2:28" x14ac:dyDescent="0.35">
      <c r="B16" s="5" t="str">
        <f t="shared" si="0"/>
        <v>Lepanto</v>
      </c>
      <c r="C16" s="5">
        <f t="shared" si="1"/>
        <v>3</v>
      </c>
      <c r="D16" s="5" t="s">
        <v>373</v>
      </c>
      <c r="E16" s="5">
        <v>3</v>
      </c>
      <c r="F16" s="5" t="s">
        <v>15</v>
      </c>
      <c r="G16" s="5">
        <v>35</v>
      </c>
      <c r="H16" s="5">
        <v>0.7</v>
      </c>
      <c r="I16" s="5"/>
      <c r="J16" s="5"/>
      <c r="V16" s="10" t="s">
        <v>371</v>
      </c>
      <c r="W16" s="15" t="s">
        <v>376</v>
      </c>
      <c r="X16" s="15" t="s">
        <v>376</v>
      </c>
      <c r="Y16" s="15" t="s">
        <v>376</v>
      </c>
      <c r="Z16" s="15" t="s">
        <v>374</v>
      </c>
      <c r="AA16" s="15" t="s">
        <v>375</v>
      </c>
      <c r="AB16" s="5"/>
    </row>
    <row r="17" spans="2:28" x14ac:dyDescent="0.35">
      <c r="B17" s="5" t="str">
        <f t="shared" si="0"/>
        <v>Lepanto</v>
      </c>
      <c r="C17" s="5">
        <f t="shared" si="1"/>
        <v>3</v>
      </c>
      <c r="D17" s="5" t="s">
        <v>373</v>
      </c>
      <c r="E17" s="5">
        <v>2</v>
      </c>
      <c r="F17" s="5" t="s">
        <v>15</v>
      </c>
      <c r="G17" s="5">
        <v>38</v>
      </c>
      <c r="H17" s="5">
        <v>0.8</v>
      </c>
      <c r="I17" s="5"/>
      <c r="J17" s="5"/>
      <c r="V17" s="10" t="s">
        <v>388</v>
      </c>
      <c r="W17" s="20">
        <v>33.4</v>
      </c>
      <c r="X17" s="20">
        <v>32.5</v>
      </c>
      <c r="Y17" s="20">
        <v>45</v>
      </c>
      <c r="Z17" s="15"/>
      <c r="AA17" s="15"/>
      <c r="AB17" s="5"/>
    </row>
    <row r="18" spans="2:28" x14ac:dyDescent="0.35">
      <c r="B18" s="5" t="str">
        <f t="shared" si="0"/>
        <v>Lepanto</v>
      </c>
      <c r="C18" s="5">
        <f t="shared" si="1"/>
        <v>3</v>
      </c>
      <c r="D18" s="5" t="s">
        <v>373</v>
      </c>
      <c r="E18" s="5">
        <v>2</v>
      </c>
      <c r="F18" s="5" t="s">
        <v>15</v>
      </c>
      <c r="G18" s="5">
        <v>37</v>
      </c>
      <c r="H18" s="5">
        <v>1</v>
      </c>
      <c r="I18" s="5"/>
      <c r="J18" s="5"/>
      <c r="V18" s="10" t="s">
        <v>389</v>
      </c>
      <c r="W18" s="20">
        <v>35</v>
      </c>
      <c r="X18" s="20">
        <v>31.9</v>
      </c>
      <c r="Y18" s="20">
        <v>47.2</v>
      </c>
      <c r="Z18" s="15"/>
      <c r="AA18" s="15"/>
      <c r="AB18" s="5"/>
    </row>
    <row r="19" spans="2:28" x14ac:dyDescent="0.35">
      <c r="B19" s="5" t="str">
        <f t="shared" si="0"/>
        <v>Lepanto</v>
      </c>
      <c r="C19" s="5">
        <f t="shared" si="1"/>
        <v>3</v>
      </c>
      <c r="D19" s="5" t="s">
        <v>373</v>
      </c>
      <c r="E19" s="5">
        <v>2</v>
      </c>
      <c r="F19" s="5" t="s">
        <v>15</v>
      </c>
      <c r="G19" s="5">
        <v>43</v>
      </c>
      <c r="H19" s="5">
        <v>1.5</v>
      </c>
      <c r="I19" s="5"/>
      <c r="J19" s="5"/>
      <c r="V19" s="10" t="s">
        <v>372</v>
      </c>
      <c r="W19" s="15">
        <f>AVERAGE(W17:W18)</f>
        <v>34.200000000000003</v>
      </c>
      <c r="X19" s="15">
        <f t="shared" ref="X19:Y19" si="3">AVERAGE(X17:X18)</f>
        <v>32.200000000000003</v>
      </c>
      <c r="Y19" s="15">
        <f t="shared" si="3"/>
        <v>46.1</v>
      </c>
      <c r="Z19" s="15">
        <f>AVERAGE($W19:$Y19)</f>
        <v>37.5</v>
      </c>
      <c r="AA19" s="15">
        <f>AVERAGE($W19:$Y19)</f>
        <v>37.5</v>
      </c>
      <c r="AB19" s="5"/>
    </row>
    <row r="20" spans="2:28" x14ac:dyDescent="0.35">
      <c r="B20" s="5" t="str">
        <f t="shared" si="0"/>
        <v>Lepanto</v>
      </c>
      <c r="C20" s="5">
        <f t="shared" si="1"/>
        <v>3</v>
      </c>
      <c r="D20" s="5" t="s">
        <v>373</v>
      </c>
      <c r="E20" s="5">
        <v>1</v>
      </c>
      <c r="F20" s="5" t="s">
        <v>15</v>
      </c>
      <c r="G20" s="5">
        <v>45</v>
      </c>
      <c r="H20" s="5">
        <v>1.5</v>
      </c>
      <c r="I20" s="5"/>
      <c r="J20" s="5"/>
      <c r="V20" s="10" t="s">
        <v>1</v>
      </c>
      <c r="W20" s="15"/>
      <c r="X20" s="21"/>
      <c r="Y20" s="15"/>
      <c r="Z20" s="15"/>
      <c r="AA20" s="15"/>
      <c r="AB20" s="5"/>
    </row>
    <row r="21" spans="2:28" x14ac:dyDescent="0.35">
      <c r="B21" s="5" t="str">
        <f t="shared" si="0"/>
        <v>Lepanto</v>
      </c>
      <c r="C21" s="5">
        <f t="shared" si="1"/>
        <v>3</v>
      </c>
      <c r="D21" s="5" t="s">
        <v>373</v>
      </c>
      <c r="E21" s="5">
        <v>3</v>
      </c>
      <c r="F21" s="5" t="s">
        <v>245</v>
      </c>
      <c r="G21" s="5">
        <v>45</v>
      </c>
      <c r="H21" s="5">
        <v>1.5</v>
      </c>
      <c r="I21" s="5"/>
      <c r="J21" s="5"/>
      <c r="V21" s="10" t="s">
        <v>2</v>
      </c>
      <c r="W21" s="15">
        <v>7.98</v>
      </c>
      <c r="X21" s="15">
        <v>7.94</v>
      </c>
      <c r="Y21" s="15">
        <v>8.0299999999999994</v>
      </c>
      <c r="Z21" s="15">
        <f t="shared" ref="Z21:AA31" si="4">AVERAGE($W21:$Y21)</f>
        <v>7.9833333333333343</v>
      </c>
      <c r="AA21" s="15">
        <f t="shared" si="4"/>
        <v>7.9833333333333343</v>
      </c>
      <c r="AB21" s="5"/>
    </row>
    <row r="22" spans="2:28" x14ac:dyDescent="0.35">
      <c r="B22" s="5" t="str">
        <f t="shared" si="0"/>
        <v>Lepanto</v>
      </c>
      <c r="C22" s="5">
        <f t="shared" si="1"/>
        <v>3</v>
      </c>
      <c r="D22" s="5" t="s">
        <v>373</v>
      </c>
      <c r="E22" s="5">
        <v>3</v>
      </c>
      <c r="F22" s="5" t="s">
        <v>15</v>
      </c>
      <c r="G22" s="5">
        <v>49</v>
      </c>
      <c r="H22" s="5">
        <v>1.5</v>
      </c>
      <c r="I22" s="5"/>
      <c r="J22" s="5"/>
      <c r="V22" s="10" t="s">
        <v>3</v>
      </c>
      <c r="W22" s="15"/>
      <c r="X22" s="15"/>
      <c r="Y22" s="15"/>
      <c r="Z22" s="15"/>
      <c r="AA22" s="15"/>
      <c r="AB22" s="5"/>
    </row>
    <row r="23" spans="2:28" x14ac:dyDescent="0.35">
      <c r="B23" s="5" t="str">
        <f t="shared" si="0"/>
        <v>Lepanto</v>
      </c>
      <c r="C23" s="5">
        <f t="shared" si="1"/>
        <v>3</v>
      </c>
      <c r="D23" s="5" t="s">
        <v>373</v>
      </c>
      <c r="E23" s="5">
        <v>1</v>
      </c>
      <c r="F23" s="5" t="s">
        <v>245</v>
      </c>
      <c r="G23" s="5">
        <v>42</v>
      </c>
      <c r="H23" s="5">
        <v>1.6</v>
      </c>
      <c r="I23" s="5"/>
      <c r="J23" s="5"/>
      <c r="V23" s="10" t="s">
        <v>4</v>
      </c>
      <c r="W23" s="15"/>
      <c r="X23" s="15"/>
      <c r="Y23" s="15"/>
      <c r="Z23" s="15"/>
      <c r="AA23" s="15"/>
      <c r="AB23" s="5"/>
    </row>
    <row r="24" spans="2:28" x14ac:dyDescent="0.35">
      <c r="B24" s="5" t="str">
        <f t="shared" si="0"/>
        <v>Lepanto</v>
      </c>
      <c r="C24" s="5">
        <f t="shared" si="1"/>
        <v>3</v>
      </c>
      <c r="D24" s="5" t="s">
        <v>373</v>
      </c>
      <c r="E24" s="5">
        <v>2</v>
      </c>
      <c r="F24" s="5" t="s">
        <v>15</v>
      </c>
      <c r="G24" s="5">
        <v>45</v>
      </c>
      <c r="H24" s="5">
        <v>1.6</v>
      </c>
      <c r="I24" s="5"/>
      <c r="J24" s="5"/>
      <c r="V24" s="10" t="s">
        <v>354</v>
      </c>
      <c r="W24" s="15">
        <v>9.6</v>
      </c>
      <c r="X24" s="15">
        <v>9.11</v>
      </c>
      <c r="Y24" s="15">
        <v>9.3000000000000007</v>
      </c>
      <c r="Z24" s="15">
        <f t="shared" si="4"/>
        <v>9.3366666666666678</v>
      </c>
      <c r="AA24" s="15">
        <f t="shared" si="4"/>
        <v>9.3366666666666678</v>
      </c>
      <c r="AB24" s="5"/>
    </row>
    <row r="25" spans="2:28" x14ac:dyDescent="0.35">
      <c r="B25" s="5" t="str">
        <f t="shared" si="0"/>
        <v>Lepanto</v>
      </c>
      <c r="C25" s="5">
        <f t="shared" si="1"/>
        <v>3</v>
      </c>
      <c r="D25" s="5" t="s">
        <v>373</v>
      </c>
      <c r="E25" s="5">
        <v>3</v>
      </c>
      <c r="F25" s="5" t="s">
        <v>15</v>
      </c>
      <c r="G25" s="5">
        <v>45</v>
      </c>
      <c r="H25" s="5">
        <v>1.7</v>
      </c>
      <c r="I25" s="5"/>
      <c r="J25" s="5"/>
      <c r="V25" s="10" t="s">
        <v>17</v>
      </c>
      <c r="W25" s="15"/>
      <c r="X25" s="15"/>
      <c r="Y25" s="15"/>
      <c r="Z25" s="15"/>
      <c r="AA25" s="15"/>
      <c r="AB25" s="5"/>
    </row>
    <row r="26" spans="2:28" x14ac:dyDescent="0.35">
      <c r="B26" s="5" t="str">
        <f t="shared" si="0"/>
        <v>Lepanto</v>
      </c>
      <c r="C26" s="5">
        <f t="shared" si="1"/>
        <v>3</v>
      </c>
      <c r="D26" s="5" t="s">
        <v>373</v>
      </c>
      <c r="E26" s="5">
        <v>2</v>
      </c>
      <c r="F26" s="5" t="s">
        <v>15</v>
      </c>
      <c r="G26" s="5">
        <v>49</v>
      </c>
      <c r="H26" s="5">
        <v>1.8</v>
      </c>
      <c r="I26" s="5"/>
      <c r="J26" s="5"/>
      <c r="Q26" s="12"/>
      <c r="V26" s="10" t="s">
        <v>986</v>
      </c>
      <c r="W26" s="15"/>
      <c r="X26" s="15"/>
      <c r="Y26" s="15"/>
      <c r="Z26" s="15"/>
      <c r="AA26" s="15"/>
      <c r="AB26" s="5"/>
    </row>
    <row r="27" spans="2:28" x14ac:dyDescent="0.35">
      <c r="B27" s="5" t="str">
        <f t="shared" si="0"/>
        <v>Lepanto</v>
      </c>
      <c r="C27" s="5">
        <f t="shared" si="1"/>
        <v>3</v>
      </c>
      <c r="D27" s="5" t="s">
        <v>373</v>
      </c>
      <c r="E27" s="5">
        <v>1</v>
      </c>
      <c r="F27" s="5" t="s">
        <v>71</v>
      </c>
      <c r="G27" s="5">
        <v>57</v>
      </c>
      <c r="H27" s="5">
        <v>1.8</v>
      </c>
      <c r="I27" s="5"/>
      <c r="J27" s="5" t="s">
        <v>1012</v>
      </c>
      <c r="V27" s="10" t="s">
        <v>988</v>
      </c>
      <c r="W27" s="15"/>
      <c r="X27" s="15"/>
      <c r="Y27" s="15"/>
      <c r="Z27" s="15"/>
      <c r="AA27" s="15"/>
      <c r="AB27" s="5"/>
    </row>
    <row r="28" spans="2:28" x14ac:dyDescent="0.35">
      <c r="B28" s="5" t="str">
        <f t="shared" si="0"/>
        <v>Lepanto</v>
      </c>
      <c r="C28" s="5">
        <f t="shared" si="1"/>
        <v>3</v>
      </c>
      <c r="D28" s="5" t="s">
        <v>373</v>
      </c>
      <c r="E28" s="5">
        <v>2</v>
      </c>
      <c r="F28" s="5" t="s">
        <v>15</v>
      </c>
      <c r="G28" s="5">
        <v>55</v>
      </c>
      <c r="H28" s="5">
        <v>2</v>
      </c>
      <c r="I28" s="5"/>
      <c r="J28" s="5"/>
      <c r="V28" s="10" t="s">
        <v>992</v>
      </c>
      <c r="W28" s="15"/>
      <c r="X28" s="15"/>
      <c r="Y28" s="15"/>
      <c r="Z28" s="15"/>
      <c r="AA28" s="15"/>
      <c r="AB28" s="5"/>
    </row>
    <row r="29" spans="2:28" x14ac:dyDescent="0.35">
      <c r="B29" s="5" t="str">
        <f t="shared" si="0"/>
        <v>Lepanto</v>
      </c>
      <c r="C29" s="5">
        <f t="shared" si="1"/>
        <v>3</v>
      </c>
      <c r="D29" s="5" t="s">
        <v>373</v>
      </c>
      <c r="E29" s="5">
        <v>3</v>
      </c>
      <c r="F29" s="5" t="s">
        <v>15</v>
      </c>
      <c r="G29" s="5">
        <v>50</v>
      </c>
      <c r="H29" s="5">
        <v>2.1</v>
      </c>
      <c r="I29" s="5"/>
      <c r="J29" s="5"/>
      <c r="V29" s="10" t="s">
        <v>5</v>
      </c>
      <c r="W29" s="15">
        <v>35</v>
      </c>
      <c r="X29" s="15">
        <v>35</v>
      </c>
      <c r="Y29" s="15">
        <v>35</v>
      </c>
      <c r="Z29" s="15">
        <f t="shared" si="4"/>
        <v>35</v>
      </c>
      <c r="AA29" s="15">
        <f t="shared" si="4"/>
        <v>35</v>
      </c>
      <c r="AB29" s="5"/>
    </row>
    <row r="30" spans="2:28" x14ac:dyDescent="0.35">
      <c r="B30" s="5" t="str">
        <f t="shared" si="0"/>
        <v>Lepanto</v>
      </c>
      <c r="C30" s="5">
        <f t="shared" si="1"/>
        <v>3</v>
      </c>
      <c r="D30" s="5" t="s">
        <v>373</v>
      </c>
      <c r="E30" s="5">
        <v>1</v>
      </c>
      <c r="F30" s="5" t="s">
        <v>245</v>
      </c>
      <c r="G30" s="5">
        <v>62</v>
      </c>
      <c r="H30" s="5">
        <v>2.2999999999999998</v>
      </c>
      <c r="I30" s="5"/>
      <c r="J30" s="5"/>
      <c r="V30" s="10" t="s">
        <v>989</v>
      </c>
      <c r="W30" s="15"/>
      <c r="X30" s="15"/>
      <c r="Y30" s="15"/>
      <c r="Z30" s="15"/>
      <c r="AA30" s="15"/>
      <c r="AB30" s="5"/>
    </row>
    <row r="31" spans="2:28" x14ac:dyDescent="0.35">
      <c r="B31" s="5" t="str">
        <f t="shared" si="0"/>
        <v>Lepanto</v>
      </c>
      <c r="C31" s="5">
        <f t="shared" si="1"/>
        <v>3</v>
      </c>
      <c r="D31" s="5" t="s">
        <v>373</v>
      </c>
      <c r="E31" s="5">
        <v>2</v>
      </c>
      <c r="F31" s="5" t="s">
        <v>245</v>
      </c>
      <c r="G31" s="5">
        <v>46</v>
      </c>
      <c r="H31" s="5">
        <v>2.4</v>
      </c>
      <c r="I31" s="5"/>
      <c r="J31" s="5"/>
      <c r="V31" s="10" t="s">
        <v>377</v>
      </c>
      <c r="W31" s="15">
        <v>29</v>
      </c>
      <c r="X31" s="15">
        <v>29.3</v>
      </c>
      <c r="Y31" s="15">
        <v>29.4</v>
      </c>
      <c r="Z31" s="15">
        <f t="shared" si="4"/>
        <v>29.233333333333331</v>
      </c>
      <c r="AA31" s="15">
        <f t="shared" si="4"/>
        <v>29.233333333333331</v>
      </c>
    </row>
    <row r="32" spans="2:28" x14ac:dyDescent="0.35">
      <c r="B32" s="5" t="str">
        <f t="shared" si="0"/>
        <v>Lepanto</v>
      </c>
      <c r="C32" s="5">
        <f t="shared" si="1"/>
        <v>3</v>
      </c>
      <c r="D32" s="5" t="s">
        <v>373</v>
      </c>
      <c r="E32" s="5">
        <v>1</v>
      </c>
      <c r="F32" s="5" t="s">
        <v>15</v>
      </c>
      <c r="G32" s="5">
        <v>45</v>
      </c>
      <c r="H32" s="5">
        <v>2.7</v>
      </c>
      <c r="I32" s="5"/>
      <c r="J32" s="5"/>
      <c r="V32" s="10" t="s">
        <v>387</v>
      </c>
      <c r="W32" s="15"/>
      <c r="X32" s="15"/>
      <c r="Y32" s="15"/>
      <c r="Z32" s="15"/>
      <c r="AA32" s="15"/>
    </row>
    <row r="33" spans="2:10" x14ac:dyDescent="0.35">
      <c r="B33" s="5" t="str">
        <f t="shared" si="0"/>
        <v>Lepanto</v>
      </c>
      <c r="C33" s="5">
        <f t="shared" si="1"/>
        <v>3</v>
      </c>
      <c r="D33" s="5" t="s">
        <v>373</v>
      </c>
      <c r="E33" s="5">
        <v>1</v>
      </c>
      <c r="F33" s="5" t="s">
        <v>68</v>
      </c>
      <c r="G33" s="5">
        <v>65</v>
      </c>
      <c r="H33" s="5">
        <v>2.9</v>
      </c>
      <c r="I33" s="5"/>
      <c r="J33" s="5" t="s">
        <v>1011</v>
      </c>
    </row>
    <row r="34" spans="2:10" x14ac:dyDescent="0.35">
      <c r="B34" s="5" t="str">
        <f t="shared" si="0"/>
        <v>Lepanto</v>
      </c>
      <c r="C34" s="5">
        <f t="shared" si="1"/>
        <v>3</v>
      </c>
      <c r="D34" s="5" t="s">
        <v>373</v>
      </c>
      <c r="E34" s="5">
        <v>3</v>
      </c>
      <c r="F34" s="5" t="s">
        <v>245</v>
      </c>
      <c r="G34" s="5">
        <v>45</v>
      </c>
      <c r="H34" s="5">
        <v>3</v>
      </c>
      <c r="I34" s="5"/>
      <c r="J34" s="5"/>
    </row>
    <row r="35" spans="2:10" x14ac:dyDescent="0.35">
      <c r="B35" s="5" t="str">
        <f t="shared" si="0"/>
        <v>Lepanto</v>
      </c>
      <c r="C35" s="5">
        <f t="shared" si="1"/>
        <v>3</v>
      </c>
      <c r="D35" s="5" t="s">
        <v>373</v>
      </c>
      <c r="E35" s="5">
        <v>3</v>
      </c>
      <c r="F35" s="5" t="s">
        <v>23</v>
      </c>
      <c r="G35" s="5">
        <v>55</v>
      </c>
      <c r="H35" s="5">
        <v>3.1</v>
      </c>
      <c r="I35" s="5"/>
      <c r="J35" s="5"/>
    </row>
    <row r="36" spans="2:10" x14ac:dyDescent="0.35">
      <c r="B36" s="5" t="str">
        <f t="shared" ref="B36:B67" si="5">$W$5</f>
        <v>Lepanto</v>
      </c>
      <c r="C36" s="5">
        <f t="shared" ref="C36:C67" si="6">$W$6</f>
        <v>3</v>
      </c>
      <c r="D36" s="5" t="s">
        <v>373</v>
      </c>
      <c r="E36" s="5">
        <v>2</v>
      </c>
      <c r="F36" s="5" t="s">
        <v>1226</v>
      </c>
      <c r="G36" s="5">
        <v>50</v>
      </c>
      <c r="H36" s="5">
        <v>3.4</v>
      </c>
      <c r="I36" s="5"/>
      <c r="J36" s="5"/>
    </row>
    <row r="37" spans="2:10" x14ac:dyDescent="0.35">
      <c r="B37" s="5" t="str">
        <f t="shared" si="5"/>
        <v>Lepanto</v>
      </c>
      <c r="C37" s="5">
        <f t="shared" si="6"/>
        <v>3</v>
      </c>
      <c r="D37" s="5" t="s">
        <v>373</v>
      </c>
      <c r="E37" s="5">
        <v>2</v>
      </c>
      <c r="F37" s="5" t="s">
        <v>1226</v>
      </c>
      <c r="G37" s="5">
        <v>51</v>
      </c>
      <c r="H37" s="5">
        <v>4</v>
      </c>
      <c r="I37" s="5"/>
      <c r="J37" s="5"/>
    </row>
    <row r="38" spans="2:10" x14ac:dyDescent="0.35">
      <c r="B38" s="5" t="str">
        <f t="shared" si="5"/>
        <v>Lepanto</v>
      </c>
      <c r="C38" s="5">
        <f t="shared" si="6"/>
        <v>3</v>
      </c>
      <c r="D38" s="5" t="s">
        <v>373</v>
      </c>
      <c r="E38" s="5">
        <v>1</v>
      </c>
      <c r="F38" s="5" t="s">
        <v>245</v>
      </c>
      <c r="G38" s="5">
        <v>60</v>
      </c>
      <c r="H38" s="5">
        <v>5.0999999999999996</v>
      </c>
      <c r="I38" s="5"/>
      <c r="J38" s="5"/>
    </row>
    <row r="39" spans="2:10" x14ac:dyDescent="0.35">
      <c r="B39" s="5" t="str">
        <f t="shared" si="5"/>
        <v>Lepanto</v>
      </c>
      <c r="C39" s="5">
        <f t="shared" si="6"/>
        <v>3</v>
      </c>
      <c r="D39" s="5" t="s">
        <v>373</v>
      </c>
      <c r="E39" s="5">
        <v>2</v>
      </c>
      <c r="F39" s="5" t="s">
        <v>23</v>
      </c>
      <c r="G39" s="5">
        <v>70</v>
      </c>
      <c r="H39" s="5">
        <v>6</v>
      </c>
      <c r="I39" s="5"/>
      <c r="J39" s="5"/>
    </row>
    <row r="40" spans="2:10" x14ac:dyDescent="0.35">
      <c r="B40" s="5" t="str">
        <f t="shared" si="5"/>
        <v>Lepanto</v>
      </c>
      <c r="C40" s="5">
        <f t="shared" si="6"/>
        <v>3</v>
      </c>
      <c r="D40" s="5" t="s">
        <v>373</v>
      </c>
      <c r="E40" s="5">
        <v>3</v>
      </c>
      <c r="F40" s="5" t="s">
        <v>23</v>
      </c>
      <c r="G40" s="5">
        <v>71</v>
      </c>
      <c r="H40" s="5">
        <v>6.3</v>
      </c>
      <c r="I40" s="5"/>
      <c r="J40" s="5"/>
    </row>
    <row r="41" spans="2:10" x14ac:dyDescent="0.35">
      <c r="B41" s="5" t="str">
        <f t="shared" si="5"/>
        <v>Lepanto</v>
      </c>
      <c r="C41" s="5">
        <f t="shared" si="6"/>
        <v>3</v>
      </c>
      <c r="D41" s="5" t="s">
        <v>373</v>
      </c>
      <c r="E41" s="5">
        <v>2</v>
      </c>
      <c r="F41" s="5" t="s">
        <v>23</v>
      </c>
      <c r="G41" s="5">
        <v>80</v>
      </c>
      <c r="H41" s="5">
        <v>8.8000000000000007</v>
      </c>
      <c r="I41" s="5"/>
      <c r="J41" s="5"/>
    </row>
    <row r="42" spans="2:10" x14ac:dyDescent="0.35">
      <c r="B42" s="5" t="str">
        <f t="shared" si="5"/>
        <v>Lepanto</v>
      </c>
      <c r="C42" s="5">
        <f t="shared" si="6"/>
        <v>3</v>
      </c>
      <c r="D42" s="5" t="s">
        <v>373</v>
      </c>
      <c r="E42" s="5">
        <v>3</v>
      </c>
      <c r="F42" s="5" t="s">
        <v>23</v>
      </c>
      <c r="G42" s="5">
        <v>81</v>
      </c>
      <c r="H42" s="5">
        <v>9.6999999999999993</v>
      </c>
      <c r="I42" s="5"/>
      <c r="J42" s="5"/>
    </row>
    <row r="43" spans="2:10" x14ac:dyDescent="0.35">
      <c r="B43" s="5" t="str">
        <f t="shared" si="5"/>
        <v>Lepanto</v>
      </c>
      <c r="C43" s="5">
        <f t="shared" si="6"/>
        <v>3</v>
      </c>
      <c r="D43" s="5" t="s">
        <v>373</v>
      </c>
      <c r="E43" s="5">
        <v>2</v>
      </c>
      <c r="F43" s="5" t="s">
        <v>23</v>
      </c>
      <c r="G43" s="5">
        <v>85</v>
      </c>
      <c r="H43" s="5">
        <v>10.199999999999999</v>
      </c>
      <c r="I43" s="5"/>
      <c r="J43" s="5"/>
    </row>
    <row r="44" spans="2:10" x14ac:dyDescent="0.35">
      <c r="B44" s="5" t="str">
        <f t="shared" si="5"/>
        <v>Lepanto</v>
      </c>
      <c r="C44" s="5">
        <f t="shared" si="6"/>
        <v>3</v>
      </c>
      <c r="D44" s="5" t="s">
        <v>373</v>
      </c>
      <c r="E44" s="5">
        <v>2</v>
      </c>
      <c r="F44" s="5" t="s">
        <v>23</v>
      </c>
      <c r="G44" s="5">
        <v>85</v>
      </c>
      <c r="H44" s="5">
        <v>10.4</v>
      </c>
      <c r="I44" s="5"/>
      <c r="J44" s="5"/>
    </row>
    <row r="45" spans="2:10" x14ac:dyDescent="0.35">
      <c r="B45" s="5" t="str">
        <f t="shared" si="5"/>
        <v>Lepanto</v>
      </c>
      <c r="C45" s="5">
        <f t="shared" si="6"/>
        <v>3</v>
      </c>
      <c r="D45" s="5" t="s">
        <v>373</v>
      </c>
      <c r="E45" s="5">
        <v>3</v>
      </c>
      <c r="F45" s="5" t="s">
        <v>23</v>
      </c>
      <c r="G45" s="5">
        <v>94</v>
      </c>
      <c r="H45" s="5">
        <v>10.4</v>
      </c>
      <c r="I45" s="5"/>
      <c r="J45" s="5"/>
    </row>
    <row r="46" spans="2:10" x14ac:dyDescent="0.35">
      <c r="B46" s="5" t="str">
        <f t="shared" si="5"/>
        <v>Lepanto</v>
      </c>
      <c r="C46" s="5">
        <f t="shared" si="6"/>
        <v>3</v>
      </c>
      <c r="D46" s="5" t="s">
        <v>373</v>
      </c>
      <c r="E46" s="5">
        <v>3</v>
      </c>
      <c r="F46" s="5" t="s">
        <v>23</v>
      </c>
      <c r="G46" s="5">
        <v>85</v>
      </c>
      <c r="H46" s="5">
        <v>10.6</v>
      </c>
      <c r="I46" s="5"/>
      <c r="J46" s="5"/>
    </row>
    <row r="47" spans="2:10" x14ac:dyDescent="0.35">
      <c r="B47" s="5" t="str">
        <f t="shared" si="5"/>
        <v>Lepanto</v>
      </c>
      <c r="C47" s="5">
        <f t="shared" si="6"/>
        <v>3</v>
      </c>
      <c r="D47" s="5" t="s">
        <v>373</v>
      </c>
      <c r="E47" s="5">
        <v>3</v>
      </c>
      <c r="F47" s="5" t="s">
        <v>23</v>
      </c>
      <c r="G47" s="5">
        <v>86</v>
      </c>
      <c r="H47" s="5">
        <v>11</v>
      </c>
      <c r="I47" s="5"/>
      <c r="J47" s="5"/>
    </row>
    <row r="48" spans="2:10" x14ac:dyDescent="0.35">
      <c r="B48" s="5" t="str">
        <f t="shared" si="5"/>
        <v>Lepanto</v>
      </c>
      <c r="C48" s="5">
        <f t="shared" si="6"/>
        <v>3</v>
      </c>
      <c r="D48" s="5" t="s">
        <v>373</v>
      </c>
      <c r="E48" s="5">
        <v>2</v>
      </c>
      <c r="F48" s="5" t="s">
        <v>23</v>
      </c>
      <c r="G48" s="5">
        <v>90</v>
      </c>
      <c r="H48" s="5">
        <v>11.9</v>
      </c>
      <c r="I48" s="5"/>
      <c r="J48" s="5"/>
    </row>
    <row r="49" spans="2:10" x14ac:dyDescent="0.35">
      <c r="B49" s="5" t="str">
        <f t="shared" si="5"/>
        <v>Lepanto</v>
      </c>
      <c r="C49" s="5">
        <f t="shared" si="6"/>
        <v>3</v>
      </c>
      <c r="D49" s="5" t="s">
        <v>373</v>
      </c>
      <c r="E49" s="5">
        <v>2</v>
      </c>
      <c r="F49" s="5" t="s">
        <v>8</v>
      </c>
      <c r="G49" s="5">
        <v>75</v>
      </c>
      <c r="H49" s="5">
        <v>12.1</v>
      </c>
      <c r="I49" s="5"/>
      <c r="J49" s="5"/>
    </row>
    <row r="50" spans="2:10" x14ac:dyDescent="0.35">
      <c r="B50" s="5" t="str">
        <f t="shared" si="5"/>
        <v>Lepanto</v>
      </c>
      <c r="C50" s="5">
        <f t="shared" si="6"/>
        <v>3</v>
      </c>
      <c r="D50" s="5" t="s">
        <v>373</v>
      </c>
      <c r="E50" s="5">
        <v>2</v>
      </c>
      <c r="F50" s="5" t="s">
        <v>88</v>
      </c>
      <c r="G50" s="5">
        <v>82</v>
      </c>
      <c r="H50" s="5">
        <v>12.8</v>
      </c>
      <c r="I50" s="5"/>
      <c r="J50" s="5"/>
    </row>
    <row r="51" spans="2:10" x14ac:dyDescent="0.35">
      <c r="B51" s="5" t="str">
        <f t="shared" si="5"/>
        <v>Lepanto</v>
      </c>
      <c r="C51" s="5">
        <f t="shared" si="6"/>
        <v>3</v>
      </c>
      <c r="D51" s="5" t="s">
        <v>373</v>
      </c>
      <c r="E51" s="5">
        <v>2</v>
      </c>
      <c r="F51" s="5" t="s">
        <v>23</v>
      </c>
      <c r="G51" s="5">
        <v>91</v>
      </c>
      <c r="H51" s="5">
        <v>13.2</v>
      </c>
      <c r="I51" s="5"/>
      <c r="J51" s="5"/>
    </row>
    <row r="52" spans="2:10" x14ac:dyDescent="0.35">
      <c r="B52" s="5" t="str">
        <f t="shared" si="5"/>
        <v>Lepanto</v>
      </c>
      <c r="C52" s="5">
        <f t="shared" si="6"/>
        <v>3</v>
      </c>
      <c r="D52" s="5" t="s">
        <v>373</v>
      </c>
      <c r="E52" s="5">
        <v>3</v>
      </c>
      <c r="F52" s="5" t="s">
        <v>23</v>
      </c>
      <c r="G52" s="5">
        <v>91</v>
      </c>
      <c r="H52" s="5">
        <v>14</v>
      </c>
      <c r="I52" s="5"/>
      <c r="J52" s="5"/>
    </row>
    <row r="53" spans="2:10" x14ac:dyDescent="0.35">
      <c r="B53" s="5" t="str">
        <f t="shared" si="5"/>
        <v>Lepanto</v>
      </c>
      <c r="C53" s="5">
        <f t="shared" si="6"/>
        <v>3</v>
      </c>
      <c r="D53" s="5" t="s">
        <v>373</v>
      </c>
      <c r="E53" s="5">
        <v>3</v>
      </c>
      <c r="F53" s="5" t="s">
        <v>88</v>
      </c>
      <c r="G53" s="5">
        <v>85</v>
      </c>
      <c r="H53" s="5">
        <v>15.3</v>
      </c>
      <c r="I53" s="5"/>
      <c r="J53" s="5"/>
    </row>
    <row r="54" spans="2:10" x14ac:dyDescent="0.35">
      <c r="B54" s="5" t="str">
        <f t="shared" si="5"/>
        <v>Lepanto</v>
      </c>
      <c r="C54" s="5">
        <f t="shared" si="6"/>
        <v>3</v>
      </c>
      <c r="D54" s="5" t="s">
        <v>373</v>
      </c>
      <c r="E54" s="5">
        <v>3</v>
      </c>
      <c r="F54" s="5" t="s">
        <v>23</v>
      </c>
      <c r="G54" s="5">
        <v>95</v>
      </c>
      <c r="H54" s="5">
        <v>15.9</v>
      </c>
      <c r="I54" s="5"/>
      <c r="J54" s="5"/>
    </row>
    <row r="55" spans="2:10" x14ac:dyDescent="0.35">
      <c r="B55" s="5" t="str">
        <f t="shared" si="5"/>
        <v>Lepanto</v>
      </c>
      <c r="C55" s="5">
        <f t="shared" si="6"/>
        <v>3</v>
      </c>
      <c r="D55" s="5" t="s">
        <v>373</v>
      </c>
      <c r="E55" s="5">
        <v>2</v>
      </c>
      <c r="F55" s="5" t="s">
        <v>46</v>
      </c>
      <c r="G55" s="5">
        <v>325</v>
      </c>
      <c r="H55" s="5">
        <v>24.2</v>
      </c>
      <c r="I55" s="5"/>
      <c r="J55" s="5"/>
    </row>
    <row r="56" spans="2:10" x14ac:dyDescent="0.35">
      <c r="B56" s="5" t="str">
        <f t="shared" si="5"/>
        <v>Lepanto</v>
      </c>
      <c r="C56" s="5">
        <f t="shared" si="6"/>
        <v>3</v>
      </c>
      <c r="D56" s="5" t="s">
        <v>373</v>
      </c>
      <c r="E56" s="5">
        <v>1</v>
      </c>
      <c r="F56" s="5" t="s">
        <v>88</v>
      </c>
      <c r="G56" s="5">
        <v>105</v>
      </c>
      <c r="H56" s="5">
        <v>24.9</v>
      </c>
      <c r="I56" s="5"/>
      <c r="J56" s="5"/>
    </row>
    <row r="57" spans="2:10" x14ac:dyDescent="0.35">
      <c r="B57" s="5" t="str">
        <f t="shared" si="5"/>
        <v>Lepanto</v>
      </c>
      <c r="C57" s="5">
        <f t="shared" si="6"/>
        <v>3</v>
      </c>
      <c r="D57" s="5" t="s">
        <v>364</v>
      </c>
      <c r="E57" s="5">
        <v>1</v>
      </c>
      <c r="F57" s="5" t="s">
        <v>15</v>
      </c>
      <c r="G57" s="5">
        <v>21</v>
      </c>
      <c r="H57" s="5">
        <v>0.2</v>
      </c>
      <c r="I57" s="5"/>
      <c r="J57" s="5"/>
    </row>
    <row r="58" spans="2:10" x14ac:dyDescent="0.35">
      <c r="B58" s="5" t="str">
        <f t="shared" si="5"/>
        <v>Lepanto</v>
      </c>
      <c r="C58" s="5">
        <f t="shared" si="6"/>
        <v>3</v>
      </c>
      <c r="D58" s="5" t="s">
        <v>364</v>
      </c>
      <c r="E58" s="5">
        <v>1</v>
      </c>
      <c r="F58" s="5" t="s">
        <v>35</v>
      </c>
      <c r="G58" s="5">
        <v>28</v>
      </c>
      <c r="H58" s="5">
        <v>0.4</v>
      </c>
      <c r="I58" s="5"/>
      <c r="J58" s="5"/>
    </row>
    <row r="59" spans="2:10" x14ac:dyDescent="0.35">
      <c r="B59" s="5" t="str">
        <f t="shared" si="5"/>
        <v>Lepanto</v>
      </c>
      <c r="C59" s="5">
        <f t="shared" si="6"/>
        <v>3</v>
      </c>
      <c r="D59" s="5" t="s">
        <v>364</v>
      </c>
      <c r="E59" s="5">
        <v>1</v>
      </c>
      <c r="F59" s="5" t="s">
        <v>35</v>
      </c>
      <c r="G59" s="5">
        <v>30</v>
      </c>
      <c r="H59" s="5">
        <v>0.4</v>
      </c>
      <c r="I59" s="5"/>
      <c r="J59" s="5"/>
    </row>
    <row r="60" spans="2:10" x14ac:dyDescent="0.35">
      <c r="B60" s="5" t="str">
        <f t="shared" si="5"/>
        <v>Lepanto</v>
      </c>
      <c r="C60" s="5">
        <f t="shared" si="6"/>
        <v>3</v>
      </c>
      <c r="D60" s="5" t="s">
        <v>364</v>
      </c>
      <c r="E60" s="5">
        <v>1</v>
      </c>
      <c r="F60" s="5" t="s">
        <v>35</v>
      </c>
      <c r="G60" s="5">
        <v>28</v>
      </c>
      <c r="H60" s="5">
        <v>0.5</v>
      </c>
      <c r="I60" s="5"/>
      <c r="J60" s="5"/>
    </row>
    <row r="61" spans="2:10" x14ac:dyDescent="0.35">
      <c r="B61" s="5" t="str">
        <f t="shared" si="5"/>
        <v>Lepanto</v>
      </c>
      <c r="C61" s="5">
        <f t="shared" si="6"/>
        <v>3</v>
      </c>
      <c r="D61" s="5" t="s">
        <v>364</v>
      </c>
      <c r="E61" s="5">
        <v>1</v>
      </c>
      <c r="F61" s="5" t="s">
        <v>35</v>
      </c>
      <c r="G61" s="5">
        <v>40</v>
      </c>
      <c r="H61" s="5">
        <v>0.5</v>
      </c>
      <c r="I61" s="5"/>
      <c r="J61" s="5"/>
    </row>
    <row r="62" spans="2:10" x14ac:dyDescent="0.35">
      <c r="B62" s="5" t="str">
        <f t="shared" si="5"/>
        <v>Lepanto</v>
      </c>
      <c r="C62" s="5">
        <f t="shared" si="6"/>
        <v>3</v>
      </c>
      <c r="D62" s="5" t="s">
        <v>364</v>
      </c>
      <c r="E62" s="5">
        <v>1</v>
      </c>
      <c r="F62" s="5" t="s">
        <v>35</v>
      </c>
      <c r="G62" s="5">
        <v>29</v>
      </c>
      <c r="H62" s="5">
        <v>0.6</v>
      </c>
      <c r="I62" s="5"/>
      <c r="J62" s="5"/>
    </row>
    <row r="63" spans="2:10" x14ac:dyDescent="0.35">
      <c r="B63" s="5" t="str">
        <f t="shared" si="5"/>
        <v>Lepanto</v>
      </c>
      <c r="C63" s="5">
        <f t="shared" si="6"/>
        <v>3</v>
      </c>
      <c r="D63" s="5" t="s">
        <v>364</v>
      </c>
      <c r="E63" s="5">
        <v>1</v>
      </c>
      <c r="F63" s="5" t="s">
        <v>35</v>
      </c>
      <c r="G63" s="5">
        <v>33</v>
      </c>
      <c r="H63" s="5">
        <v>0.6</v>
      </c>
      <c r="I63" s="5"/>
      <c r="J63" s="5"/>
    </row>
    <row r="64" spans="2:10" x14ac:dyDescent="0.35">
      <c r="B64" s="5" t="str">
        <f t="shared" si="5"/>
        <v>Lepanto</v>
      </c>
      <c r="C64" s="5">
        <f t="shared" si="6"/>
        <v>3</v>
      </c>
      <c r="D64" s="5" t="s">
        <v>364</v>
      </c>
      <c r="E64" s="5">
        <v>1</v>
      </c>
      <c r="F64" s="5" t="s">
        <v>35</v>
      </c>
      <c r="G64" s="5">
        <v>40</v>
      </c>
      <c r="H64" s="5">
        <v>0.6</v>
      </c>
      <c r="I64" s="5"/>
      <c r="J64" s="5"/>
    </row>
    <row r="65" spans="2:10" x14ac:dyDescent="0.35">
      <c r="B65" s="5" t="str">
        <f t="shared" si="5"/>
        <v>Lepanto</v>
      </c>
      <c r="C65" s="5">
        <f t="shared" si="6"/>
        <v>3</v>
      </c>
      <c r="D65" s="5" t="s">
        <v>364</v>
      </c>
      <c r="E65" s="5">
        <v>1</v>
      </c>
      <c r="F65" s="5" t="s">
        <v>35</v>
      </c>
      <c r="G65" s="5">
        <v>31</v>
      </c>
      <c r="H65" s="5">
        <v>0.7</v>
      </c>
      <c r="I65" s="5"/>
      <c r="J65" s="5"/>
    </row>
    <row r="66" spans="2:10" x14ac:dyDescent="0.35">
      <c r="B66" s="5" t="str">
        <f t="shared" si="5"/>
        <v>Lepanto</v>
      </c>
      <c r="C66" s="5">
        <f t="shared" si="6"/>
        <v>3</v>
      </c>
      <c r="D66" s="5" t="s">
        <v>364</v>
      </c>
      <c r="E66" s="5">
        <v>1</v>
      </c>
      <c r="F66" s="5" t="s">
        <v>35</v>
      </c>
      <c r="G66" s="5">
        <v>31</v>
      </c>
      <c r="H66" s="5">
        <v>0.8</v>
      </c>
      <c r="I66" s="5"/>
      <c r="J66" s="5"/>
    </row>
    <row r="67" spans="2:10" x14ac:dyDescent="0.35">
      <c r="B67" s="5" t="str">
        <f t="shared" si="5"/>
        <v>Lepanto</v>
      </c>
      <c r="C67" s="5">
        <f t="shared" si="6"/>
        <v>3</v>
      </c>
      <c r="D67" s="5" t="s">
        <v>364</v>
      </c>
      <c r="E67" s="5">
        <v>1</v>
      </c>
      <c r="F67" s="5" t="s">
        <v>35</v>
      </c>
      <c r="G67" s="5">
        <v>31</v>
      </c>
      <c r="H67" s="5">
        <v>0.8</v>
      </c>
      <c r="I67" s="5"/>
      <c r="J67" s="5"/>
    </row>
    <row r="68" spans="2:10" x14ac:dyDescent="0.35">
      <c r="B68" s="5" t="str">
        <f t="shared" ref="B68:B101" si="7">$W$5</f>
        <v>Lepanto</v>
      </c>
      <c r="C68" s="5">
        <f t="shared" ref="C68:C101" si="8">$W$6</f>
        <v>3</v>
      </c>
      <c r="D68" s="5" t="s">
        <v>364</v>
      </c>
      <c r="E68" s="5">
        <v>1</v>
      </c>
      <c r="F68" s="5" t="s">
        <v>35</v>
      </c>
      <c r="G68" s="5">
        <v>33</v>
      </c>
      <c r="H68" s="5">
        <v>0.9</v>
      </c>
      <c r="I68" s="5"/>
      <c r="J68" s="5"/>
    </row>
    <row r="69" spans="2:10" x14ac:dyDescent="0.35">
      <c r="B69" s="5" t="str">
        <f t="shared" si="7"/>
        <v>Lepanto</v>
      </c>
      <c r="C69" s="5">
        <f t="shared" si="8"/>
        <v>3</v>
      </c>
      <c r="D69" s="5" t="s">
        <v>364</v>
      </c>
      <c r="E69" s="5">
        <v>1</v>
      </c>
      <c r="F69" s="5" t="s">
        <v>35</v>
      </c>
      <c r="G69" s="5">
        <v>33</v>
      </c>
      <c r="H69" s="5">
        <v>0.9</v>
      </c>
      <c r="I69" s="5"/>
      <c r="J69" s="5"/>
    </row>
    <row r="70" spans="2:10" x14ac:dyDescent="0.35">
      <c r="B70" s="5" t="str">
        <f t="shared" si="7"/>
        <v>Lepanto</v>
      </c>
      <c r="C70" s="5">
        <f t="shared" si="8"/>
        <v>3</v>
      </c>
      <c r="D70" s="5" t="s">
        <v>364</v>
      </c>
      <c r="E70" s="5">
        <v>1</v>
      </c>
      <c r="F70" s="5" t="s">
        <v>35</v>
      </c>
      <c r="G70" s="5">
        <v>34</v>
      </c>
      <c r="H70" s="5">
        <v>0.9</v>
      </c>
      <c r="I70" s="5"/>
      <c r="J70" s="5"/>
    </row>
    <row r="71" spans="2:10" x14ac:dyDescent="0.35">
      <c r="B71" s="5" t="str">
        <f t="shared" si="7"/>
        <v>Lepanto</v>
      </c>
      <c r="C71" s="5">
        <f t="shared" si="8"/>
        <v>3</v>
      </c>
      <c r="D71" s="5" t="s">
        <v>364</v>
      </c>
      <c r="E71" s="5">
        <v>1</v>
      </c>
      <c r="F71" s="5" t="s">
        <v>35</v>
      </c>
      <c r="G71" s="5">
        <v>35</v>
      </c>
      <c r="H71" s="5">
        <v>0.9</v>
      </c>
      <c r="I71" s="5"/>
      <c r="J71" s="5"/>
    </row>
    <row r="72" spans="2:10" x14ac:dyDescent="0.35">
      <c r="B72" s="5" t="str">
        <f t="shared" si="7"/>
        <v>Lepanto</v>
      </c>
      <c r="C72" s="5">
        <f t="shared" si="8"/>
        <v>3</v>
      </c>
      <c r="D72" s="5" t="s">
        <v>364</v>
      </c>
      <c r="E72" s="5">
        <v>1</v>
      </c>
      <c r="F72" s="5" t="s">
        <v>35</v>
      </c>
      <c r="G72" s="5">
        <v>35</v>
      </c>
      <c r="H72" s="5">
        <v>0.9</v>
      </c>
      <c r="I72" s="5"/>
      <c r="J72" s="5"/>
    </row>
    <row r="73" spans="2:10" x14ac:dyDescent="0.35">
      <c r="B73" s="5" t="str">
        <f t="shared" si="7"/>
        <v>Lepanto</v>
      </c>
      <c r="C73" s="5">
        <f t="shared" si="8"/>
        <v>3</v>
      </c>
      <c r="D73" s="5" t="s">
        <v>364</v>
      </c>
      <c r="E73" s="5">
        <v>1</v>
      </c>
      <c r="F73" s="5" t="s">
        <v>35</v>
      </c>
      <c r="G73" s="5">
        <v>35</v>
      </c>
      <c r="H73" s="5">
        <v>0.9</v>
      </c>
      <c r="I73" s="5"/>
      <c r="J73" s="5"/>
    </row>
    <row r="74" spans="2:10" x14ac:dyDescent="0.35">
      <c r="B74" s="5" t="str">
        <f t="shared" si="7"/>
        <v>Lepanto</v>
      </c>
      <c r="C74" s="5">
        <f t="shared" si="8"/>
        <v>3</v>
      </c>
      <c r="D74" s="5" t="s">
        <v>364</v>
      </c>
      <c r="E74" s="5">
        <v>1</v>
      </c>
      <c r="F74" s="5" t="s">
        <v>35</v>
      </c>
      <c r="G74" s="5">
        <v>38</v>
      </c>
      <c r="H74" s="5">
        <v>0.9</v>
      </c>
      <c r="I74" s="5"/>
      <c r="J74" s="5"/>
    </row>
    <row r="75" spans="2:10" x14ac:dyDescent="0.35">
      <c r="B75" s="5" t="str">
        <f t="shared" si="7"/>
        <v>Lepanto</v>
      </c>
      <c r="C75" s="5">
        <f t="shared" si="8"/>
        <v>3</v>
      </c>
      <c r="D75" s="5" t="s">
        <v>364</v>
      </c>
      <c r="E75" s="5">
        <v>1</v>
      </c>
      <c r="F75" s="5" t="s">
        <v>35</v>
      </c>
      <c r="G75" s="5">
        <v>35</v>
      </c>
      <c r="H75" s="5">
        <v>1</v>
      </c>
      <c r="I75" s="5"/>
      <c r="J75" s="5"/>
    </row>
    <row r="76" spans="2:10" x14ac:dyDescent="0.35">
      <c r="B76" s="5" t="str">
        <f t="shared" si="7"/>
        <v>Lepanto</v>
      </c>
      <c r="C76" s="5">
        <f t="shared" si="8"/>
        <v>3</v>
      </c>
      <c r="D76" s="5" t="s">
        <v>364</v>
      </c>
      <c r="E76" s="5">
        <v>1</v>
      </c>
      <c r="F76" s="5" t="s">
        <v>35</v>
      </c>
      <c r="G76" s="5">
        <v>35</v>
      </c>
      <c r="H76" s="5">
        <v>1.1000000000000001</v>
      </c>
      <c r="I76" s="5"/>
      <c r="J76" s="5"/>
    </row>
    <row r="77" spans="2:10" x14ac:dyDescent="0.35">
      <c r="B77" s="5" t="str">
        <f t="shared" si="7"/>
        <v>Lepanto</v>
      </c>
      <c r="C77" s="5">
        <f t="shared" si="8"/>
        <v>3</v>
      </c>
      <c r="D77" s="5" t="s">
        <v>364</v>
      </c>
      <c r="E77" s="5">
        <v>1</v>
      </c>
      <c r="F77" s="5" t="s">
        <v>35</v>
      </c>
      <c r="G77" s="5">
        <v>38</v>
      </c>
      <c r="H77" s="5">
        <v>1.1000000000000001</v>
      </c>
      <c r="I77" s="5"/>
      <c r="J77" s="5"/>
    </row>
    <row r="78" spans="2:10" x14ac:dyDescent="0.35">
      <c r="B78" s="5" t="str">
        <f t="shared" si="7"/>
        <v>Lepanto</v>
      </c>
      <c r="C78" s="5">
        <f t="shared" si="8"/>
        <v>3</v>
      </c>
      <c r="D78" s="5" t="s">
        <v>364</v>
      </c>
      <c r="E78" s="5">
        <v>1</v>
      </c>
      <c r="F78" s="5" t="s">
        <v>35</v>
      </c>
      <c r="G78" s="5">
        <v>36</v>
      </c>
      <c r="H78" s="5">
        <v>1.2</v>
      </c>
      <c r="I78" s="5"/>
      <c r="J78" s="5"/>
    </row>
    <row r="79" spans="2:10" x14ac:dyDescent="0.35">
      <c r="B79" s="5" t="str">
        <f t="shared" si="7"/>
        <v>Lepanto</v>
      </c>
      <c r="C79" s="5">
        <f t="shared" si="8"/>
        <v>3</v>
      </c>
      <c r="D79" s="5" t="s">
        <v>364</v>
      </c>
      <c r="E79" s="5">
        <v>1</v>
      </c>
      <c r="F79" s="5" t="s">
        <v>35</v>
      </c>
      <c r="G79" s="5">
        <v>38</v>
      </c>
      <c r="H79" s="5">
        <v>1.2</v>
      </c>
      <c r="I79" s="5"/>
      <c r="J79" s="5"/>
    </row>
    <row r="80" spans="2:10" x14ac:dyDescent="0.35">
      <c r="B80" s="5" t="str">
        <f t="shared" si="7"/>
        <v>Lepanto</v>
      </c>
      <c r="C80" s="5">
        <f t="shared" si="8"/>
        <v>3</v>
      </c>
      <c r="D80" s="5" t="s">
        <v>364</v>
      </c>
      <c r="E80" s="5">
        <v>1</v>
      </c>
      <c r="F80" s="5" t="s">
        <v>35</v>
      </c>
      <c r="G80" s="5">
        <v>38</v>
      </c>
      <c r="H80" s="5">
        <v>1.2</v>
      </c>
      <c r="I80" s="5"/>
      <c r="J80" s="5"/>
    </row>
    <row r="81" spans="2:10" x14ac:dyDescent="0.35">
      <c r="B81" s="5" t="str">
        <f t="shared" si="7"/>
        <v>Lepanto</v>
      </c>
      <c r="C81" s="5">
        <f t="shared" si="8"/>
        <v>3</v>
      </c>
      <c r="D81" s="5" t="s">
        <v>364</v>
      </c>
      <c r="E81" s="5">
        <v>1</v>
      </c>
      <c r="F81" s="5" t="s">
        <v>23</v>
      </c>
      <c r="G81" s="5">
        <v>85</v>
      </c>
      <c r="H81" s="5">
        <v>1.2</v>
      </c>
      <c r="I81" s="5"/>
      <c r="J81" s="5"/>
    </row>
    <row r="82" spans="2:10" x14ac:dyDescent="0.35">
      <c r="B82" s="5" t="str">
        <f t="shared" si="7"/>
        <v>Lepanto</v>
      </c>
      <c r="C82" s="5">
        <f t="shared" si="8"/>
        <v>3</v>
      </c>
      <c r="D82" s="5" t="s">
        <v>364</v>
      </c>
      <c r="E82" s="5">
        <v>1</v>
      </c>
      <c r="F82" s="5" t="s">
        <v>35</v>
      </c>
      <c r="G82" s="5">
        <v>40</v>
      </c>
      <c r="H82" s="5">
        <v>1.3</v>
      </c>
      <c r="I82" s="5"/>
      <c r="J82" s="5"/>
    </row>
    <row r="83" spans="2:10" x14ac:dyDescent="0.35">
      <c r="B83" s="5" t="str">
        <f t="shared" si="7"/>
        <v>Lepanto</v>
      </c>
      <c r="C83" s="5">
        <f t="shared" si="8"/>
        <v>3</v>
      </c>
      <c r="D83" s="5" t="s">
        <v>364</v>
      </c>
      <c r="E83" s="5">
        <v>1</v>
      </c>
      <c r="F83" s="5" t="s">
        <v>35</v>
      </c>
      <c r="G83" s="5">
        <v>41</v>
      </c>
      <c r="H83" s="5">
        <v>1.3</v>
      </c>
      <c r="I83" s="5"/>
      <c r="J83" s="5"/>
    </row>
    <row r="84" spans="2:10" x14ac:dyDescent="0.35">
      <c r="B84" s="5" t="str">
        <f t="shared" si="7"/>
        <v>Lepanto</v>
      </c>
      <c r="C84" s="5">
        <f t="shared" si="8"/>
        <v>3</v>
      </c>
      <c r="D84" s="5" t="s">
        <v>364</v>
      </c>
      <c r="E84" s="5">
        <v>1</v>
      </c>
      <c r="F84" s="5" t="s">
        <v>35</v>
      </c>
      <c r="G84" s="5">
        <v>41</v>
      </c>
      <c r="H84" s="5">
        <v>1.5</v>
      </c>
      <c r="I84" s="5"/>
      <c r="J84" s="5"/>
    </row>
    <row r="85" spans="2:10" x14ac:dyDescent="0.35">
      <c r="B85" s="5" t="str">
        <f t="shared" si="7"/>
        <v>Lepanto</v>
      </c>
      <c r="C85" s="5">
        <f t="shared" si="8"/>
        <v>3</v>
      </c>
      <c r="D85" s="5" t="s">
        <v>364</v>
      </c>
      <c r="E85" s="5">
        <v>1</v>
      </c>
      <c r="F85" s="5" t="s">
        <v>577</v>
      </c>
      <c r="G85" s="5">
        <v>42</v>
      </c>
      <c r="H85" s="5">
        <v>1.6</v>
      </c>
      <c r="I85" s="5"/>
      <c r="J85" s="5"/>
    </row>
    <row r="86" spans="2:10" x14ac:dyDescent="0.35">
      <c r="B86" s="5" t="str">
        <f t="shared" si="7"/>
        <v>Lepanto</v>
      </c>
      <c r="C86" s="5">
        <f t="shared" si="8"/>
        <v>3</v>
      </c>
      <c r="D86" s="5" t="s">
        <v>364</v>
      </c>
      <c r="E86" s="5">
        <v>1</v>
      </c>
      <c r="F86" s="5" t="s">
        <v>35</v>
      </c>
      <c r="G86" s="5">
        <v>49</v>
      </c>
      <c r="H86" s="5">
        <v>1.7</v>
      </c>
      <c r="I86" s="5"/>
      <c r="J86" s="5"/>
    </row>
    <row r="87" spans="2:10" x14ac:dyDescent="0.35">
      <c r="B87" s="5" t="str">
        <f t="shared" si="7"/>
        <v>Lepanto</v>
      </c>
      <c r="C87" s="5">
        <f t="shared" si="8"/>
        <v>3</v>
      </c>
      <c r="D87" s="5" t="s">
        <v>364</v>
      </c>
      <c r="E87" s="5">
        <v>1</v>
      </c>
      <c r="F87" s="5" t="s">
        <v>577</v>
      </c>
      <c r="G87" s="5">
        <v>44</v>
      </c>
      <c r="H87" s="5">
        <v>1.9</v>
      </c>
      <c r="I87" s="5"/>
      <c r="J87" s="5"/>
    </row>
    <row r="88" spans="2:10" x14ac:dyDescent="0.35">
      <c r="B88" s="5" t="str">
        <f t="shared" si="7"/>
        <v>Lepanto</v>
      </c>
      <c r="C88" s="5">
        <f t="shared" si="8"/>
        <v>3</v>
      </c>
      <c r="D88" s="5" t="s">
        <v>364</v>
      </c>
      <c r="E88" s="5">
        <v>1</v>
      </c>
      <c r="F88" s="5" t="s">
        <v>577</v>
      </c>
      <c r="G88" s="5">
        <v>45</v>
      </c>
      <c r="H88" s="5">
        <v>2</v>
      </c>
      <c r="I88" s="5"/>
      <c r="J88" s="5"/>
    </row>
    <row r="89" spans="2:10" x14ac:dyDescent="0.35">
      <c r="B89" s="5" t="str">
        <f t="shared" si="7"/>
        <v>Lepanto</v>
      </c>
      <c r="C89" s="5">
        <f t="shared" si="8"/>
        <v>3</v>
      </c>
      <c r="D89" s="5" t="s">
        <v>364</v>
      </c>
      <c r="E89" s="5">
        <v>1</v>
      </c>
      <c r="F89" s="5" t="s">
        <v>577</v>
      </c>
      <c r="G89" s="5">
        <v>46</v>
      </c>
      <c r="H89" s="5">
        <v>2.2000000000000002</v>
      </c>
      <c r="I89" s="5"/>
      <c r="J89" s="5"/>
    </row>
    <row r="90" spans="2:10" x14ac:dyDescent="0.35">
      <c r="B90" s="5" t="str">
        <f t="shared" si="7"/>
        <v>Lepanto</v>
      </c>
      <c r="C90" s="5">
        <f t="shared" si="8"/>
        <v>3</v>
      </c>
      <c r="D90" s="5" t="s">
        <v>364</v>
      </c>
      <c r="E90" s="5">
        <v>1</v>
      </c>
      <c r="F90" s="5" t="s">
        <v>146</v>
      </c>
      <c r="G90" s="5">
        <v>65</v>
      </c>
      <c r="H90" s="5">
        <v>2.5</v>
      </c>
      <c r="I90" s="5"/>
      <c r="J90" s="5"/>
    </row>
    <row r="91" spans="2:10" x14ac:dyDescent="0.35">
      <c r="B91" s="5" t="str">
        <f t="shared" si="7"/>
        <v>Lepanto</v>
      </c>
      <c r="C91" s="5">
        <f t="shared" si="8"/>
        <v>3</v>
      </c>
      <c r="D91" s="5" t="s">
        <v>364</v>
      </c>
      <c r="E91" s="5">
        <v>1</v>
      </c>
      <c r="F91" s="5" t="s">
        <v>35</v>
      </c>
      <c r="G91" s="5">
        <v>55</v>
      </c>
      <c r="H91" s="5">
        <v>3.6</v>
      </c>
      <c r="I91" s="5"/>
      <c r="J91" s="5"/>
    </row>
    <row r="92" spans="2:10" x14ac:dyDescent="0.35">
      <c r="B92" s="5" t="str">
        <f t="shared" si="7"/>
        <v>Lepanto</v>
      </c>
      <c r="C92" s="5">
        <f t="shared" si="8"/>
        <v>3</v>
      </c>
      <c r="D92" s="5" t="s">
        <v>364</v>
      </c>
      <c r="E92" s="5">
        <v>1</v>
      </c>
      <c r="F92" s="5" t="s">
        <v>23</v>
      </c>
      <c r="G92" s="5">
        <v>76</v>
      </c>
      <c r="H92" s="5">
        <v>7.1</v>
      </c>
      <c r="I92" s="5"/>
      <c r="J92" s="5"/>
    </row>
    <row r="93" spans="2:10" x14ac:dyDescent="0.35">
      <c r="B93" s="5" t="str">
        <f t="shared" si="7"/>
        <v>Lepanto</v>
      </c>
      <c r="C93" s="5">
        <f t="shared" si="8"/>
        <v>3</v>
      </c>
      <c r="D93" s="5" t="s">
        <v>364</v>
      </c>
      <c r="E93" s="5">
        <v>1</v>
      </c>
      <c r="F93" s="5" t="s">
        <v>23</v>
      </c>
      <c r="G93" s="5">
        <v>72</v>
      </c>
      <c r="H93" s="5">
        <v>7.2</v>
      </c>
      <c r="I93" s="5"/>
      <c r="J93" s="5"/>
    </row>
    <row r="94" spans="2:10" x14ac:dyDescent="0.35">
      <c r="B94" s="5" t="str">
        <f t="shared" si="7"/>
        <v>Lepanto</v>
      </c>
      <c r="C94" s="5">
        <f t="shared" si="8"/>
        <v>3</v>
      </c>
      <c r="D94" s="5" t="s">
        <v>364</v>
      </c>
      <c r="E94" s="5">
        <v>1</v>
      </c>
      <c r="F94" s="5" t="s">
        <v>23</v>
      </c>
      <c r="G94" s="5">
        <v>79</v>
      </c>
      <c r="H94" s="5">
        <v>7.8</v>
      </c>
      <c r="I94" s="5"/>
      <c r="J94" s="5"/>
    </row>
    <row r="95" spans="2:10" x14ac:dyDescent="0.35">
      <c r="B95" s="5" t="str">
        <f t="shared" si="7"/>
        <v>Lepanto</v>
      </c>
      <c r="C95" s="5">
        <f t="shared" si="8"/>
        <v>3</v>
      </c>
      <c r="D95" s="5" t="s">
        <v>364</v>
      </c>
      <c r="E95" s="5">
        <v>1</v>
      </c>
      <c r="F95" s="5" t="s">
        <v>23</v>
      </c>
      <c r="G95" s="5">
        <v>75</v>
      </c>
      <c r="H95" s="5">
        <v>8.3000000000000007</v>
      </c>
      <c r="I95" s="5"/>
      <c r="J95" s="5"/>
    </row>
    <row r="96" spans="2:10" x14ac:dyDescent="0.35">
      <c r="B96" s="5" t="str">
        <f t="shared" si="7"/>
        <v>Lepanto</v>
      </c>
      <c r="C96" s="5">
        <f t="shared" si="8"/>
        <v>3</v>
      </c>
      <c r="D96" s="5" t="s">
        <v>364</v>
      </c>
      <c r="E96" s="5">
        <v>1</v>
      </c>
      <c r="F96" s="5" t="s">
        <v>23</v>
      </c>
      <c r="G96" s="5">
        <v>77</v>
      </c>
      <c r="H96" s="5">
        <v>8.3000000000000007</v>
      </c>
      <c r="I96" s="5"/>
      <c r="J96" s="5"/>
    </row>
    <row r="97" spans="2:10" x14ac:dyDescent="0.35">
      <c r="B97" s="5" t="str">
        <f t="shared" si="7"/>
        <v>Lepanto</v>
      </c>
      <c r="C97" s="5">
        <f t="shared" si="8"/>
        <v>3</v>
      </c>
      <c r="D97" s="5" t="s">
        <v>364</v>
      </c>
      <c r="E97" s="5">
        <v>1</v>
      </c>
      <c r="F97" s="5" t="s">
        <v>23</v>
      </c>
      <c r="G97" s="5">
        <v>82</v>
      </c>
      <c r="H97" s="5">
        <v>9.1</v>
      </c>
      <c r="I97" s="5"/>
      <c r="J97" s="5"/>
    </row>
    <row r="98" spans="2:10" x14ac:dyDescent="0.35">
      <c r="B98" s="5" t="str">
        <f t="shared" si="7"/>
        <v>Lepanto</v>
      </c>
      <c r="C98" s="5">
        <f t="shared" si="8"/>
        <v>3</v>
      </c>
      <c r="D98" s="5" t="s">
        <v>364</v>
      </c>
      <c r="E98" s="5">
        <v>1</v>
      </c>
      <c r="F98" s="5" t="s">
        <v>294</v>
      </c>
      <c r="G98" s="5">
        <v>65</v>
      </c>
      <c r="H98" s="5">
        <v>10.5</v>
      </c>
      <c r="I98" s="5"/>
      <c r="J98" s="5"/>
    </row>
    <row r="99" spans="2:10" x14ac:dyDescent="0.35">
      <c r="B99" s="5" t="str">
        <f t="shared" si="7"/>
        <v>Lepanto</v>
      </c>
      <c r="C99" s="5">
        <f t="shared" si="8"/>
        <v>3</v>
      </c>
      <c r="D99" s="5" t="s">
        <v>364</v>
      </c>
      <c r="E99" s="5">
        <v>1</v>
      </c>
      <c r="F99" s="5" t="s">
        <v>23</v>
      </c>
      <c r="G99" s="5">
        <v>86</v>
      </c>
      <c r="H99" s="5">
        <v>10.9</v>
      </c>
      <c r="I99" s="5"/>
      <c r="J99" s="5"/>
    </row>
    <row r="100" spans="2:10" x14ac:dyDescent="0.35">
      <c r="B100" s="5" t="str">
        <f t="shared" si="7"/>
        <v>Lepanto</v>
      </c>
      <c r="C100" s="5">
        <f t="shared" si="8"/>
        <v>3</v>
      </c>
      <c r="D100" s="5" t="s">
        <v>364</v>
      </c>
      <c r="E100" s="5">
        <v>1</v>
      </c>
      <c r="F100" s="5" t="s">
        <v>23</v>
      </c>
      <c r="G100" s="5">
        <v>90</v>
      </c>
      <c r="H100" s="5">
        <v>11.1</v>
      </c>
      <c r="I100" s="5"/>
      <c r="J100" s="5"/>
    </row>
    <row r="101" spans="2:10" x14ac:dyDescent="0.35">
      <c r="B101" s="5" t="str">
        <f t="shared" si="7"/>
        <v>Lepanto</v>
      </c>
      <c r="C101" s="5">
        <f t="shared" si="8"/>
        <v>3</v>
      </c>
      <c r="D101" s="5" t="s">
        <v>364</v>
      </c>
      <c r="E101" s="5">
        <v>1</v>
      </c>
      <c r="F101" s="5" t="s">
        <v>23</v>
      </c>
      <c r="G101" s="5">
        <v>153</v>
      </c>
      <c r="H101" s="5">
        <v>60.5</v>
      </c>
      <c r="I101" s="5"/>
      <c r="J101" s="5"/>
    </row>
  </sheetData>
  <mergeCells count="1">
    <mergeCell ref="W3:AA3"/>
  </mergeCells>
  <conditionalFormatting sqref="W5:W9">
    <cfRule type="containsBlanks" dxfId="87" priority="2">
      <formula>LEN(TRIM(W5))=0</formula>
    </cfRule>
  </conditionalFormatting>
  <conditionalFormatting sqref="W13:Y14 Z15:AA15 W17:Y18 W20:Y32">
    <cfRule type="containsBlanks" dxfId="86"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0" id="{0329512C-6608-4D0A-B955-DA1F078FA2AB}">
            <xm:f>COUNT(MATCH($F4,'Potential Species'!$C$4:$C$945, 0))=0</xm:f>
            <x14:dxf>
              <fill>
                <patternFill patternType="solid">
                  <bgColor theme="5" tint="0.79998168889431442"/>
                </patternFill>
              </fill>
            </x14:dxf>
          </x14:cfRule>
          <xm:sqref>F4:F101</xm:sqref>
        </x14:conditionalFormatting>
      </x14:conditionalFormatting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B098-ADDC-4273-AF0B-69F577264F46}">
  <sheetPr codeName="Sheet79"/>
  <dimension ref="A1:I112"/>
  <sheetViews>
    <sheetView workbookViewId="0"/>
  </sheetViews>
  <sheetFormatPr defaultRowHeight="14.5" x14ac:dyDescent="0.35"/>
  <cols>
    <col min="1" max="1" width="6.1796875" bestFit="1" customWidth="1"/>
    <col min="2" max="2" width="6.7265625" bestFit="1" customWidth="1"/>
    <col min="3" max="3" width="12.6328125" bestFit="1" customWidth="1"/>
    <col min="4" max="4" width="13.08984375" bestFit="1" customWidth="1"/>
    <col min="5" max="5" width="18.1796875" bestFit="1" customWidth="1"/>
    <col min="6" max="6" width="20.81640625" bestFit="1" customWidth="1"/>
    <col min="7" max="7" width="11.81640625" bestFit="1" customWidth="1"/>
    <col min="8" max="8" width="10.81640625" bestFit="1" customWidth="1"/>
    <col min="9" max="9" width="25.7265625" bestFit="1" customWidth="1"/>
    <col min="10" max="10" width="26.26953125" bestFit="1" customWidth="1"/>
    <col min="11" max="11" width="23.1796875" bestFit="1" customWidth="1"/>
    <col min="12" max="12" width="12.7265625" bestFit="1" customWidth="1"/>
    <col min="13" max="13" width="19.81640625" bestFit="1" customWidth="1"/>
    <col min="14" max="14" width="27.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51</v>
      </c>
      <c r="B2">
        <v>2</v>
      </c>
      <c r="C2" t="s">
        <v>364</v>
      </c>
      <c r="D2">
        <v>1</v>
      </c>
      <c r="E2" t="s">
        <v>68</v>
      </c>
      <c r="F2">
        <v>9</v>
      </c>
      <c r="G2">
        <v>2.6785714285714284E-2</v>
      </c>
    </row>
    <row r="3" spans="1:9" x14ac:dyDescent="0.35">
      <c r="A3" t="s">
        <v>51</v>
      </c>
      <c r="B3">
        <v>2</v>
      </c>
      <c r="C3" t="s">
        <v>364</v>
      </c>
      <c r="D3">
        <v>1</v>
      </c>
      <c r="E3" t="s">
        <v>68</v>
      </c>
      <c r="F3">
        <v>11</v>
      </c>
      <c r="G3">
        <v>3.2738095238095233E-2</v>
      </c>
    </row>
    <row r="4" spans="1:9" x14ac:dyDescent="0.35">
      <c r="A4" t="s">
        <v>51</v>
      </c>
      <c r="B4">
        <v>2</v>
      </c>
      <c r="C4" t="s">
        <v>364</v>
      </c>
      <c r="D4">
        <v>1</v>
      </c>
      <c r="E4" t="s">
        <v>68</v>
      </c>
      <c r="F4">
        <v>14</v>
      </c>
      <c r="G4">
        <v>4.1666666666666664E-2</v>
      </c>
    </row>
    <row r="5" spans="1:9" x14ac:dyDescent="0.35">
      <c r="A5" t="s">
        <v>51</v>
      </c>
      <c r="B5">
        <v>2</v>
      </c>
      <c r="C5" t="s">
        <v>364</v>
      </c>
      <c r="D5">
        <v>1</v>
      </c>
      <c r="E5" t="s">
        <v>68</v>
      </c>
      <c r="F5">
        <v>15</v>
      </c>
      <c r="G5">
        <v>4.4642857142857137E-2</v>
      </c>
    </row>
    <row r="6" spans="1:9" x14ac:dyDescent="0.35">
      <c r="A6" t="s">
        <v>51</v>
      </c>
      <c r="B6">
        <v>2</v>
      </c>
      <c r="C6" t="s">
        <v>364</v>
      </c>
      <c r="D6">
        <v>1</v>
      </c>
      <c r="E6" t="s">
        <v>68</v>
      </c>
      <c r="F6">
        <v>16</v>
      </c>
      <c r="G6">
        <v>4.7619047619047616E-2</v>
      </c>
    </row>
    <row r="7" spans="1:9" x14ac:dyDescent="0.35">
      <c r="A7" t="s">
        <v>51</v>
      </c>
      <c r="B7">
        <v>2</v>
      </c>
      <c r="C7" t="s">
        <v>364</v>
      </c>
      <c r="D7">
        <v>1</v>
      </c>
      <c r="E7" t="s">
        <v>68</v>
      </c>
      <c r="F7">
        <v>16</v>
      </c>
      <c r="G7">
        <v>4.7619047619047616E-2</v>
      </c>
    </row>
    <row r="8" spans="1:9" x14ac:dyDescent="0.35">
      <c r="A8" t="s">
        <v>51</v>
      </c>
      <c r="B8">
        <v>2</v>
      </c>
      <c r="C8" t="s">
        <v>364</v>
      </c>
      <c r="D8">
        <v>1</v>
      </c>
      <c r="E8" t="s">
        <v>68</v>
      </c>
      <c r="F8">
        <v>17</v>
      </c>
      <c r="G8">
        <v>5.0595238095238096E-2</v>
      </c>
    </row>
    <row r="9" spans="1:9" x14ac:dyDescent="0.35">
      <c r="A9" t="s">
        <v>51</v>
      </c>
      <c r="B9">
        <v>2</v>
      </c>
      <c r="C9" t="s">
        <v>364</v>
      </c>
      <c r="D9">
        <v>1</v>
      </c>
      <c r="E9" t="s">
        <v>68</v>
      </c>
      <c r="F9">
        <v>17</v>
      </c>
      <c r="G9">
        <v>5.0595238095238096E-2</v>
      </c>
    </row>
    <row r="10" spans="1:9" x14ac:dyDescent="0.35">
      <c r="A10" t="s">
        <v>51</v>
      </c>
      <c r="B10">
        <v>2</v>
      </c>
      <c r="C10" t="s">
        <v>364</v>
      </c>
      <c r="D10">
        <v>1</v>
      </c>
      <c r="E10" t="s">
        <v>68</v>
      </c>
      <c r="F10">
        <v>18</v>
      </c>
      <c r="G10">
        <v>5.3571428571428568E-2</v>
      </c>
    </row>
    <row r="11" spans="1:9" x14ac:dyDescent="0.35">
      <c r="A11" t="s">
        <v>51</v>
      </c>
      <c r="B11">
        <v>2</v>
      </c>
      <c r="C11" t="s">
        <v>364</v>
      </c>
      <c r="D11">
        <v>1</v>
      </c>
      <c r="E11" t="s">
        <v>68</v>
      </c>
      <c r="F11">
        <v>18</v>
      </c>
      <c r="G11">
        <v>5.3571428571428568E-2</v>
      </c>
    </row>
    <row r="12" spans="1:9" x14ac:dyDescent="0.35">
      <c r="A12" t="s">
        <v>51</v>
      </c>
      <c r="B12">
        <v>2</v>
      </c>
      <c r="C12" t="s">
        <v>364</v>
      </c>
      <c r="D12">
        <v>1</v>
      </c>
      <c r="E12" t="s">
        <v>68</v>
      </c>
      <c r="F12">
        <v>18</v>
      </c>
      <c r="G12">
        <v>5.3571428571428568E-2</v>
      </c>
    </row>
    <row r="13" spans="1:9" x14ac:dyDescent="0.35">
      <c r="A13" t="s">
        <v>51</v>
      </c>
      <c r="B13">
        <v>2</v>
      </c>
      <c r="C13" t="s">
        <v>364</v>
      </c>
      <c r="D13">
        <v>2</v>
      </c>
      <c r="E13" t="s">
        <v>60</v>
      </c>
      <c r="F13">
        <v>18</v>
      </c>
      <c r="G13">
        <v>5.3571428571428568E-2</v>
      </c>
    </row>
    <row r="14" spans="1:9" x14ac:dyDescent="0.35">
      <c r="A14" t="s">
        <v>51</v>
      </c>
      <c r="B14">
        <v>2</v>
      </c>
      <c r="C14" t="s">
        <v>364</v>
      </c>
      <c r="D14">
        <v>1</v>
      </c>
      <c r="E14" t="s">
        <v>68</v>
      </c>
      <c r="F14">
        <v>19</v>
      </c>
      <c r="G14">
        <v>5.6547619047619041E-2</v>
      </c>
    </row>
    <row r="15" spans="1:9" x14ac:dyDescent="0.35">
      <c r="A15" t="s">
        <v>51</v>
      </c>
      <c r="B15">
        <v>2</v>
      </c>
      <c r="C15" t="s">
        <v>364</v>
      </c>
      <c r="D15">
        <v>1</v>
      </c>
      <c r="E15" t="s">
        <v>68</v>
      </c>
      <c r="F15">
        <v>19</v>
      </c>
      <c r="G15">
        <v>5.6547619047619041E-2</v>
      </c>
    </row>
    <row r="16" spans="1:9" x14ac:dyDescent="0.35">
      <c r="A16" t="s">
        <v>51</v>
      </c>
      <c r="B16">
        <v>2</v>
      </c>
      <c r="C16" t="s">
        <v>364</v>
      </c>
      <c r="D16">
        <v>1</v>
      </c>
      <c r="E16" t="s">
        <v>68</v>
      </c>
      <c r="F16">
        <v>20</v>
      </c>
      <c r="G16">
        <v>5.9523809523809521E-2</v>
      </c>
    </row>
    <row r="17" spans="1:9" x14ac:dyDescent="0.35">
      <c r="A17" t="s">
        <v>51</v>
      </c>
      <c r="B17">
        <v>2</v>
      </c>
      <c r="C17" t="s">
        <v>364</v>
      </c>
      <c r="D17">
        <v>1</v>
      </c>
      <c r="E17" t="s">
        <v>68</v>
      </c>
      <c r="F17">
        <v>20</v>
      </c>
      <c r="G17">
        <v>5.9523809523809521E-2</v>
      </c>
    </row>
    <row r="18" spans="1:9" x14ac:dyDescent="0.35">
      <c r="A18" t="s">
        <v>51</v>
      </c>
      <c r="B18">
        <v>2</v>
      </c>
      <c r="C18" t="s">
        <v>364</v>
      </c>
      <c r="D18">
        <v>1</v>
      </c>
      <c r="E18" t="s">
        <v>68</v>
      </c>
      <c r="F18">
        <v>20</v>
      </c>
      <c r="G18">
        <v>5.9523809523809521E-2</v>
      </c>
    </row>
    <row r="19" spans="1:9" x14ac:dyDescent="0.35">
      <c r="A19" t="s">
        <v>51</v>
      </c>
      <c r="B19">
        <v>2</v>
      </c>
      <c r="C19" t="s">
        <v>364</v>
      </c>
      <c r="D19">
        <v>1</v>
      </c>
      <c r="E19" t="s">
        <v>68</v>
      </c>
      <c r="F19">
        <v>20</v>
      </c>
      <c r="G19">
        <v>5.9523809523809521E-2</v>
      </c>
    </row>
    <row r="20" spans="1:9" x14ac:dyDescent="0.35">
      <c r="A20" t="s">
        <v>51</v>
      </c>
      <c r="B20">
        <v>2</v>
      </c>
      <c r="C20" t="s">
        <v>364</v>
      </c>
      <c r="D20">
        <v>1</v>
      </c>
      <c r="E20" t="s">
        <v>68</v>
      </c>
      <c r="F20">
        <v>20</v>
      </c>
      <c r="G20">
        <v>5.9523809523809521E-2</v>
      </c>
    </row>
    <row r="21" spans="1:9" x14ac:dyDescent="0.35">
      <c r="A21" t="s">
        <v>51</v>
      </c>
      <c r="B21">
        <v>2</v>
      </c>
      <c r="C21" t="s">
        <v>364</v>
      </c>
      <c r="D21">
        <v>1</v>
      </c>
      <c r="E21" t="s">
        <v>68</v>
      </c>
      <c r="F21">
        <v>20</v>
      </c>
      <c r="G21">
        <v>5.9523809523809521E-2</v>
      </c>
    </row>
    <row r="22" spans="1:9" x14ac:dyDescent="0.35">
      <c r="A22" t="s">
        <v>51</v>
      </c>
      <c r="B22">
        <v>2</v>
      </c>
      <c r="C22" t="s">
        <v>364</v>
      </c>
      <c r="D22">
        <v>1</v>
      </c>
      <c r="E22" t="s">
        <v>68</v>
      </c>
      <c r="F22">
        <v>20</v>
      </c>
      <c r="G22">
        <v>5.9523809523809521E-2</v>
      </c>
    </row>
    <row r="23" spans="1:9" x14ac:dyDescent="0.35">
      <c r="A23" t="s">
        <v>51</v>
      </c>
      <c r="B23">
        <v>2</v>
      </c>
      <c r="C23" t="s">
        <v>364</v>
      </c>
      <c r="D23">
        <v>2</v>
      </c>
      <c r="E23" t="s">
        <v>60</v>
      </c>
      <c r="F23">
        <v>20</v>
      </c>
      <c r="G23">
        <v>5.9523809523809521E-2</v>
      </c>
    </row>
    <row r="24" spans="1:9" x14ac:dyDescent="0.35">
      <c r="A24" t="s">
        <v>51</v>
      </c>
      <c r="B24">
        <v>2</v>
      </c>
      <c r="C24" t="s">
        <v>364</v>
      </c>
      <c r="D24">
        <v>1</v>
      </c>
      <c r="E24" t="s">
        <v>68</v>
      </c>
      <c r="F24">
        <v>21</v>
      </c>
      <c r="G24">
        <v>6.25E-2</v>
      </c>
      <c r="I24" t="s">
        <v>1013</v>
      </c>
    </row>
    <row r="25" spans="1:9" x14ac:dyDescent="0.35">
      <c r="A25" t="s">
        <v>51</v>
      </c>
      <c r="B25">
        <v>2</v>
      </c>
      <c r="C25" t="s">
        <v>364</v>
      </c>
      <c r="D25">
        <v>1</v>
      </c>
      <c r="E25" t="s">
        <v>68</v>
      </c>
      <c r="F25">
        <v>21</v>
      </c>
      <c r="G25">
        <v>6.25E-2</v>
      </c>
    </row>
    <row r="26" spans="1:9" x14ac:dyDescent="0.35">
      <c r="A26" t="s">
        <v>51</v>
      </c>
      <c r="B26">
        <v>2</v>
      </c>
      <c r="C26" t="s">
        <v>364</v>
      </c>
      <c r="D26">
        <v>1</v>
      </c>
      <c r="E26" t="s">
        <v>68</v>
      </c>
      <c r="F26">
        <v>21</v>
      </c>
      <c r="G26">
        <v>6.25E-2</v>
      </c>
    </row>
    <row r="27" spans="1:9" x14ac:dyDescent="0.35">
      <c r="A27" t="s">
        <v>51</v>
      </c>
      <c r="B27">
        <v>2</v>
      </c>
      <c r="C27" t="s">
        <v>364</v>
      </c>
      <c r="D27">
        <v>1</v>
      </c>
      <c r="E27" t="s">
        <v>68</v>
      </c>
      <c r="F27">
        <v>21</v>
      </c>
      <c r="G27">
        <v>6.25E-2</v>
      </c>
    </row>
    <row r="28" spans="1:9" x14ac:dyDescent="0.35">
      <c r="A28" t="s">
        <v>51</v>
      </c>
      <c r="B28">
        <v>2</v>
      </c>
      <c r="C28" t="s">
        <v>364</v>
      </c>
      <c r="D28">
        <v>1</v>
      </c>
      <c r="E28" t="s">
        <v>68</v>
      </c>
      <c r="F28">
        <v>21</v>
      </c>
      <c r="G28">
        <v>6.25E-2</v>
      </c>
    </row>
    <row r="29" spans="1:9" x14ac:dyDescent="0.35">
      <c r="A29" t="s">
        <v>51</v>
      </c>
      <c r="B29">
        <v>2</v>
      </c>
      <c r="C29" t="s">
        <v>364</v>
      </c>
      <c r="D29">
        <v>1</v>
      </c>
      <c r="E29" t="s">
        <v>68</v>
      </c>
      <c r="F29">
        <v>21</v>
      </c>
      <c r="G29">
        <v>6.25E-2</v>
      </c>
    </row>
    <row r="30" spans="1:9" x14ac:dyDescent="0.35">
      <c r="A30" t="s">
        <v>51</v>
      </c>
      <c r="B30">
        <v>2</v>
      </c>
      <c r="C30" t="s">
        <v>364</v>
      </c>
      <c r="D30">
        <v>1</v>
      </c>
      <c r="E30" t="s">
        <v>68</v>
      </c>
      <c r="F30">
        <v>21</v>
      </c>
      <c r="G30">
        <v>6.25E-2</v>
      </c>
    </row>
    <row r="31" spans="1:9" x14ac:dyDescent="0.35">
      <c r="A31" t="s">
        <v>51</v>
      </c>
      <c r="B31">
        <v>2</v>
      </c>
      <c r="C31" t="s">
        <v>364</v>
      </c>
      <c r="D31">
        <v>1</v>
      </c>
      <c r="E31" t="s">
        <v>68</v>
      </c>
      <c r="F31">
        <v>21</v>
      </c>
      <c r="G31">
        <v>6.25E-2</v>
      </c>
    </row>
    <row r="32" spans="1:9" x14ac:dyDescent="0.35">
      <c r="A32" t="s">
        <v>51</v>
      </c>
      <c r="B32">
        <v>2</v>
      </c>
      <c r="C32" t="s">
        <v>364</v>
      </c>
      <c r="D32">
        <v>1</v>
      </c>
      <c r="E32" t="s">
        <v>68</v>
      </c>
      <c r="F32">
        <v>21</v>
      </c>
      <c r="G32">
        <v>6.25E-2</v>
      </c>
    </row>
    <row r="33" spans="1:7" x14ac:dyDescent="0.35">
      <c r="A33" t="s">
        <v>51</v>
      </c>
      <c r="B33">
        <v>2</v>
      </c>
      <c r="C33" t="s">
        <v>364</v>
      </c>
      <c r="D33">
        <v>1</v>
      </c>
      <c r="E33" t="s">
        <v>68</v>
      </c>
      <c r="F33">
        <v>21</v>
      </c>
      <c r="G33">
        <v>6.25E-2</v>
      </c>
    </row>
    <row r="34" spans="1:7" x14ac:dyDescent="0.35">
      <c r="A34" t="s">
        <v>51</v>
      </c>
      <c r="B34">
        <v>2</v>
      </c>
      <c r="C34" t="s">
        <v>364</v>
      </c>
      <c r="D34">
        <v>2</v>
      </c>
      <c r="E34" t="s">
        <v>60</v>
      </c>
      <c r="F34">
        <v>21</v>
      </c>
      <c r="G34">
        <v>6.25E-2</v>
      </c>
    </row>
    <row r="35" spans="1:7" x14ac:dyDescent="0.35">
      <c r="A35" t="s">
        <v>51</v>
      </c>
      <c r="B35">
        <v>2</v>
      </c>
      <c r="C35" t="s">
        <v>364</v>
      </c>
      <c r="D35">
        <v>2</v>
      </c>
      <c r="E35" t="s">
        <v>15</v>
      </c>
      <c r="F35">
        <v>21</v>
      </c>
      <c r="G35">
        <v>0.1</v>
      </c>
    </row>
    <row r="36" spans="1:7" x14ac:dyDescent="0.35">
      <c r="A36" t="s">
        <v>51</v>
      </c>
      <c r="B36">
        <v>2</v>
      </c>
      <c r="C36" t="s">
        <v>364</v>
      </c>
      <c r="D36">
        <v>1</v>
      </c>
      <c r="E36" t="s">
        <v>68</v>
      </c>
      <c r="F36">
        <v>22</v>
      </c>
      <c r="G36">
        <v>0.1</v>
      </c>
    </row>
    <row r="37" spans="1:7" x14ac:dyDescent="0.35">
      <c r="A37" t="s">
        <v>51</v>
      </c>
      <c r="B37">
        <v>2</v>
      </c>
      <c r="C37" t="s">
        <v>364</v>
      </c>
      <c r="D37">
        <v>1</v>
      </c>
      <c r="E37" t="s">
        <v>68</v>
      </c>
      <c r="F37">
        <v>23</v>
      </c>
      <c r="G37">
        <v>0.1</v>
      </c>
    </row>
    <row r="38" spans="1:7" x14ac:dyDescent="0.35">
      <c r="A38" t="s">
        <v>51</v>
      </c>
      <c r="B38">
        <v>2</v>
      </c>
      <c r="C38" t="s">
        <v>364</v>
      </c>
      <c r="D38">
        <v>1</v>
      </c>
      <c r="E38" t="s">
        <v>68</v>
      </c>
      <c r="F38">
        <v>23</v>
      </c>
      <c r="G38">
        <v>0.1</v>
      </c>
    </row>
    <row r="39" spans="1:7" x14ac:dyDescent="0.35">
      <c r="A39" t="s">
        <v>51</v>
      </c>
      <c r="B39">
        <v>2</v>
      </c>
      <c r="C39" t="s">
        <v>364</v>
      </c>
      <c r="D39">
        <v>2</v>
      </c>
      <c r="E39" t="s">
        <v>60</v>
      </c>
      <c r="F39">
        <v>23</v>
      </c>
      <c r="G39">
        <v>0.1</v>
      </c>
    </row>
    <row r="40" spans="1:7" x14ac:dyDescent="0.35">
      <c r="A40" t="s">
        <v>51</v>
      </c>
      <c r="B40">
        <v>2</v>
      </c>
      <c r="C40" t="s">
        <v>364</v>
      </c>
      <c r="D40">
        <v>2</v>
      </c>
      <c r="E40" t="s">
        <v>60</v>
      </c>
      <c r="F40">
        <v>24</v>
      </c>
      <c r="G40">
        <v>0.1</v>
      </c>
    </row>
    <row r="41" spans="1:7" x14ac:dyDescent="0.35">
      <c r="A41" t="s">
        <v>51</v>
      </c>
      <c r="B41">
        <v>2</v>
      </c>
      <c r="C41" t="s">
        <v>364</v>
      </c>
      <c r="D41">
        <v>1</v>
      </c>
      <c r="E41" t="s">
        <v>68</v>
      </c>
      <c r="F41">
        <v>26</v>
      </c>
      <c r="G41">
        <v>0.1</v>
      </c>
    </row>
    <row r="42" spans="1:7" x14ac:dyDescent="0.35">
      <c r="A42" t="s">
        <v>51</v>
      </c>
      <c r="B42">
        <v>2</v>
      </c>
      <c r="C42" t="s">
        <v>364</v>
      </c>
      <c r="D42">
        <v>2</v>
      </c>
      <c r="E42" t="s">
        <v>60</v>
      </c>
      <c r="F42">
        <v>32</v>
      </c>
      <c r="G42">
        <v>0.1</v>
      </c>
    </row>
    <row r="43" spans="1:7" x14ac:dyDescent="0.35">
      <c r="A43" t="s">
        <v>51</v>
      </c>
      <c r="B43">
        <v>2</v>
      </c>
      <c r="C43" t="s">
        <v>364</v>
      </c>
      <c r="D43">
        <v>2</v>
      </c>
      <c r="E43" t="s">
        <v>15</v>
      </c>
      <c r="F43">
        <v>23</v>
      </c>
      <c r="G43">
        <v>0.2</v>
      </c>
    </row>
    <row r="44" spans="1:7" x14ac:dyDescent="0.35">
      <c r="A44" t="s">
        <v>51</v>
      </c>
      <c r="B44">
        <v>2</v>
      </c>
      <c r="C44" t="s">
        <v>364</v>
      </c>
      <c r="D44">
        <v>2</v>
      </c>
      <c r="E44" t="s">
        <v>15</v>
      </c>
      <c r="F44">
        <v>23</v>
      </c>
      <c r="G44">
        <v>0.2</v>
      </c>
    </row>
    <row r="45" spans="1:7" x14ac:dyDescent="0.35">
      <c r="A45" t="s">
        <v>51</v>
      </c>
      <c r="B45">
        <v>2</v>
      </c>
      <c r="C45" t="s">
        <v>364</v>
      </c>
      <c r="D45">
        <v>2</v>
      </c>
      <c r="E45" t="s">
        <v>15</v>
      </c>
      <c r="F45">
        <v>24</v>
      </c>
      <c r="G45">
        <v>0.2</v>
      </c>
    </row>
    <row r="46" spans="1:7" x14ac:dyDescent="0.35">
      <c r="A46" t="s">
        <v>51</v>
      </c>
      <c r="B46">
        <v>2</v>
      </c>
      <c r="C46" t="s">
        <v>364</v>
      </c>
      <c r="D46">
        <v>2</v>
      </c>
      <c r="E46" t="s">
        <v>15</v>
      </c>
      <c r="F46">
        <v>24</v>
      </c>
      <c r="G46">
        <v>0.2</v>
      </c>
    </row>
    <row r="47" spans="1:7" x14ac:dyDescent="0.35">
      <c r="A47" t="s">
        <v>51</v>
      </c>
      <c r="B47">
        <v>2</v>
      </c>
      <c r="C47" t="s">
        <v>364</v>
      </c>
      <c r="D47">
        <v>2</v>
      </c>
      <c r="E47" t="s">
        <v>15</v>
      </c>
      <c r="F47">
        <v>24</v>
      </c>
      <c r="G47">
        <v>0.2</v>
      </c>
    </row>
    <row r="48" spans="1:7" x14ac:dyDescent="0.35">
      <c r="A48" t="s">
        <v>51</v>
      </c>
      <c r="B48">
        <v>2</v>
      </c>
      <c r="C48" t="s">
        <v>364</v>
      </c>
      <c r="D48">
        <v>2</v>
      </c>
      <c r="E48" t="s">
        <v>15</v>
      </c>
      <c r="F48">
        <v>24</v>
      </c>
      <c r="G48">
        <v>0.2</v>
      </c>
    </row>
    <row r="49" spans="1:7" x14ac:dyDescent="0.35">
      <c r="A49" t="s">
        <v>51</v>
      </c>
      <c r="B49">
        <v>2</v>
      </c>
      <c r="C49" t="s">
        <v>364</v>
      </c>
      <c r="D49">
        <v>2</v>
      </c>
      <c r="E49" t="s">
        <v>15</v>
      </c>
      <c r="F49">
        <v>24</v>
      </c>
      <c r="G49">
        <v>0.2</v>
      </c>
    </row>
    <row r="50" spans="1:7" x14ac:dyDescent="0.35">
      <c r="A50" t="s">
        <v>51</v>
      </c>
      <c r="B50">
        <v>2</v>
      </c>
      <c r="C50" t="s">
        <v>364</v>
      </c>
      <c r="D50">
        <v>2</v>
      </c>
      <c r="E50" t="s">
        <v>15</v>
      </c>
      <c r="F50">
        <v>25</v>
      </c>
      <c r="G50">
        <v>0.2</v>
      </c>
    </row>
    <row r="51" spans="1:7" x14ac:dyDescent="0.35">
      <c r="A51" t="s">
        <v>51</v>
      </c>
      <c r="B51">
        <v>2</v>
      </c>
      <c r="C51" t="s">
        <v>364</v>
      </c>
      <c r="D51">
        <v>2</v>
      </c>
      <c r="E51" t="s">
        <v>15</v>
      </c>
      <c r="F51">
        <v>25</v>
      </c>
      <c r="G51">
        <v>0.2</v>
      </c>
    </row>
    <row r="52" spans="1:7" x14ac:dyDescent="0.35">
      <c r="A52" t="s">
        <v>51</v>
      </c>
      <c r="B52">
        <v>2</v>
      </c>
      <c r="C52" t="s">
        <v>364</v>
      </c>
      <c r="D52">
        <v>2</v>
      </c>
      <c r="E52" t="s">
        <v>15</v>
      </c>
      <c r="F52">
        <v>25</v>
      </c>
      <c r="G52">
        <v>0.2</v>
      </c>
    </row>
    <row r="53" spans="1:7" x14ac:dyDescent="0.35">
      <c r="A53" t="s">
        <v>51</v>
      </c>
      <c r="B53">
        <v>2</v>
      </c>
      <c r="C53" t="s">
        <v>364</v>
      </c>
      <c r="D53">
        <v>2</v>
      </c>
      <c r="E53" t="s">
        <v>60</v>
      </c>
      <c r="F53">
        <v>27</v>
      </c>
      <c r="G53">
        <v>0.2</v>
      </c>
    </row>
    <row r="54" spans="1:7" x14ac:dyDescent="0.35">
      <c r="A54" t="s">
        <v>51</v>
      </c>
      <c r="B54">
        <v>2</v>
      </c>
      <c r="C54" t="s">
        <v>364</v>
      </c>
      <c r="D54">
        <v>2</v>
      </c>
      <c r="E54" t="s">
        <v>60</v>
      </c>
      <c r="F54">
        <v>28</v>
      </c>
      <c r="G54">
        <v>0.2</v>
      </c>
    </row>
    <row r="55" spans="1:7" x14ac:dyDescent="0.35">
      <c r="A55" t="s">
        <v>51</v>
      </c>
      <c r="B55">
        <v>2</v>
      </c>
      <c r="C55" t="s">
        <v>364</v>
      </c>
      <c r="D55">
        <v>2</v>
      </c>
      <c r="E55" t="s">
        <v>60</v>
      </c>
      <c r="F55">
        <v>28</v>
      </c>
      <c r="G55">
        <v>0.2</v>
      </c>
    </row>
    <row r="56" spans="1:7" x14ac:dyDescent="0.35">
      <c r="A56" t="s">
        <v>51</v>
      </c>
      <c r="B56">
        <v>2</v>
      </c>
      <c r="C56" t="s">
        <v>364</v>
      </c>
      <c r="D56">
        <v>2</v>
      </c>
      <c r="E56" t="s">
        <v>60</v>
      </c>
      <c r="F56">
        <v>29</v>
      </c>
      <c r="G56">
        <v>0.2</v>
      </c>
    </row>
    <row r="57" spans="1:7" x14ac:dyDescent="0.35">
      <c r="A57" t="s">
        <v>51</v>
      </c>
      <c r="B57">
        <v>2</v>
      </c>
      <c r="C57" t="s">
        <v>364</v>
      </c>
      <c r="D57">
        <v>2</v>
      </c>
      <c r="E57" t="s">
        <v>60</v>
      </c>
      <c r="F57">
        <v>29</v>
      </c>
      <c r="G57">
        <v>0.2</v>
      </c>
    </row>
    <row r="58" spans="1:7" x14ac:dyDescent="0.35">
      <c r="A58" t="s">
        <v>51</v>
      </c>
      <c r="B58">
        <v>2</v>
      </c>
      <c r="C58" t="s">
        <v>364</v>
      </c>
      <c r="D58">
        <v>2</v>
      </c>
      <c r="E58" t="s">
        <v>60</v>
      </c>
      <c r="F58">
        <v>29</v>
      </c>
      <c r="G58">
        <v>0.2</v>
      </c>
    </row>
    <row r="59" spans="1:7" x14ac:dyDescent="0.35">
      <c r="A59" t="s">
        <v>51</v>
      </c>
      <c r="B59">
        <v>2</v>
      </c>
      <c r="C59" t="s">
        <v>364</v>
      </c>
      <c r="D59">
        <v>2</v>
      </c>
      <c r="E59" t="s">
        <v>60</v>
      </c>
      <c r="F59">
        <v>30</v>
      </c>
      <c r="G59">
        <v>0.2</v>
      </c>
    </row>
    <row r="60" spans="1:7" x14ac:dyDescent="0.35">
      <c r="A60" t="s">
        <v>51</v>
      </c>
      <c r="B60">
        <v>2</v>
      </c>
      <c r="C60" t="s">
        <v>364</v>
      </c>
      <c r="D60">
        <v>2</v>
      </c>
      <c r="E60" t="s">
        <v>60</v>
      </c>
      <c r="F60">
        <v>30</v>
      </c>
      <c r="G60">
        <v>0.2</v>
      </c>
    </row>
    <row r="61" spans="1:7" x14ac:dyDescent="0.35">
      <c r="A61" t="s">
        <v>51</v>
      </c>
      <c r="B61">
        <v>2</v>
      </c>
      <c r="C61" t="s">
        <v>364</v>
      </c>
      <c r="D61">
        <v>2</v>
      </c>
      <c r="E61" t="s">
        <v>60</v>
      </c>
      <c r="F61">
        <v>30</v>
      </c>
      <c r="G61">
        <v>0.2</v>
      </c>
    </row>
    <row r="62" spans="1:7" x14ac:dyDescent="0.35">
      <c r="A62" t="s">
        <v>51</v>
      </c>
      <c r="B62">
        <v>2</v>
      </c>
      <c r="C62" t="s">
        <v>364</v>
      </c>
      <c r="D62">
        <v>2</v>
      </c>
      <c r="E62" t="s">
        <v>60</v>
      </c>
      <c r="F62">
        <v>30</v>
      </c>
      <c r="G62">
        <v>0.2</v>
      </c>
    </row>
    <row r="63" spans="1:7" x14ac:dyDescent="0.35">
      <c r="A63" t="s">
        <v>51</v>
      </c>
      <c r="B63">
        <v>2</v>
      </c>
      <c r="C63" t="s">
        <v>364</v>
      </c>
      <c r="D63">
        <v>2</v>
      </c>
      <c r="E63" t="s">
        <v>60</v>
      </c>
      <c r="F63">
        <v>30</v>
      </c>
      <c r="G63">
        <v>0.2</v>
      </c>
    </row>
    <row r="64" spans="1:7" x14ac:dyDescent="0.35">
      <c r="A64" t="s">
        <v>51</v>
      </c>
      <c r="B64">
        <v>2</v>
      </c>
      <c r="C64" t="s">
        <v>364</v>
      </c>
      <c r="D64">
        <v>2</v>
      </c>
      <c r="E64" t="s">
        <v>60</v>
      </c>
      <c r="F64">
        <v>30</v>
      </c>
      <c r="G64">
        <v>0.2</v>
      </c>
    </row>
    <row r="65" spans="1:7" x14ac:dyDescent="0.35">
      <c r="A65" t="s">
        <v>51</v>
      </c>
      <c r="B65">
        <v>2</v>
      </c>
      <c r="C65" t="s">
        <v>364</v>
      </c>
      <c r="D65">
        <v>2</v>
      </c>
      <c r="E65" t="s">
        <v>60</v>
      </c>
      <c r="F65">
        <v>31</v>
      </c>
      <c r="G65">
        <v>0.2</v>
      </c>
    </row>
    <row r="66" spans="1:7" x14ac:dyDescent="0.35">
      <c r="A66" t="s">
        <v>51</v>
      </c>
      <c r="B66">
        <v>2</v>
      </c>
      <c r="C66" t="s">
        <v>364</v>
      </c>
      <c r="D66">
        <v>2</v>
      </c>
      <c r="E66" t="s">
        <v>60</v>
      </c>
      <c r="F66">
        <v>32</v>
      </c>
      <c r="G66">
        <v>0.2</v>
      </c>
    </row>
    <row r="67" spans="1:7" x14ac:dyDescent="0.35">
      <c r="A67" t="s">
        <v>51</v>
      </c>
      <c r="B67">
        <v>2</v>
      </c>
      <c r="C67" t="s">
        <v>364</v>
      </c>
      <c r="D67">
        <v>2</v>
      </c>
      <c r="E67" t="s">
        <v>60</v>
      </c>
      <c r="F67">
        <v>33</v>
      </c>
      <c r="G67">
        <v>0.2</v>
      </c>
    </row>
    <row r="68" spans="1:7" x14ac:dyDescent="0.35">
      <c r="A68" t="s">
        <v>51</v>
      </c>
      <c r="B68">
        <v>2</v>
      </c>
      <c r="C68" t="s">
        <v>364</v>
      </c>
      <c r="D68">
        <v>2</v>
      </c>
      <c r="E68" t="s">
        <v>15</v>
      </c>
      <c r="F68">
        <v>22</v>
      </c>
      <c r="G68">
        <v>0.3</v>
      </c>
    </row>
    <row r="69" spans="1:7" x14ac:dyDescent="0.35">
      <c r="A69" t="s">
        <v>51</v>
      </c>
      <c r="B69">
        <v>2</v>
      </c>
      <c r="C69" t="s">
        <v>364</v>
      </c>
      <c r="D69">
        <v>2</v>
      </c>
      <c r="E69" t="s">
        <v>15</v>
      </c>
      <c r="F69">
        <v>23</v>
      </c>
      <c r="G69">
        <v>0.3</v>
      </c>
    </row>
    <row r="70" spans="1:7" x14ac:dyDescent="0.35">
      <c r="A70" t="s">
        <v>51</v>
      </c>
      <c r="B70">
        <v>2</v>
      </c>
      <c r="C70" t="s">
        <v>364</v>
      </c>
      <c r="D70">
        <v>2</v>
      </c>
      <c r="E70" t="s">
        <v>15</v>
      </c>
      <c r="F70">
        <v>24</v>
      </c>
      <c r="G70">
        <v>0.3</v>
      </c>
    </row>
    <row r="71" spans="1:7" x14ac:dyDescent="0.35">
      <c r="A71" t="s">
        <v>51</v>
      </c>
      <c r="B71">
        <v>2</v>
      </c>
      <c r="C71" t="s">
        <v>364</v>
      </c>
      <c r="D71">
        <v>2</v>
      </c>
      <c r="E71" t="s">
        <v>15</v>
      </c>
      <c r="F71">
        <v>24</v>
      </c>
      <c r="G71">
        <v>0.3</v>
      </c>
    </row>
    <row r="72" spans="1:7" x14ac:dyDescent="0.35">
      <c r="A72" t="s">
        <v>51</v>
      </c>
      <c r="B72">
        <v>2</v>
      </c>
      <c r="C72" t="s">
        <v>364</v>
      </c>
      <c r="D72">
        <v>2</v>
      </c>
      <c r="E72" t="s">
        <v>15</v>
      </c>
      <c r="F72">
        <v>25</v>
      </c>
      <c r="G72">
        <v>0.3</v>
      </c>
    </row>
    <row r="73" spans="1:7" x14ac:dyDescent="0.35">
      <c r="A73" t="s">
        <v>51</v>
      </c>
      <c r="B73">
        <v>2</v>
      </c>
      <c r="C73" t="s">
        <v>364</v>
      </c>
      <c r="D73">
        <v>2</v>
      </c>
      <c r="E73" t="s">
        <v>15</v>
      </c>
      <c r="F73">
        <v>25</v>
      </c>
      <c r="G73">
        <v>0.3</v>
      </c>
    </row>
    <row r="74" spans="1:7" x14ac:dyDescent="0.35">
      <c r="A74" t="s">
        <v>51</v>
      </c>
      <c r="B74">
        <v>2</v>
      </c>
      <c r="C74" t="s">
        <v>364</v>
      </c>
      <c r="D74">
        <v>2</v>
      </c>
      <c r="E74" t="s">
        <v>15</v>
      </c>
      <c r="F74">
        <v>25</v>
      </c>
      <c r="G74">
        <v>0.3</v>
      </c>
    </row>
    <row r="75" spans="1:7" x14ac:dyDescent="0.35">
      <c r="A75" t="s">
        <v>51</v>
      </c>
      <c r="B75">
        <v>2</v>
      </c>
      <c r="C75" t="s">
        <v>364</v>
      </c>
      <c r="D75">
        <v>2</v>
      </c>
      <c r="E75" t="s">
        <v>15</v>
      </c>
      <c r="F75">
        <v>25</v>
      </c>
      <c r="G75">
        <v>0.3</v>
      </c>
    </row>
    <row r="76" spans="1:7" x14ac:dyDescent="0.35">
      <c r="A76" t="s">
        <v>51</v>
      </c>
      <c r="B76">
        <v>2</v>
      </c>
      <c r="C76" t="s">
        <v>364</v>
      </c>
      <c r="D76">
        <v>2</v>
      </c>
      <c r="E76" t="s">
        <v>15</v>
      </c>
      <c r="F76">
        <v>25</v>
      </c>
      <c r="G76">
        <v>0.3</v>
      </c>
    </row>
    <row r="77" spans="1:7" x14ac:dyDescent="0.35">
      <c r="A77" t="s">
        <v>51</v>
      </c>
      <c r="B77">
        <v>2</v>
      </c>
      <c r="C77" t="s">
        <v>364</v>
      </c>
      <c r="D77">
        <v>2</v>
      </c>
      <c r="E77" t="s">
        <v>15</v>
      </c>
      <c r="F77">
        <v>25</v>
      </c>
      <c r="G77">
        <v>0.3</v>
      </c>
    </row>
    <row r="78" spans="1:7" x14ac:dyDescent="0.35">
      <c r="A78" t="s">
        <v>51</v>
      </c>
      <c r="B78">
        <v>2</v>
      </c>
      <c r="C78" t="s">
        <v>364</v>
      </c>
      <c r="D78">
        <v>2</v>
      </c>
      <c r="E78" t="s">
        <v>15</v>
      </c>
      <c r="F78">
        <v>25</v>
      </c>
      <c r="G78">
        <v>0.3</v>
      </c>
    </row>
    <row r="79" spans="1:7" x14ac:dyDescent="0.35">
      <c r="A79" t="s">
        <v>51</v>
      </c>
      <c r="B79">
        <v>2</v>
      </c>
      <c r="C79" t="s">
        <v>364</v>
      </c>
      <c r="D79">
        <v>2</v>
      </c>
      <c r="E79" t="s">
        <v>15</v>
      </c>
      <c r="F79">
        <v>26</v>
      </c>
      <c r="G79">
        <v>0.3</v>
      </c>
    </row>
    <row r="80" spans="1:7" x14ac:dyDescent="0.35">
      <c r="A80" t="s">
        <v>51</v>
      </c>
      <c r="B80">
        <v>2</v>
      </c>
      <c r="C80" t="s">
        <v>364</v>
      </c>
      <c r="D80">
        <v>2</v>
      </c>
      <c r="E80" t="s">
        <v>15</v>
      </c>
      <c r="F80">
        <v>26</v>
      </c>
      <c r="G80">
        <v>0.3</v>
      </c>
    </row>
    <row r="81" spans="1:9" x14ac:dyDescent="0.35">
      <c r="A81" t="s">
        <v>51</v>
      </c>
      <c r="B81">
        <v>2</v>
      </c>
      <c r="C81" t="s">
        <v>364</v>
      </c>
      <c r="D81">
        <v>2</v>
      </c>
      <c r="E81" t="s">
        <v>15</v>
      </c>
      <c r="F81">
        <v>26</v>
      </c>
      <c r="G81">
        <v>0.3</v>
      </c>
    </row>
    <row r="82" spans="1:9" x14ac:dyDescent="0.35">
      <c r="A82" t="s">
        <v>51</v>
      </c>
      <c r="B82">
        <v>2</v>
      </c>
      <c r="C82" t="s">
        <v>364</v>
      </c>
      <c r="D82">
        <v>2</v>
      </c>
      <c r="E82" t="s">
        <v>15</v>
      </c>
      <c r="F82">
        <v>26</v>
      </c>
      <c r="G82">
        <v>0.3</v>
      </c>
    </row>
    <row r="83" spans="1:9" x14ac:dyDescent="0.35">
      <c r="A83" t="s">
        <v>51</v>
      </c>
      <c r="B83">
        <v>2</v>
      </c>
      <c r="C83" t="s">
        <v>364</v>
      </c>
      <c r="D83">
        <v>2</v>
      </c>
      <c r="E83" t="s">
        <v>60</v>
      </c>
      <c r="F83">
        <v>28</v>
      </c>
      <c r="G83">
        <v>0.3</v>
      </c>
    </row>
    <row r="84" spans="1:9" x14ac:dyDescent="0.35">
      <c r="A84" t="s">
        <v>51</v>
      </c>
      <c r="B84">
        <v>2</v>
      </c>
      <c r="C84" t="s">
        <v>364</v>
      </c>
      <c r="D84">
        <v>2</v>
      </c>
      <c r="E84" t="s">
        <v>60</v>
      </c>
      <c r="F84">
        <v>30</v>
      </c>
      <c r="G84">
        <v>0.3</v>
      </c>
    </row>
    <row r="85" spans="1:9" x14ac:dyDescent="0.35">
      <c r="A85" t="s">
        <v>51</v>
      </c>
      <c r="B85">
        <v>2</v>
      </c>
      <c r="C85" t="s">
        <v>364</v>
      </c>
      <c r="D85">
        <v>2</v>
      </c>
      <c r="E85" t="s">
        <v>60</v>
      </c>
      <c r="F85">
        <v>30</v>
      </c>
      <c r="G85">
        <v>0.3</v>
      </c>
    </row>
    <row r="86" spans="1:9" x14ac:dyDescent="0.35">
      <c r="A86" t="s">
        <v>51</v>
      </c>
      <c r="B86">
        <v>2</v>
      </c>
      <c r="C86" t="s">
        <v>364</v>
      </c>
      <c r="D86">
        <v>2</v>
      </c>
      <c r="E86" t="s">
        <v>60</v>
      </c>
      <c r="F86">
        <v>32</v>
      </c>
      <c r="G86">
        <v>0.3</v>
      </c>
      <c r="I86" t="s">
        <v>1002</v>
      </c>
    </row>
    <row r="87" spans="1:9" x14ac:dyDescent="0.35">
      <c r="A87" t="s">
        <v>51</v>
      </c>
      <c r="B87">
        <v>2</v>
      </c>
      <c r="C87" t="s">
        <v>364</v>
      </c>
      <c r="D87">
        <v>2</v>
      </c>
      <c r="E87" t="s">
        <v>60</v>
      </c>
      <c r="F87">
        <v>32</v>
      </c>
      <c r="G87">
        <v>0.3</v>
      </c>
    </row>
    <row r="88" spans="1:9" x14ac:dyDescent="0.35">
      <c r="A88" t="s">
        <v>51</v>
      </c>
      <c r="B88">
        <v>2</v>
      </c>
      <c r="C88" t="s">
        <v>364</v>
      </c>
      <c r="D88">
        <v>2</v>
      </c>
      <c r="E88" t="s">
        <v>60</v>
      </c>
      <c r="F88">
        <v>33</v>
      </c>
      <c r="G88">
        <v>0.3</v>
      </c>
    </row>
    <row r="89" spans="1:9" x14ac:dyDescent="0.35">
      <c r="A89" t="s">
        <v>51</v>
      </c>
      <c r="B89">
        <v>2</v>
      </c>
      <c r="C89" t="s">
        <v>364</v>
      </c>
      <c r="D89">
        <v>2</v>
      </c>
      <c r="E89" t="s">
        <v>60</v>
      </c>
      <c r="F89">
        <v>33</v>
      </c>
      <c r="G89">
        <v>0.3</v>
      </c>
    </row>
    <row r="90" spans="1:9" x14ac:dyDescent="0.35">
      <c r="A90" t="s">
        <v>51</v>
      </c>
      <c r="B90">
        <v>2</v>
      </c>
      <c r="C90" t="s">
        <v>364</v>
      </c>
      <c r="D90">
        <v>2</v>
      </c>
      <c r="E90" t="s">
        <v>60</v>
      </c>
      <c r="F90">
        <v>33</v>
      </c>
      <c r="G90">
        <v>0.3</v>
      </c>
    </row>
    <row r="91" spans="1:9" x14ac:dyDescent="0.35">
      <c r="A91" t="s">
        <v>51</v>
      </c>
      <c r="B91">
        <v>2</v>
      </c>
      <c r="C91" t="s">
        <v>364</v>
      </c>
      <c r="D91">
        <v>2</v>
      </c>
      <c r="E91" t="s">
        <v>60</v>
      </c>
      <c r="F91">
        <v>34</v>
      </c>
      <c r="G91">
        <v>0.3</v>
      </c>
    </row>
    <row r="92" spans="1:9" x14ac:dyDescent="0.35">
      <c r="A92" t="s">
        <v>51</v>
      </c>
      <c r="B92">
        <v>2</v>
      </c>
      <c r="C92" t="s">
        <v>364</v>
      </c>
      <c r="D92">
        <v>2</v>
      </c>
      <c r="E92" t="s">
        <v>60</v>
      </c>
      <c r="F92">
        <v>34</v>
      </c>
      <c r="G92">
        <v>0.3</v>
      </c>
    </row>
    <row r="93" spans="1:9" x14ac:dyDescent="0.35">
      <c r="A93" t="s">
        <v>51</v>
      </c>
      <c r="B93">
        <v>2</v>
      </c>
      <c r="C93" t="s">
        <v>364</v>
      </c>
      <c r="D93">
        <v>2</v>
      </c>
      <c r="E93" t="s">
        <v>60</v>
      </c>
      <c r="F93">
        <v>34</v>
      </c>
      <c r="G93">
        <v>0.3</v>
      </c>
    </row>
    <row r="94" spans="1:9" x14ac:dyDescent="0.35">
      <c r="A94" t="s">
        <v>51</v>
      </c>
      <c r="B94">
        <v>2</v>
      </c>
      <c r="C94" t="s">
        <v>373</v>
      </c>
      <c r="D94">
        <v>2</v>
      </c>
      <c r="E94" t="s">
        <v>68</v>
      </c>
      <c r="F94">
        <v>36</v>
      </c>
      <c r="G94">
        <v>0.4</v>
      </c>
      <c r="I94" t="s">
        <v>1011</v>
      </c>
    </row>
    <row r="95" spans="1:9" x14ac:dyDescent="0.35">
      <c r="A95" t="s">
        <v>51</v>
      </c>
      <c r="B95">
        <v>2</v>
      </c>
      <c r="C95" t="s">
        <v>364</v>
      </c>
      <c r="D95">
        <v>2</v>
      </c>
      <c r="E95" t="s">
        <v>15</v>
      </c>
      <c r="F95">
        <v>27</v>
      </c>
      <c r="G95">
        <v>0.4</v>
      </c>
    </row>
    <row r="96" spans="1:9" x14ac:dyDescent="0.35">
      <c r="A96" t="s">
        <v>51</v>
      </c>
      <c r="B96">
        <v>2</v>
      </c>
      <c r="C96" t="s">
        <v>364</v>
      </c>
      <c r="D96">
        <v>2</v>
      </c>
      <c r="E96" t="s">
        <v>15</v>
      </c>
      <c r="F96">
        <v>27</v>
      </c>
      <c r="G96">
        <v>0.4</v>
      </c>
    </row>
    <row r="97" spans="1:9" x14ac:dyDescent="0.35">
      <c r="A97" t="s">
        <v>51</v>
      </c>
      <c r="B97">
        <v>2</v>
      </c>
      <c r="C97" t="s">
        <v>364</v>
      </c>
      <c r="D97">
        <v>2</v>
      </c>
      <c r="E97" t="s">
        <v>15</v>
      </c>
      <c r="F97">
        <v>28</v>
      </c>
      <c r="G97">
        <v>0.4</v>
      </c>
    </row>
    <row r="98" spans="1:9" x14ac:dyDescent="0.35">
      <c r="A98" t="s">
        <v>51</v>
      </c>
      <c r="B98">
        <v>2</v>
      </c>
      <c r="C98" t="s">
        <v>364</v>
      </c>
      <c r="D98">
        <v>2</v>
      </c>
      <c r="E98" t="s">
        <v>60</v>
      </c>
      <c r="F98">
        <v>33</v>
      </c>
      <c r="G98">
        <v>0.4</v>
      </c>
    </row>
    <row r="99" spans="1:9" x14ac:dyDescent="0.35">
      <c r="A99" t="s">
        <v>51</v>
      </c>
      <c r="B99">
        <v>2</v>
      </c>
      <c r="C99" t="s">
        <v>364</v>
      </c>
      <c r="D99">
        <v>2</v>
      </c>
      <c r="E99" t="s">
        <v>60</v>
      </c>
      <c r="F99">
        <v>35</v>
      </c>
      <c r="G99">
        <v>0.4</v>
      </c>
    </row>
    <row r="100" spans="1:9" x14ac:dyDescent="0.35">
      <c r="A100" t="s">
        <v>51</v>
      </c>
      <c r="B100">
        <v>2</v>
      </c>
      <c r="C100" t="s">
        <v>364</v>
      </c>
      <c r="D100">
        <v>1</v>
      </c>
      <c r="E100" t="s">
        <v>68</v>
      </c>
      <c r="F100">
        <v>36</v>
      </c>
      <c r="G100">
        <v>0.4</v>
      </c>
      <c r="I100" t="s">
        <v>1011</v>
      </c>
    </row>
    <row r="101" spans="1:9" x14ac:dyDescent="0.35">
      <c r="A101" t="s">
        <v>51</v>
      </c>
      <c r="B101">
        <v>2</v>
      </c>
      <c r="C101" t="s">
        <v>364</v>
      </c>
      <c r="D101">
        <v>2</v>
      </c>
      <c r="E101" t="s">
        <v>15</v>
      </c>
      <c r="F101">
        <v>28</v>
      </c>
      <c r="G101">
        <v>0.5</v>
      </c>
    </row>
    <row r="102" spans="1:9" x14ac:dyDescent="0.35">
      <c r="A102" t="s">
        <v>51</v>
      </c>
      <c r="B102">
        <v>2</v>
      </c>
      <c r="C102" t="s">
        <v>373</v>
      </c>
      <c r="D102">
        <v>2</v>
      </c>
      <c r="E102" t="s">
        <v>68</v>
      </c>
      <c r="F102">
        <v>41</v>
      </c>
      <c r="G102">
        <v>0.6</v>
      </c>
    </row>
    <row r="103" spans="1:9" x14ac:dyDescent="0.35">
      <c r="A103" t="s">
        <v>51</v>
      </c>
      <c r="B103">
        <v>2</v>
      </c>
      <c r="C103" t="s">
        <v>373</v>
      </c>
      <c r="D103">
        <v>2</v>
      </c>
      <c r="E103" t="s">
        <v>68</v>
      </c>
      <c r="F103">
        <v>42</v>
      </c>
      <c r="G103">
        <v>0.7</v>
      </c>
    </row>
    <row r="104" spans="1:9" x14ac:dyDescent="0.35">
      <c r="A104" t="s">
        <v>51</v>
      </c>
      <c r="B104">
        <v>2</v>
      </c>
      <c r="C104" t="s">
        <v>373</v>
      </c>
      <c r="D104">
        <v>2</v>
      </c>
      <c r="E104" t="s">
        <v>68</v>
      </c>
      <c r="F104">
        <v>45</v>
      </c>
      <c r="G104">
        <v>0.8</v>
      </c>
    </row>
    <row r="105" spans="1:9" x14ac:dyDescent="0.35">
      <c r="A105" t="s">
        <v>51</v>
      </c>
      <c r="B105">
        <v>2</v>
      </c>
      <c r="C105" t="s">
        <v>373</v>
      </c>
      <c r="D105">
        <v>1</v>
      </c>
      <c r="E105" t="s">
        <v>256</v>
      </c>
      <c r="F105">
        <v>93</v>
      </c>
      <c r="G105">
        <v>6.6</v>
      </c>
    </row>
    <row r="106" spans="1:9" x14ac:dyDescent="0.35">
      <c r="A106" t="s">
        <v>51</v>
      </c>
      <c r="B106">
        <v>2</v>
      </c>
      <c r="C106" t="s">
        <v>373</v>
      </c>
      <c r="D106">
        <v>1</v>
      </c>
      <c r="E106" t="s">
        <v>256</v>
      </c>
      <c r="F106">
        <v>95</v>
      </c>
      <c r="G106">
        <v>6.7</v>
      </c>
    </row>
    <row r="107" spans="1:9" x14ac:dyDescent="0.35">
      <c r="A107" t="s">
        <v>51</v>
      </c>
      <c r="B107">
        <v>2</v>
      </c>
      <c r="C107" t="s">
        <v>365</v>
      </c>
      <c r="D107">
        <v>1</v>
      </c>
      <c r="E107" t="s">
        <v>55</v>
      </c>
      <c r="F107">
        <v>54</v>
      </c>
      <c r="G107">
        <v>7</v>
      </c>
    </row>
    <row r="108" spans="1:9" x14ac:dyDescent="0.35">
      <c r="A108" t="s">
        <v>51</v>
      </c>
      <c r="B108">
        <v>2</v>
      </c>
      <c r="C108" t="s">
        <v>364</v>
      </c>
      <c r="D108">
        <v>1</v>
      </c>
      <c r="E108" t="s">
        <v>23</v>
      </c>
      <c r="F108">
        <v>92</v>
      </c>
      <c r="G108">
        <v>12.6</v>
      </c>
    </row>
    <row r="109" spans="1:9" x14ac:dyDescent="0.35">
      <c r="A109" t="s">
        <v>51</v>
      </c>
      <c r="B109">
        <v>2</v>
      </c>
      <c r="C109" t="s">
        <v>373</v>
      </c>
      <c r="D109">
        <v>3</v>
      </c>
      <c r="E109" t="s">
        <v>31</v>
      </c>
      <c r="F109">
        <v>84</v>
      </c>
      <c r="G109">
        <v>13.9</v>
      </c>
    </row>
    <row r="110" spans="1:9" x14ac:dyDescent="0.35">
      <c r="A110" t="s">
        <v>51</v>
      </c>
      <c r="B110">
        <v>2</v>
      </c>
      <c r="C110" t="s">
        <v>373</v>
      </c>
      <c r="D110">
        <v>1</v>
      </c>
      <c r="E110" t="s">
        <v>23</v>
      </c>
      <c r="F110">
        <v>105</v>
      </c>
      <c r="G110">
        <v>19.5</v>
      </c>
    </row>
    <row r="111" spans="1:9" x14ac:dyDescent="0.35">
      <c r="A111" t="s">
        <v>51</v>
      </c>
      <c r="B111">
        <v>2</v>
      </c>
      <c r="C111" t="s">
        <v>365</v>
      </c>
      <c r="D111">
        <v>2</v>
      </c>
      <c r="E111" t="s">
        <v>1147</v>
      </c>
      <c r="F111">
        <v>135</v>
      </c>
      <c r="G111">
        <v>24</v>
      </c>
      <c r="I111" t="s">
        <v>1146</v>
      </c>
    </row>
    <row r="112" spans="1:9" x14ac:dyDescent="0.35">
      <c r="A112" t="s">
        <v>51</v>
      </c>
      <c r="B112">
        <v>2</v>
      </c>
      <c r="C112" t="s">
        <v>373</v>
      </c>
      <c r="D112">
        <v>2</v>
      </c>
      <c r="E112" t="s">
        <v>6</v>
      </c>
      <c r="F112">
        <v>135</v>
      </c>
      <c r="G112">
        <v>55.9</v>
      </c>
    </row>
  </sheetData>
  <phoneticPr fontId="3" type="noConversion"/>
  <pageMargins left="0.7" right="0.7" top="0.75" bottom="0.75" header="0.3" footer="0.3"/>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83C2-BB31-4B20-B018-902C97CEF055}">
  <sheetPr codeName="Sheet80"/>
  <dimension ref="A1:I3"/>
  <sheetViews>
    <sheetView workbookViewId="0"/>
  </sheetViews>
  <sheetFormatPr defaultRowHeight="14.5" x14ac:dyDescent="0.35"/>
  <cols>
    <col min="1" max="1" width="6.1796875" bestFit="1" customWidth="1"/>
    <col min="2" max="2" width="6.7265625" bestFit="1" customWidth="1"/>
    <col min="3" max="3" width="7.08984375" bestFit="1" customWidth="1"/>
    <col min="4" max="4" width="13.08984375" bestFit="1" customWidth="1"/>
    <col min="5" max="5" width="16.36328125"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51</v>
      </c>
      <c r="B2">
        <v>2</v>
      </c>
      <c r="C2" t="s">
        <v>364</v>
      </c>
      <c r="D2">
        <v>2</v>
      </c>
      <c r="E2" t="s">
        <v>60</v>
      </c>
      <c r="F2">
        <v>8</v>
      </c>
      <c r="G2">
        <v>0.7</v>
      </c>
      <c r="I2">
        <v>8.7499999999999994E-2</v>
      </c>
    </row>
    <row r="3" spans="1:9" x14ac:dyDescent="0.35">
      <c r="A3" t="s">
        <v>51</v>
      </c>
      <c r="B3">
        <v>2</v>
      </c>
      <c r="C3" t="s">
        <v>364</v>
      </c>
      <c r="D3">
        <v>2</v>
      </c>
      <c r="E3" t="s">
        <v>15</v>
      </c>
      <c r="F3">
        <v>66</v>
      </c>
      <c r="G3">
        <v>19.399999999999999</v>
      </c>
      <c r="I3">
        <v>0.29393939393939394</v>
      </c>
    </row>
  </sheetData>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4E79-0347-4D4D-86E8-757C7FB5518B}">
  <sheetPr codeName="Sheet81"/>
  <dimension ref="B1:AB114"/>
  <sheetViews>
    <sheetView zoomScale="85" zoomScaleNormal="85" workbookViewId="0">
      <selection activeCell="L36" sqref="L3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Chira</v>
      </c>
      <c r="C4" s="5">
        <f t="shared" ref="C4:C35" si="1">$W$6</f>
        <v>2</v>
      </c>
      <c r="D4" s="5" t="s">
        <v>364</v>
      </c>
      <c r="E4" s="5">
        <v>1</v>
      </c>
      <c r="F4" s="5" t="s">
        <v>68</v>
      </c>
      <c r="G4" s="5">
        <v>9</v>
      </c>
      <c r="H4" s="5">
        <v>2.6785714285714284E-2</v>
      </c>
      <c r="I4" s="5"/>
      <c r="J4" s="5"/>
      <c r="L4" s="5" t="str">
        <f>$W$5</f>
        <v>Chira</v>
      </c>
      <c r="M4" s="5">
        <f>$W$6</f>
        <v>2</v>
      </c>
      <c r="N4" s="5" t="s">
        <v>364</v>
      </c>
      <c r="O4" s="5">
        <v>2</v>
      </c>
      <c r="P4" s="5" t="s">
        <v>60</v>
      </c>
      <c r="Q4" s="5">
        <v>8</v>
      </c>
      <c r="R4" s="5">
        <v>0.7</v>
      </c>
      <c r="S4" s="8"/>
      <c r="T4" s="14">
        <f>Chira2_Batch[[#This Row],[TotalWeight_g]]/Chira2_Batch[[#This Row],[Number]]</f>
        <v>8.7499999999999994E-2</v>
      </c>
      <c r="V4" s="15" t="s">
        <v>990</v>
      </c>
      <c r="W4" s="25" t="s">
        <v>363</v>
      </c>
      <c r="X4" s="26" t="s">
        <v>379</v>
      </c>
      <c r="Y4" s="26" t="s">
        <v>378</v>
      </c>
      <c r="Z4" s="26" t="s">
        <v>364</v>
      </c>
      <c r="AA4" s="26" t="s">
        <v>365</v>
      </c>
      <c r="AB4" s="5"/>
    </row>
    <row r="5" spans="2:28" x14ac:dyDescent="0.35">
      <c r="B5" s="5" t="str">
        <f t="shared" si="0"/>
        <v>Chira</v>
      </c>
      <c r="C5" s="5">
        <f t="shared" si="1"/>
        <v>2</v>
      </c>
      <c r="D5" s="5" t="s">
        <v>364</v>
      </c>
      <c r="E5" s="5">
        <v>1</v>
      </c>
      <c r="F5" s="5" t="s">
        <v>68</v>
      </c>
      <c r="G5" s="5">
        <v>11</v>
      </c>
      <c r="H5" s="5">
        <v>3.2738095238095233E-2</v>
      </c>
      <c r="I5" s="5"/>
      <c r="J5" s="5"/>
      <c r="L5" s="5" t="str">
        <f>$W$5</f>
        <v>Chira</v>
      </c>
      <c r="M5" s="5">
        <f>$W$6</f>
        <v>2</v>
      </c>
      <c r="N5" s="5" t="s">
        <v>364</v>
      </c>
      <c r="O5" s="5">
        <v>2</v>
      </c>
      <c r="P5" s="5" t="s">
        <v>15</v>
      </c>
      <c r="Q5" s="5">
        <v>66</v>
      </c>
      <c r="R5" s="5">
        <v>19.399999999999999</v>
      </c>
      <c r="S5" s="5"/>
      <c r="T5" s="5">
        <f>Chira2_Batch[[#This Row],[TotalWeight_g]]/Chira2_Batch[[#This Row],[Number]]</f>
        <v>0.29393939393939394</v>
      </c>
      <c r="V5" s="10" t="s">
        <v>295</v>
      </c>
      <c r="W5" s="29" t="s">
        <v>51</v>
      </c>
      <c r="X5" s="29" t="str">
        <f>Chira2_Info[[#This Row],[Centipede Net 1.1]]</f>
        <v>Chira</v>
      </c>
      <c r="Y5" s="29" t="str">
        <f>Chira2_Info[[#This Row],[Centipede Net 1.1]]</f>
        <v>Chira</v>
      </c>
      <c r="Z5" s="29" t="str">
        <f>Chira2_Info[[#This Row],[Centipede Net 1.1]]</f>
        <v>Chira</v>
      </c>
      <c r="AA5" s="29" t="str">
        <f>Chira2_Info[[#This Row],[Centipede Net 1.1]]</f>
        <v>Chira</v>
      </c>
      <c r="AB5" s="5"/>
    </row>
    <row r="6" spans="2:28" x14ac:dyDescent="0.35">
      <c r="B6" s="5" t="str">
        <f t="shared" si="0"/>
        <v>Chira</v>
      </c>
      <c r="C6" s="5">
        <f t="shared" si="1"/>
        <v>2</v>
      </c>
      <c r="D6" s="5" t="s">
        <v>364</v>
      </c>
      <c r="E6" s="5">
        <v>1</v>
      </c>
      <c r="F6" s="5" t="s">
        <v>68</v>
      </c>
      <c r="G6" s="5">
        <v>14</v>
      </c>
      <c r="H6" s="5">
        <v>4.1666666666666664E-2</v>
      </c>
      <c r="I6" s="5"/>
      <c r="J6" s="5"/>
      <c r="V6" s="10" t="s">
        <v>1053</v>
      </c>
      <c r="W6" s="15">
        <v>2</v>
      </c>
      <c r="X6" s="15">
        <f>Chira2_Info[[#This Row],[Centipede Net 1.1]]</f>
        <v>2</v>
      </c>
      <c r="Y6" s="15">
        <f>Chira2_Info[[#This Row],[Centipede Net 1.1]]</f>
        <v>2</v>
      </c>
      <c r="Z6" s="15">
        <f>Chira2_Info[[#This Row],[Centipede Net 1.1]]</f>
        <v>2</v>
      </c>
      <c r="AA6" s="15">
        <f>Chira2_Info[[#This Row],[Centipede Net 1.1]]</f>
        <v>2</v>
      </c>
      <c r="AB6" s="9"/>
    </row>
    <row r="7" spans="2:28" x14ac:dyDescent="0.35">
      <c r="B7" s="5" t="str">
        <f t="shared" si="0"/>
        <v>Chira</v>
      </c>
      <c r="C7" s="5">
        <f t="shared" si="1"/>
        <v>2</v>
      </c>
      <c r="D7" s="5" t="s">
        <v>364</v>
      </c>
      <c r="E7" s="5">
        <v>1</v>
      </c>
      <c r="F7" s="5" t="s">
        <v>68</v>
      </c>
      <c r="G7" s="5">
        <v>15</v>
      </c>
      <c r="H7" s="5">
        <v>4.4642857142857137E-2</v>
      </c>
      <c r="I7" s="5"/>
      <c r="J7" s="5"/>
      <c r="V7" s="10" t="s">
        <v>993</v>
      </c>
      <c r="W7" s="29" t="s">
        <v>1015</v>
      </c>
      <c r="X7" s="29" t="str">
        <f>Chira2_Info[[#This Row],[Centipede Net 1.1]]</f>
        <v>Dry</v>
      </c>
      <c r="Y7" s="29" t="str">
        <f>Chira2_Info[[#This Row],[Centipede Net 1.1]]</f>
        <v>Dry</v>
      </c>
      <c r="Z7" s="29" t="str">
        <f>Chira2_Info[[#This Row],[Centipede Net 1.1]]</f>
        <v>Dry</v>
      </c>
      <c r="AA7" s="29" t="str">
        <f>Chira2_Info[[#This Row],[Centipede Net 1.1]]</f>
        <v>Dry</v>
      </c>
      <c r="AB7" s="11"/>
    </row>
    <row r="8" spans="2:28" x14ac:dyDescent="0.35">
      <c r="B8" s="5" t="str">
        <f t="shared" si="0"/>
        <v>Chira</v>
      </c>
      <c r="C8" s="5">
        <f t="shared" si="1"/>
        <v>2</v>
      </c>
      <c r="D8" s="5" t="s">
        <v>364</v>
      </c>
      <c r="E8" s="5">
        <v>1</v>
      </c>
      <c r="F8" s="5" t="s">
        <v>68</v>
      </c>
      <c r="G8" s="5">
        <v>16</v>
      </c>
      <c r="H8" s="5">
        <v>4.7619047619047616E-2</v>
      </c>
      <c r="I8" s="5"/>
      <c r="J8" s="5"/>
      <c r="V8" s="10" t="s">
        <v>384</v>
      </c>
      <c r="W8" s="16">
        <v>44988</v>
      </c>
      <c r="X8" s="16">
        <f>Chira2_Info[[#This Row],[Centipede Net 1.1]]</f>
        <v>44988</v>
      </c>
      <c r="Y8" s="16">
        <f>Chira2_Info[[#This Row],[Centipede Net 1.1]]</f>
        <v>44988</v>
      </c>
      <c r="Z8" s="16">
        <f>Chira2_Info[[#This Row],[Centipede Net 1.1]]</f>
        <v>44988</v>
      </c>
      <c r="AA8" s="16">
        <f>Chira2_Info[[#This Row],[Centipede Net 1.1]]</f>
        <v>44988</v>
      </c>
      <c r="AB8" s="5"/>
    </row>
    <row r="9" spans="2:28" x14ac:dyDescent="0.35">
      <c r="B9" s="5" t="str">
        <f t="shared" si="0"/>
        <v>Chira</v>
      </c>
      <c r="C9" s="5">
        <f t="shared" si="1"/>
        <v>2</v>
      </c>
      <c r="D9" s="5" t="s">
        <v>364</v>
      </c>
      <c r="E9" s="5">
        <v>1</v>
      </c>
      <c r="F9" s="5" t="s">
        <v>68</v>
      </c>
      <c r="G9" s="5">
        <v>16</v>
      </c>
      <c r="H9" s="5">
        <v>4.7619047619047616E-2</v>
      </c>
      <c r="I9" s="5"/>
      <c r="J9" s="5"/>
      <c r="V9" s="10" t="s">
        <v>392</v>
      </c>
      <c r="W9" s="17">
        <v>0.41666666666666669</v>
      </c>
      <c r="X9" s="17">
        <f>Chira2_Info[[#This Row],[Centipede Net 1.1]]</f>
        <v>0.41666666666666669</v>
      </c>
      <c r="Y9" s="17">
        <f>Chira2_Info[[#This Row],[Centipede Net 1.1]]</f>
        <v>0.41666666666666669</v>
      </c>
      <c r="Z9" s="17">
        <f>Chira2_Info[[#This Row],[Centipede Net 1.1]]</f>
        <v>0.41666666666666669</v>
      </c>
      <c r="AA9" s="17">
        <f>Chira2_Info[[#This Row],[Centipede Net 1.1]]</f>
        <v>0.41666666666666669</v>
      </c>
      <c r="AB9" s="10"/>
    </row>
    <row r="10" spans="2:28" x14ac:dyDescent="0.35">
      <c r="B10" s="5" t="str">
        <f t="shared" si="0"/>
        <v>Chira</v>
      </c>
      <c r="C10" s="5">
        <f t="shared" si="1"/>
        <v>2</v>
      </c>
      <c r="D10" s="5" t="s">
        <v>364</v>
      </c>
      <c r="E10" s="5">
        <v>1</v>
      </c>
      <c r="F10" s="5" t="s">
        <v>68</v>
      </c>
      <c r="G10" s="5">
        <v>17</v>
      </c>
      <c r="H10" s="5">
        <v>5.0595238095238096E-2</v>
      </c>
      <c r="I10" s="5"/>
      <c r="J10" s="5"/>
      <c r="V10" s="10" t="s">
        <v>366</v>
      </c>
      <c r="W10" s="15" t="s">
        <v>373</v>
      </c>
      <c r="X10" s="15" t="s">
        <v>373</v>
      </c>
      <c r="Y10" s="15" t="s">
        <v>373</v>
      </c>
      <c r="Z10" s="15" t="s">
        <v>364</v>
      </c>
      <c r="AA10" s="15" t="s">
        <v>365</v>
      </c>
      <c r="AB10" s="5"/>
    </row>
    <row r="11" spans="2:28" x14ac:dyDescent="0.35">
      <c r="B11" s="5" t="str">
        <f t="shared" si="0"/>
        <v>Chira</v>
      </c>
      <c r="C11" s="5">
        <f t="shared" si="1"/>
        <v>2</v>
      </c>
      <c r="D11" s="5" t="s">
        <v>364</v>
      </c>
      <c r="E11" s="5">
        <v>1</v>
      </c>
      <c r="F11" s="5" t="s">
        <v>68</v>
      </c>
      <c r="G11" s="5">
        <v>17</v>
      </c>
      <c r="H11" s="5">
        <v>5.0595238095238096E-2</v>
      </c>
      <c r="I11" s="5"/>
      <c r="J11" s="5"/>
      <c r="V11" s="10" t="s">
        <v>978</v>
      </c>
      <c r="W11" s="15">
        <v>1</v>
      </c>
      <c r="X11" s="15">
        <v>2</v>
      </c>
      <c r="Y11" s="15">
        <v>3</v>
      </c>
      <c r="Z11" s="15">
        <v>1</v>
      </c>
      <c r="AA11" s="15">
        <v>1</v>
      </c>
      <c r="AB11" s="5"/>
    </row>
    <row r="12" spans="2:28" x14ac:dyDescent="0.35">
      <c r="B12" s="5" t="str">
        <f t="shared" si="0"/>
        <v>Chira</v>
      </c>
      <c r="C12" s="5">
        <f t="shared" si="1"/>
        <v>2</v>
      </c>
      <c r="D12" s="5" t="s">
        <v>364</v>
      </c>
      <c r="E12" s="5">
        <v>1</v>
      </c>
      <c r="F12" s="5" t="s">
        <v>68</v>
      </c>
      <c r="G12" s="5">
        <v>18</v>
      </c>
      <c r="H12" s="5">
        <v>5.3571428571428568E-2</v>
      </c>
      <c r="I12" s="5"/>
      <c r="J12" s="5"/>
      <c r="V12" s="10" t="s">
        <v>367</v>
      </c>
      <c r="W12" s="15" t="str">
        <f>_xlfn.XLOOKUP(_xlfn.CONCAT(W5, " ", W6,  ".", W11), Sample_Coordinates[Sample Name], Sample_Coordinates[Coordinates], "Error")</f>
        <v>10.07352, -85.15043</v>
      </c>
      <c r="X12" s="15" t="str">
        <f>_xlfn.XLOOKUP(_xlfn.CONCAT(X5, " ", X6,  ".", X11), Sample_Coordinates[Sample Name], Sample_Coordinates[Coordinates], "Error")</f>
        <v>10.07362, -85.15017</v>
      </c>
      <c r="Y12" s="15" t="str">
        <f>_xlfn.XLOOKUP(_xlfn.CONCAT(Y5, " ", Y6,  ".", Y11), Sample_Coordinates[Sample Name], Sample_Coordinates[Coordinates], "Error")</f>
        <v>10.07401, -85.14926</v>
      </c>
      <c r="Z12" s="15" t="str">
        <f>_xlfn.XLOOKUP(_xlfn.CONCAT(Y5, " ", 2,  ".", Y11), Sample_Coordinates[Sample Name], Sample_Coordinates[Coordinates], "Error")</f>
        <v>10.07401, -85.14926</v>
      </c>
      <c r="AA12" s="15" t="str">
        <f>_xlfn.XLOOKUP(_xlfn.CONCAT(Y5, " ", 2,  ".", Y11), Sample_Coordinates[Sample Name], Sample_Coordinates[Coordinates], "Error")</f>
        <v>10.07401, -85.14926</v>
      </c>
      <c r="AB12" s="5"/>
    </row>
    <row r="13" spans="2:28" x14ac:dyDescent="0.35">
      <c r="B13" s="5" t="str">
        <f t="shared" si="0"/>
        <v>Chira</v>
      </c>
      <c r="C13" s="5">
        <f t="shared" si="1"/>
        <v>2</v>
      </c>
      <c r="D13" s="5" t="s">
        <v>364</v>
      </c>
      <c r="E13" s="5">
        <v>1</v>
      </c>
      <c r="F13" s="5" t="s">
        <v>68</v>
      </c>
      <c r="G13" s="5">
        <v>18</v>
      </c>
      <c r="H13" s="5">
        <v>5.3571428571428568E-2</v>
      </c>
      <c r="I13" s="5"/>
      <c r="J13" s="5"/>
      <c r="V13" s="10" t="s">
        <v>368</v>
      </c>
      <c r="W13" s="18">
        <v>0.4375</v>
      </c>
      <c r="X13" s="18">
        <v>0.45833333333333331</v>
      </c>
      <c r="Y13" s="18">
        <v>0.45833333333333331</v>
      </c>
      <c r="Z13" s="15"/>
      <c r="AA13" s="15"/>
    </row>
    <row r="14" spans="2:28" x14ac:dyDescent="0.35">
      <c r="B14" s="5" t="str">
        <f t="shared" si="0"/>
        <v>Chira</v>
      </c>
      <c r="C14" s="5">
        <f t="shared" si="1"/>
        <v>2</v>
      </c>
      <c r="D14" s="5" t="s">
        <v>364</v>
      </c>
      <c r="E14" s="5">
        <v>1</v>
      </c>
      <c r="F14" s="5" t="s">
        <v>68</v>
      </c>
      <c r="G14" s="5">
        <v>18</v>
      </c>
      <c r="H14" s="5">
        <v>5.3571428571428568E-2</v>
      </c>
      <c r="I14" s="5"/>
      <c r="J14" s="5"/>
      <c r="V14" s="10" t="s">
        <v>369</v>
      </c>
      <c r="W14" s="18">
        <v>0.62152777777777779</v>
      </c>
      <c r="X14" s="18">
        <v>0.60069444444444442</v>
      </c>
      <c r="Y14" s="18">
        <v>0.60069444444444442</v>
      </c>
      <c r="Z14" s="15"/>
      <c r="AA14" s="15"/>
      <c r="AB14" s="6"/>
    </row>
    <row r="15" spans="2:28" x14ac:dyDescent="0.35">
      <c r="B15" s="5" t="str">
        <f t="shared" si="0"/>
        <v>Chira</v>
      </c>
      <c r="C15" s="5">
        <f t="shared" si="1"/>
        <v>2</v>
      </c>
      <c r="D15" s="5" t="s">
        <v>364</v>
      </c>
      <c r="E15" s="5">
        <v>2</v>
      </c>
      <c r="F15" s="5" t="s">
        <v>60</v>
      </c>
      <c r="G15" s="5">
        <v>18</v>
      </c>
      <c r="H15" s="5">
        <v>5.3571428571428568E-2</v>
      </c>
      <c r="I15" s="5"/>
      <c r="J15" s="5"/>
      <c r="V15" s="10" t="s">
        <v>370</v>
      </c>
      <c r="W15" s="19">
        <f>IF(W14&lt;W13,24+24*(W14-W13),24*(W14-W13))</f>
        <v>4.416666666666667</v>
      </c>
      <c r="X15" s="19">
        <f t="shared" ref="X15:Y15" si="2">IF(X14&lt;X13,24+24*(X14-X13),24*(X14-X13))</f>
        <v>3.4166666666666665</v>
      </c>
      <c r="Y15" s="19">
        <f t="shared" si="2"/>
        <v>3.4166666666666665</v>
      </c>
      <c r="Z15" s="15">
        <v>2</v>
      </c>
      <c r="AA15" s="15">
        <v>20</v>
      </c>
      <c r="AB15" s="5"/>
    </row>
    <row r="16" spans="2:28" x14ac:dyDescent="0.35">
      <c r="B16" s="5" t="str">
        <f t="shared" si="0"/>
        <v>Chira</v>
      </c>
      <c r="C16" s="5">
        <f t="shared" si="1"/>
        <v>2</v>
      </c>
      <c r="D16" s="5" t="s">
        <v>364</v>
      </c>
      <c r="E16" s="5">
        <v>1</v>
      </c>
      <c r="F16" s="5" t="s">
        <v>68</v>
      </c>
      <c r="G16" s="5">
        <v>19</v>
      </c>
      <c r="H16" s="5">
        <v>5.6547619047619041E-2</v>
      </c>
      <c r="I16" s="5"/>
      <c r="J16" s="5"/>
      <c r="V16" s="10" t="s">
        <v>371</v>
      </c>
      <c r="W16" s="15" t="s">
        <v>376</v>
      </c>
      <c r="X16" s="15" t="s">
        <v>376</v>
      </c>
      <c r="Y16" s="15" t="s">
        <v>376</v>
      </c>
      <c r="Z16" s="15" t="s">
        <v>374</v>
      </c>
      <c r="AA16" s="15" t="s">
        <v>375</v>
      </c>
      <c r="AB16" s="5"/>
    </row>
    <row r="17" spans="2:28" x14ac:dyDescent="0.35">
      <c r="B17" s="5" t="str">
        <f t="shared" si="0"/>
        <v>Chira</v>
      </c>
      <c r="C17" s="5">
        <f t="shared" si="1"/>
        <v>2</v>
      </c>
      <c r="D17" s="5" t="s">
        <v>364</v>
      </c>
      <c r="E17" s="5">
        <v>1</v>
      </c>
      <c r="F17" s="5" t="s">
        <v>68</v>
      </c>
      <c r="G17" s="5">
        <v>19</v>
      </c>
      <c r="H17" s="5">
        <v>5.6547619047619041E-2</v>
      </c>
      <c r="I17" s="5"/>
      <c r="J17" s="5"/>
      <c r="V17" s="10" t="s">
        <v>388</v>
      </c>
      <c r="W17" s="20">
        <v>55.3</v>
      </c>
      <c r="X17" s="20">
        <v>53.1</v>
      </c>
      <c r="Y17" s="20">
        <v>57.5</v>
      </c>
      <c r="Z17" s="15"/>
      <c r="AA17" s="15"/>
      <c r="AB17" s="5"/>
    </row>
    <row r="18" spans="2:28" x14ac:dyDescent="0.35">
      <c r="B18" s="5" t="str">
        <f t="shared" si="0"/>
        <v>Chira</v>
      </c>
      <c r="C18" s="5">
        <f t="shared" si="1"/>
        <v>2</v>
      </c>
      <c r="D18" s="5" t="s">
        <v>364</v>
      </c>
      <c r="E18" s="5">
        <v>1</v>
      </c>
      <c r="F18" s="5" t="s">
        <v>68</v>
      </c>
      <c r="G18" s="5">
        <v>20</v>
      </c>
      <c r="H18" s="5">
        <v>5.9523809523809521E-2</v>
      </c>
      <c r="I18" s="5"/>
      <c r="J18" s="5"/>
      <c r="V18" s="10" t="s">
        <v>389</v>
      </c>
      <c r="W18" s="20">
        <v>56</v>
      </c>
      <c r="X18" s="20">
        <v>55.2</v>
      </c>
      <c r="Y18" s="20">
        <v>55</v>
      </c>
      <c r="Z18" s="15"/>
      <c r="AA18" s="15"/>
      <c r="AB18" s="5"/>
    </row>
    <row r="19" spans="2:28" x14ac:dyDescent="0.35">
      <c r="B19" s="5" t="str">
        <f t="shared" si="0"/>
        <v>Chira</v>
      </c>
      <c r="C19" s="5">
        <f t="shared" si="1"/>
        <v>2</v>
      </c>
      <c r="D19" s="5" t="s">
        <v>364</v>
      </c>
      <c r="E19" s="5">
        <v>1</v>
      </c>
      <c r="F19" s="5" t="s">
        <v>68</v>
      </c>
      <c r="G19" s="5">
        <v>20</v>
      </c>
      <c r="H19" s="5">
        <v>5.9523809523809521E-2</v>
      </c>
      <c r="I19" s="5"/>
      <c r="J19" s="5"/>
      <c r="V19" s="10" t="s">
        <v>372</v>
      </c>
      <c r="W19" s="15">
        <f>AVERAGE(W17:W18)</f>
        <v>55.65</v>
      </c>
      <c r="X19" s="15">
        <f t="shared" ref="X19:Y19" si="3">AVERAGE(X17:X18)</f>
        <v>54.150000000000006</v>
      </c>
      <c r="Y19" s="15">
        <f t="shared" si="3"/>
        <v>56.25</v>
      </c>
      <c r="Z19" s="15">
        <f>AVERAGE($W19:$Y19)</f>
        <v>55.35</v>
      </c>
      <c r="AA19" s="15">
        <f>AVERAGE($W19:$Y19)</f>
        <v>55.35</v>
      </c>
      <c r="AB19" s="5"/>
    </row>
    <row r="20" spans="2:28" x14ac:dyDescent="0.35">
      <c r="B20" s="5" t="str">
        <f t="shared" si="0"/>
        <v>Chira</v>
      </c>
      <c r="C20" s="5">
        <f t="shared" si="1"/>
        <v>2</v>
      </c>
      <c r="D20" s="5" t="s">
        <v>364</v>
      </c>
      <c r="E20" s="5">
        <v>1</v>
      </c>
      <c r="F20" s="5" t="s">
        <v>68</v>
      </c>
      <c r="G20" s="5">
        <v>20</v>
      </c>
      <c r="H20" s="5">
        <v>5.9523809523809521E-2</v>
      </c>
      <c r="I20" s="5"/>
      <c r="J20" s="5"/>
      <c r="V20" s="10" t="s">
        <v>1</v>
      </c>
      <c r="W20" s="15"/>
      <c r="X20" s="21"/>
      <c r="Y20" s="15"/>
      <c r="Z20" s="15"/>
      <c r="AA20" s="15"/>
      <c r="AB20" s="5"/>
    </row>
    <row r="21" spans="2:28" x14ac:dyDescent="0.35">
      <c r="B21" s="5" t="str">
        <f t="shared" si="0"/>
        <v>Chira</v>
      </c>
      <c r="C21" s="5">
        <f t="shared" si="1"/>
        <v>2</v>
      </c>
      <c r="D21" s="5" t="s">
        <v>364</v>
      </c>
      <c r="E21" s="5">
        <v>1</v>
      </c>
      <c r="F21" s="5" t="s">
        <v>68</v>
      </c>
      <c r="G21" s="5">
        <v>20</v>
      </c>
      <c r="H21" s="5">
        <v>5.9523809523809521E-2</v>
      </c>
      <c r="I21" s="5"/>
      <c r="J21" s="5"/>
      <c r="V21" s="10" t="s">
        <v>2</v>
      </c>
      <c r="W21" s="15">
        <v>7.73</v>
      </c>
      <c r="X21" s="15">
        <v>7.93</v>
      </c>
      <c r="Y21" s="15">
        <v>8.06</v>
      </c>
      <c r="Z21" s="15">
        <f t="shared" ref="Z21:AA31" si="4">AVERAGE($W21:$Y21)</f>
        <v>7.9066666666666663</v>
      </c>
      <c r="AA21" s="15">
        <f t="shared" si="4"/>
        <v>7.9066666666666663</v>
      </c>
      <c r="AB21" s="5"/>
    </row>
    <row r="22" spans="2:28" x14ac:dyDescent="0.35">
      <c r="B22" s="5" t="str">
        <f t="shared" si="0"/>
        <v>Chira</v>
      </c>
      <c r="C22" s="5">
        <f t="shared" si="1"/>
        <v>2</v>
      </c>
      <c r="D22" s="5" t="s">
        <v>364</v>
      </c>
      <c r="E22" s="5">
        <v>1</v>
      </c>
      <c r="F22" s="5" t="s">
        <v>68</v>
      </c>
      <c r="G22" s="5">
        <v>20</v>
      </c>
      <c r="H22" s="5">
        <v>5.9523809523809521E-2</v>
      </c>
      <c r="I22" s="5"/>
      <c r="J22" s="5"/>
      <c r="V22" s="10" t="s">
        <v>3</v>
      </c>
      <c r="W22" s="15"/>
      <c r="X22" s="15"/>
      <c r="Y22" s="15"/>
      <c r="Z22" s="15"/>
      <c r="AA22" s="15"/>
      <c r="AB22" s="5"/>
    </row>
    <row r="23" spans="2:28" x14ac:dyDescent="0.35">
      <c r="B23" s="5" t="str">
        <f t="shared" si="0"/>
        <v>Chira</v>
      </c>
      <c r="C23" s="5">
        <f t="shared" si="1"/>
        <v>2</v>
      </c>
      <c r="D23" s="5" t="s">
        <v>364</v>
      </c>
      <c r="E23" s="5">
        <v>1</v>
      </c>
      <c r="F23" s="5" t="s">
        <v>68</v>
      </c>
      <c r="G23" s="5">
        <v>20</v>
      </c>
      <c r="H23" s="5">
        <v>5.9523809523809521E-2</v>
      </c>
      <c r="I23" s="5"/>
      <c r="J23" s="5"/>
      <c r="V23" s="10" t="s">
        <v>4</v>
      </c>
      <c r="W23" s="15"/>
      <c r="X23" s="15"/>
      <c r="Y23" s="15"/>
      <c r="Z23" s="15"/>
      <c r="AA23" s="15"/>
      <c r="AB23" s="5"/>
    </row>
    <row r="24" spans="2:28" x14ac:dyDescent="0.35">
      <c r="B24" s="5" t="str">
        <f t="shared" si="0"/>
        <v>Chira</v>
      </c>
      <c r="C24" s="5">
        <f t="shared" si="1"/>
        <v>2</v>
      </c>
      <c r="D24" s="5" t="s">
        <v>364</v>
      </c>
      <c r="E24" s="5">
        <v>1</v>
      </c>
      <c r="F24" s="5" t="s">
        <v>68</v>
      </c>
      <c r="G24" s="5">
        <v>20</v>
      </c>
      <c r="H24" s="5">
        <v>5.9523809523809521E-2</v>
      </c>
      <c r="I24" s="5"/>
      <c r="J24" s="5"/>
      <c r="V24" s="10" t="s">
        <v>354</v>
      </c>
      <c r="W24" s="15">
        <v>9.82</v>
      </c>
      <c r="X24" s="15">
        <v>9.5</v>
      </c>
      <c r="Y24" s="15">
        <v>10.199999999999999</v>
      </c>
      <c r="Z24" s="15">
        <f t="shared" si="4"/>
        <v>9.84</v>
      </c>
      <c r="AA24" s="15">
        <f t="shared" si="4"/>
        <v>9.84</v>
      </c>
      <c r="AB24" s="5"/>
    </row>
    <row r="25" spans="2:28" x14ac:dyDescent="0.35">
      <c r="B25" s="5" t="str">
        <f t="shared" si="0"/>
        <v>Chira</v>
      </c>
      <c r="C25" s="5">
        <f t="shared" si="1"/>
        <v>2</v>
      </c>
      <c r="D25" s="5" t="s">
        <v>364</v>
      </c>
      <c r="E25" s="5">
        <v>2</v>
      </c>
      <c r="F25" s="5" t="s">
        <v>60</v>
      </c>
      <c r="G25" s="5">
        <v>20</v>
      </c>
      <c r="H25" s="5">
        <v>5.9523809523809521E-2</v>
      </c>
      <c r="I25" s="5"/>
      <c r="J25" s="5"/>
      <c r="V25" s="10" t="s">
        <v>17</v>
      </c>
      <c r="W25" s="15"/>
      <c r="X25" s="15"/>
      <c r="Y25" s="15"/>
      <c r="Z25" s="15"/>
      <c r="AA25" s="15"/>
      <c r="AB25" s="5"/>
    </row>
    <row r="26" spans="2:28" x14ac:dyDescent="0.35">
      <c r="B26" s="5" t="str">
        <f t="shared" si="0"/>
        <v>Chira</v>
      </c>
      <c r="C26" s="5">
        <f t="shared" si="1"/>
        <v>2</v>
      </c>
      <c r="D26" s="5" t="s">
        <v>364</v>
      </c>
      <c r="E26" s="5">
        <v>1</v>
      </c>
      <c r="F26" s="5" t="s">
        <v>68</v>
      </c>
      <c r="G26" s="5">
        <v>21</v>
      </c>
      <c r="H26" s="5">
        <v>6.25E-2</v>
      </c>
      <c r="I26" s="5"/>
      <c r="J26" s="5" t="s">
        <v>1013</v>
      </c>
      <c r="Q26" s="12"/>
      <c r="V26" s="10" t="s">
        <v>986</v>
      </c>
      <c r="W26" s="15"/>
      <c r="X26" s="15"/>
      <c r="Y26" s="15"/>
      <c r="Z26" s="15"/>
      <c r="AA26" s="15"/>
      <c r="AB26" s="5"/>
    </row>
    <row r="27" spans="2:28" x14ac:dyDescent="0.35">
      <c r="B27" s="5" t="str">
        <f t="shared" si="0"/>
        <v>Chira</v>
      </c>
      <c r="C27" s="5">
        <f t="shared" si="1"/>
        <v>2</v>
      </c>
      <c r="D27" s="5" t="s">
        <v>364</v>
      </c>
      <c r="E27" s="5">
        <v>1</v>
      </c>
      <c r="F27" s="5" t="s">
        <v>68</v>
      </c>
      <c r="G27" s="5">
        <v>21</v>
      </c>
      <c r="H27" s="5">
        <v>6.25E-2</v>
      </c>
      <c r="I27" s="5"/>
      <c r="J27" s="5"/>
      <c r="V27" s="10" t="s">
        <v>988</v>
      </c>
      <c r="W27" s="15"/>
      <c r="X27" s="15"/>
      <c r="Y27" s="15"/>
      <c r="Z27" s="15"/>
      <c r="AA27" s="15"/>
      <c r="AB27" s="5"/>
    </row>
    <row r="28" spans="2:28" x14ac:dyDescent="0.35">
      <c r="B28" s="5" t="str">
        <f t="shared" si="0"/>
        <v>Chira</v>
      </c>
      <c r="C28" s="5">
        <f t="shared" si="1"/>
        <v>2</v>
      </c>
      <c r="D28" s="5" t="s">
        <v>364</v>
      </c>
      <c r="E28" s="5">
        <v>1</v>
      </c>
      <c r="F28" s="5" t="s">
        <v>68</v>
      </c>
      <c r="G28" s="5">
        <v>21</v>
      </c>
      <c r="H28" s="5">
        <v>6.25E-2</v>
      </c>
      <c r="I28" s="5"/>
      <c r="J28" s="5"/>
      <c r="V28" s="10" t="s">
        <v>992</v>
      </c>
      <c r="W28" s="15"/>
      <c r="X28" s="15"/>
      <c r="Y28" s="15"/>
      <c r="Z28" s="15"/>
      <c r="AA28" s="15"/>
      <c r="AB28" s="5"/>
    </row>
    <row r="29" spans="2:28" x14ac:dyDescent="0.35">
      <c r="B29" s="5" t="str">
        <f t="shared" si="0"/>
        <v>Chira</v>
      </c>
      <c r="C29" s="5">
        <f t="shared" si="1"/>
        <v>2</v>
      </c>
      <c r="D29" s="5" t="s">
        <v>364</v>
      </c>
      <c r="E29" s="5">
        <v>1</v>
      </c>
      <c r="F29" s="5" t="s">
        <v>68</v>
      </c>
      <c r="G29" s="5">
        <v>21</v>
      </c>
      <c r="H29" s="5">
        <v>6.25E-2</v>
      </c>
      <c r="I29" s="5"/>
      <c r="J29" s="5"/>
      <c r="V29" s="10" t="s">
        <v>5</v>
      </c>
      <c r="W29" s="15">
        <v>30</v>
      </c>
      <c r="X29" s="15">
        <v>30</v>
      </c>
      <c r="Y29" s="15">
        <v>30</v>
      </c>
      <c r="Z29" s="15">
        <f t="shared" si="4"/>
        <v>30</v>
      </c>
      <c r="AA29" s="15">
        <f t="shared" si="4"/>
        <v>30</v>
      </c>
      <c r="AB29" s="5"/>
    </row>
    <row r="30" spans="2:28" x14ac:dyDescent="0.35">
      <c r="B30" s="5" t="str">
        <f t="shared" si="0"/>
        <v>Chira</v>
      </c>
      <c r="C30" s="5">
        <f t="shared" si="1"/>
        <v>2</v>
      </c>
      <c r="D30" s="5" t="s">
        <v>364</v>
      </c>
      <c r="E30" s="5">
        <v>1</v>
      </c>
      <c r="F30" s="5" t="s">
        <v>68</v>
      </c>
      <c r="G30" s="5">
        <v>21</v>
      </c>
      <c r="H30" s="5">
        <v>6.25E-2</v>
      </c>
      <c r="I30" s="5"/>
      <c r="J30" s="5"/>
      <c r="V30" s="10" t="s">
        <v>989</v>
      </c>
      <c r="W30" s="15"/>
      <c r="X30" s="15"/>
      <c r="Y30" s="15"/>
      <c r="Z30" s="15"/>
      <c r="AA30" s="15"/>
      <c r="AB30" s="5"/>
    </row>
    <row r="31" spans="2:28" x14ac:dyDescent="0.35">
      <c r="B31" s="5" t="str">
        <f t="shared" si="0"/>
        <v>Chira</v>
      </c>
      <c r="C31" s="5">
        <f t="shared" si="1"/>
        <v>2</v>
      </c>
      <c r="D31" s="5" t="s">
        <v>364</v>
      </c>
      <c r="E31" s="5">
        <v>1</v>
      </c>
      <c r="F31" s="5" t="s">
        <v>68</v>
      </c>
      <c r="G31" s="5">
        <v>21</v>
      </c>
      <c r="H31" s="5">
        <v>6.25E-2</v>
      </c>
      <c r="I31" s="5"/>
      <c r="J31" s="5"/>
      <c r="V31" s="10" t="s">
        <v>377</v>
      </c>
      <c r="W31" s="15">
        <v>31</v>
      </c>
      <c r="X31" s="15">
        <v>30.3</v>
      </c>
      <c r="Y31" s="15">
        <v>30.8</v>
      </c>
      <c r="Z31" s="15">
        <f t="shared" si="4"/>
        <v>30.7</v>
      </c>
      <c r="AA31" s="15">
        <f t="shared" si="4"/>
        <v>30.7</v>
      </c>
    </row>
    <row r="32" spans="2:28" x14ac:dyDescent="0.35">
      <c r="B32" s="5" t="str">
        <f t="shared" si="0"/>
        <v>Chira</v>
      </c>
      <c r="C32" s="5">
        <f t="shared" si="1"/>
        <v>2</v>
      </c>
      <c r="D32" s="5" t="s">
        <v>364</v>
      </c>
      <c r="E32" s="5">
        <v>1</v>
      </c>
      <c r="F32" s="5" t="s">
        <v>68</v>
      </c>
      <c r="G32" s="5">
        <v>21</v>
      </c>
      <c r="H32" s="5">
        <v>6.25E-2</v>
      </c>
      <c r="I32" s="5"/>
      <c r="J32" s="5"/>
      <c r="V32" s="10" t="s">
        <v>387</v>
      </c>
      <c r="W32" s="15"/>
      <c r="X32" s="15"/>
      <c r="Y32" s="15"/>
      <c r="Z32" s="15"/>
      <c r="AA32" s="15"/>
    </row>
    <row r="33" spans="2:10" x14ac:dyDescent="0.35">
      <c r="B33" s="5" t="str">
        <f t="shared" si="0"/>
        <v>Chira</v>
      </c>
      <c r="C33" s="5">
        <f t="shared" si="1"/>
        <v>2</v>
      </c>
      <c r="D33" s="5" t="s">
        <v>364</v>
      </c>
      <c r="E33" s="5">
        <v>1</v>
      </c>
      <c r="F33" s="5" t="s">
        <v>68</v>
      </c>
      <c r="G33" s="5">
        <v>21</v>
      </c>
      <c r="H33" s="5">
        <v>6.25E-2</v>
      </c>
      <c r="I33" s="5"/>
      <c r="J33" s="5"/>
    </row>
    <row r="34" spans="2:10" x14ac:dyDescent="0.35">
      <c r="B34" s="5" t="str">
        <f t="shared" si="0"/>
        <v>Chira</v>
      </c>
      <c r="C34" s="5">
        <f t="shared" si="1"/>
        <v>2</v>
      </c>
      <c r="D34" s="5" t="s">
        <v>364</v>
      </c>
      <c r="E34" s="5">
        <v>1</v>
      </c>
      <c r="F34" s="5" t="s">
        <v>68</v>
      </c>
      <c r="G34" s="5">
        <v>21</v>
      </c>
      <c r="H34" s="5">
        <v>6.25E-2</v>
      </c>
      <c r="I34" s="5"/>
      <c r="J34" s="5"/>
    </row>
    <row r="35" spans="2:10" x14ac:dyDescent="0.35">
      <c r="B35" s="5" t="str">
        <f t="shared" si="0"/>
        <v>Chira</v>
      </c>
      <c r="C35" s="5">
        <f t="shared" si="1"/>
        <v>2</v>
      </c>
      <c r="D35" s="5" t="s">
        <v>364</v>
      </c>
      <c r="E35" s="5">
        <v>1</v>
      </c>
      <c r="F35" s="5" t="s">
        <v>68</v>
      </c>
      <c r="G35" s="5">
        <v>21</v>
      </c>
      <c r="H35" s="5">
        <v>6.25E-2</v>
      </c>
      <c r="I35" s="5"/>
      <c r="J35" s="5"/>
    </row>
    <row r="36" spans="2:10" x14ac:dyDescent="0.35">
      <c r="B36" s="5" t="str">
        <f t="shared" ref="B36:B67" si="5">$W$5</f>
        <v>Chira</v>
      </c>
      <c r="C36" s="5">
        <f t="shared" ref="C36:C67" si="6">$W$6</f>
        <v>2</v>
      </c>
      <c r="D36" s="5" t="s">
        <v>364</v>
      </c>
      <c r="E36" s="5">
        <v>2</v>
      </c>
      <c r="F36" s="5" t="s">
        <v>60</v>
      </c>
      <c r="G36" s="5">
        <v>21</v>
      </c>
      <c r="H36" s="5">
        <v>6.25E-2</v>
      </c>
      <c r="I36" s="5"/>
      <c r="J36" s="5"/>
    </row>
    <row r="37" spans="2:10" x14ac:dyDescent="0.35">
      <c r="B37" s="5" t="str">
        <f t="shared" si="5"/>
        <v>Chira</v>
      </c>
      <c r="C37" s="5">
        <f t="shared" si="6"/>
        <v>2</v>
      </c>
      <c r="D37" s="5" t="s">
        <v>364</v>
      </c>
      <c r="E37" s="5">
        <v>2</v>
      </c>
      <c r="F37" s="5" t="s">
        <v>15</v>
      </c>
      <c r="G37" s="5">
        <v>21</v>
      </c>
      <c r="H37" s="5">
        <v>0.1</v>
      </c>
      <c r="I37" s="5"/>
      <c r="J37" s="5"/>
    </row>
    <row r="38" spans="2:10" x14ac:dyDescent="0.35">
      <c r="B38" s="5" t="str">
        <f t="shared" si="5"/>
        <v>Chira</v>
      </c>
      <c r="C38" s="5">
        <f t="shared" si="6"/>
        <v>2</v>
      </c>
      <c r="D38" s="5" t="s">
        <v>364</v>
      </c>
      <c r="E38" s="5">
        <v>1</v>
      </c>
      <c r="F38" s="5" t="s">
        <v>68</v>
      </c>
      <c r="G38" s="5">
        <v>22</v>
      </c>
      <c r="H38" s="5">
        <v>0.1</v>
      </c>
      <c r="I38" s="5"/>
      <c r="J38" s="5"/>
    </row>
    <row r="39" spans="2:10" x14ac:dyDescent="0.35">
      <c r="B39" s="5" t="str">
        <f t="shared" si="5"/>
        <v>Chira</v>
      </c>
      <c r="C39" s="5">
        <f t="shared" si="6"/>
        <v>2</v>
      </c>
      <c r="D39" s="5" t="s">
        <v>364</v>
      </c>
      <c r="E39" s="5">
        <v>1</v>
      </c>
      <c r="F39" s="5" t="s">
        <v>68</v>
      </c>
      <c r="G39" s="5">
        <v>23</v>
      </c>
      <c r="H39" s="5">
        <v>0.1</v>
      </c>
      <c r="I39" s="5"/>
      <c r="J39" s="5"/>
    </row>
    <row r="40" spans="2:10" x14ac:dyDescent="0.35">
      <c r="B40" s="5" t="str">
        <f t="shared" si="5"/>
        <v>Chira</v>
      </c>
      <c r="C40" s="5">
        <f t="shared" si="6"/>
        <v>2</v>
      </c>
      <c r="D40" s="5" t="s">
        <v>364</v>
      </c>
      <c r="E40" s="5">
        <v>1</v>
      </c>
      <c r="F40" s="5" t="s">
        <v>68</v>
      </c>
      <c r="G40" s="5">
        <v>23</v>
      </c>
      <c r="H40" s="5">
        <v>0.1</v>
      </c>
      <c r="I40" s="5"/>
      <c r="J40" s="5"/>
    </row>
    <row r="41" spans="2:10" x14ac:dyDescent="0.35">
      <c r="B41" s="5" t="str">
        <f t="shared" si="5"/>
        <v>Chira</v>
      </c>
      <c r="C41" s="5">
        <f t="shared" si="6"/>
        <v>2</v>
      </c>
      <c r="D41" s="5" t="s">
        <v>364</v>
      </c>
      <c r="E41" s="5">
        <v>2</v>
      </c>
      <c r="F41" s="5" t="s">
        <v>60</v>
      </c>
      <c r="G41" s="5">
        <v>23</v>
      </c>
      <c r="H41" s="5">
        <v>0.1</v>
      </c>
      <c r="I41" s="5"/>
      <c r="J41" s="5"/>
    </row>
    <row r="42" spans="2:10" x14ac:dyDescent="0.35">
      <c r="B42" s="5" t="str">
        <f t="shared" si="5"/>
        <v>Chira</v>
      </c>
      <c r="C42" s="5">
        <f t="shared" si="6"/>
        <v>2</v>
      </c>
      <c r="D42" s="5" t="s">
        <v>364</v>
      </c>
      <c r="E42" s="5">
        <v>2</v>
      </c>
      <c r="F42" s="5" t="s">
        <v>60</v>
      </c>
      <c r="G42" s="5">
        <v>24</v>
      </c>
      <c r="H42" s="5">
        <v>0.1</v>
      </c>
      <c r="I42" s="5"/>
      <c r="J42" s="5"/>
    </row>
    <row r="43" spans="2:10" x14ac:dyDescent="0.35">
      <c r="B43" s="5" t="str">
        <f t="shared" si="5"/>
        <v>Chira</v>
      </c>
      <c r="C43" s="5">
        <f t="shared" si="6"/>
        <v>2</v>
      </c>
      <c r="D43" s="5" t="s">
        <v>364</v>
      </c>
      <c r="E43" s="5">
        <v>1</v>
      </c>
      <c r="F43" s="5" t="s">
        <v>68</v>
      </c>
      <c r="G43" s="5">
        <v>26</v>
      </c>
      <c r="H43" s="5">
        <v>0.1</v>
      </c>
      <c r="I43" s="5"/>
      <c r="J43" s="5"/>
    </row>
    <row r="44" spans="2:10" x14ac:dyDescent="0.35">
      <c r="B44" s="5" t="str">
        <f t="shared" si="5"/>
        <v>Chira</v>
      </c>
      <c r="C44" s="5">
        <f t="shared" si="6"/>
        <v>2</v>
      </c>
      <c r="D44" s="5" t="s">
        <v>364</v>
      </c>
      <c r="E44" s="5">
        <v>2</v>
      </c>
      <c r="F44" s="5" t="s">
        <v>60</v>
      </c>
      <c r="G44" s="5">
        <v>32</v>
      </c>
      <c r="H44" s="5">
        <v>0.1</v>
      </c>
      <c r="I44" s="5"/>
      <c r="J44" s="5"/>
    </row>
    <row r="45" spans="2:10" x14ac:dyDescent="0.35">
      <c r="B45" s="5" t="str">
        <f t="shared" si="5"/>
        <v>Chira</v>
      </c>
      <c r="C45" s="5">
        <f t="shared" si="6"/>
        <v>2</v>
      </c>
      <c r="D45" s="5" t="s">
        <v>364</v>
      </c>
      <c r="E45" s="5">
        <v>2</v>
      </c>
      <c r="F45" s="5" t="s">
        <v>15</v>
      </c>
      <c r="G45" s="5">
        <v>23</v>
      </c>
      <c r="H45" s="5">
        <v>0.2</v>
      </c>
      <c r="I45" s="5"/>
      <c r="J45" s="5"/>
    </row>
    <row r="46" spans="2:10" x14ac:dyDescent="0.35">
      <c r="B46" s="5" t="str">
        <f t="shared" si="5"/>
        <v>Chira</v>
      </c>
      <c r="C46" s="5">
        <f t="shared" si="6"/>
        <v>2</v>
      </c>
      <c r="D46" s="5" t="s">
        <v>364</v>
      </c>
      <c r="E46" s="5">
        <v>2</v>
      </c>
      <c r="F46" s="5" t="s">
        <v>15</v>
      </c>
      <c r="G46" s="5">
        <v>23</v>
      </c>
      <c r="H46" s="5">
        <v>0.2</v>
      </c>
      <c r="I46" s="5"/>
      <c r="J46" s="5"/>
    </row>
    <row r="47" spans="2:10" x14ac:dyDescent="0.35">
      <c r="B47" s="5" t="str">
        <f t="shared" si="5"/>
        <v>Chira</v>
      </c>
      <c r="C47" s="5">
        <f t="shared" si="6"/>
        <v>2</v>
      </c>
      <c r="D47" s="5" t="s">
        <v>364</v>
      </c>
      <c r="E47" s="5">
        <v>2</v>
      </c>
      <c r="F47" s="5" t="s">
        <v>15</v>
      </c>
      <c r="G47" s="5">
        <v>24</v>
      </c>
      <c r="H47" s="5">
        <v>0.2</v>
      </c>
      <c r="I47" s="5"/>
      <c r="J47" s="5"/>
    </row>
    <row r="48" spans="2:10" x14ac:dyDescent="0.35">
      <c r="B48" s="5" t="str">
        <f t="shared" si="5"/>
        <v>Chira</v>
      </c>
      <c r="C48" s="5">
        <f t="shared" si="6"/>
        <v>2</v>
      </c>
      <c r="D48" s="5" t="s">
        <v>364</v>
      </c>
      <c r="E48" s="5">
        <v>2</v>
      </c>
      <c r="F48" s="5" t="s">
        <v>15</v>
      </c>
      <c r="G48" s="5">
        <v>24</v>
      </c>
      <c r="H48" s="5">
        <v>0.2</v>
      </c>
      <c r="I48" s="5"/>
      <c r="J48" s="5"/>
    </row>
    <row r="49" spans="2:10" x14ac:dyDescent="0.35">
      <c r="B49" s="5" t="str">
        <f t="shared" si="5"/>
        <v>Chira</v>
      </c>
      <c r="C49" s="5">
        <f t="shared" si="6"/>
        <v>2</v>
      </c>
      <c r="D49" s="5" t="s">
        <v>364</v>
      </c>
      <c r="E49" s="5">
        <v>2</v>
      </c>
      <c r="F49" s="5" t="s">
        <v>15</v>
      </c>
      <c r="G49" s="5">
        <v>24</v>
      </c>
      <c r="H49" s="5">
        <v>0.2</v>
      </c>
      <c r="I49" s="5"/>
      <c r="J49" s="5"/>
    </row>
    <row r="50" spans="2:10" x14ac:dyDescent="0.35">
      <c r="B50" s="5" t="str">
        <f t="shared" si="5"/>
        <v>Chira</v>
      </c>
      <c r="C50" s="5">
        <f t="shared" si="6"/>
        <v>2</v>
      </c>
      <c r="D50" s="5" t="s">
        <v>364</v>
      </c>
      <c r="E50" s="5">
        <v>2</v>
      </c>
      <c r="F50" s="5" t="s">
        <v>15</v>
      </c>
      <c r="G50" s="5">
        <v>24</v>
      </c>
      <c r="H50" s="5">
        <v>0.2</v>
      </c>
      <c r="I50" s="5"/>
      <c r="J50" s="5"/>
    </row>
    <row r="51" spans="2:10" x14ac:dyDescent="0.35">
      <c r="B51" s="5" t="str">
        <f t="shared" si="5"/>
        <v>Chira</v>
      </c>
      <c r="C51" s="5">
        <f t="shared" si="6"/>
        <v>2</v>
      </c>
      <c r="D51" s="5" t="s">
        <v>364</v>
      </c>
      <c r="E51" s="5">
        <v>2</v>
      </c>
      <c r="F51" s="5" t="s">
        <v>15</v>
      </c>
      <c r="G51" s="5">
        <v>24</v>
      </c>
      <c r="H51" s="5">
        <v>0.2</v>
      </c>
      <c r="I51" s="5"/>
      <c r="J51" s="5"/>
    </row>
    <row r="52" spans="2:10" x14ac:dyDescent="0.35">
      <c r="B52" s="5" t="str">
        <f t="shared" si="5"/>
        <v>Chira</v>
      </c>
      <c r="C52" s="5">
        <f t="shared" si="6"/>
        <v>2</v>
      </c>
      <c r="D52" s="5" t="s">
        <v>364</v>
      </c>
      <c r="E52" s="5">
        <v>2</v>
      </c>
      <c r="F52" s="5" t="s">
        <v>15</v>
      </c>
      <c r="G52" s="5">
        <v>25</v>
      </c>
      <c r="H52" s="5">
        <v>0.2</v>
      </c>
      <c r="I52" s="5"/>
      <c r="J52" s="5"/>
    </row>
    <row r="53" spans="2:10" x14ac:dyDescent="0.35">
      <c r="B53" s="5" t="str">
        <f t="shared" si="5"/>
        <v>Chira</v>
      </c>
      <c r="C53" s="5">
        <f t="shared" si="6"/>
        <v>2</v>
      </c>
      <c r="D53" s="5" t="s">
        <v>364</v>
      </c>
      <c r="E53" s="5">
        <v>2</v>
      </c>
      <c r="F53" s="5" t="s">
        <v>15</v>
      </c>
      <c r="G53" s="5">
        <v>25</v>
      </c>
      <c r="H53" s="5">
        <v>0.2</v>
      </c>
      <c r="I53" s="5"/>
      <c r="J53" s="5"/>
    </row>
    <row r="54" spans="2:10" x14ac:dyDescent="0.35">
      <c r="B54" s="5" t="str">
        <f t="shared" si="5"/>
        <v>Chira</v>
      </c>
      <c r="C54" s="5">
        <f t="shared" si="6"/>
        <v>2</v>
      </c>
      <c r="D54" s="5" t="s">
        <v>364</v>
      </c>
      <c r="E54" s="5">
        <v>2</v>
      </c>
      <c r="F54" s="5" t="s">
        <v>15</v>
      </c>
      <c r="G54" s="5">
        <v>25</v>
      </c>
      <c r="H54" s="5">
        <v>0.2</v>
      </c>
      <c r="I54" s="5"/>
      <c r="J54" s="5"/>
    </row>
    <row r="55" spans="2:10" x14ac:dyDescent="0.35">
      <c r="B55" s="5" t="str">
        <f t="shared" si="5"/>
        <v>Chira</v>
      </c>
      <c r="C55" s="5">
        <f t="shared" si="6"/>
        <v>2</v>
      </c>
      <c r="D55" s="5" t="s">
        <v>364</v>
      </c>
      <c r="E55" s="5">
        <v>2</v>
      </c>
      <c r="F55" s="5" t="s">
        <v>60</v>
      </c>
      <c r="G55" s="5">
        <v>27</v>
      </c>
      <c r="H55" s="5">
        <v>0.2</v>
      </c>
      <c r="I55" s="5"/>
      <c r="J55" s="5"/>
    </row>
    <row r="56" spans="2:10" x14ac:dyDescent="0.35">
      <c r="B56" s="5" t="str">
        <f t="shared" si="5"/>
        <v>Chira</v>
      </c>
      <c r="C56" s="5">
        <f t="shared" si="6"/>
        <v>2</v>
      </c>
      <c r="D56" s="5" t="s">
        <v>364</v>
      </c>
      <c r="E56" s="5">
        <v>2</v>
      </c>
      <c r="F56" s="5" t="s">
        <v>60</v>
      </c>
      <c r="G56" s="5">
        <v>28</v>
      </c>
      <c r="H56" s="5">
        <v>0.2</v>
      </c>
      <c r="I56" s="5"/>
      <c r="J56" s="5"/>
    </row>
    <row r="57" spans="2:10" x14ac:dyDescent="0.35">
      <c r="B57" s="5" t="str">
        <f t="shared" si="5"/>
        <v>Chira</v>
      </c>
      <c r="C57" s="5">
        <f t="shared" si="6"/>
        <v>2</v>
      </c>
      <c r="D57" s="5" t="s">
        <v>364</v>
      </c>
      <c r="E57" s="5">
        <v>2</v>
      </c>
      <c r="F57" s="5" t="s">
        <v>60</v>
      </c>
      <c r="G57" s="5">
        <v>28</v>
      </c>
      <c r="H57" s="5">
        <v>0.2</v>
      </c>
      <c r="I57" s="5"/>
      <c r="J57" s="5"/>
    </row>
    <row r="58" spans="2:10" x14ac:dyDescent="0.35">
      <c r="B58" s="5" t="str">
        <f t="shared" si="5"/>
        <v>Chira</v>
      </c>
      <c r="C58" s="5">
        <f t="shared" si="6"/>
        <v>2</v>
      </c>
      <c r="D58" s="5" t="s">
        <v>364</v>
      </c>
      <c r="E58" s="5">
        <v>2</v>
      </c>
      <c r="F58" s="5" t="s">
        <v>60</v>
      </c>
      <c r="G58" s="5">
        <v>29</v>
      </c>
      <c r="H58" s="5">
        <v>0.2</v>
      </c>
      <c r="I58" s="5"/>
      <c r="J58" s="5"/>
    </row>
    <row r="59" spans="2:10" x14ac:dyDescent="0.35">
      <c r="B59" s="5" t="str">
        <f t="shared" si="5"/>
        <v>Chira</v>
      </c>
      <c r="C59" s="5">
        <f t="shared" si="6"/>
        <v>2</v>
      </c>
      <c r="D59" s="5" t="s">
        <v>364</v>
      </c>
      <c r="E59" s="5">
        <v>2</v>
      </c>
      <c r="F59" s="5" t="s">
        <v>60</v>
      </c>
      <c r="G59" s="5">
        <v>29</v>
      </c>
      <c r="H59" s="5">
        <v>0.2</v>
      </c>
      <c r="I59" s="5"/>
      <c r="J59" s="5"/>
    </row>
    <row r="60" spans="2:10" x14ac:dyDescent="0.35">
      <c r="B60" s="5" t="str">
        <f t="shared" si="5"/>
        <v>Chira</v>
      </c>
      <c r="C60" s="5">
        <f t="shared" si="6"/>
        <v>2</v>
      </c>
      <c r="D60" s="5" t="s">
        <v>364</v>
      </c>
      <c r="E60" s="5">
        <v>2</v>
      </c>
      <c r="F60" s="5" t="s">
        <v>60</v>
      </c>
      <c r="G60" s="5">
        <v>29</v>
      </c>
      <c r="H60" s="5">
        <v>0.2</v>
      </c>
      <c r="I60" s="5"/>
      <c r="J60" s="5"/>
    </row>
    <row r="61" spans="2:10" x14ac:dyDescent="0.35">
      <c r="B61" s="5" t="str">
        <f t="shared" si="5"/>
        <v>Chira</v>
      </c>
      <c r="C61" s="5">
        <f t="shared" si="6"/>
        <v>2</v>
      </c>
      <c r="D61" s="5" t="s">
        <v>364</v>
      </c>
      <c r="E61" s="5">
        <v>2</v>
      </c>
      <c r="F61" s="5" t="s">
        <v>60</v>
      </c>
      <c r="G61" s="5">
        <v>30</v>
      </c>
      <c r="H61" s="5">
        <v>0.2</v>
      </c>
      <c r="I61" s="5"/>
      <c r="J61" s="5"/>
    </row>
    <row r="62" spans="2:10" x14ac:dyDescent="0.35">
      <c r="B62" s="5" t="str">
        <f t="shared" si="5"/>
        <v>Chira</v>
      </c>
      <c r="C62" s="5">
        <f t="shared" si="6"/>
        <v>2</v>
      </c>
      <c r="D62" s="5" t="s">
        <v>364</v>
      </c>
      <c r="E62" s="5">
        <v>2</v>
      </c>
      <c r="F62" s="5" t="s">
        <v>60</v>
      </c>
      <c r="G62" s="5">
        <v>30</v>
      </c>
      <c r="H62" s="5">
        <v>0.2</v>
      </c>
      <c r="I62" s="5"/>
      <c r="J62" s="5"/>
    </row>
    <row r="63" spans="2:10" x14ac:dyDescent="0.35">
      <c r="B63" s="5" t="str">
        <f t="shared" si="5"/>
        <v>Chira</v>
      </c>
      <c r="C63" s="5">
        <f t="shared" si="6"/>
        <v>2</v>
      </c>
      <c r="D63" s="5" t="s">
        <v>364</v>
      </c>
      <c r="E63" s="5">
        <v>2</v>
      </c>
      <c r="F63" s="5" t="s">
        <v>60</v>
      </c>
      <c r="G63" s="5">
        <v>30</v>
      </c>
      <c r="H63" s="5">
        <v>0.2</v>
      </c>
      <c r="I63" s="5"/>
      <c r="J63" s="5"/>
    </row>
    <row r="64" spans="2:10" x14ac:dyDescent="0.35">
      <c r="B64" s="5" t="str">
        <f t="shared" si="5"/>
        <v>Chira</v>
      </c>
      <c r="C64" s="5">
        <f t="shared" si="6"/>
        <v>2</v>
      </c>
      <c r="D64" s="5" t="s">
        <v>364</v>
      </c>
      <c r="E64" s="5">
        <v>2</v>
      </c>
      <c r="F64" s="5" t="s">
        <v>60</v>
      </c>
      <c r="G64" s="5">
        <v>30</v>
      </c>
      <c r="H64" s="5">
        <v>0.2</v>
      </c>
      <c r="I64" s="5"/>
      <c r="J64" s="5"/>
    </row>
    <row r="65" spans="2:10" x14ac:dyDescent="0.35">
      <c r="B65" s="5" t="str">
        <f t="shared" si="5"/>
        <v>Chira</v>
      </c>
      <c r="C65" s="5">
        <f t="shared" si="6"/>
        <v>2</v>
      </c>
      <c r="D65" s="5" t="s">
        <v>364</v>
      </c>
      <c r="E65" s="5">
        <v>2</v>
      </c>
      <c r="F65" s="5" t="s">
        <v>60</v>
      </c>
      <c r="G65" s="5">
        <v>30</v>
      </c>
      <c r="H65" s="5">
        <v>0.2</v>
      </c>
      <c r="I65" s="5"/>
      <c r="J65" s="5"/>
    </row>
    <row r="66" spans="2:10" x14ac:dyDescent="0.35">
      <c r="B66" s="5" t="str">
        <f t="shared" si="5"/>
        <v>Chira</v>
      </c>
      <c r="C66" s="5">
        <f t="shared" si="6"/>
        <v>2</v>
      </c>
      <c r="D66" s="5" t="s">
        <v>364</v>
      </c>
      <c r="E66" s="5">
        <v>2</v>
      </c>
      <c r="F66" s="5" t="s">
        <v>60</v>
      </c>
      <c r="G66" s="5">
        <v>30</v>
      </c>
      <c r="H66" s="5">
        <v>0.2</v>
      </c>
      <c r="I66" s="5"/>
      <c r="J66" s="5"/>
    </row>
    <row r="67" spans="2:10" x14ac:dyDescent="0.35">
      <c r="B67" s="5" t="str">
        <f t="shared" si="5"/>
        <v>Chira</v>
      </c>
      <c r="C67" s="5">
        <f t="shared" si="6"/>
        <v>2</v>
      </c>
      <c r="D67" s="5" t="s">
        <v>364</v>
      </c>
      <c r="E67" s="5">
        <v>2</v>
      </c>
      <c r="F67" s="5" t="s">
        <v>60</v>
      </c>
      <c r="G67" s="5">
        <v>31</v>
      </c>
      <c r="H67" s="5">
        <v>0.2</v>
      </c>
      <c r="I67" s="5"/>
      <c r="J67" s="5"/>
    </row>
    <row r="68" spans="2:10" x14ac:dyDescent="0.35">
      <c r="B68" s="5" t="str">
        <f t="shared" ref="B68:B99" si="7">$W$5</f>
        <v>Chira</v>
      </c>
      <c r="C68" s="5">
        <f t="shared" ref="C68:C99" si="8">$W$6</f>
        <v>2</v>
      </c>
      <c r="D68" s="5" t="s">
        <v>364</v>
      </c>
      <c r="E68" s="5">
        <v>2</v>
      </c>
      <c r="F68" s="5" t="s">
        <v>60</v>
      </c>
      <c r="G68" s="5">
        <v>32</v>
      </c>
      <c r="H68" s="5">
        <v>0.2</v>
      </c>
      <c r="I68" s="5"/>
      <c r="J68" s="5"/>
    </row>
    <row r="69" spans="2:10" x14ac:dyDescent="0.35">
      <c r="B69" s="5" t="str">
        <f t="shared" si="7"/>
        <v>Chira</v>
      </c>
      <c r="C69" s="5">
        <f t="shared" si="8"/>
        <v>2</v>
      </c>
      <c r="D69" s="5" t="s">
        <v>364</v>
      </c>
      <c r="E69" s="5">
        <v>2</v>
      </c>
      <c r="F69" s="5" t="s">
        <v>60</v>
      </c>
      <c r="G69" s="5">
        <v>33</v>
      </c>
      <c r="H69" s="5">
        <v>0.2</v>
      </c>
      <c r="I69" s="5"/>
      <c r="J69" s="5"/>
    </row>
    <row r="70" spans="2:10" x14ac:dyDescent="0.35">
      <c r="B70" s="5" t="str">
        <f t="shared" si="7"/>
        <v>Chira</v>
      </c>
      <c r="C70" s="5">
        <f t="shared" si="8"/>
        <v>2</v>
      </c>
      <c r="D70" s="5" t="s">
        <v>364</v>
      </c>
      <c r="E70" s="5">
        <v>2</v>
      </c>
      <c r="F70" s="5" t="s">
        <v>15</v>
      </c>
      <c r="G70" s="5">
        <v>22</v>
      </c>
      <c r="H70" s="5">
        <v>0.3</v>
      </c>
      <c r="I70" s="5"/>
      <c r="J70" s="5"/>
    </row>
    <row r="71" spans="2:10" x14ac:dyDescent="0.35">
      <c r="B71" s="5" t="str">
        <f t="shared" si="7"/>
        <v>Chira</v>
      </c>
      <c r="C71" s="5">
        <f t="shared" si="8"/>
        <v>2</v>
      </c>
      <c r="D71" s="5" t="s">
        <v>364</v>
      </c>
      <c r="E71" s="5">
        <v>2</v>
      </c>
      <c r="F71" s="5" t="s">
        <v>15</v>
      </c>
      <c r="G71" s="5">
        <v>23</v>
      </c>
      <c r="H71" s="5">
        <v>0.3</v>
      </c>
      <c r="I71" s="5"/>
      <c r="J71" s="5"/>
    </row>
    <row r="72" spans="2:10" x14ac:dyDescent="0.35">
      <c r="B72" s="5" t="str">
        <f t="shared" si="7"/>
        <v>Chira</v>
      </c>
      <c r="C72" s="5">
        <f t="shared" si="8"/>
        <v>2</v>
      </c>
      <c r="D72" s="5" t="s">
        <v>364</v>
      </c>
      <c r="E72" s="5">
        <v>2</v>
      </c>
      <c r="F72" s="5" t="s">
        <v>15</v>
      </c>
      <c r="G72" s="5">
        <v>24</v>
      </c>
      <c r="H72" s="5">
        <v>0.3</v>
      </c>
      <c r="I72" s="5"/>
      <c r="J72" s="5"/>
    </row>
    <row r="73" spans="2:10" x14ac:dyDescent="0.35">
      <c r="B73" s="5" t="str">
        <f t="shared" si="7"/>
        <v>Chira</v>
      </c>
      <c r="C73" s="5">
        <f t="shared" si="8"/>
        <v>2</v>
      </c>
      <c r="D73" s="5" t="s">
        <v>364</v>
      </c>
      <c r="E73" s="5">
        <v>2</v>
      </c>
      <c r="F73" s="5" t="s">
        <v>15</v>
      </c>
      <c r="G73" s="5">
        <v>24</v>
      </c>
      <c r="H73" s="5">
        <v>0.3</v>
      </c>
      <c r="I73" s="5"/>
      <c r="J73" s="5"/>
    </row>
    <row r="74" spans="2:10" x14ac:dyDescent="0.35">
      <c r="B74" s="5" t="str">
        <f t="shared" si="7"/>
        <v>Chira</v>
      </c>
      <c r="C74" s="5">
        <f t="shared" si="8"/>
        <v>2</v>
      </c>
      <c r="D74" s="5" t="s">
        <v>364</v>
      </c>
      <c r="E74" s="5">
        <v>2</v>
      </c>
      <c r="F74" s="5" t="s">
        <v>15</v>
      </c>
      <c r="G74" s="5">
        <v>25</v>
      </c>
      <c r="H74" s="5">
        <v>0.3</v>
      </c>
      <c r="I74" s="5"/>
      <c r="J74" s="5"/>
    </row>
    <row r="75" spans="2:10" x14ac:dyDescent="0.35">
      <c r="B75" s="5" t="str">
        <f t="shared" si="7"/>
        <v>Chira</v>
      </c>
      <c r="C75" s="5">
        <f t="shared" si="8"/>
        <v>2</v>
      </c>
      <c r="D75" s="5" t="s">
        <v>364</v>
      </c>
      <c r="E75" s="5">
        <v>2</v>
      </c>
      <c r="F75" s="5" t="s">
        <v>15</v>
      </c>
      <c r="G75" s="5">
        <v>25</v>
      </c>
      <c r="H75" s="5">
        <v>0.3</v>
      </c>
      <c r="I75" s="5"/>
      <c r="J75" s="5"/>
    </row>
    <row r="76" spans="2:10" x14ac:dyDescent="0.35">
      <c r="B76" s="5" t="str">
        <f t="shared" si="7"/>
        <v>Chira</v>
      </c>
      <c r="C76" s="5">
        <f t="shared" si="8"/>
        <v>2</v>
      </c>
      <c r="D76" s="5" t="s">
        <v>364</v>
      </c>
      <c r="E76" s="5">
        <v>2</v>
      </c>
      <c r="F76" s="5" t="s">
        <v>15</v>
      </c>
      <c r="G76" s="5">
        <v>25</v>
      </c>
      <c r="H76" s="5">
        <v>0.3</v>
      </c>
      <c r="I76" s="5"/>
      <c r="J76" s="5"/>
    </row>
    <row r="77" spans="2:10" x14ac:dyDescent="0.35">
      <c r="B77" s="5" t="str">
        <f t="shared" si="7"/>
        <v>Chira</v>
      </c>
      <c r="C77" s="5">
        <f t="shared" si="8"/>
        <v>2</v>
      </c>
      <c r="D77" s="5" t="s">
        <v>364</v>
      </c>
      <c r="E77" s="5">
        <v>2</v>
      </c>
      <c r="F77" s="5" t="s">
        <v>15</v>
      </c>
      <c r="G77" s="5">
        <v>25</v>
      </c>
      <c r="H77" s="5">
        <v>0.3</v>
      </c>
      <c r="I77" s="5"/>
      <c r="J77" s="5"/>
    </row>
    <row r="78" spans="2:10" x14ac:dyDescent="0.35">
      <c r="B78" s="5" t="str">
        <f t="shared" si="7"/>
        <v>Chira</v>
      </c>
      <c r="C78" s="5">
        <f t="shared" si="8"/>
        <v>2</v>
      </c>
      <c r="D78" s="5" t="s">
        <v>364</v>
      </c>
      <c r="E78" s="5">
        <v>2</v>
      </c>
      <c r="F78" s="5" t="s">
        <v>15</v>
      </c>
      <c r="G78" s="5">
        <v>25</v>
      </c>
      <c r="H78" s="5">
        <v>0.3</v>
      </c>
      <c r="I78" s="5"/>
      <c r="J78" s="5"/>
    </row>
    <row r="79" spans="2:10" x14ac:dyDescent="0.35">
      <c r="B79" s="5" t="str">
        <f t="shared" si="7"/>
        <v>Chira</v>
      </c>
      <c r="C79" s="5">
        <f t="shared" si="8"/>
        <v>2</v>
      </c>
      <c r="D79" s="5" t="s">
        <v>364</v>
      </c>
      <c r="E79" s="5">
        <v>2</v>
      </c>
      <c r="F79" s="5" t="s">
        <v>15</v>
      </c>
      <c r="G79" s="5">
        <v>25</v>
      </c>
      <c r="H79" s="5">
        <v>0.3</v>
      </c>
      <c r="I79" s="5"/>
      <c r="J79" s="5"/>
    </row>
    <row r="80" spans="2:10" x14ac:dyDescent="0.35">
      <c r="B80" s="5" t="str">
        <f t="shared" si="7"/>
        <v>Chira</v>
      </c>
      <c r="C80" s="5">
        <f t="shared" si="8"/>
        <v>2</v>
      </c>
      <c r="D80" s="5" t="s">
        <v>364</v>
      </c>
      <c r="E80" s="5">
        <v>2</v>
      </c>
      <c r="F80" s="5" t="s">
        <v>15</v>
      </c>
      <c r="G80" s="5">
        <v>25</v>
      </c>
      <c r="H80" s="5">
        <v>0.3</v>
      </c>
      <c r="I80" s="5"/>
      <c r="J80" s="5"/>
    </row>
    <row r="81" spans="2:10" x14ac:dyDescent="0.35">
      <c r="B81" s="5" t="str">
        <f t="shared" si="7"/>
        <v>Chira</v>
      </c>
      <c r="C81" s="5">
        <f t="shared" si="8"/>
        <v>2</v>
      </c>
      <c r="D81" s="5" t="s">
        <v>364</v>
      </c>
      <c r="E81" s="5">
        <v>2</v>
      </c>
      <c r="F81" s="5" t="s">
        <v>15</v>
      </c>
      <c r="G81" s="5">
        <v>26</v>
      </c>
      <c r="H81" s="5">
        <v>0.3</v>
      </c>
      <c r="I81" s="5"/>
      <c r="J81" s="5"/>
    </row>
    <row r="82" spans="2:10" x14ac:dyDescent="0.35">
      <c r="B82" s="5" t="str">
        <f t="shared" si="7"/>
        <v>Chira</v>
      </c>
      <c r="C82" s="5">
        <f t="shared" si="8"/>
        <v>2</v>
      </c>
      <c r="D82" s="5" t="s">
        <v>364</v>
      </c>
      <c r="E82" s="5">
        <v>2</v>
      </c>
      <c r="F82" s="5" t="s">
        <v>15</v>
      </c>
      <c r="G82" s="5">
        <v>26</v>
      </c>
      <c r="H82" s="5">
        <v>0.3</v>
      </c>
      <c r="I82" s="5"/>
      <c r="J82" s="5"/>
    </row>
    <row r="83" spans="2:10" x14ac:dyDescent="0.35">
      <c r="B83" s="5" t="str">
        <f t="shared" si="7"/>
        <v>Chira</v>
      </c>
      <c r="C83" s="5">
        <f t="shared" si="8"/>
        <v>2</v>
      </c>
      <c r="D83" s="5" t="s">
        <v>364</v>
      </c>
      <c r="E83" s="5">
        <v>2</v>
      </c>
      <c r="F83" s="5" t="s">
        <v>15</v>
      </c>
      <c r="G83" s="5">
        <v>26</v>
      </c>
      <c r="H83" s="5">
        <v>0.3</v>
      </c>
      <c r="I83" s="5"/>
      <c r="J83" s="5"/>
    </row>
    <row r="84" spans="2:10" x14ac:dyDescent="0.35">
      <c r="B84" s="5" t="str">
        <f t="shared" si="7"/>
        <v>Chira</v>
      </c>
      <c r="C84" s="5">
        <f t="shared" si="8"/>
        <v>2</v>
      </c>
      <c r="D84" s="5" t="s">
        <v>364</v>
      </c>
      <c r="E84" s="5">
        <v>2</v>
      </c>
      <c r="F84" s="5" t="s">
        <v>15</v>
      </c>
      <c r="G84" s="5">
        <v>26</v>
      </c>
      <c r="H84" s="5">
        <v>0.3</v>
      </c>
      <c r="I84" s="5"/>
      <c r="J84" s="5"/>
    </row>
    <row r="85" spans="2:10" x14ac:dyDescent="0.35">
      <c r="B85" s="5" t="str">
        <f t="shared" si="7"/>
        <v>Chira</v>
      </c>
      <c r="C85" s="5">
        <f t="shared" si="8"/>
        <v>2</v>
      </c>
      <c r="D85" s="5" t="s">
        <v>364</v>
      </c>
      <c r="E85" s="5">
        <v>2</v>
      </c>
      <c r="F85" s="5" t="s">
        <v>60</v>
      </c>
      <c r="G85" s="5">
        <v>28</v>
      </c>
      <c r="H85" s="5">
        <v>0.3</v>
      </c>
      <c r="I85" s="5"/>
      <c r="J85" s="5"/>
    </row>
    <row r="86" spans="2:10" x14ac:dyDescent="0.35">
      <c r="B86" s="5" t="str">
        <f t="shared" si="7"/>
        <v>Chira</v>
      </c>
      <c r="C86" s="5">
        <f t="shared" si="8"/>
        <v>2</v>
      </c>
      <c r="D86" s="5" t="s">
        <v>364</v>
      </c>
      <c r="E86" s="5">
        <v>2</v>
      </c>
      <c r="F86" s="5" t="s">
        <v>60</v>
      </c>
      <c r="G86" s="5">
        <v>30</v>
      </c>
      <c r="H86" s="5">
        <v>0.3</v>
      </c>
      <c r="I86" s="5"/>
      <c r="J86" s="5"/>
    </row>
    <row r="87" spans="2:10" x14ac:dyDescent="0.35">
      <c r="B87" s="5" t="str">
        <f t="shared" si="7"/>
        <v>Chira</v>
      </c>
      <c r="C87" s="5">
        <f t="shared" si="8"/>
        <v>2</v>
      </c>
      <c r="D87" s="5" t="s">
        <v>364</v>
      </c>
      <c r="E87" s="5">
        <v>2</v>
      </c>
      <c r="F87" s="5" t="s">
        <v>60</v>
      </c>
      <c r="G87" s="5">
        <v>30</v>
      </c>
      <c r="H87" s="5">
        <v>0.3</v>
      </c>
      <c r="I87" s="5"/>
      <c r="J87" s="5"/>
    </row>
    <row r="88" spans="2:10" x14ac:dyDescent="0.35">
      <c r="B88" s="5" t="str">
        <f t="shared" si="7"/>
        <v>Chira</v>
      </c>
      <c r="C88" s="5">
        <f t="shared" si="8"/>
        <v>2</v>
      </c>
      <c r="D88" s="5" t="s">
        <v>364</v>
      </c>
      <c r="E88" s="5">
        <v>2</v>
      </c>
      <c r="F88" s="5" t="s">
        <v>60</v>
      </c>
      <c r="G88" s="5">
        <v>32</v>
      </c>
      <c r="H88" s="5">
        <v>0.3</v>
      </c>
      <c r="I88" s="5"/>
      <c r="J88" s="5" t="s">
        <v>1002</v>
      </c>
    </row>
    <row r="89" spans="2:10" x14ac:dyDescent="0.35">
      <c r="B89" s="5" t="str">
        <f t="shared" si="7"/>
        <v>Chira</v>
      </c>
      <c r="C89" s="5">
        <f t="shared" si="8"/>
        <v>2</v>
      </c>
      <c r="D89" s="5" t="s">
        <v>364</v>
      </c>
      <c r="E89" s="5">
        <v>2</v>
      </c>
      <c r="F89" s="5" t="s">
        <v>60</v>
      </c>
      <c r="G89" s="5">
        <v>32</v>
      </c>
      <c r="H89" s="5">
        <v>0.3</v>
      </c>
      <c r="I89" s="5"/>
      <c r="J89" s="5"/>
    </row>
    <row r="90" spans="2:10" x14ac:dyDescent="0.35">
      <c r="B90" s="5" t="str">
        <f t="shared" si="7"/>
        <v>Chira</v>
      </c>
      <c r="C90" s="5">
        <f t="shared" si="8"/>
        <v>2</v>
      </c>
      <c r="D90" s="5" t="s">
        <v>364</v>
      </c>
      <c r="E90" s="5">
        <v>2</v>
      </c>
      <c r="F90" s="5" t="s">
        <v>60</v>
      </c>
      <c r="G90" s="5">
        <v>33</v>
      </c>
      <c r="H90" s="5">
        <v>0.3</v>
      </c>
      <c r="I90" s="5"/>
      <c r="J90" s="5"/>
    </row>
    <row r="91" spans="2:10" x14ac:dyDescent="0.35">
      <c r="B91" s="5" t="str">
        <f t="shared" si="7"/>
        <v>Chira</v>
      </c>
      <c r="C91" s="5">
        <f t="shared" si="8"/>
        <v>2</v>
      </c>
      <c r="D91" s="5" t="s">
        <v>364</v>
      </c>
      <c r="E91" s="5">
        <v>2</v>
      </c>
      <c r="F91" s="5" t="s">
        <v>60</v>
      </c>
      <c r="G91" s="5">
        <v>33</v>
      </c>
      <c r="H91" s="5">
        <v>0.3</v>
      </c>
      <c r="I91" s="5"/>
      <c r="J91" s="5"/>
    </row>
    <row r="92" spans="2:10" x14ac:dyDescent="0.35">
      <c r="B92" s="5" t="str">
        <f t="shared" si="7"/>
        <v>Chira</v>
      </c>
      <c r="C92" s="5">
        <f t="shared" si="8"/>
        <v>2</v>
      </c>
      <c r="D92" s="5" t="s">
        <v>364</v>
      </c>
      <c r="E92" s="5">
        <v>2</v>
      </c>
      <c r="F92" s="5" t="s">
        <v>60</v>
      </c>
      <c r="G92" s="5">
        <v>33</v>
      </c>
      <c r="H92" s="5">
        <v>0.3</v>
      </c>
      <c r="I92" s="5"/>
      <c r="J92" s="5"/>
    </row>
    <row r="93" spans="2:10" x14ac:dyDescent="0.35">
      <c r="B93" s="5" t="str">
        <f t="shared" si="7"/>
        <v>Chira</v>
      </c>
      <c r="C93" s="5">
        <f t="shared" si="8"/>
        <v>2</v>
      </c>
      <c r="D93" s="5" t="s">
        <v>364</v>
      </c>
      <c r="E93" s="5">
        <v>2</v>
      </c>
      <c r="F93" s="5" t="s">
        <v>60</v>
      </c>
      <c r="G93" s="5">
        <v>34</v>
      </c>
      <c r="H93" s="5">
        <v>0.3</v>
      </c>
      <c r="I93" s="5"/>
      <c r="J93" s="5"/>
    </row>
    <row r="94" spans="2:10" x14ac:dyDescent="0.35">
      <c r="B94" s="5" t="str">
        <f t="shared" si="7"/>
        <v>Chira</v>
      </c>
      <c r="C94" s="5">
        <f t="shared" si="8"/>
        <v>2</v>
      </c>
      <c r="D94" s="5" t="s">
        <v>364</v>
      </c>
      <c r="E94" s="5">
        <v>2</v>
      </c>
      <c r="F94" s="5" t="s">
        <v>60</v>
      </c>
      <c r="G94" s="5">
        <v>34</v>
      </c>
      <c r="H94" s="5">
        <v>0.3</v>
      </c>
      <c r="I94" s="5"/>
      <c r="J94" s="5"/>
    </row>
    <row r="95" spans="2:10" x14ac:dyDescent="0.35">
      <c r="B95" s="5" t="str">
        <f t="shared" si="7"/>
        <v>Chira</v>
      </c>
      <c r="C95" s="5">
        <f t="shared" si="8"/>
        <v>2</v>
      </c>
      <c r="D95" s="5" t="s">
        <v>364</v>
      </c>
      <c r="E95" s="5">
        <v>2</v>
      </c>
      <c r="F95" s="5" t="s">
        <v>60</v>
      </c>
      <c r="G95" s="5">
        <v>34</v>
      </c>
      <c r="H95" s="5">
        <v>0.3</v>
      </c>
      <c r="I95" s="5"/>
      <c r="J95" s="5"/>
    </row>
    <row r="96" spans="2:10" x14ac:dyDescent="0.35">
      <c r="B96" s="5" t="str">
        <f t="shared" si="7"/>
        <v>Chira</v>
      </c>
      <c r="C96" s="5">
        <f t="shared" si="8"/>
        <v>2</v>
      </c>
      <c r="D96" s="5" t="s">
        <v>373</v>
      </c>
      <c r="E96" s="5">
        <v>2</v>
      </c>
      <c r="F96" s="5" t="s">
        <v>68</v>
      </c>
      <c r="G96" s="5">
        <v>36</v>
      </c>
      <c r="H96" s="5">
        <v>0.4</v>
      </c>
      <c r="I96" s="5"/>
      <c r="J96" s="5" t="s">
        <v>1011</v>
      </c>
    </row>
    <row r="97" spans="2:10" x14ac:dyDescent="0.35">
      <c r="B97" s="5" t="str">
        <f t="shared" si="7"/>
        <v>Chira</v>
      </c>
      <c r="C97" s="5">
        <f t="shared" si="8"/>
        <v>2</v>
      </c>
      <c r="D97" s="5" t="s">
        <v>364</v>
      </c>
      <c r="E97" s="5">
        <v>2</v>
      </c>
      <c r="F97" s="5" t="s">
        <v>15</v>
      </c>
      <c r="G97" s="5">
        <v>27</v>
      </c>
      <c r="H97" s="5">
        <v>0.4</v>
      </c>
      <c r="I97" s="5"/>
      <c r="J97" s="5"/>
    </row>
    <row r="98" spans="2:10" x14ac:dyDescent="0.35">
      <c r="B98" s="5" t="str">
        <f t="shared" si="7"/>
        <v>Chira</v>
      </c>
      <c r="C98" s="5">
        <f t="shared" si="8"/>
        <v>2</v>
      </c>
      <c r="D98" s="5" t="s">
        <v>364</v>
      </c>
      <c r="E98" s="5">
        <v>2</v>
      </c>
      <c r="F98" s="5" t="s">
        <v>15</v>
      </c>
      <c r="G98" s="5">
        <v>27</v>
      </c>
      <c r="H98" s="5">
        <v>0.4</v>
      </c>
      <c r="I98" s="5"/>
      <c r="J98" s="5"/>
    </row>
    <row r="99" spans="2:10" x14ac:dyDescent="0.35">
      <c r="B99" s="5" t="str">
        <f t="shared" si="7"/>
        <v>Chira</v>
      </c>
      <c r="C99" s="5">
        <f t="shared" si="8"/>
        <v>2</v>
      </c>
      <c r="D99" s="5" t="s">
        <v>364</v>
      </c>
      <c r="E99" s="5">
        <v>2</v>
      </c>
      <c r="F99" s="5" t="s">
        <v>15</v>
      </c>
      <c r="G99" s="5">
        <v>28</v>
      </c>
      <c r="H99" s="5">
        <v>0.4</v>
      </c>
      <c r="I99" s="5"/>
      <c r="J99" s="5"/>
    </row>
    <row r="100" spans="2:10" x14ac:dyDescent="0.35">
      <c r="B100" s="5" t="str">
        <f t="shared" ref="B100:B114" si="9">$W$5</f>
        <v>Chira</v>
      </c>
      <c r="C100" s="5">
        <f t="shared" ref="C100:C114" si="10">$W$6</f>
        <v>2</v>
      </c>
      <c r="D100" s="5" t="s">
        <v>364</v>
      </c>
      <c r="E100" s="5">
        <v>2</v>
      </c>
      <c r="F100" s="5" t="s">
        <v>60</v>
      </c>
      <c r="G100" s="5">
        <v>33</v>
      </c>
      <c r="H100" s="5">
        <v>0.4</v>
      </c>
      <c r="I100" s="5"/>
      <c r="J100" s="5"/>
    </row>
    <row r="101" spans="2:10" x14ac:dyDescent="0.35">
      <c r="B101" s="5" t="str">
        <f t="shared" si="9"/>
        <v>Chira</v>
      </c>
      <c r="C101" s="5">
        <f t="shared" si="10"/>
        <v>2</v>
      </c>
      <c r="D101" s="5" t="s">
        <v>364</v>
      </c>
      <c r="E101" s="5">
        <v>2</v>
      </c>
      <c r="F101" s="5" t="s">
        <v>60</v>
      </c>
      <c r="G101" s="5">
        <v>35</v>
      </c>
      <c r="H101" s="5">
        <v>0.4</v>
      </c>
      <c r="I101" s="5"/>
      <c r="J101" s="5"/>
    </row>
    <row r="102" spans="2:10" x14ac:dyDescent="0.35">
      <c r="B102" s="5" t="str">
        <f t="shared" si="9"/>
        <v>Chira</v>
      </c>
      <c r="C102" s="5">
        <f t="shared" si="10"/>
        <v>2</v>
      </c>
      <c r="D102" s="5" t="s">
        <v>364</v>
      </c>
      <c r="E102" s="5">
        <v>1</v>
      </c>
      <c r="F102" s="5" t="s">
        <v>68</v>
      </c>
      <c r="G102" s="5">
        <v>36</v>
      </c>
      <c r="H102" s="5">
        <v>0.4</v>
      </c>
      <c r="I102" s="5"/>
      <c r="J102" s="5" t="s">
        <v>1011</v>
      </c>
    </row>
    <row r="103" spans="2:10" x14ac:dyDescent="0.35">
      <c r="B103" s="5" t="str">
        <f t="shared" si="9"/>
        <v>Chira</v>
      </c>
      <c r="C103" s="5">
        <f t="shared" si="10"/>
        <v>2</v>
      </c>
      <c r="D103" s="5" t="s">
        <v>364</v>
      </c>
      <c r="E103" s="5">
        <v>2</v>
      </c>
      <c r="F103" s="5" t="s">
        <v>15</v>
      </c>
      <c r="G103" s="5">
        <v>28</v>
      </c>
      <c r="H103" s="5">
        <v>0.5</v>
      </c>
      <c r="I103" s="5"/>
      <c r="J103" s="5"/>
    </row>
    <row r="104" spans="2:10" x14ac:dyDescent="0.35">
      <c r="B104" s="5" t="str">
        <f t="shared" si="9"/>
        <v>Chira</v>
      </c>
      <c r="C104" s="5">
        <f t="shared" si="10"/>
        <v>2</v>
      </c>
      <c r="D104" s="5" t="s">
        <v>373</v>
      </c>
      <c r="E104" s="5">
        <v>2</v>
      </c>
      <c r="F104" s="5" t="s">
        <v>68</v>
      </c>
      <c r="G104" s="5">
        <v>41</v>
      </c>
      <c r="H104" s="5">
        <v>0.6</v>
      </c>
      <c r="I104" s="5"/>
      <c r="J104" s="5"/>
    </row>
    <row r="105" spans="2:10" x14ac:dyDescent="0.35">
      <c r="B105" s="5" t="str">
        <f t="shared" si="9"/>
        <v>Chira</v>
      </c>
      <c r="C105" s="5">
        <f t="shared" si="10"/>
        <v>2</v>
      </c>
      <c r="D105" s="5" t="s">
        <v>373</v>
      </c>
      <c r="E105" s="5">
        <v>2</v>
      </c>
      <c r="F105" s="5" t="s">
        <v>68</v>
      </c>
      <c r="G105" s="5">
        <v>42</v>
      </c>
      <c r="H105" s="5">
        <v>0.7</v>
      </c>
      <c r="I105" s="5"/>
      <c r="J105" s="5"/>
    </row>
    <row r="106" spans="2:10" x14ac:dyDescent="0.35">
      <c r="B106" s="5" t="str">
        <f t="shared" si="9"/>
        <v>Chira</v>
      </c>
      <c r="C106" s="5">
        <f t="shared" si="10"/>
        <v>2</v>
      </c>
      <c r="D106" s="5" t="s">
        <v>373</v>
      </c>
      <c r="E106" s="5">
        <v>2</v>
      </c>
      <c r="F106" s="5" t="s">
        <v>68</v>
      </c>
      <c r="G106" s="5">
        <v>45</v>
      </c>
      <c r="H106" s="5">
        <v>0.8</v>
      </c>
      <c r="I106" s="5"/>
      <c r="J106" s="5"/>
    </row>
    <row r="107" spans="2:10" x14ac:dyDescent="0.35">
      <c r="B107" s="5" t="str">
        <f t="shared" si="9"/>
        <v>Chira</v>
      </c>
      <c r="C107" s="5">
        <f t="shared" si="10"/>
        <v>2</v>
      </c>
      <c r="D107" s="5" t="s">
        <v>373</v>
      </c>
      <c r="E107" s="5">
        <v>1</v>
      </c>
      <c r="F107" s="5" t="s">
        <v>256</v>
      </c>
      <c r="G107" s="5">
        <v>93</v>
      </c>
      <c r="H107" s="5">
        <v>6.6</v>
      </c>
      <c r="I107" s="5"/>
      <c r="J107" s="5"/>
    </row>
    <row r="108" spans="2:10" x14ac:dyDescent="0.35">
      <c r="B108" s="5" t="str">
        <f t="shared" si="9"/>
        <v>Chira</v>
      </c>
      <c r="C108" s="5">
        <f t="shared" si="10"/>
        <v>2</v>
      </c>
      <c r="D108" s="5" t="s">
        <v>373</v>
      </c>
      <c r="E108" s="5">
        <v>1</v>
      </c>
      <c r="F108" s="5" t="s">
        <v>256</v>
      </c>
      <c r="G108" s="5">
        <v>95</v>
      </c>
      <c r="H108" s="5">
        <v>6.7</v>
      </c>
      <c r="I108" s="5"/>
      <c r="J108" s="5"/>
    </row>
    <row r="109" spans="2:10" x14ac:dyDescent="0.35">
      <c r="B109" s="5" t="str">
        <f t="shared" si="9"/>
        <v>Chira</v>
      </c>
      <c r="C109" s="5">
        <f t="shared" si="10"/>
        <v>2</v>
      </c>
      <c r="D109" s="5" t="s">
        <v>365</v>
      </c>
      <c r="E109" s="5">
        <v>1</v>
      </c>
      <c r="F109" s="5" t="s">
        <v>55</v>
      </c>
      <c r="G109" s="5">
        <v>54</v>
      </c>
      <c r="H109" s="5">
        <v>7</v>
      </c>
      <c r="I109" s="5"/>
      <c r="J109" s="5"/>
    </row>
    <row r="110" spans="2:10" x14ac:dyDescent="0.35">
      <c r="B110" s="5" t="str">
        <f t="shared" si="9"/>
        <v>Chira</v>
      </c>
      <c r="C110" s="5">
        <f t="shared" si="10"/>
        <v>2</v>
      </c>
      <c r="D110" s="5" t="s">
        <v>364</v>
      </c>
      <c r="E110" s="5">
        <v>1</v>
      </c>
      <c r="F110" s="5" t="s">
        <v>23</v>
      </c>
      <c r="G110" s="5">
        <v>92</v>
      </c>
      <c r="H110" s="5">
        <v>12.6</v>
      </c>
      <c r="I110" s="5"/>
      <c r="J110" s="5"/>
    </row>
    <row r="111" spans="2:10" x14ac:dyDescent="0.35">
      <c r="B111" s="5" t="str">
        <f t="shared" si="9"/>
        <v>Chira</v>
      </c>
      <c r="C111" s="5">
        <f t="shared" si="10"/>
        <v>2</v>
      </c>
      <c r="D111" s="5" t="s">
        <v>373</v>
      </c>
      <c r="E111" s="5">
        <v>3</v>
      </c>
      <c r="F111" s="5" t="s">
        <v>31</v>
      </c>
      <c r="G111" s="5">
        <v>84</v>
      </c>
      <c r="H111" s="5">
        <v>13.9</v>
      </c>
      <c r="I111" s="5"/>
      <c r="J111" s="5"/>
    </row>
    <row r="112" spans="2:10" x14ac:dyDescent="0.35">
      <c r="B112" s="5" t="str">
        <f t="shared" si="9"/>
        <v>Chira</v>
      </c>
      <c r="C112" s="5">
        <f t="shared" si="10"/>
        <v>2</v>
      </c>
      <c r="D112" s="5" t="s">
        <v>373</v>
      </c>
      <c r="E112" s="5">
        <v>1</v>
      </c>
      <c r="F112" s="5" t="s">
        <v>23</v>
      </c>
      <c r="G112" s="5">
        <v>105</v>
      </c>
      <c r="H112" s="5">
        <v>19.5</v>
      </c>
      <c r="I112" s="5"/>
      <c r="J112" s="5"/>
    </row>
    <row r="113" spans="2:10" x14ac:dyDescent="0.35">
      <c r="B113" s="5" t="str">
        <f t="shared" si="9"/>
        <v>Chira</v>
      </c>
      <c r="C113" s="5">
        <f t="shared" si="10"/>
        <v>2</v>
      </c>
      <c r="D113" s="5" t="s">
        <v>365</v>
      </c>
      <c r="E113" s="5">
        <v>2</v>
      </c>
      <c r="F113" s="5" t="s">
        <v>1147</v>
      </c>
      <c r="G113" s="5">
        <v>135</v>
      </c>
      <c r="H113" s="5">
        <v>24</v>
      </c>
      <c r="I113" s="5"/>
      <c r="J113" s="5" t="s">
        <v>1146</v>
      </c>
    </row>
    <row r="114" spans="2:10" x14ac:dyDescent="0.35">
      <c r="B114" s="5" t="str">
        <f t="shared" si="9"/>
        <v>Chira</v>
      </c>
      <c r="C114" s="5">
        <f t="shared" si="10"/>
        <v>2</v>
      </c>
      <c r="D114" s="5" t="s">
        <v>373</v>
      </c>
      <c r="E114" s="5">
        <v>2</v>
      </c>
      <c r="F114" s="5" t="s">
        <v>6</v>
      </c>
      <c r="G114" s="5">
        <v>135</v>
      </c>
      <c r="H114" s="5">
        <v>55.9</v>
      </c>
      <c r="I114" s="5"/>
      <c r="J114" s="5"/>
    </row>
  </sheetData>
  <mergeCells count="1">
    <mergeCell ref="W3:AA3"/>
  </mergeCells>
  <conditionalFormatting sqref="W5:W9">
    <cfRule type="containsBlanks" dxfId="84" priority="2">
      <formula>LEN(TRIM(W5))=0</formula>
    </cfRule>
  </conditionalFormatting>
  <conditionalFormatting sqref="W13:Y14 Z15:AA15 W17:Y18 W20:Y32">
    <cfRule type="containsBlanks" dxfId="83"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1" id="{ADCAC8DE-C245-4B4F-B60D-817C2418375E}">
            <xm:f>COUNT(MATCH($F4,'Potential Species'!$C$4:$C$945, 0))=0</xm:f>
            <x14:dxf>
              <fill>
                <patternFill patternType="solid">
                  <bgColor theme="5" tint="0.79998168889431442"/>
                </patternFill>
              </fill>
            </x14:dxf>
          </x14:cfRule>
          <xm:sqref>F4:F114</xm:sqref>
        </x14:conditionalFormatting>
      </x14:conditionalFormatting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40AD-63D9-4BCA-9CF3-33077D9D4026}">
  <sheetPr codeName="Sheet82"/>
  <dimension ref="A1:I68"/>
  <sheetViews>
    <sheetView workbookViewId="0"/>
  </sheetViews>
  <sheetFormatPr defaultRowHeight="14.5" x14ac:dyDescent="0.35"/>
  <cols>
    <col min="1" max="1" width="6.179687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16.36328125" bestFit="1" customWidth="1"/>
    <col min="10" max="10" width="23.54296875" bestFit="1" customWidth="1"/>
    <col min="11" max="11" width="23.1796875" bestFit="1" customWidth="1"/>
    <col min="12" max="12" width="12.7265625" bestFit="1" customWidth="1"/>
    <col min="13" max="13" width="19.81640625" bestFit="1" customWidth="1"/>
    <col min="14" max="14" width="17.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51</v>
      </c>
      <c r="B2">
        <v>3</v>
      </c>
      <c r="C2" t="s">
        <v>365</v>
      </c>
      <c r="D2">
        <v>9</v>
      </c>
      <c r="E2" t="s">
        <v>55</v>
      </c>
      <c r="F2">
        <v>46</v>
      </c>
      <c r="G2">
        <v>4.5</v>
      </c>
    </row>
    <row r="3" spans="1:9" x14ac:dyDescent="0.35">
      <c r="A3" t="s">
        <v>51</v>
      </c>
      <c r="B3">
        <v>3</v>
      </c>
      <c r="C3" t="s">
        <v>365</v>
      </c>
      <c r="D3">
        <v>6</v>
      </c>
      <c r="E3" t="s">
        <v>31</v>
      </c>
      <c r="F3">
        <v>77</v>
      </c>
      <c r="G3">
        <v>10.5</v>
      </c>
    </row>
    <row r="4" spans="1:9" x14ac:dyDescent="0.35">
      <c r="A4" t="s">
        <v>51</v>
      </c>
      <c r="B4">
        <v>3</v>
      </c>
      <c r="C4" t="s">
        <v>365</v>
      </c>
      <c r="D4">
        <v>7</v>
      </c>
      <c r="E4" t="s">
        <v>271</v>
      </c>
      <c r="F4">
        <v>95</v>
      </c>
      <c r="G4">
        <v>19.8</v>
      </c>
    </row>
    <row r="5" spans="1:9" x14ac:dyDescent="0.35">
      <c r="A5" t="s">
        <v>51</v>
      </c>
      <c r="B5">
        <v>3</v>
      </c>
      <c r="C5" t="s">
        <v>365</v>
      </c>
      <c r="D5">
        <v>2</v>
      </c>
      <c r="E5" t="s">
        <v>71</v>
      </c>
      <c r="F5">
        <v>101</v>
      </c>
      <c r="G5">
        <v>11.4</v>
      </c>
    </row>
    <row r="6" spans="1:9" x14ac:dyDescent="0.35">
      <c r="A6" t="s">
        <v>51</v>
      </c>
      <c r="B6">
        <v>3</v>
      </c>
      <c r="C6" t="s">
        <v>365</v>
      </c>
      <c r="D6">
        <v>1</v>
      </c>
      <c r="E6" t="s">
        <v>71</v>
      </c>
      <c r="F6">
        <v>102</v>
      </c>
      <c r="G6">
        <v>12</v>
      </c>
    </row>
    <row r="7" spans="1:9" x14ac:dyDescent="0.35">
      <c r="A7" t="s">
        <v>51</v>
      </c>
      <c r="B7">
        <v>3</v>
      </c>
      <c r="C7" t="s">
        <v>365</v>
      </c>
      <c r="D7">
        <v>5</v>
      </c>
      <c r="E7" t="s">
        <v>71</v>
      </c>
      <c r="F7">
        <v>104</v>
      </c>
      <c r="G7">
        <v>13</v>
      </c>
    </row>
    <row r="8" spans="1:9" x14ac:dyDescent="0.35">
      <c r="A8" t="s">
        <v>51</v>
      </c>
      <c r="B8">
        <v>3</v>
      </c>
      <c r="C8" t="s">
        <v>365</v>
      </c>
      <c r="D8">
        <v>1</v>
      </c>
      <c r="E8" t="s">
        <v>71</v>
      </c>
      <c r="F8">
        <v>105</v>
      </c>
      <c r="G8">
        <v>13.4</v>
      </c>
      <c r="I8" t="s">
        <v>1012</v>
      </c>
    </row>
    <row r="9" spans="1:9" x14ac:dyDescent="0.35">
      <c r="A9" t="s">
        <v>51</v>
      </c>
      <c r="B9">
        <v>3</v>
      </c>
      <c r="C9" t="s">
        <v>365</v>
      </c>
      <c r="D9">
        <v>2</v>
      </c>
      <c r="E9" t="s">
        <v>71</v>
      </c>
      <c r="F9">
        <v>106</v>
      </c>
      <c r="G9">
        <v>12.8</v>
      </c>
    </row>
    <row r="10" spans="1:9" x14ac:dyDescent="0.35">
      <c r="A10" t="s">
        <v>51</v>
      </c>
      <c r="B10">
        <v>3</v>
      </c>
      <c r="C10" t="s">
        <v>365</v>
      </c>
      <c r="D10">
        <v>4</v>
      </c>
      <c r="E10" t="s">
        <v>71</v>
      </c>
      <c r="F10">
        <v>108</v>
      </c>
      <c r="G10">
        <v>14.3</v>
      </c>
    </row>
    <row r="11" spans="1:9" x14ac:dyDescent="0.35">
      <c r="A11" t="s">
        <v>51</v>
      </c>
      <c r="B11">
        <v>3</v>
      </c>
      <c r="C11" t="s">
        <v>365</v>
      </c>
      <c r="D11">
        <v>3</v>
      </c>
      <c r="E11" t="s">
        <v>71</v>
      </c>
      <c r="F11">
        <v>109</v>
      </c>
      <c r="G11">
        <v>16.600000000000001</v>
      </c>
    </row>
    <row r="12" spans="1:9" x14ac:dyDescent="0.35">
      <c r="A12" t="s">
        <v>51</v>
      </c>
      <c r="B12">
        <v>3</v>
      </c>
      <c r="C12" t="s">
        <v>365</v>
      </c>
      <c r="D12">
        <v>7</v>
      </c>
      <c r="E12" t="s">
        <v>28</v>
      </c>
      <c r="F12">
        <v>120</v>
      </c>
      <c r="G12">
        <v>25.4</v>
      </c>
    </row>
    <row r="13" spans="1:9" x14ac:dyDescent="0.35">
      <c r="A13" t="s">
        <v>51</v>
      </c>
      <c r="B13">
        <v>3</v>
      </c>
      <c r="C13" t="s">
        <v>365</v>
      </c>
      <c r="D13">
        <v>8</v>
      </c>
      <c r="E13" t="s">
        <v>256</v>
      </c>
      <c r="F13">
        <v>184</v>
      </c>
      <c r="G13">
        <v>62.7</v>
      </c>
    </row>
    <row r="14" spans="1:9" x14ac:dyDescent="0.35">
      <c r="A14" t="s">
        <v>51</v>
      </c>
      <c r="B14">
        <v>3</v>
      </c>
      <c r="C14" t="s">
        <v>373</v>
      </c>
      <c r="D14">
        <v>2</v>
      </c>
      <c r="E14" t="s">
        <v>200</v>
      </c>
      <c r="F14">
        <v>53</v>
      </c>
      <c r="G14">
        <v>2.4</v>
      </c>
    </row>
    <row r="15" spans="1:9" x14ac:dyDescent="0.35">
      <c r="A15" t="s">
        <v>51</v>
      </c>
      <c r="B15">
        <v>3</v>
      </c>
      <c r="C15" t="s">
        <v>373</v>
      </c>
      <c r="D15">
        <v>1</v>
      </c>
      <c r="E15" t="s">
        <v>31</v>
      </c>
      <c r="F15">
        <v>82</v>
      </c>
      <c r="G15">
        <v>13.8</v>
      </c>
    </row>
    <row r="16" spans="1:9" x14ac:dyDescent="0.35">
      <c r="A16" t="s">
        <v>51</v>
      </c>
      <c r="B16">
        <v>3</v>
      </c>
      <c r="C16" t="s">
        <v>373</v>
      </c>
      <c r="D16">
        <v>3</v>
      </c>
      <c r="E16" t="s">
        <v>103</v>
      </c>
      <c r="F16">
        <v>85</v>
      </c>
      <c r="G16">
        <v>15.3</v>
      </c>
    </row>
    <row r="17" spans="1:7" x14ac:dyDescent="0.35">
      <c r="A17" t="s">
        <v>51</v>
      </c>
      <c r="B17">
        <v>3</v>
      </c>
      <c r="C17" t="s">
        <v>373</v>
      </c>
      <c r="D17">
        <v>2</v>
      </c>
      <c r="E17" t="s">
        <v>23</v>
      </c>
      <c r="F17">
        <v>101</v>
      </c>
      <c r="G17">
        <v>15.9</v>
      </c>
    </row>
    <row r="18" spans="1:7" x14ac:dyDescent="0.35">
      <c r="A18" t="s">
        <v>51</v>
      </c>
      <c r="B18">
        <v>3</v>
      </c>
      <c r="C18" t="s">
        <v>373</v>
      </c>
      <c r="D18">
        <v>2</v>
      </c>
      <c r="E18" t="s">
        <v>256</v>
      </c>
      <c r="F18">
        <v>103</v>
      </c>
      <c r="G18">
        <v>10.199999999999999</v>
      </c>
    </row>
    <row r="19" spans="1:7" x14ac:dyDescent="0.35">
      <c r="A19" t="s">
        <v>51</v>
      </c>
      <c r="B19">
        <v>3</v>
      </c>
      <c r="C19" t="s">
        <v>373</v>
      </c>
      <c r="D19">
        <v>2</v>
      </c>
      <c r="E19" t="s">
        <v>23</v>
      </c>
      <c r="F19">
        <v>105</v>
      </c>
      <c r="G19">
        <v>19.3</v>
      </c>
    </row>
    <row r="20" spans="1:7" x14ac:dyDescent="0.35">
      <c r="A20" t="s">
        <v>51</v>
      </c>
      <c r="B20">
        <v>3</v>
      </c>
      <c r="C20" t="s">
        <v>373</v>
      </c>
      <c r="D20">
        <v>1</v>
      </c>
      <c r="E20" t="s">
        <v>31</v>
      </c>
      <c r="F20">
        <v>107</v>
      </c>
      <c r="G20">
        <v>26.9</v>
      </c>
    </row>
    <row r="21" spans="1:7" x14ac:dyDescent="0.35">
      <c r="A21" t="s">
        <v>51</v>
      </c>
      <c r="B21">
        <v>3</v>
      </c>
      <c r="C21" t="s">
        <v>373</v>
      </c>
      <c r="D21">
        <v>2</v>
      </c>
      <c r="E21" t="s">
        <v>23</v>
      </c>
      <c r="F21">
        <v>107</v>
      </c>
      <c r="G21">
        <v>22.4</v>
      </c>
    </row>
    <row r="22" spans="1:7" x14ac:dyDescent="0.35">
      <c r="A22" t="s">
        <v>51</v>
      </c>
      <c r="B22">
        <v>3</v>
      </c>
      <c r="C22" t="s">
        <v>373</v>
      </c>
      <c r="D22">
        <v>1</v>
      </c>
      <c r="E22" t="s">
        <v>23</v>
      </c>
      <c r="F22">
        <v>108</v>
      </c>
      <c r="G22">
        <v>22.8</v>
      </c>
    </row>
    <row r="23" spans="1:7" x14ac:dyDescent="0.35">
      <c r="A23" t="s">
        <v>51</v>
      </c>
      <c r="B23">
        <v>3</v>
      </c>
      <c r="C23" t="s">
        <v>373</v>
      </c>
      <c r="D23">
        <v>2</v>
      </c>
      <c r="E23" t="s">
        <v>68</v>
      </c>
      <c r="F23">
        <v>111</v>
      </c>
      <c r="G23">
        <v>16.600000000000001</v>
      </c>
    </row>
    <row r="24" spans="1:7" x14ac:dyDescent="0.35">
      <c r="A24" t="s">
        <v>51</v>
      </c>
      <c r="B24">
        <v>3</v>
      </c>
      <c r="C24" t="s">
        <v>373</v>
      </c>
      <c r="D24">
        <v>1</v>
      </c>
      <c r="E24" t="s">
        <v>23</v>
      </c>
      <c r="F24">
        <v>112</v>
      </c>
      <c r="G24">
        <v>21.4</v>
      </c>
    </row>
    <row r="25" spans="1:7" x14ac:dyDescent="0.35">
      <c r="A25" t="s">
        <v>51</v>
      </c>
      <c r="B25">
        <v>3</v>
      </c>
      <c r="C25" t="s">
        <v>373</v>
      </c>
      <c r="D25">
        <v>1</v>
      </c>
      <c r="E25" t="s">
        <v>103</v>
      </c>
      <c r="F25">
        <v>116</v>
      </c>
      <c r="G25">
        <v>29.1</v>
      </c>
    </row>
    <row r="26" spans="1:7" x14ac:dyDescent="0.35">
      <c r="A26" t="s">
        <v>51</v>
      </c>
      <c r="B26">
        <v>3</v>
      </c>
      <c r="C26" t="s">
        <v>373</v>
      </c>
      <c r="D26">
        <v>1</v>
      </c>
      <c r="E26" t="s">
        <v>23</v>
      </c>
      <c r="F26">
        <v>122</v>
      </c>
      <c r="G26">
        <v>27.7</v>
      </c>
    </row>
    <row r="27" spans="1:7" x14ac:dyDescent="0.35">
      <c r="A27" t="s">
        <v>51</v>
      </c>
      <c r="B27">
        <v>3</v>
      </c>
      <c r="C27" t="s">
        <v>373</v>
      </c>
      <c r="D27">
        <v>3</v>
      </c>
      <c r="E27" t="s">
        <v>256</v>
      </c>
      <c r="F27">
        <v>132</v>
      </c>
      <c r="G27">
        <v>23.1</v>
      </c>
    </row>
    <row r="28" spans="1:7" x14ac:dyDescent="0.35">
      <c r="A28" t="s">
        <v>51</v>
      </c>
      <c r="B28">
        <v>3</v>
      </c>
      <c r="C28" t="s">
        <v>373</v>
      </c>
      <c r="D28">
        <v>2</v>
      </c>
      <c r="E28" t="s">
        <v>23</v>
      </c>
      <c r="F28">
        <v>134</v>
      </c>
      <c r="G28">
        <v>37.5</v>
      </c>
    </row>
    <row r="29" spans="1:7" x14ac:dyDescent="0.35">
      <c r="A29" t="s">
        <v>51</v>
      </c>
      <c r="B29">
        <v>3</v>
      </c>
      <c r="C29" t="s">
        <v>373</v>
      </c>
      <c r="D29">
        <v>2</v>
      </c>
      <c r="E29" t="s">
        <v>256</v>
      </c>
      <c r="F29">
        <v>138</v>
      </c>
      <c r="G29">
        <v>22.4</v>
      </c>
    </row>
    <row r="30" spans="1:7" x14ac:dyDescent="0.35">
      <c r="A30" t="s">
        <v>51</v>
      </c>
      <c r="B30">
        <v>3</v>
      </c>
      <c r="C30" t="s">
        <v>373</v>
      </c>
      <c r="D30">
        <v>1</v>
      </c>
      <c r="E30" t="s">
        <v>256</v>
      </c>
      <c r="F30">
        <v>151</v>
      </c>
      <c r="G30">
        <v>30.9</v>
      </c>
    </row>
    <row r="31" spans="1:7" x14ac:dyDescent="0.35">
      <c r="A31" t="s">
        <v>51</v>
      </c>
      <c r="B31">
        <v>3</v>
      </c>
      <c r="C31" t="s">
        <v>373</v>
      </c>
      <c r="D31">
        <v>2</v>
      </c>
      <c r="E31" t="s">
        <v>6</v>
      </c>
      <c r="F31">
        <v>151</v>
      </c>
      <c r="G31">
        <v>80.8</v>
      </c>
    </row>
    <row r="32" spans="1:7" x14ac:dyDescent="0.35">
      <c r="A32" t="s">
        <v>51</v>
      </c>
      <c r="B32">
        <v>3</v>
      </c>
      <c r="C32" t="s">
        <v>373</v>
      </c>
      <c r="D32">
        <v>2</v>
      </c>
      <c r="E32" t="s">
        <v>23</v>
      </c>
      <c r="F32">
        <v>152</v>
      </c>
      <c r="G32">
        <v>54.8</v>
      </c>
    </row>
    <row r="33" spans="1:7" x14ac:dyDescent="0.35">
      <c r="A33" t="s">
        <v>51</v>
      </c>
      <c r="B33">
        <v>3</v>
      </c>
      <c r="C33" t="s">
        <v>373</v>
      </c>
      <c r="D33">
        <v>2</v>
      </c>
      <c r="E33" t="s">
        <v>23</v>
      </c>
      <c r="F33">
        <v>155</v>
      </c>
      <c r="G33">
        <v>58.7</v>
      </c>
    </row>
    <row r="34" spans="1:7" x14ac:dyDescent="0.35">
      <c r="A34" t="s">
        <v>51</v>
      </c>
      <c r="B34">
        <v>3</v>
      </c>
      <c r="C34" t="s">
        <v>373</v>
      </c>
      <c r="D34">
        <v>2</v>
      </c>
      <c r="E34" t="s">
        <v>256</v>
      </c>
      <c r="F34">
        <v>160</v>
      </c>
      <c r="G34">
        <v>37.200000000000003</v>
      </c>
    </row>
    <row r="35" spans="1:7" x14ac:dyDescent="0.35">
      <c r="A35" t="s">
        <v>51</v>
      </c>
      <c r="B35">
        <v>3</v>
      </c>
      <c r="C35" t="s">
        <v>373</v>
      </c>
      <c r="D35">
        <v>2</v>
      </c>
      <c r="E35" t="s">
        <v>256</v>
      </c>
      <c r="F35">
        <v>160</v>
      </c>
      <c r="G35">
        <v>33.6</v>
      </c>
    </row>
    <row r="36" spans="1:7" x14ac:dyDescent="0.35">
      <c r="A36" t="s">
        <v>51</v>
      </c>
      <c r="B36">
        <v>3</v>
      </c>
      <c r="C36" t="s">
        <v>373</v>
      </c>
      <c r="D36">
        <v>2</v>
      </c>
      <c r="E36" t="s">
        <v>23</v>
      </c>
      <c r="F36">
        <v>166</v>
      </c>
      <c r="G36">
        <v>72</v>
      </c>
    </row>
    <row r="37" spans="1:7" x14ac:dyDescent="0.35">
      <c r="A37" t="s">
        <v>51</v>
      </c>
      <c r="B37">
        <v>3</v>
      </c>
      <c r="C37" t="s">
        <v>373</v>
      </c>
      <c r="D37">
        <v>3</v>
      </c>
      <c r="E37" t="s">
        <v>156</v>
      </c>
      <c r="F37">
        <v>175</v>
      </c>
      <c r="G37">
        <v>202</v>
      </c>
    </row>
    <row r="38" spans="1:7" x14ac:dyDescent="0.35">
      <c r="A38" t="s">
        <v>51</v>
      </c>
      <c r="B38">
        <v>3</v>
      </c>
      <c r="C38" t="s">
        <v>373</v>
      </c>
      <c r="D38">
        <v>3</v>
      </c>
      <c r="E38" t="s">
        <v>23</v>
      </c>
      <c r="F38">
        <v>232</v>
      </c>
      <c r="G38">
        <v>203.6</v>
      </c>
    </row>
    <row r="39" spans="1:7" x14ac:dyDescent="0.35">
      <c r="A39" t="s">
        <v>51</v>
      </c>
      <c r="B39">
        <v>3</v>
      </c>
      <c r="C39" t="s">
        <v>364</v>
      </c>
      <c r="D39">
        <v>2</v>
      </c>
      <c r="E39" t="s">
        <v>15</v>
      </c>
      <c r="F39">
        <v>20</v>
      </c>
      <c r="G39">
        <v>0.2</v>
      </c>
    </row>
    <row r="40" spans="1:7" x14ac:dyDescent="0.35">
      <c r="A40" t="s">
        <v>51</v>
      </c>
      <c r="B40">
        <v>3</v>
      </c>
      <c r="C40" t="s">
        <v>364</v>
      </c>
      <c r="D40">
        <v>2</v>
      </c>
      <c r="E40" t="s">
        <v>15</v>
      </c>
      <c r="F40">
        <v>21</v>
      </c>
      <c r="G40">
        <v>0.2</v>
      </c>
    </row>
    <row r="41" spans="1:7" x14ac:dyDescent="0.35">
      <c r="A41" t="s">
        <v>51</v>
      </c>
      <c r="B41">
        <v>3</v>
      </c>
      <c r="C41" t="s">
        <v>364</v>
      </c>
      <c r="D41">
        <v>2</v>
      </c>
      <c r="E41" t="s">
        <v>15</v>
      </c>
      <c r="F41">
        <v>22</v>
      </c>
      <c r="G41">
        <v>0.2</v>
      </c>
    </row>
    <row r="42" spans="1:7" x14ac:dyDescent="0.35">
      <c r="A42" t="s">
        <v>51</v>
      </c>
      <c r="B42">
        <v>3</v>
      </c>
      <c r="C42" t="s">
        <v>364</v>
      </c>
      <c r="D42">
        <v>2</v>
      </c>
      <c r="E42" t="s">
        <v>15</v>
      </c>
      <c r="F42">
        <v>22</v>
      </c>
      <c r="G42">
        <v>0.2</v>
      </c>
    </row>
    <row r="43" spans="1:7" x14ac:dyDescent="0.35">
      <c r="A43" t="s">
        <v>51</v>
      </c>
      <c r="B43">
        <v>3</v>
      </c>
      <c r="C43" t="s">
        <v>364</v>
      </c>
      <c r="D43">
        <v>2</v>
      </c>
      <c r="E43" t="s">
        <v>15</v>
      </c>
      <c r="F43">
        <v>22</v>
      </c>
      <c r="G43">
        <v>0.2</v>
      </c>
    </row>
    <row r="44" spans="1:7" x14ac:dyDescent="0.35">
      <c r="A44" t="s">
        <v>51</v>
      </c>
      <c r="B44">
        <v>3</v>
      </c>
      <c r="C44" t="s">
        <v>364</v>
      </c>
      <c r="D44">
        <v>2</v>
      </c>
      <c r="E44" t="s">
        <v>15</v>
      </c>
      <c r="F44">
        <v>23</v>
      </c>
      <c r="G44">
        <v>0.2</v>
      </c>
    </row>
    <row r="45" spans="1:7" x14ac:dyDescent="0.35">
      <c r="A45" t="s">
        <v>51</v>
      </c>
      <c r="B45">
        <v>3</v>
      </c>
      <c r="C45" t="s">
        <v>364</v>
      </c>
      <c r="D45">
        <v>2</v>
      </c>
      <c r="E45" t="s">
        <v>15</v>
      </c>
      <c r="F45">
        <v>25</v>
      </c>
      <c r="G45">
        <v>0.3</v>
      </c>
    </row>
    <row r="46" spans="1:7" x14ac:dyDescent="0.35">
      <c r="A46" t="s">
        <v>51</v>
      </c>
      <c r="B46">
        <v>3</v>
      </c>
      <c r="C46" t="s">
        <v>364</v>
      </c>
      <c r="D46">
        <v>1</v>
      </c>
      <c r="E46" t="s">
        <v>15</v>
      </c>
      <c r="F46">
        <v>45</v>
      </c>
      <c r="G46">
        <v>1.6</v>
      </c>
    </row>
    <row r="47" spans="1:7" x14ac:dyDescent="0.35">
      <c r="A47" t="s">
        <v>51</v>
      </c>
      <c r="B47">
        <v>3</v>
      </c>
      <c r="C47" t="s">
        <v>364</v>
      </c>
      <c r="D47">
        <v>1</v>
      </c>
      <c r="E47" t="s">
        <v>55</v>
      </c>
      <c r="F47">
        <v>62</v>
      </c>
      <c r="G47">
        <v>8.9</v>
      </c>
    </row>
    <row r="48" spans="1:7" x14ac:dyDescent="0.35">
      <c r="A48" t="s">
        <v>51</v>
      </c>
      <c r="B48">
        <v>3</v>
      </c>
      <c r="C48" t="s">
        <v>364</v>
      </c>
      <c r="D48">
        <v>2</v>
      </c>
      <c r="E48" t="s">
        <v>77</v>
      </c>
      <c r="F48">
        <v>96</v>
      </c>
      <c r="G48">
        <v>10.8</v>
      </c>
    </row>
    <row r="49" spans="1:9" x14ac:dyDescent="0.35">
      <c r="A49" t="s">
        <v>51</v>
      </c>
      <c r="B49">
        <v>3</v>
      </c>
      <c r="C49" t="s">
        <v>364</v>
      </c>
      <c r="D49">
        <v>1</v>
      </c>
      <c r="E49" t="s">
        <v>71</v>
      </c>
      <c r="F49">
        <v>102</v>
      </c>
      <c r="G49">
        <v>11.2</v>
      </c>
      <c r="I49" t="s">
        <v>1012</v>
      </c>
    </row>
    <row r="50" spans="1:9" x14ac:dyDescent="0.35">
      <c r="A50" t="s">
        <v>51</v>
      </c>
      <c r="B50">
        <v>3</v>
      </c>
      <c r="C50" t="s">
        <v>364</v>
      </c>
      <c r="D50">
        <v>1</v>
      </c>
      <c r="E50" t="s">
        <v>68</v>
      </c>
      <c r="F50">
        <v>102</v>
      </c>
      <c r="G50">
        <v>12.7</v>
      </c>
    </row>
    <row r="51" spans="1:9" x14ac:dyDescent="0.35">
      <c r="A51" t="s">
        <v>51</v>
      </c>
      <c r="B51">
        <v>3</v>
      </c>
      <c r="C51" t="s">
        <v>364</v>
      </c>
      <c r="D51">
        <v>2</v>
      </c>
      <c r="E51" t="s">
        <v>71</v>
      </c>
      <c r="F51">
        <v>102</v>
      </c>
      <c r="G51">
        <v>11</v>
      </c>
    </row>
    <row r="52" spans="1:9" x14ac:dyDescent="0.35">
      <c r="A52" t="s">
        <v>51</v>
      </c>
      <c r="B52">
        <v>3</v>
      </c>
      <c r="C52" t="s">
        <v>364</v>
      </c>
      <c r="D52">
        <v>1</v>
      </c>
      <c r="E52" t="s">
        <v>68</v>
      </c>
      <c r="F52">
        <v>104</v>
      </c>
      <c r="G52">
        <v>11.9</v>
      </c>
    </row>
    <row r="53" spans="1:9" x14ac:dyDescent="0.35">
      <c r="A53" t="s">
        <v>51</v>
      </c>
      <c r="B53">
        <v>3</v>
      </c>
      <c r="C53" t="s">
        <v>364</v>
      </c>
      <c r="D53">
        <v>1</v>
      </c>
      <c r="E53" t="s">
        <v>28</v>
      </c>
      <c r="F53">
        <v>105</v>
      </c>
      <c r="G53">
        <v>15.8</v>
      </c>
    </row>
    <row r="54" spans="1:9" x14ac:dyDescent="0.35">
      <c r="A54" t="s">
        <v>51</v>
      </c>
      <c r="B54">
        <v>3</v>
      </c>
      <c r="C54" t="s">
        <v>364</v>
      </c>
      <c r="D54">
        <v>1</v>
      </c>
      <c r="E54" t="s">
        <v>68</v>
      </c>
      <c r="F54">
        <v>105</v>
      </c>
      <c r="G54">
        <v>12.4</v>
      </c>
      <c r="I54" t="s">
        <v>1011</v>
      </c>
    </row>
    <row r="55" spans="1:9" x14ac:dyDescent="0.35">
      <c r="A55" t="s">
        <v>51</v>
      </c>
      <c r="B55">
        <v>3</v>
      </c>
      <c r="C55" t="s">
        <v>364</v>
      </c>
      <c r="D55">
        <v>2</v>
      </c>
      <c r="E55" t="s">
        <v>71</v>
      </c>
      <c r="F55">
        <v>105</v>
      </c>
      <c r="G55">
        <v>12.4</v>
      </c>
    </row>
    <row r="56" spans="1:9" x14ac:dyDescent="0.35">
      <c r="A56" t="s">
        <v>51</v>
      </c>
      <c r="B56">
        <v>3</v>
      </c>
      <c r="C56" t="s">
        <v>364</v>
      </c>
      <c r="D56">
        <v>2</v>
      </c>
      <c r="E56" t="s">
        <v>77</v>
      </c>
      <c r="F56">
        <v>105</v>
      </c>
      <c r="G56">
        <v>12</v>
      </c>
    </row>
    <row r="57" spans="1:9" x14ac:dyDescent="0.35">
      <c r="A57" t="s">
        <v>51</v>
      </c>
      <c r="B57">
        <v>3</v>
      </c>
      <c r="C57" t="s">
        <v>364</v>
      </c>
      <c r="D57">
        <v>2</v>
      </c>
      <c r="E57" t="s">
        <v>68</v>
      </c>
      <c r="F57">
        <v>106</v>
      </c>
      <c r="G57">
        <v>13.4</v>
      </c>
    </row>
    <row r="58" spans="1:9" x14ac:dyDescent="0.35">
      <c r="A58" t="s">
        <v>51</v>
      </c>
      <c r="B58">
        <v>3</v>
      </c>
      <c r="C58" t="s">
        <v>364</v>
      </c>
      <c r="D58">
        <v>2</v>
      </c>
      <c r="E58" t="s">
        <v>77</v>
      </c>
      <c r="F58">
        <v>106</v>
      </c>
      <c r="G58">
        <v>13.9</v>
      </c>
    </row>
    <row r="59" spans="1:9" x14ac:dyDescent="0.35">
      <c r="A59" t="s">
        <v>51</v>
      </c>
      <c r="B59">
        <v>3</v>
      </c>
      <c r="C59" t="s">
        <v>364</v>
      </c>
      <c r="D59">
        <v>2</v>
      </c>
      <c r="E59" t="s">
        <v>23</v>
      </c>
      <c r="F59">
        <v>106</v>
      </c>
      <c r="G59">
        <v>19.2</v>
      </c>
    </row>
    <row r="60" spans="1:9" x14ac:dyDescent="0.35">
      <c r="A60" t="s">
        <v>51</v>
      </c>
      <c r="B60">
        <v>3</v>
      </c>
      <c r="C60" t="s">
        <v>364</v>
      </c>
      <c r="D60">
        <v>2</v>
      </c>
      <c r="E60" t="s">
        <v>31</v>
      </c>
      <c r="F60">
        <v>107</v>
      </c>
      <c r="G60">
        <v>29.4</v>
      </c>
    </row>
    <row r="61" spans="1:9" x14ac:dyDescent="0.35">
      <c r="A61" t="s">
        <v>51</v>
      </c>
      <c r="B61">
        <v>3</v>
      </c>
      <c r="C61" t="s">
        <v>364</v>
      </c>
      <c r="D61">
        <v>1</v>
      </c>
      <c r="E61" t="s">
        <v>271</v>
      </c>
      <c r="F61">
        <v>108</v>
      </c>
      <c r="G61">
        <v>24.2</v>
      </c>
    </row>
    <row r="62" spans="1:9" x14ac:dyDescent="0.35">
      <c r="A62" t="s">
        <v>51</v>
      </c>
      <c r="B62">
        <v>3</v>
      </c>
      <c r="C62" t="s">
        <v>364</v>
      </c>
      <c r="D62">
        <v>2</v>
      </c>
      <c r="E62" t="s">
        <v>71</v>
      </c>
      <c r="F62">
        <v>110</v>
      </c>
      <c r="G62">
        <v>15</v>
      </c>
    </row>
    <row r="63" spans="1:9" x14ac:dyDescent="0.35">
      <c r="A63" t="s">
        <v>51</v>
      </c>
      <c r="B63">
        <v>3</v>
      </c>
      <c r="C63" t="s">
        <v>364</v>
      </c>
      <c r="D63">
        <v>2</v>
      </c>
      <c r="E63" t="s">
        <v>271</v>
      </c>
      <c r="F63">
        <v>110</v>
      </c>
      <c r="G63">
        <v>21.4</v>
      </c>
    </row>
    <row r="64" spans="1:9" x14ac:dyDescent="0.35">
      <c r="A64" t="s">
        <v>51</v>
      </c>
      <c r="B64">
        <v>3</v>
      </c>
      <c r="C64" t="s">
        <v>364</v>
      </c>
      <c r="D64">
        <v>2</v>
      </c>
      <c r="E64" t="s">
        <v>71</v>
      </c>
      <c r="F64">
        <v>111</v>
      </c>
      <c r="G64">
        <v>14.8</v>
      </c>
    </row>
    <row r="65" spans="1:7" x14ac:dyDescent="0.35">
      <c r="A65" t="s">
        <v>51</v>
      </c>
      <c r="B65">
        <v>3</v>
      </c>
      <c r="C65" t="s">
        <v>364</v>
      </c>
      <c r="D65">
        <v>2</v>
      </c>
      <c r="E65" t="s">
        <v>271</v>
      </c>
      <c r="F65">
        <v>113</v>
      </c>
      <c r="G65">
        <v>28.4</v>
      </c>
    </row>
    <row r="66" spans="1:7" x14ac:dyDescent="0.35">
      <c r="A66" t="s">
        <v>51</v>
      </c>
      <c r="B66">
        <v>3</v>
      </c>
      <c r="C66" t="s">
        <v>364</v>
      </c>
      <c r="D66">
        <v>2</v>
      </c>
      <c r="E66" t="s">
        <v>23</v>
      </c>
      <c r="F66">
        <v>152</v>
      </c>
      <c r="G66">
        <v>46.5</v>
      </c>
    </row>
    <row r="67" spans="1:7" x14ac:dyDescent="0.35">
      <c r="A67" t="s">
        <v>51</v>
      </c>
      <c r="B67">
        <v>3</v>
      </c>
      <c r="C67" t="s">
        <v>364</v>
      </c>
      <c r="D67">
        <v>1</v>
      </c>
      <c r="E67" t="s">
        <v>256</v>
      </c>
      <c r="F67">
        <v>177</v>
      </c>
      <c r="G67">
        <v>63.6</v>
      </c>
    </row>
    <row r="68" spans="1:7" x14ac:dyDescent="0.35">
      <c r="A68" t="s">
        <v>51</v>
      </c>
      <c r="B68">
        <v>3</v>
      </c>
      <c r="C68" t="s">
        <v>364</v>
      </c>
      <c r="D68">
        <v>2</v>
      </c>
      <c r="E68" t="s">
        <v>46</v>
      </c>
      <c r="F68">
        <v>185</v>
      </c>
      <c r="G68">
        <v>2.6</v>
      </c>
    </row>
  </sheetData>
  <phoneticPr fontId="3" type="noConversion"/>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4DB8-FFC6-45EC-AC44-7388C2E5727B}">
  <sheetPr codeName="Sheet83"/>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48FD2-44B5-4F4D-9205-D2977F5FC9EE}">
  <sheetPr codeName="Sheet84"/>
  <dimension ref="B1:AB70"/>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Chira</v>
      </c>
      <c r="C4" s="5">
        <f t="shared" ref="C4:C35" si="1">$W$6</f>
        <v>3</v>
      </c>
      <c r="D4" s="5" t="s">
        <v>365</v>
      </c>
      <c r="E4" s="5">
        <v>9</v>
      </c>
      <c r="F4" s="5" t="s">
        <v>55</v>
      </c>
      <c r="G4" s="5">
        <v>46</v>
      </c>
      <c r="H4" s="5">
        <v>4.5</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Chira</v>
      </c>
      <c r="C5" s="5">
        <f t="shared" si="1"/>
        <v>3</v>
      </c>
      <c r="D5" s="5" t="s">
        <v>365</v>
      </c>
      <c r="E5" s="5">
        <v>6</v>
      </c>
      <c r="F5" s="5" t="s">
        <v>31</v>
      </c>
      <c r="G5" s="5">
        <v>77</v>
      </c>
      <c r="H5" s="5">
        <v>10.5</v>
      </c>
      <c r="I5" s="5"/>
      <c r="J5" s="5"/>
      <c r="V5" s="10" t="s">
        <v>295</v>
      </c>
      <c r="W5" s="29" t="s">
        <v>51</v>
      </c>
      <c r="X5" s="29" t="str">
        <f>Chira3_Info[[#This Row],[Centipede Net 1.1]]</f>
        <v>Chira</v>
      </c>
      <c r="Y5" s="29" t="str">
        <f>Chira3_Info[[#This Row],[Centipede Net 1.1]]</f>
        <v>Chira</v>
      </c>
      <c r="Z5" s="29" t="str">
        <f>Chira3_Info[[#This Row],[Centipede Net 1.1]]</f>
        <v>Chira</v>
      </c>
      <c r="AA5" s="29" t="str">
        <f>Chira3_Info[[#This Row],[Centipede Net 1.1]]</f>
        <v>Chira</v>
      </c>
      <c r="AB5" s="5"/>
    </row>
    <row r="6" spans="2:28" x14ac:dyDescent="0.35">
      <c r="B6" s="5" t="str">
        <f t="shared" si="0"/>
        <v>Chira</v>
      </c>
      <c r="C6" s="5">
        <f t="shared" si="1"/>
        <v>3</v>
      </c>
      <c r="D6" s="5" t="s">
        <v>365</v>
      </c>
      <c r="E6" s="5">
        <v>7</v>
      </c>
      <c r="F6" s="5" t="s">
        <v>271</v>
      </c>
      <c r="G6" s="5">
        <v>95</v>
      </c>
      <c r="H6" s="5">
        <v>19.8</v>
      </c>
      <c r="I6" s="5"/>
      <c r="J6" s="5"/>
      <c r="V6" s="10" t="s">
        <v>1053</v>
      </c>
      <c r="W6" s="15">
        <v>3</v>
      </c>
      <c r="X6" s="15">
        <f>Chira3_Info[[#This Row],[Centipede Net 1.1]]</f>
        <v>3</v>
      </c>
      <c r="Y6" s="15">
        <f>Chira3_Info[[#This Row],[Centipede Net 1.1]]</f>
        <v>3</v>
      </c>
      <c r="Z6" s="15">
        <f>Chira3_Info[[#This Row],[Centipede Net 1.1]]</f>
        <v>3</v>
      </c>
      <c r="AA6" s="15">
        <f>Chira3_Info[[#This Row],[Centipede Net 1.1]]</f>
        <v>3</v>
      </c>
      <c r="AB6" s="9"/>
    </row>
    <row r="7" spans="2:28" x14ac:dyDescent="0.35">
      <c r="B7" s="5" t="str">
        <f t="shared" si="0"/>
        <v>Chira</v>
      </c>
      <c r="C7" s="5">
        <f t="shared" si="1"/>
        <v>3</v>
      </c>
      <c r="D7" s="5" t="s">
        <v>365</v>
      </c>
      <c r="E7" s="5">
        <v>2</v>
      </c>
      <c r="F7" s="5" t="s">
        <v>71</v>
      </c>
      <c r="G7" s="5">
        <v>101</v>
      </c>
      <c r="H7" s="5">
        <v>11.4</v>
      </c>
      <c r="I7" s="5"/>
      <c r="J7" s="5"/>
      <c r="V7" s="10" t="s">
        <v>993</v>
      </c>
      <c r="W7" s="29" t="s">
        <v>1015</v>
      </c>
      <c r="X7" s="29" t="str">
        <f>Chira3_Info[[#This Row],[Centipede Net 1.1]]</f>
        <v>Dry</v>
      </c>
      <c r="Y7" s="29" t="str">
        <f>Chira3_Info[[#This Row],[Centipede Net 1.1]]</f>
        <v>Dry</v>
      </c>
      <c r="Z7" s="29" t="str">
        <f>Chira3_Info[[#This Row],[Centipede Net 1.1]]</f>
        <v>Dry</v>
      </c>
      <c r="AA7" s="29" t="str">
        <f>Chira3_Info[[#This Row],[Centipede Net 1.1]]</f>
        <v>Dry</v>
      </c>
      <c r="AB7" s="11"/>
    </row>
    <row r="8" spans="2:28" x14ac:dyDescent="0.35">
      <c r="B8" s="5" t="str">
        <f t="shared" si="0"/>
        <v>Chira</v>
      </c>
      <c r="C8" s="5">
        <f t="shared" si="1"/>
        <v>3</v>
      </c>
      <c r="D8" s="5" t="s">
        <v>365</v>
      </c>
      <c r="E8" s="5">
        <v>1</v>
      </c>
      <c r="F8" s="5" t="s">
        <v>71</v>
      </c>
      <c r="G8" s="5">
        <v>102</v>
      </c>
      <c r="H8" s="5">
        <v>12</v>
      </c>
      <c r="I8" s="5"/>
      <c r="J8" s="5"/>
      <c r="V8" s="10" t="s">
        <v>384</v>
      </c>
      <c r="W8" s="16">
        <v>44988</v>
      </c>
      <c r="X8" s="16">
        <f>Chira3_Info[[#This Row],[Centipede Net 1.1]]</f>
        <v>44988</v>
      </c>
      <c r="Y8" s="16">
        <f>Chira3_Info[[#This Row],[Centipede Net 1.1]]</f>
        <v>44988</v>
      </c>
      <c r="Z8" s="16">
        <f>Chira3_Info[[#This Row],[Centipede Net 1.1]]</f>
        <v>44988</v>
      </c>
      <c r="AA8" s="16">
        <f>Chira3_Info[[#This Row],[Centipede Net 1.1]]</f>
        <v>44988</v>
      </c>
      <c r="AB8" s="5"/>
    </row>
    <row r="9" spans="2:28" x14ac:dyDescent="0.35">
      <c r="B9" s="5" t="str">
        <f t="shared" si="0"/>
        <v>Chira</v>
      </c>
      <c r="C9" s="5">
        <f t="shared" si="1"/>
        <v>3</v>
      </c>
      <c r="D9" s="5" t="s">
        <v>365</v>
      </c>
      <c r="E9" s="5">
        <v>5</v>
      </c>
      <c r="F9" s="5" t="s">
        <v>71</v>
      </c>
      <c r="G9" s="5">
        <v>104</v>
      </c>
      <c r="H9" s="5">
        <v>13</v>
      </c>
      <c r="I9" s="5"/>
      <c r="J9" s="5"/>
      <c r="V9" s="10" t="s">
        <v>392</v>
      </c>
      <c r="W9" s="17">
        <v>0.9375</v>
      </c>
      <c r="X9" s="17">
        <f>Chira3_Info[[#This Row],[Centipede Net 1.1]]</f>
        <v>0.9375</v>
      </c>
      <c r="Y9" s="17">
        <f>Chira3_Info[[#This Row],[Centipede Net 1.1]]</f>
        <v>0.9375</v>
      </c>
      <c r="Z9" s="17">
        <f>Chira3_Info[[#This Row],[Centipede Net 1.1]]</f>
        <v>0.9375</v>
      </c>
      <c r="AA9" s="17">
        <f>Chira3_Info[[#This Row],[Centipede Net 1.1]]</f>
        <v>0.9375</v>
      </c>
      <c r="AB9" s="10"/>
    </row>
    <row r="10" spans="2:28" x14ac:dyDescent="0.35">
      <c r="B10" s="5" t="str">
        <f t="shared" si="0"/>
        <v>Chira</v>
      </c>
      <c r="C10" s="5">
        <f t="shared" si="1"/>
        <v>3</v>
      </c>
      <c r="D10" s="5" t="s">
        <v>365</v>
      </c>
      <c r="E10" s="5">
        <v>1</v>
      </c>
      <c r="F10" s="5" t="s">
        <v>71</v>
      </c>
      <c r="G10" s="5">
        <v>105</v>
      </c>
      <c r="H10" s="5">
        <v>13.4</v>
      </c>
      <c r="I10" s="5"/>
      <c r="J10" s="5" t="s">
        <v>1012</v>
      </c>
      <c r="V10" s="10" t="s">
        <v>366</v>
      </c>
      <c r="W10" s="15" t="s">
        <v>373</v>
      </c>
      <c r="X10" s="15" t="s">
        <v>373</v>
      </c>
      <c r="Y10" s="15" t="s">
        <v>373</v>
      </c>
      <c r="Z10" s="15" t="s">
        <v>364</v>
      </c>
      <c r="AA10" s="15" t="s">
        <v>365</v>
      </c>
      <c r="AB10" s="5"/>
    </row>
    <row r="11" spans="2:28" x14ac:dyDescent="0.35">
      <c r="B11" s="5" t="str">
        <f t="shared" si="0"/>
        <v>Chira</v>
      </c>
      <c r="C11" s="5">
        <f t="shared" si="1"/>
        <v>3</v>
      </c>
      <c r="D11" s="5" t="s">
        <v>365</v>
      </c>
      <c r="E11" s="5">
        <v>2</v>
      </c>
      <c r="F11" s="5" t="s">
        <v>71</v>
      </c>
      <c r="G11" s="5">
        <v>106</v>
      </c>
      <c r="H11" s="5">
        <v>12.8</v>
      </c>
      <c r="I11" s="5"/>
      <c r="J11" s="5"/>
      <c r="V11" s="10" t="s">
        <v>978</v>
      </c>
      <c r="W11" s="15">
        <v>1</v>
      </c>
      <c r="X11" s="15">
        <v>2</v>
      </c>
      <c r="Y11" s="15">
        <v>3</v>
      </c>
      <c r="Z11" s="15">
        <v>1</v>
      </c>
      <c r="AA11" s="15">
        <v>1</v>
      </c>
      <c r="AB11" s="5"/>
    </row>
    <row r="12" spans="2:28" x14ac:dyDescent="0.35">
      <c r="B12" s="5" t="str">
        <f t="shared" si="0"/>
        <v>Chira</v>
      </c>
      <c r="C12" s="5">
        <f t="shared" si="1"/>
        <v>3</v>
      </c>
      <c r="D12" s="5" t="s">
        <v>365</v>
      </c>
      <c r="E12" s="5">
        <v>4</v>
      </c>
      <c r="F12" s="5" t="s">
        <v>71</v>
      </c>
      <c r="G12" s="5">
        <v>108</v>
      </c>
      <c r="H12" s="5">
        <v>14.3</v>
      </c>
      <c r="I12" s="5"/>
      <c r="J12" s="5"/>
      <c r="V12" s="10" t="s">
        <v>367</v>
      </c>
      <c r="W12" s="15" t="str">
        <f>_xlfn.XLOOKUP(_xlfn.CONCAT(W5, " ", W6,  ".", W11), Sample_Coordinates[Sample Name], Sample_Coordinates[Coordinates], "Error")</f>
        <v>10.07352, -85.15043</v>
      </c>
      <c r="X12" s="15" t="str">
        <f>_xlfn.XLOOKUP(_xlfn.CONCAT(X5, " ", X6,  ".", X11), Sample_Coordinates[Sample Name], Sample_Coordinates[Coordinates], "Error")</f>
        <v>10.07362, -85.15017</v>
      </c>
      <c r="Y12" s="15" t="str">
        <f>_xlfn.XLOOKUP(_xlfn.CONCAT(Y5, " ", Y6,  ".", Y11), Sample_Coordinates[Sample Name], Sample_Coordinates[Coordinates], "Error")</f>
        <v>10.07401, -85.14926</v>
      </c>
      <c r="Z12" s="15" t="str">
        <f>_xlfn.XLOOKUP(_xlfn.CONCAT(Y5, " ", 2,  ".", Y11), Sample_Coordinates[Sample Name], Sample_Coordinates[Coordinates], "Error")</f>
        <v>10.07401, -85.14926</v>
      </c>
      <c r="AA12" s="15" t="str">
        <f>_xlfn.XLOOKUP(_xlfn.CONCAT(Y5, " ", 2,  ".", Y11), Sample_Coordinates[Sample Name], Sample_Coordinates[Coordinates], "Error")</f>
        <v>10.07401, -85.14926</v>
      </c>
      <c r="AB12" s="5"/>
    </row>
    <row r="13" spans="2:28" x14ac:dyDescent="0.35">
      <c r="B13" s="5" t="str">
        <f t="shared" si="0"/>
        <v>Chira</v>
      </c>
      <c r="C13" s="5">
        <f t="shared" si="1"/>
        <v>3</v>
      </c>
      <c r="D13" s="5" t="s">
        <v>365</v>
      </c>
      <c r="E13" s="5">
        <v>3</v>
      </c>
      <c r="F13" s="5" t="s">
        <v>71</v>
      </c>
      <c r="G13" s="5">
        <v>109</v>
      </c>
      <c r="H13" s="5">
        <v>16.600000000000001</v>
      </c>
      <c r="I13" s="5"/>
      <c r="J13" s="5"/>
      <c r="V13" s="10" t="s">
        <v>368</v>
      </c>
      <c r="W13" s="18">
        <v>0.93055555555555547</v>
      </c>
      <c r="X13" s="18">
        <v>0.94444444444444453</v>
      </c>
      <c r="Y13" s="18">
        <v>0.94444444444444453</v>
      </c>
      <c r="Z13" s="15"/>
      <c r="AA13" s="15"/>
    </row>
    <row r="14" spans="2:28" x14ac:dyDescent="0.35">
      <c r="B14" s="5" t="str">
        <f t="shared" si="0"/>
        <v>Chira</v>
      </c>
      <c r="C14" s="5">
        <f t="shared" si="1"/>
        <v>3</v>
      </c>
      <c r="D14" s="5" t="s">
        <v>365</v>
      </c>
      <c r="E14" s="5">
        <v>7</v>
      </c>
      <c r="F14" s="5" t="s">
        <v>28</v>
      </c>
      <c r="G14" s="5">
        <v>120</v>
      </c>
      <c r="H14" s="5">
        <v>25.4</v>
      </c>
      <c r="I14" s="5"/>
      <c r="J14" s="5"/>
      <c r="V14" s="10" t="s">
        <v>369</v>
      </c>
      <c r="W14" s="18">
        <v>0.14583333333333334</v>
      </c>
      <c r="X14" s="18">
        <v>0.13194444444444445</v>
      </c>
      <c r="Y14" s="18">
        <v>0.13194444444444445</v>
      </c>
      <c r="Z14" s="15"/>
      <c r="AA14" s="15"/>
      <c r="AB14" s="6"/>
    </row>
    <row r="15" spans="2:28" x14ac:dyDescent="0.35">
      <c r="B15" s="5" t="str">
        <f t="shared" si="0"/>
        <v>Chira</v>
      </c>
      <c r="C15" s="5">
        <f t="shared" si="1"/>
        <v>3</v>
      </c>
      <c r="D15" s="5" t="s">
        <v>365</v>
      </c>
      <c r="E15" s="5">
        <v>8</v>
      </c>
      <c r="F15" s="5" t="s">
        <v>256</v>
      </c>
      <c r="G15" s="5">
        <v>184</v>
      </c>
      <c r="H15" s="5">
        <v>62.7</v>
      </c>
      <c r="I15" s="5"/>
      <c r="J15" s="5"/>
      <c r="V15" s="10" t="s">
        <v>370</v>
      </c>
      <c r="W15" s="19">
        <f>IF(W14&lt;W13,24+24*(W14-W13),24*(W14-W13))</f>
        <v>5.1666666666666714</v>
      </c>
      <c r="X15" s="19">
        <f t="shared" ref="X15:Y15" si="2">IF(X14&lt;X13,24+24*(X14-X13),24*(X14-X13))</f>
        <v>4.4999999999999964</v>
      </c>
      <c r="Y15" s="19">
        <f t="shared" si="2"/>
        <v>4.4999999999999964</v>
      </c>
      <c r="Z15" s="15">
        <v>2</v>
      </c>
      <c r="AA15" s="15">
        <v>20</v>
      </c>
      <c r="AB15" s="5"/>
    </row>
    <row r="16" spans="2:28" x14ac:dyDescent="0.35">
      <c r="B16" s="5" t="str">
        <f t="shared" si="0"/>
        <v>Chira</v>
      </c>
      <c r="C16" s="5">
        <f t="shared" si="1"/>
        <v>3</v>
      </c>
      <c r="D16" s="5" t="s">
        <v>373</v>
      </c>
      <c r="E16" s="5">
        <v>2</v>
      </c>
      <c r="F16" s="5" t="s">
        <v>200</v>
      </c>
      <c r="G16" s="5">
        <v>53</v>
      </c>
      <c r="H16" s="5">
        <v>2.4</v>
      </c>
      <c r="I16" s="5"/>
      <c r="J16" s="5"/>
      <c r="V16" s="10" t="s">
        <v>371</v>
      </c>
      <c r="W16" s="15" t="s">
        <v>376</v>
      </c>
      <c r="X16" s="15" t="s">
        <v>376</v>
      </c>
      <c r="Y16" s="15" t="s">
        <v>376</v>
      </c>
      <c r="Z16" s="15" t="s">
        <v>374</v>
      </c>
      <c r="AA16" s="15" t="s">
        <v>375</v>
      </c>
      <c r="AB16" s="5"/>
    </row>
    <row r="17" spans="2:28" x14ac:dyDescent="0.35">
      <c r="B17" s="5" t="str">
        <f t="shared" si="0"/>
        <v>Chira</v>
      </c>
      <c r="C17" s="5">
        <f t="shared" si="1"/>
        <v>3</v>
      </c>
      <c r="D17" s="5" t="s">
        <v>373</v>
      </c>
      <c r="E17" s="5">
        <v>1</v>
      </c>
      <c r="F17" s="5" t="s">
        <v>31</v>
      </c>
      <c r="G17" s="5">
        <v>82</v>
      </c>
      <c r="H17" s="5">
        <v>13.8</v>
      </c>
      <c r="I17" s="5"/>
      <c r="J17" s="5"/>
      <c r="V17" s="10" t="s">
        <v>388</v>
      </c>
      <c r="W17" s="20">
        <v>40.200000000000003</v>
      </c>
      <c r="X17" s="20">
        <v>43</v>
      </c>
      <c r="Y17" s="20">
        <v>39.5</v>
      </c>
      <c r="Z17" s="15"/>
      <c r="AA17" s="15"/>
      <c r="AB17" s="5"/>
    </row>
    <row r="18" spans="2:28" x14ac:dyDescent="0.35">
      <c r="B18" s="5" t="str">
        <f t="shared" si="0"/>
        <v>Chira</v>
      </c>
      <c r="C18" s="5">
        <f t="shared" si="1"/>
        <v>3</v>
      </c>
      <c r="D18" s="5" t="s">
        <v>373</v>
      </c>
      <c r="E18" s="5">
        <v>3</v>
      </c>
      <c r="F18" s="5" t="s">
        <v>103</v>
      </c>
      <c r="G18" s="5">
        <v>85</v>
      </c>
      <c r="H18" s="5">
        <v>15.3</v>
      </c>
      <c r="I18" s="5"/>
      <c r="J18" s="5"/>
      <c r="V18" s="10" t="s">
        <v>389</v>
      </c>
      <c r="W18" s="20">
        <v>39.9</v>
      </c>
      <c r="X18" s="20">
        <v>45.2</v>
      </c>
      <c r="Y18" s="20">
        <v>42.1</v>
      </c>
      <c r="Z18" s="15"/>
      <c r="AA18" s="15"/>
      <c r="AB18" s="5"/>
    </row>
    <row r="19" spans="2:28" x14ac:dyDescent="0.35">
      <c r="B19" s="5" t="str">
        <f t="shared" si="0"/>
        <v>Chira</v>
      </c>
      <c r="C19" s="5">
        <f t="shared" si="1"/>
        <v>3</v>
      </c>
      <c r="D19" s="5" t="s">
        <v>373</v>
      </c>
      <c r="E19" s="5">
        <v>2</v>
      </c>
      <c r="F19" s="5" t="s">
        <v>23</v>
      </c>
      <c r="G19" s="5">
        <v>101</v>
      </c>
      <c r="H19" s="5">
        <v>15.9</v>
      </c>
      <c r="I19" s="5"/>
      <c r="J19" s="5"/>
      <c r="V19" s="10" t="s">
        <v>372</v>
      </c>
      <c r="W19" s="15">
        <f>AVERAGE(W17:W18)</f>
        <v>40.049999999999997</v>
      </c>
      <c r="X19" s="15">
        <f t="shared" ref="X19:Y19" si="3">AVERAGE(X17:X18)</f>
        <v>44.1</v>
      </c>
      <c r="Y19" s="15">
        <f t="shared" si="3"/>
        <v>40.799999999999997</v>
      </c>
      <c r="Z19" s="15">
        <f>AVERAGE($W19:$Y19)</f>
        <v>41.65</v>
      </c>
      <c r="AA19" s="15">
        <f>AVERAGE($W19:$Y19)</f>
        <v>41.65</v>
      </c>
      <c r="AB19" s="5"/>
    </row>
    <row r="20" spans="2:28" x14ac:dyDescent="0.35">
      <c r="B20" s="5" t="str">
        <f t="shared" si="0"/>
        <v>Chira</v>
      </c>
      <c r="C20" s="5">
        <f t="shared" si="1"/>
        <v>3</v>
      </c>
      <c r="D20" s="5" t="s">
        <v>373</v>
      </c>
      <c r="E20" s="5">
        <v>2</v>
      </c>
      <c r="F20" s="5" t="s">
        <v>256</v>
      </c>
      <c r="G20" s="5">
        <v>103</v>
      </c>
      <c r="H20" s="5">
        <v>10.199999999999999</v>
      </c>
      <c r="I20" s="5"/>
      <c r="J20" s="5"/>
      <c r="V20" s="10" t="s">
        <v>1</v>
      </c>
      <c r="W20" s="15"/>
      <c r="X20" s="21"/>
      <c r="Y20" s="15"/>
      <c r="Z20" s="15"/>
      <c r="AA20" s="15"/>
      <c r="AB20" s="5"/>
    </row>
    <row r="21" spans="2:28" x14ac:dyDescent="0.35">
      <c r="B21" s="5" t="str">
        <f t="shared" si="0"/>
        <v>Chira</v>
      </c>
      <c r="C21" s="5">
        <f t="shared" si="1"/>
        <v>3</v>
      </c>
      <c r="D21" s="5" t="s">
        <v>373</v>
      </c>
      <c r="E21" s="5">
        <v>2</v>
      </c>
      <c r="F21" s="5" t="s">
        <v>23</v>
      </c>
      <c r="G21" s="5">
        <v>105</v>
      </c>
      <c r="H21" s="5">
        <v>19.3</v>
      </c>
      <c r="I21" s="5"/>
      <c r="J21" s="5"/>
      <c r="V21" s="10" t="s">
        <v>2</v>
      </c>
      <c r="W21" s="15">
        <v>7.95</v>
      </c>
      <c r="X21" s="15">
        <v>7.96</v>
      </c>
      <c r="Y21" s="15">
        <v>8</v>
      </c>
      <c r="Z21" s="15">
        <f t="shared" ref="Z21:AA31" si="4">AVERAGE($W21:$Y21)</f>
        <v>7.97</v>
      </c>
      <c r="AA21" s="15">
        <f t="shared" si="4"/>
        <v>7.97</v>
      </c>
      <c r="AB21" s="5"/>
    </row>
    <row r="22" spans="2:28" x14ac:dyDescent="0.35">
      <c r="B22" s="5" t="str">
        <f t="shared" si="0"/>
        <v>Chira</v>
      </c>
      <c r="C22" s="5">
        <f t="shared" si="1"/>
        <v>3</v>
      </c>
      <c r="D22" s="5" t="s">
        <v>373</v>
      </c>
      <c r="E22" s="5">
        <v>1</v>
      </c>
      <c r="F22" s="5" t="s">
        <v>31</v>
      </c>
      <c r="G22" s="5">
        <v>107</v>
      </c>
      <c r="H22" s="5">
        <v>26.9</v>
      </c>
      <c r="I22" s="5"/>
      <c r="J22" s="5"/>
      <c r="V22" s="10" t="s">
        <v>3</v>
      </c>
      <c r="W22" s="15"/>
      <c r="X22" s="15"/>
      <c r="Y22" s="15"/>
      <c r="Z22" s="15"/>
      <c r="AA22" s="15"/>
      <c r="AB22" s="5"/>
    </row>
    <row r="23" spans="2:28" x14ac:dyDescent="0.35">
      <c r="B23" s="5" t="str">
        <f t="shared" si="0"/>
        <v>Chira</v>
      </c>
      <c r="C23" s="5">
        <f t="shared" si="1"/>
        <v>3</v>
      </c>
      <c r="D23" s="5" t="s">
        <v>373</v>
      </c>
      <c r="E23" s="5">
        <v>2</v>
      </c>
      <c r="F23" s="5" t="s">
        <v>23</v>
      </c>
      <c r="G23" s="5">
        <v>107</v>
      </c>
      <c r="H23" s="5">
        <v>22.4</v>
      </c>
      <c r="I23" s="5"/>
      <c r="J23" s="5"/>
      <c r="V23" s="10" t="s">
        <v>4</v>
      </c>
      <c r="W23" s="15"/>
      <c r="X23" s="15"/>
      <c r="Y23" s="15"/>
      <c r="Z23" s="15"/>
      <c r="AA23" s="15"/>
      <c r="AB23" s="5"/>
    </row>
    <row r="24" spans="2:28" x14ac:dyDescent="0.35">
      <c r="B24" s="5" t="str">
        <f t="shared" si="0"/>
        <v>Chira</v>
      </c>
      <c r="C24" s="5">
        <f t="shared" si="1"/>
        <v>3</v>
      </c>
      <c r="D24" s="5" t="s">
        <v>373</v>
      </c>
      <c r="E24" s="5">
        <v>1</v>
      </c>
      <c r="F24" s="5" t="s">
        <v>23</v>
      </c>
      <c r="G24" s="5">
        <v>108</v>
      </c>
      <c r="H24" s="5">
        <v>22.8</v>
      </c>
      <c r="I24" s="5"/>
      <c r="J24" s="5"/>
      <c r="V24" s="10" t="s">
        <v>354</v>
      </c>
      <c r="W24" s="15">
        <v>7.82</v>
      </c>
      <c r="X24" s="15">
        <v>7.83</v>
      </c>
      <c r="Y24" s="15">
        <v>8.35</v>
      </c>
      <c r="Z24" s="15">
        <f t="shared" si="4"/>
        <v>8</v>
      </c>
      <c r="AA24" s="15">
        <f t="shared" si="4"/>
        <v>8</v>
      </c>
      <c r="AB24" s="5"/>
    </row>
    <row r="25" spans="2:28" x14ac:dyDescent="0.35">
      <c r="B25" s="5" t="str">
        <f t="shared" si="0"/>
        <v>Chira</v>
      </c>
      <c r="C25" s="5">
        <f t="shared" si="1"/>
        <v>3</v>
      </c>
      <c r="D25" s="5" t="s">
        <v>373</v>
      </c>
      <c r="E25" s="5">
        <v>2</v>
      </c>
      <c r="F25" s="5" t="s">
        <v>68</v>
      </c>
      <c r="G25" s="5">
        <v>111</v>
      </c>
      <c r="H25" s="5">
        <v>16.600000000000001</v>
      </c>
      <c r="I25" s="5"/>
      <c r="J25" s="5"/>
      <c r="V25" s="10" t="s">
        <v>17</v>
      </c>
      <c r="W25" s="15"/>
      <c r="X25" s="15"/>
      <c r="Y25" s="15"/>
      <c r="Z25" s="15"/>
      <c r="AA25" s="15"/>
      <c r="AB25" s="5"/>
    </row>
    <row r="26" spans="2:28" x14ac:dyDescent="0.35">
      <c r="B26" s="5" t="str">
        <f t="shared" si="0"/>
        <v>Chira</v>
      </c>
      <c r="C26" s="5">
        <f t="shared" si="1"/>
        <v>3</v>
      </c>
      <c r="D26" s="5" t="s">
        <v>373</v>
      </c>
      <c r="E26" s="5">
        <v>1</v>
      </c>
      <c r="F26" s="5" t="s">
        <v>23</v>
      </c>
      <c r="G26" s="5">
        <v>112</v>
      </c>
      <c r="H26" s="5">
        <v>21.4</v>
      </c>
      <c r="I26" s="5"/>
      <c r="J26" s="5"/>
      <c r="Q26" s="12"/>
      <c r="V26" s="10" t="s">
        <v>986</v>
      </c>
      <c r="W26" s="15"/>
      <c r="X26" s="15"/>
      <c r="Y26" s="15"/>
      <c r="Z26" s="15"/>
      <c r="AA26" s="15"/>
      <c r="AB26" s="5"/>
    </row>
    <row r="27" spans="2:28" x14ac:dyDescent="0.35">
      <c r="B27" s="5" t="str">
        <f t="shared" si="0"/>
        <v>Chira</v>
      </c>
      <c r="C27" s="5">
        <f t="shared" si="1"/>
        <v>3</v>
      </c>
      <c r="D27" s="5" t="s">
        <v>373</v>
      </c>
      <c r="E27" s="5">
        <v>1</v>
      </c>
      <c r="F27" s="5" t="s">
        <v>103</v>
      </c>
      <c r="G27" s="5">
        <v>116</v>
      </c>
      <c r="H27" s="5">
        <v>29.1</v>
      </c>
      <c r="I27" s="5"/>
      <c r="J27" s="5"/>
      <c r="V27" s="10" t="s">
        <v>988</v>
      </c>
      <c r="W27" s="15"/>
      <c r="X27" s="15"/>
      <c r="Y27" s="15"/>
      <c r="Z27" s="15"/>
      <c r="AA27" s="15"/>
      <c r="AB27" s="5"/>
    </row>
    <row r="28" spans="2:28" x14ac:dyDescent="0.35">
      <c r="B28" s="5" t="str">
        <f t="shared" si="0"/>
        <v>Chira</v>
      </c>
      <c r="C28" s="5">
        <f t="shared" si="1"/>
        <v>3</v>
      </c>
      <c r="D28" s="5" t="s">
        <v>373</v>
      </c>
      <c r="E28" s="5">
        <v>1</v>
      </c>
      <c r="F28" s="5" t="s">
        <v>23</v>
      </c>
      <c r="G28" s="5">
        <v>122</v>
      </c>
      <c r="H28" s="5">
        <v>27.7</v>
      </c>
      <c r="I28" s="5"/>
      <c r="J28" s="5"/>
      <c r="V28" s="10" t="s">
        <v>992</v>
      </c>
      <c r="W28" s="15"/>
      <c r="X28" s="15"/>
      <c r="Y28" s="15"/>
      <c r="Z28" s="15"/>
      <c r="AA28" s="15"/>
      <c r="AB28" s="5"/>
    </row>
    <row r="29" spans="2:28" x14ac:dyDescent="0.35">
      <c r="B29" s="5" t="str">
        <f t="shared" si="0"/>
        <v>Chira</v>
      </c>
      <c r="C29" s="5">
        <f t="shared" si="1"/>
        <v>3</v>
      </c>
      <c r="D29" s="5" t="s">
        <v>373</v>
      </c>
      <c r="E29" s="5">
        <v>3</v>
      </c>
      <c r="F29" s="5" t="s">
        <v>256</v>
      </c>
      <c r="G29" s="5">
        <v>132</v>
      </c>
      <c r="H29" s="5">
        <v>23.1</v>
      </c>
      <c r="I29" s="5"/>
      <c r="J29" s="5"/>
      <c r="V29" s="10" t="s">
        <v>5</v>
      </c>
      <c r="W29" s="15">
        <v>30</v>
      </c>
      <c r="X29" s="15">
        <v>30</v>
      </c>
      <c r="Y29" s="15">
        <v>30</v>
      </c>
      <c r="Z29" s="15">
        <f t="shared" si="4"/>
        <v>30</v>
      </c>
      <c r="AA29" s="15">
        <f t="shared" si="4"/>
        <v>30</v>
      </c>
      <c r="AB29" s="5"/>
    </row>
    <row r="30" spans="2:28" x14ac:dyDescent="0.35">
      <c r="B30" s="5" t="str">
        <f t="shared" si="0"/>
        <v>Chira</v>
      </c>
      <c r="C30" s="5">
        <f t="shared" si="1"/>
        <v>3</v>
      </c>
      <c r="D30" s="5" t="s">
        <v>373</v>
      </c>
      <c r="E30" s="5">
        <v>2</v>
      </c>
      <c r="F30" s="5" t="s">
        <v>23</v>
      </c>
      <c r="G30" s="5">
        <v>134</v>
      </c>
      <c r="H30" s="5">
        <v>37.5</v>
      </c>
      <c r="I30" s="5"/>
      <c r="J30" s="5"/>
      <c r="V30" s="10" t="s">
        <v>989</v>
      </c>
      <c r="W30" s="15"/>
      <c r="X30" s="15"/>
      <c r="Y30" s="15"/>
      <c r="Z30" s="15"/>
      <c r="AA30" s="15"/>
      <c r="AB30" s="5"/>
    </row>
    <row r="31" spans="2:28" x14ac:dyDescent="0.35">
      <c r="B31" s="5" t="str">
        <f t="shared" si="0"/>
        <v>Chira</v>
      </c>
      <c r="C31" s="5">
        <f t="shared" si="1"/>
        <v>3</v>
      </c>
      <c r="D31" s="5" t="s">
        <v>373</v>
      </c>
      <c r="E31" s="5">
        <v>2</v>
      </c>
      <c r="F31" s="5" t="s">
        <v>256</v>
      </c>
      <c r="G31" s="5">
        <v>138</v>
      </c>
      <c r="H31" s="5">
        <v>22.4</v>
      </c>
      <c r="I31" s="5"/>
      <c r="J31" s="5"/>
      <c r="V31" s="10" t="s">
        <v>377</v>
      </c>
      <c r="W31" s="15">
        <v>28.6</v>
      </c>
      <c r="X31" s="15">
        <v>28.7</v>
      </c>
      <c r="Y31" s="15">
        <v>28.9</v>
      </c>
      <c r="Z31" s="15">
        <f t="shared" si="4"/>
        <v>28.733333333333331</v>
      </c>
      <c r="AA31" s="15">
        <f t="shared" si="4"/>
        <v>28.733333333333331</v>
      </c>
    </row>
    <row r="32" spans="2:28" x14ac:dyDescent="0.35">
      <c r="B32" s="5" t="str">
        <f t="shared" si="0"/>
        <v>Chira</v>
      </c>
      <c r="C32" s="5">
        <f t="shared" si="1"/>
        <v>3</v>
      </c>
      <c r="D32" s="5" t="s">
        <v>373</v>
      </c>
      <c r="E32" s="5">
        <v>1</v>
      </c>
      <c r="F32" s="5" t="s">
        <v>256</v>
      </c>
      <c r="G32" s="5">
        <v>151</v>
      </c>
      <c r="H32" s="5">
        <v>30.9</v>
      </c>
      <c r="I32" s="5"/>
      <c r="J32" s="5"/>
      <c r="V32" s="10" t="s">
        <v>387</v>
      </c>
      <c r="W32" s="15"/>
      <c r="X32" s="15"/>
      <c r="Y32" s="15"/>
      <c r="Z32" s="15"/>
      <c r="AA32" s="15"/>
    </row>
    <row r="33" spans="2:10" x14ac:dyDescent="0.35">
      <c r="B33" s="5" t="str">
        <f t="shared" si="0"/>
        <v>Chira</v>
      </c>
      <c r="C33" s="5">
        <f t="shared" si="1"/>
        <v>3</v>
      </c>
      <c r="D33" s="5" t="s">
        <v>373</v>
      </c>
      <c r="E33" s="5">
        <v>2</v>
      </c>
      <c r="F33" s="5" t="s">
        <v>6</v>
      </c>
      <c r="G33" s="5">
        <v>151</v>
      </c>
      <c r="H33" s="5">
        <v>80.8</v>
      </c>
      <c r="I33" s="5"/>
      <c r="J33" s="5"/>
    </row>
    <row r="34" spans="2:10" x14ac:dyDescent="0.35">
      <c r="B34" s="5" t="str">
        <f t="shared" si="0"/>
        <v>Chira</v>
      </c>
      <c r="C34" s="5">
        <f t="shared" si="1"/>
        <v>3</v>
      </c>
      <c r="D34" s="5" t="s">
        <v>373</v>
      </c>
      <c r="E34" s="5">
        <v>2</v>
      </c>
      <c r="F34" s="5" t="s">
        <v>23</v>
      </c>
      <c r="G34" s="5">
        <v>152</v>
      </c>
      <c r="H34" s="5">
        <v>54.8</v>
      </c>
      <c r="I34" s="5"/>
      <c r="J34" s="5"/>
    </row>
    <row r="35" spans="2:10" x14ac:dyDescent="0.35">
      <c r="B35" s="5" t="str">
        <f t="shared" si="0"/>
        <v>Chira</v>
      </c>
      <c r="C35" s="5">
        <f t="shared" si="1"/>
        <v>3</v>
      </c>
      <c r="D35" s="5" t="s">
        <v>373</v>
      </c>
      <c r="E35" s="5">
        <v>2</v>
      </c>
      <c r="F35" s="5" t="s">
        <v>23</v>
      </c>
      <c r="G35" s="5">
        <v>155</v>
      </c>
      <c r="H35" s="5">
        <v>58.7</v>
      </c>
      <c r="I35" s="5"/>
      <c r="J35" s="5"/>
    </row>
    <row r="36" spans="2:10" x14ac:dyDescent="0.35">
      <c r="B36" s="5" t="str">
        <f t="shared" ref="B36:B70" si="5">$W$5</f>
        <v>Chira</v>
      </c>
      <c r="C36" s="5">
        <f t="shared" ref="C36:C70" si="6">$W$6</f>
        <v>3</v>
      </c>
      <c r="D36" s="5" t="s">
        <v>373</v>
      </c>
      <c r="E36" s="5">
        <v>2</v>
      </c>
      <c r="F36" s="5" t="s">
        <v>256</v>
      </c>
      <c r="G36" s="5">
        <v>160</v>
      </c>
      <c r="H36" s="5">
        <v>37.200000000000003</v>
      </c>
      <c r="I36" s="5"/>
      <c r="J36" s="5"/>
    </row>
    <row r="37" spans="2:10" x14ac:dyDescent="0.35">
      <c r="B37" s="5" t="str">
        <f t="shared" si="5"/>
        <v>Chira</v>
      </c>
      <c r="C37" s="5">
        <f t="shared" si="6"/>
        <v>3</v>
      </c>
      <c r="D37" s="5" t="s">
        <v>373</v>
      </c>
      <c r="E37" s="5">
        <v>2</v>
      </c>
      <c r="F37" s="5" t="s">
        <v>256</v>
      </c>
      <c r="G37" s="5">
        <v>160</v>
      </c>
      <c r="H37" s="5">
        <v>33.6</v>
      </c>
      <c r="I37" s="5"/>
      <c r="J37" s="5"/>
    </row>
    <row r="38" spans="2:10" x14ac:dyDescent="0.35">
      <c r="B38" s="5" t="str">
        <f t="shared" si="5"/>
        <v>Chira</v>
      </c>
      <c r="C38" s="5">
        <f t="shared" si="6"/>
        <v>3</v>
      </c>
      <c r="D38" s="5" t="s">
        <v>373</v>
      </c>
      <c r="E38" s="5">
        <v>2</v>
      </c>
      <c r="F38" s="5" t="s">
        <v>23</v>
      </c>
      <c r="G38" s="5">
        <v>166</v>
      </c>
      <c r="H38" s="5">
        <v>72</v>
      </c>
      <c r="I38" s="5"/>
      <c r="J38" s="5"/>
    </row>
    <row r="39" spans="2:10" x14ac:dyDescent="0.35">
      <c r="B39" s="5" t="str">
        <f t="shared" si="5"/>
        <v>Chira</v>
      </c>
      <c r="C39" s="5">
        <f t="shared" si="6"/>
        <v>3</v>
      </c>
      <c r="D39" s="5" t="s">
        <v>373</v>
      </c>
      <c r="E39" s="5">
        <v>3</v>
      </c>
      <c r="F39" s="5" t="s">
        <v>156</v>
      </c>
      <c r="G39" s="5">
        <v>175</v>
      </c>
      <c r="H39" s="5">
        <v>202</v>
      </c>
      <c r="I39" s="5"/>
      <c r="J39" s="5"/>
    </row>
    <row r="40" spans="2:10" x14ac:dyDescent="0.35">
      <c r="B40" s="5" t="str">
        <f t="shared" si="5"/>
        <v>Chira</v>
      </c>
      <c r="C40" s="5">
        <f t="shared" si="6"/>
        <v>3</v>
      </c>
      <c r="D40" s="5" t="s">
        <v>373</v>
      </c>
      <c r="E40" s="5">
        <v>3</v>
      </c>
      <c r="F40" s="5" t="s">
        <v>23</v>
      </c>
      <c r="G40" s="5">
        <v>232</v>
      </c>
      <c r="H40" s="5">
        <v>203.6</v>
      </c>
      <c r="I40" s="5"/>
      <c r="J40" s="5"/>
    </row>
    <row r="41" spans="2:10" x14ac:dyDescent="0.35">
      <c r="B41" s="5" t="str">
        <f t="shared" si="5"/>
        <v>Chira</v>
      </c>
      <c r="C41" s="5">
        <f t="shared" si="6"/>
        <v>3</v>
      </c>
      <c r="D41" s="5" t="s">
        <v>364</v>
      </c>
      <c r="E41" s="5">
        <v>2</v>
      </c>
      <c r="F41" s="5" t="s">
        <v>15</v>
      </c>
      <c r="G41" s="5">
        <v>20</v>
      </c>
      <c r="H41" s="5">
        <v>0.2</v>
      </c>
      <c r="I41" s="5"/>
      <c r="J41" s="5"/>
    </row>
    <row r="42" spans="2:10" x14ac:dyDescent="0.35">
      <c r="B42" s="5" t="str">
        <f t="shared" si="5"/>
        <v>Chira</v>
      </c>
      <c r="C42" s="5">
        <f t="shared" si="6"/>
        <v>3</v>
      </c>
      <c r="D42" s="5" t="s">
        <v>364</v>
      </c>
      <c r="E42" s="5">
        <v>2</v>
      </c>
      <c r="F42" s="5" t="s">
        <v>15</v>
      </c>
      <c r="G42" s="5">
        <v>21</v>
      </c>
      <c r="H42" s="5">
        <v>0.2</v>
      </c>
      <c r="I42" s="5"/>
      <c r="J42" s="5"/>
    </row>
    <row r="43" spans="2:10" x14ac:dyDescent="0.35">
      <c r="B43" s="5" t="str">
        <f t="shared" si="5"/>
        <v>Chira</v>
      </c>
      <c r="C43" s="5">
        <f t="shared" si="6"/>
        <v>3</v>
      </c>
      <c r="D43" s="5" t="s">
        <v>364</v>
      </c>
      <c r="E43" s="5">
        <v>2</v>
      </c>
      <c r="F43" s="5" t="s">
        <v>15</v>
      </c>
      <c r="G43" s="5">
        <v>22</v>
      </c>
      <c r="H43" s="5">
        <v>0.2</v>
      </c>
      <c r="I43" s="5"/>
      <c r="J43" s="5"/>
    </row>
    <row r="44" spans="2:10" x14ac:dyDescent="0.35">
      <c r="B44" s="5" t="str">
        <f t="shared" si="5"/>
        <v>Chira</v>
      </c>
      <c r="C44" s="5">
        <f t="shared" si="6"/>
        <v>3</v>
      </c>
      <c r="D44" s="5" t="s">
        <v>364</v>
      </c>
      <c r="E44" s="5">
        <v>2</v>
      </c>
      <c r="F44" s="5" t="s">
        <v>15</v>
      </c>
      <c r="G44" s="5">
        <v>22</v>
      </c>
      <c r="H44" s="5">
        <v>0.2</v>
      </c>
      <c r="I44" s="5"/>
      <c r="J44" s="5"/>
    </row>
    <row r="45" spans="2:10" x14ac:dyDescent="0.35">
      <c r="B45" s="5" t="str">
        <f t="shared" si="5"/>
        <v>Chira</v>
      </c>
      <c r="C45" s="5">
        <f t="shared" si="6"/>
        <v>3</v>
      </c>
      <c r="D45" s="5" t="s">
        <v>364</v>
      </c>
      <c r="E45" s="5">
        <v>2</v>
      </c>
      <c r="F45" s="5" t="s">
        <v>15</v>
      </c>
      <c r="G45" s="5">
        <v>22</v>
      </c>
      <c r="H45" s="5">
        <v>0.2</v>
      </c>
      <c r="I45" s="5"/>
      <c r="J45" s="5"/>
    </row>
    <row r="46" spans="2:10" x14ac:dyDescent="0.35">
      <c r="B46" s="5" t="str">
        <f t="shared" si="5"/>
        <v>Chira</v>
      </c>
      <c r="C46" s="5">
        <f t="shared" si="6"/>
        <v>3</v>
      </c>
      <c r="D46" s="5" t="s">
        <v>364</v>
      </c>
      <c r="E46" s="5">
        <v>2</v>
      </c>
      <c r="F46" s="5" t="s">
        <v>15</v>
      </c>
      <c r="G46" s="5">
        <v>23</v>
      </c>
      <c r="H46" s="5">
        <v>0.2</v>
      </c>
      <c r="I46" s="5"/>
      <c r="J46" s="5"/>
    </row>
    <row r="47" spans="2:10" x14ac:dyDescent="0.35">
      <c r="B47" s="5" t="str">
        <f t="shared" si="5"/>
        <v>Chira</v>
      </c>
      <c r="C47" s="5">
        <f t="shared" si="6"/>
        <v>3</v>
      </c>
      <c r="D47" s="5" t="s">
        <v>364</v>
      </c>
      <c r="E47" s="5">
        <v>2</v>
      </c>
      <c r="F47" s="5" t="s">
        <v>15</v>
      </c>
      <c r="G47" s="5">
        <v>25</v>
      </c>
      <c r="H47" s="5">
        <v>0.3</v>
      </c>
      <c r="I47" s="5"/>
      <c r="J47" s="5"/>
    </row>
    <row r="48" spans="2:10" x14ac:dyDescent="0.35">
      <c r="B48" s="5" t="str">
        <f t="shared" si="5"/>
        <v>Chira</v>
      </c>
      <c r="C48" s="5">
        <f t="shared" si="6"/>
        <v>3</v>
      </c>
      <c r="D48" s="5" t="s">
        <v>364</v>
      </c>
      <c r="E48" s="5">
        <v>1</v>
      </c>
      <c r="F48" s="5" t="s">
        <v>15</v>
      </c>
      <c r="G48" s="5">
        <v>45</v>
      </c>
      <c r="H48" s="5">
        <v>1.6</v>
      </c>
      <c r="I48" s="5"/>
      <c r="J48" s="5"/>
    </row>
    <row r="49" spans="2:10" x14ac:dyDescent="0.35">
      <c r="B49" s="5" t="str">
        <f t="shared" si="5"/>
        <v>Chira</v>
      </c>
      <c r="C49" s="5">
        <f t="shared" si="6"/>
        <v>3</v>
      </c>
      <c r="D49" s="5" t="s">
        <v>364</v>
      </c>
      <c r="E49" s="5">
        <v>1</v>
      </c>
      <c r="F49" s="5" t="s">
        <v>55</v>
      </c>
      <c r="G49" s="5">
        <v>62</v>
      </c>
      <c r="H49" s="5">
        <v>8.9</v>
      </c>
      <c r="I49" s="5"/>
      <c r="J49" s="5"/>
    </row>
    <row r="50" spans="2:10" x14ac:dyDescent="0.35">
      <c r="B50" s="5" t="str">
        <f t="shared" si="5"/>
        <v>Chira</v>
      </c>
      <c r="C50" s="5">
        <f t="shared" si="6"/>
        <v>3</v>
      </c>
      <c r="D50" s="5" t="s">
        <v>364</v>
      </c>
      <c r="E50" s="5">
        <v>2</v>
      </c>
      <c r="F50" s="5" t="s">
        <v>77</v>
      </c>
      <c r="G50" s="5">
        <v>96</v>
      </c>
      <c r="H50" s="5">
        <v>10.8</v>
      </c>
      <c r="I50" s="5"/>
      <c r="J50" s="5"/>
    </row>
    <row r="51" spans="2:10" x14ac:dyDescent="0.35">
      <c r="B51" s="5" t="str">
        <f t="shared" si="5"/>
        <v>Chira</v>
      </c>
      <c r="C51" s="5">
        <f t="shared" si="6"/>
        <v>3</v>
      </c>
      <c r="D51" s="5" t="s">
        <v>364</v>
      </c>
      <c r="E51" s="5">
        <v>1</v>
      </c>
      <c r="F51" s="5" t="s">
        <v>71</v>
      </c>
      <c r="G51" s="5">
        <v>102</v>
      </c>
      <c r="H51" s="5">
        <v>11.2</v>
      </c>
      <c r="I51" s="5"/>
      <c r="J51" s="5" t="s">
        <v>1012</v>
      </c>
    </row>
    <row r="52" spans="2:10" x14ac:dyDescent="0.35">
      <c r="B52" s="5" t="str">
        <f t="shared" si="5"/>
        <v>Chira</v>
      </c>
      <c r="C52" s="5">
        <f t="shared" si="6"/>
        <v>3</v>
      </c>
      <c r="D52" s="5" t="s">
        <v>364</v>
      </c>
      <c r="E52" s="5">
        <v>1</v>
      </c>
      <c r="F52" s="5" t="s">
        <v>68</v>
      </c>
      <c r="G52" s="5">
        <v>102</v>
      </c>
      <c r="H52" s="5">
        <v>12.7</v>
      </c>
      <c r="I52" s="5"/>
      <c r="J52" s="5"/>
    </row>
    <row r="53" spans="2:10" x14ac:dyDescent="0.35">
      <c r="B53" s="5" t="str">
        <f t="shared" si="5"/>
        <v>Chira</v>
      </c>
      <c r="C53" s="5">
        <f t="shared" si="6"/>
        <v>3</v>
      </c>
      <c r="D53" s="5" t="s">
        <v>364</v>
      </c>
      <c r="E53" s="5">
        <v>2</v>
      </c>
      <c r="F53" s="5" t="s">
        <v>71</v>
      </c>
      <c r="G53" s="5">
        <v>102</v>
      </c>
      <c r="H53" s="5">
        <v>11</v>
      </c>
      <c r="I53" s="5"/>
      <c r="J53" s="5"/>
    </row>
    <row r="54" spans="2:10" x14ac:dyDescent="0.35">
      <c r="B54" s="5" t="str">
        <f t="shared" si="5"/>
        <v>Chira</v>
      </c>
      <c r="C54" s="5">
        <f t="shared" si="6"/>
        <v>3</v>
      </c>
      <c r="D54" s="5" t="s">
        <v>364</v>
      </c>
      <c r="E54" s="5">
        <v>1</v>
      </c>
      <c r="F54" s="5" t="s">
        <v>68</v>
      </c>
      <c r="G54" s="5">
        <v>104</v>
      </c>
      <c r="H54" s="5">
        <v>11.9</v>
      </c>
      <c r="I54" s="5"/>
      <c r="J54" s="5"/>
    </row>
    <row r="55" spans="2:10" x14ac:dyDescent="0.35">
      <c r="B55" s="5" t="str">
        <f t="shared" si="5"/>
        <v>Chira</v>
      </c>
      <c r="C55" s="5">
        <f t="shared" si="6"/>
        <v>3</v>
      </c>
      <c r="D55" s="5" t="s">
        <v>364</v>
      </c>
      <c r="E55" s="5">
        <v>1</v>
      </c>
      <c r="F55" s="5" t="s">
        <v>28</v>
      </c>
      <c r="G55" s="5">
        <v>105</v>
      </c>
      <c r="H55" s="5">
        <v>15.8</v>
      </c>
      <c r="I55" s="5"/>
      <c r="J55" s="5"/>
    </row>
    <row r="56" spans="2:10" x14ac:dyDescent="0.35">
      <c r="B56" s="5" t="str">
        <f t="shared" si="5"/>
        <v>Chira</v>
      </c>
      <c r="C56" s="5">
        <f t="shared" si="6"/>
        <v>3</v>
      </c>
      <c r="D56" s="5" t="s">
        <v>364</v>
      </c>
      <c r="E56" s="5">
        <v>1</v>
      </c>
      <c r="F56" s="5" t="s">
        <v>68</v>
      </c>
      <c r="G56" s="5">
        <v>105</v>
      </c>
      <c r="H56" s="5">
        <v>12.4</v>
      </c>
      <c r="I56" s="5"/>
      <c r="J56" s="5" t="s">
        <v>1011</v>
      </c>
    </row>
    <row r="57" spans="2:10" x14ac:dyDescent="0.35">
      <c r="B57" s="5" t="str">
        <f t="shared" si="5"/>
        <v>Chira</v>
      </c>
      <c r="C57" s="5">
        <f t="shared" si="6"/>
        <v>3</v>
      </c>
      <c r="D57" s="5" t="s">
        <v>364</v>
      </c>
      <c r="E57" s="5">
        <v>2</v>
      </c>
      <c r="F57" s="5" t="s">
        <v>71</v>
      </c>
      <c r="G57" s="5">
        <v>105</v>
      </c>
      <c r="H57" s="5">
        <v>12.4</v>
      </c>
      <c r="I57" s="5"/>
      <c r="J57" s="5"/>
    </row>
    <row r="58" spans="2:10" x14ac:dyDescent="0.35">
      <c r="B58" s="5" t="str">
        <f t="shared" si="5"/>
        <v>Chira</v>
      </c>
      <c r="C58" s="5">
        <f t="shared" si="6"/>
        <v>3</v>
      </c>
      <c r="D58" s="5" t="s">
        <v>364</v>
      </c>
      <c r="E58" s="5">
        <v>2</v>
      </c>
      <c r="F58" s="5" t="s">
        <v>77</v>
      </c>
      <c r="G58" s="5">
        <v>105</v>
      </c>
      <c r="H58" s="5">
        <v>12</v>
      </c>
      <c r="I58" s="5"/>
      <c r="J58" s="5"/>
    </row>
    <row r="59" spans="2:10" x14ac:dyDescent="0.35">
      <c r="B59" s="5" t="str">
        <f t="shared" si="5"/>
        <v>Chira</v>
      </c>
      <c r="C59" s="5">
        <f t="shared" si="6"/>
        <v>3</v>
      </c>
      <c r="D59" s="5" t="s">
        <v>364</v>
      </c>
      <c r="E59" s="5">
        <v>2</v>
      </c>
      <c r="F59" s="5" t="s">
        <v>68</v>
      </c>
      <c r="G59" s="5">
        <v>106</v>
      </c>
      <c r="H59" s="5">
        <v>13.4</v>
      </c>
      <c r="I59" s="5"/>
      <c r="J59" s="5"/>
    </row>
    <row r="60" spans="2:10" x14ac:dyDescent="0.35">
      <c r="B60" s="5" t="str">
        <f t="shared" si="5"/>
        <v>Chira</v>
      </c>
      <c r="C60" s="5">
        <f t="shared" si="6"/>
        <v>3</v>
      </c>
      <c r="D60" s="5" t="s">
        <v>364</v>
      </c>
      <c r="E60" s="5">
        <v>2</v>
      </c>
      <c r="F60" s="5" t="s">
        <v>77</v>
      </c>
      <c r="G60" s="5">
        <v>106</v>
      </c>
      <c r="H60" s="5">
        <v>13.9</v>
      </c>
      <c r="I60" s="5"/>
      <c r="J60" s="5"/>
    </row>
    <row r="61" spans="2:10" x14ac:dyDescent="0.35">
      <c r="B61" s="5" t="str">
        <f t="shared" si="5"/>
        <v>Chira</v>
      </c>
      <c r="C61" s="5">
        <f t="shared" si="6"/>
        <v>3</v>
      </c>
      <c r="D61" s="5" t="s">
        <v>364</v>
      </c>
      <c r="E61" s="5">
        <v>2</v>
      </c>
      <c r="F61" s="5" t="s">
        <v>23</v>
      </c>
      <c r="G61" s="5">
        <v>106</v>
      </c>
      <c r="H61" s="5">
        <v>19.2</v>
      </c>
      <c r="I61" s="5"/>
      <c r="J61" s="5"/>
    </row>
    <row r="62" spans="2:10" x14ac:dyDescent="0.35">
      <c r="B62" s="5" t="str">
        <f t="shared" si="5"/>
        <v>Chira</v>
      </c>
      <c r="C62" s="5">
        <f t="shared" si="6"/>
        <v>3</v>
      </c>
      <c r="D62" s="5" t="s">
        <v>364</v>
      </c>
      <c r="E62" s="5">
        <v>2</v>
      </c>
      <c r="F62" s="5" t="s">
        <v>31</v>
      </c>
      <c r="G62" s="5">
        <v>107</v>
      </c>
      <c r="H62" s="5">
        <v>29.4</v>
      </c>
      <c r="I62" s="5"/>
      <c r="J62" s="5"/>
    </row>
    <row r="63" spans="2:10" x14ac:dyDescent="0.35">
      <c r="B63" s="5" t="str">
        <f t="shared" si="5"/>
        <v>Chira</v>
      </c>
      <c r="C63" s="5">
        <f t="shared" si="6"/>
        <v>3</v>
      </c>
      <c r="D63" s="5" t="s">
        <v>364</v>
      </c>
      <c r="E63" s="5">
        <v>1</v>
      </c>
      <c r="F63" s="5" t="s">
        <v>271</v>
      </c>
      <c r="G63" s="5">
        <v>108</v>
      </c>
      <c r="H63" s="5">
        <v>24.2</v>
      </c>
      <c r="I63" s="5"/>
      <c r="J63" s="5"/>
    </row>
    <row r="64" spans="2:10" x14ac:dyDescent="0.35">
      <c r="B64" s="5" t="str">
        <f t="shared" si="5"/>
        <v>Chira</v>
      </c>
      <c r="C64" s="5">
        <f t="shared" si="6"/>
        <v>3</v>
      </c>
      <c r="D64" s="5" t="s">
        <v>364</v>
      </c>
      <c r="E64" s="5">
        <v>2</v>
      </c>
      <c r="F64" s="5" t="s">
        <v>71</v>
      </c>
      <c r="G64" s="5">
        <v>110</v>
      </c>
      <c r="H64" s="5">
        <v>15</v>
      </c>
      <c r="I64" s="5"/>
      <c r="J64" s="5"/>
    </row>
    <row r="65" spans="2:10" x14ac:dyDescent="0.35">
      <c r="B65" s="5" t="str">
        <f t="shared" si="5"/>
        <v>Chira</v>
      </c>
      <c r="C65" s="5">
        <f t="shared" si="6"/>
        <v>3</v>
      </c>
      <c r="D65" s="5" t="s">
        <v>364</v>
      </c>
      <c r="E65" s="5">
        <v>2</v>
      </c>
      <c r="F65" s="5" t="s">
        <v>271</v>
      </c>
      <c r="G65" s="5">
        <v>110</v>
      </c>
      <c r="H65" s="5">
        <v>21.4</v>
      </c>
      <c r="I65" s="5"/>
      <c r="J65" s="5"/>
    </row>
    <row r="66" spans="2:10" x14ac:dyDescent="0.35">
      <c r="B66" s="5" t="str">
        <f t="shared" si="5"/>
        <v>Chira</v>
      </c>
      <c r="C66" s="5">
        <f t="shared" si="6"/>
        <v>3</v>
      </c>
      <c r="D66" s="5" t="s">
        <v>364</v>
      </c>
      <c r="E66" s="5">
        <v>2</v>
      </c>
      <c r="F66" s="5" t="s">
        <v>71</v>
      </c>
      <c r="G66" s="5">
        <v>111</v>
      </c>
      <c r="H66" s="5">
        <v>14.8</v>
      </c>
      <c r="I66" s="5"/>
      <c r="J66" s="5"/>
    </row>
    <row r="67" spans="2:10" x14ac:dyDescent="0.35">
      <c r="B67" s="5" t="str">
        <f t="shared" si="5"/>
        <v>Chira</v>
      </c>
      <c r="C67" s="5">
        <f t="shared" si="6"/>
        <v>3</v>
      </c>
      <c r="D67" s="5" t="s">
        <v>364</v>
      </c>
      <c r="E67" s="5">
        <v>2</v>
      </c>
      <c r="F67" s="5" t="s">
        <v>271</v>
      </c>
      <c r="G67" s="5">
        <v>113</v>
      </c>
      <c r="H67" s="5">
        <v>28.4</v>
      </c>
      <c r="I67" s="5"/>
      <c r="J67" s="5"/>
    </row>
    <row r="68" spans="2:10" x14ac:dyDescent="0.35">
      <c r="B68" s="5" t="str">
        <f t="shared" si="5"/>
        <v>Chira</v>
      </c>
      <c r="C68" s="5">
        <f t="shared" si="6"/>
        <v>3</v>
      </c>
      <c r="D68" s="5" t="s">
        <v>364</v>
      </c>
      <c r="E68" s="5">
        <v>2</v>
      </c>
      <c r="F68" s="5" t="s">
        <v>23</v>
      </c>
      <c r="G68" s="5">
        <v>152</v>
      </c>
      <c r="H68" s="5">
        <v>46.5</v>
      </c>
      <c r="I68" s="5"/>
      <c r="J68" s="5"/>
    </row>
    <row r="69" spans="2:10" x14ac:dyDescent="0.35">
      <c r="B69" s="5" t="str">
        <f t="shared" si="5"/>
        <v>Chira</v>
      </c>
      <c r="C69" s="5">
        <f t="shared" si="6"/>
        <v>3</v>
      </c>
      <c r="D69" s="5" t="s">
        <v>364</v>
      </c>
      <c r="E69" s="5">
        <v>1</v>
      </c>
      <c r="F69" s="5" t="s">
        <v>256</v>
      </c>
      <c r="G69" s="5">
        <v>177</v>
      </c>
      <c r="H69" s="5">
        <v>63.6</v>
      </c>
      <c r="I69" s="5"/>
      <c r="J69" s="5"/>
    </row>
    <row r="70" spans="2:10" x14ac:dyDescent="0.35">
      <c r="B70" s="5" t="str">
        <f t="shared" si="5"/>
        <v>Chira</v>
      </c>
      <c r="C70" s="5">
        <f t="shared" si="6"/>
        <v>3</v>
      </c>
      <c r="D70" s="5" t="s">
        <v>364</v>
      </c>
      <c r="E70" s="5">
        <v>2</v>
      </c>
      <c r="F70" s="5" t="s">
        <v>46</v>
      </c>
      <c r="G70" s="5">
        <v>185</v>
      </c>
      <c r="H70" s="5">
        <v>2.6</v>
      </c>
      <c r="I70" s="5"/>
      <c r="J70" s="5"/>
    </row>
  </sheetData>
  <mergeCells count="1">
    <mergeCell ref="W3:AA3"/>
  </mergeCells>
  <conditionalFormatting sqref="W5:W9">
    <cfRule type="containsBlanks" dxfId="81" priority="3">
      <formula>LEN(TRIM(W5))=0</formula>
    </cfRule>
  </conditionalFormatting>
  <conditionalFormatting sqref="W13:Y14 Z15:AA15 W17:Y18">
    <cfRule type="containsBlanks" dxfId="80" priority="4">
      <formula>LEN(TRIM(W13))=0</formula>
    </cfRule>
  </conditionalFormatting>
  <conditionalFormatting sqref="W20:Y32">
    <cfRule type="containsBlanks" dxfId="79" priority="2">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2" id="{08DFDCAC-E199-4E90-92E1-EDD6FA27F9E2}">
            <xm:f>COUNT(MATCH($F4,'Potential Species'!$C$4:$C$945, 0))=0</xm:f>
            <x14:dxf>
              <fill>
                <patternFill patternType="solid">
                  <bgColor theme="5" tint="0.79998168889431442"/>
                </patternFill>
              </fill>
            </x14:dxf>
          </x14:cfRule>
          <xm:sqref>F4:F70</xm:sqref>
        </x14:conditionalFormatting>
      </x14:conditionalFormatting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E8271-3B91-4793-B700-E2B990C055CA}">
  <sheetPr codeName="Sheet85"/>
  <dimension ref="A1:I69"/>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20.1796875" bestFit="1" customWidth="1"/>
    <col min="6" max="6" width="20.81640625" bestFit="1" customWidth="1"/>
    <col min="7" max="7" width="11" bestFit="1" customWidth="1"/>
    <col min="8" max="8" width="10.81640625" bestFit="1" customWidth="1"/>
    <col min="9" max="9" width="22.6328125" bestFit="1" customWidth="1"/>
    <col min="10" max="10" width="23.81640625" bestFit="1" customWidth="1"/>
    <col min="11" max="11" width="23.1796875" bestFit="1" customWidth="1"/>
    <col min="12" max="12" width="12.7265625" bestFit="1" customWidth="1"/>
    <col min="13" max="13" width="19.81640625" bestFit="1" customWidth="1"/>
    <col min="14" max="14" width="17.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4</v>
      </c>
      <c r="C2" t="s">
        <v>364</v>
      </c>
      <c r="D2">
        <v>1</v>
      </c>
      <c r="E2" t="s">
        <v>35</v>
      </c>
      <c r="F2">
        <v>14</v>
      </c>
      <c r="G2">
        <v>0.1</v>
      </c>
    </row>
    <row r="3" spans="1:9" x14ac:dyDescent="0.35">
      <c r="A3" t="s">
        <v>16</v>
      </c>
      <c r="B3">
        <v>4</v>
      </c>
      <c r="C3" t="s">
        <v>364</v>
      </c>
      <c r="D3">
        <v>1</v>
      </c>
      <c r="E3" t="s">
        <v>35</v>
      </c>
      <c r="F3">
        <v>15</v>
      </c>
      <c r="G3">
        <v>0.1</v>
      </c>
    </row>
    <row r="4" spans="1:9" x14ac:dyDescent="0.35">
      <c r="A4" t="s">
        <v>16</v>
      </c>
      <c r="B4">
        <v>4</v>
      </c>
      <c r="C4" t="s">
        <v>364</v>
      </c>
      <c r="D4">
        <v>1</v>
      </c>
      <c r="E4" t="s">
        <v>35</v>
      </c>
      <c r="F4">
        <v>16</v>
      </c>
      <c r="G4">
        <v>0.1</v>
      </c>
    </row>
    <row r="5" spans="1:9" x14ac:dyDescent="0.35">
      <c r="A5" t="s">
        <v>16</v>
      </c>
      <c r="B5">
        <v>4</v>
      </c>
      <c r="C5" t="s">
        <v>364</v>
      </c>
      <c r="D5">
        <v>1</v>
      </c>
      <c r="E5" t="s">
        <v>1149</v>
      </c>
      <c r="F5">
        <v>21</v>
      </c>
      <c r="G5">
        <v>0.3</v>
      </c>
      <c r="I5" t="s">
        <v>251</v>
      </c>
    </row>
    <row r="6" spans="1:9" x14ac:dyDescent="0.35">
      <c r="A6" t="s">
        <v>16</v>
      </c>
      <c r="B6">
        <v>4</v>
      </c>
      <c r="C6" t="s">
        <v>373</v>
      </c>
      <c r="D6">
        <v>3</v>
      </c>
      <c r="E6" t="s">
        <v>35</v>
      </c>
      <c r="F6">
        <v>24</v>
      </c>
      <c r="G6">
        <v>0.3</v>
      </c>
    </row>
    <row r="7" spans="1:9" x14ac:dyDescent="0.35">
      <c r="A7" t="s">
        <v>16</v>
      </c>
      <c r="B7">
        <v>4</v>
      </c>
      <c r="C7" t="s">
        <v>373</v>
      </c>
      <c r="D7">
        <v>3</v>
      </c>
      <c r="E7" t="s">
        <v>35</v>
      </c>
      <c r="F7">
        <v>30</v>
      </c>
      <c r="G7">
        <v>0.6</v>
      </c>
    </row>
    <row r="8" spans="1:9" x14ac:dyDescent="0.35">
      <c r="A8" t="s">
        <v>16</v>
      </c>
      <c r="B8">
        <v>4</v>
      </c>
      <c r="C8" t="s">
        <v>373</v>
      </c>
      <c r="D8">
        <v>3</v>
      </c>
      <c r="E8" t="s">
        <v>35</v>
      </c>
      <c r="F8">
        <v>31</v>
      </c>
      <c r="G8">
        <v>0.6</v>
      </c>
    </row>
    <row r="9" spans="1:9" x14ac:dyDescent="0.35">
      <c r="A9" t="s">
        <v>16</v>
      </c>
      <c r="B9">
        <v>4</v>
      </c>
      <c r="C9" t="s">
        <v>373</v>
      </c>
      <c r="D9">
        <v>1</v>
      </c>
      <c r="E9" t="s">
        <v>35</v>
      </c>
      <c r="F9">
        <v>33</v>
      </c>
      <c r="G9">
        <v>0.8</v>
      </c>
    </row>
    <row r="10" spans="1:9" x14ac:dyDescent="0.35">
      <c r="A10" t="s">
        <v>16</v>
      </c>
      <c r="B10">
        <v>4</v>
      </c>
      <c r="C10" t="s">
        <v>364</v>
      </c>
      <c r="D10">
        <v>1</v>
      </c>
      <c r="E10" t="s">
        <v>15</v>
      </c>
      <c r="F10">
        <v>34</v>
      </c>
      <c r="G10">
        <v>0.8</v>
      </c>
    </row>
    <row r="11" spans="1:9" x14ac:dyDescent="0.35">
      <c r="A11" t="s">
        <v>16</v>
      </c>
      <c r="B11">
        <v>4</v>
      </c>
      <c r="C11" t="s">
        <v>364</v>
      </c>
      <c r="D11">
        <v>1</v>
      </c>
      <c r="E11" t="s">
        <v>15</v>
      </c>
      <c r="F11">
        <v>34</v>
      </c>
      <c r="G11">
        <v>0.8</v>
      </c>
    </row>
    <row r="12" spans="1:9" x14ac:dyDescent="0.35">
      <c r="A12" t="s">
        <v>16</v>
      </c>
      <c r="B12">
        <v>4</v>
      </c>
      <c r="C12" t="s">
        <v>373</v>
      </c>
      <c r="D12">
        <v>1</v>
      </c>
      <c r="E12" t="s">
        <v>35</v>
      </c>
      <c r="F12">
        <v>34</v>
      </c>
      <c r="G12">
        <v>0.8</v>
      </c>
    </row>
    <row r="13" spans="1:9" x14ac:dyDescent="0.35">
      <c r="A13" t="s">
        <v>16</v>
      </c>
      <c r="B13">
        <v>4</v>
      </c>
      <c r="C13" t="s">
        <v>364</v>
      </c>
      <c r="D13">
        <v>1</v>
      </c>
      <c r="E13" t="s">
        <v>15</v>
      </c>
      <c r="F13">
        <v>35</v>
      </c>
      <c r="G13">
        <v>0.9</v>
      </c>
    </row>
    <row r="14" spans="1:9" x14ac:dyDescent="0.35">
      <c r="A14" t="s">
        <v>16</v>
      </c>
      <c r="B14">
        <v>4</v>
      </c>
      <c r="C14" t="s">
        <v>373</v>
      </c>
      <c r="D14">
        <v>1</v>
      </c>
      <c r="E14" t="s">
        <v>35</v>
      </c>
      <c r="F14">
        <v>35</v>
      </c>
      <c r="G14">
        <v>1</v>
      </c>
    </row>
    <row r="15" spans="1:9" x14ac:dyDescent="0.35">
      <c r="A15" t="s">
        <v>16</v>
      </c>
      <c r="B15">
        <v>4</v>
      </c>
      <c r="C15" t="s">
        <v>373</v>
      </c>
      <c r="D15">
        <v>1</v>
      </c>
      <c r="E15" t="s">
        <v>35</v>
      </c>
      <c r="F15">
        <v>35</v>
      </c>
      <c r="G15">
        <v>0.9</v>
      </c>
    </row>
    <row r="16" spans="1:9" x14ac:dyDescent="0.35">
      <c r="A16" t="s">
        <v>16</v>
      </c>
      <c r="B16">
        <v>4</v>
      </c>
      <c r="C16" t="s">
        <v>364</v>
      </c>
      <c r="D16">
        <v>1</v>
      </c>
      <c r="E16" t="s">
        <v>15</v>
      </c>
      <c r="F16">
        <v>38</v>
      </c>
      <c r="G16">
        <v>0.9</v>
      </c>
    </row>
    <row r="17" spans="1:9" x14ac:dyDescent="0.35">
      <c r="A17" t="s">
        <v>16</v>
      </c>
      <c r="B17">
        <v>4</v>
      </c>
      <c r="C17" t="s">
        <v>364</v>
      </c>
      <c r="D17">
        <v>1</v>
      </c>
      <c r="E17" t="s">
        <v>15</v>
      </c>
      <c r="F17">
        <v>39</v>
      </c>
      <c r="G17">
        <v>0.9</v>
      </c>
    </row>
    <row r="18" spans="1:9" x14ac:dyDescent="0.35">
      <c r="A18" t="s">
        <v>16</v>
      </c>
      <c r="B18">
        <v>4</v>
      </c>
      <c r="C18" t="s">
        <v>364</v>
      </c>
      <c r="D18">
        <v>1</v>
      </c>
      <c r="E18" t="s">
        <v>15</v>
      </c>
      <c r="F18">
        <v>40</v>
      </c>
      <c r="G18">
        <v>1.4</v>
      </c>
    </row>
    <row r="19" spans="1:9" x14ac:dyDescent="0.35">
      <c r="A19" t="s">
        <v>16</v>
      </c>
      <c r="B19">
        <v>4</v>
      </c>
      <c r="C19" t="s">
        <v>364</v>
      </c>
      <c r="D19">
        <v>1</v>
      </c>
      <c r="E19" t="s">
        <v>15</v>
      </c>
      <c r="F19">
        <v>40</v>
      </c>
      <c r="G19">
        <v>1.4</v>
      </c>
    </row>
    <row r="20" spans="1:9" x14ac:dyDescent="0.35">
      <c r="A20" t="s">
        <v>16</v>
      </c>
      <c r="B20">
        <v>4</v>
      </c>
      <c r="C20" t="s">
        <v>364</v>
      </c>
      <c r="D20">
        <v>1</v>
      </c>
      <c r="E20" t="s">
        <v>15</v>
      </c>
      <c r="F20">
        <v>40</v>
      </c>
      <c r="G20">
        <v>1.2</v>
      </c>
    </row>
    <row r="21" spans="1:9" x14ac:dyDescent="0.35">
      <c r="A21" t="s">
        <v>16</v>
      </c>
      <c r="B21">
        <v>4</v>
      </c>
      <c r="C21" t="s">
        <v>373</v>
      </c>
      <c r="D21">
        <v>1</v>
      </c>
      <c r="E21" t="s">
        <v>1149</v>
      </c>
      <c r="F21">
        <v>40</v>
      </c>
      <c r="G21">
        <v>2.1</v>
      </c>
      <c r="I21" t="s">
        <v>251</v>
      </c>
    </row>
    <row r="22" spans="1:9" x14ac:dyDescent="0.35">
      <c r="A22" t="s">
        <v>16</v>
      </c>
      <c r="B22">
        <v>4</v>
      </c>
      <c r="C22" t="s">
        <v>373</v>
      </c>
      <c r="D22">
        <v>2</v>
      </c>
      <c r="E22" t="s">
        <v>31</v>
      </c>
      <c r="F22">
        <v>40</v>
      </c>
      <c r="G22">
        <v>1.7</v>
      </c>
    </row>
    <row r="23" spans="1:9" x14ac:dyDescent="0.35">
      <c r="A23" t="s">
        <v>16</v>
      </c>
      <c r="B23">
        <v>4</v>
      </c>
      <c r="C23" t="s">
        <v>364</v>
      </c>
      <c r="D23">
        <v>1</v>
      </c>
      <c r="E23" t="s">
        <v>15</v>
      </c>
      <c r="F23">
        <v>41</v>
      </c>
      <c r="G23">
        <v>1.4</v>
      </c>
    </row>
    <row r="24" spans="1:9" x14ac:dyDescent="0.35">
      <c r="A24" t="s">
        <v>16</v>
      </c>
      <c r="B24">
        <v>4</v>
      </c>
      <c r="C24" t="s">
        <v>364</v>
      </c>
      <c r="D24">
        <v>1</v>
      </c>
      <c r="E24" t="s">
        <v>15</v>
      </c>
      <c r="F24">
        <v>42</v>
      </c>
      <c r="G24">
        <v>1.5</v>
      </c>
    </row>
    <row r="25" spans="1:9" x14ac:dyDescent="0.35">
      <c r="A25" t="s">
        <v>16</v>
      </c>
      <c r="B25">
        <v>4</v>
      </c>
      <c r="C25" t="s">
        <v>373</v>
      </c>
      <c r="D25">
        <v>2</v>
      </c>
      <c r="E25" t="s">
        <v>77</v>
      </c>
      <c r="F25">
        <v>42</v>
      </c>
      <c r="G25">
        <v>0.7</v>
      </c>
    </row>
    <row r="26" spans="1:9" x14ac:dyDescent="0.35">
      <c r="A26" t="s">
        <v>16</v>
      </c>
      <c r="B26">
        <v>4</v>
      </c>
      <c r="C26" t="s">
        <v>364</v>
      </c>
      <c r="D26">
        <v>1</v>
      </c>
      <c r="E26" t="s">
        <v>15</v>
      </c>
      <c r="F26">
        <v>43</v>
      </c>
      <c r="G26">
        <v>1.4</v>
      </c>
    </row>
    <row r="27" spans="1:9" x14ac:dyDescent="0.35">
      <c r="A27" t="s">
        <v>16</v>
      </c>
      <c r="B27">
        <v>4</v>
      </c>
      <c r="C27" t="s">
        <v>364</v>
      </c>
      <c r="D27">
        <v>1</v>
      </c>
      <c r="E27" t="s">
        <v>15</v>
      </c>
      <c r="F27">
        <v>44</v>
      </c>
      <c r="G27">
        <v>1.4</v>
      </c>
    </row>
    <row r="28" spans="1:9" x14ac:dyDescent="0.35">
      <c r="A28" t="s">
        <v>16</v>
      </c>
      <c r="B28">
        <v>4</v>
      </c>
      <c r="C28" t="s">
        <v>364</v>
      </c>
      <c r="D28">
        <v>1</v>
      </c>
      <c r="E28" t="s">
        <v>15</v>
      </c>
      <c r="F28">
        <v>44</v>
      </c>
      <c r="G28">
        <v>1.7</v>
      </c>
    </row>
    <row r="29" spans="1:9" x14ac:dyDescent="0.35">
      <c r="A29" t="s">
        <v>16</v>
      </c>
      <c r="B29">
        <v>4</v>
      </c>
      <c r="C29" t="s">
        <v>364</v>
      </c>
      <c r="D29">
        <v>1</v>
      </c>
      <c r="E29" t="s">
        <v>15</v>
      </c>
      <c r="F29">
        <v>45</v>
      </c>
      <c r="G29">
        <v>1.7</v>
      </c>
    </row>
    <row r="30" spans="1:9" x14ac:dyDescent="0.35">
      <c r="A30" t="s">
        <v>16</v>
      </c>
      <c r="B30">
        <v>4</v>
      </c>
      <c r="C30" t="s">
        <v>364</v>
      </c>
      <c r="D30">
        <v>1</v>
      </c>
      <c r="E30" t="s">
        <v>15</v>
      </c>
      <c r="F30">
        <v>45</v>
      </c>
      <c r="G30">
        <v>1.6</v>
      </c>
    </row>
    <row r="31" spans="1:9" x14ac:dyDescent="0.35">
      <c r="A31" t="s">
        <v>16</v>
      </c>
      <c r="B31">
        <v>4</v>
      </c>
      <c r="C31" t="s">
        <v>364</v>
      </c>
      <c r="D31">
        <v>1</v>
      </c>
      <c r="E31" t="s">
        <v>15</v>
      </c>
      <c r="F31">
        <v>45</v>
      </c>
      <c r="G31">
        <v>1.6</v>
      </c>
    </row>
    <row r="32" spans="1:9" x14ac:dyDescent="0.35">
      <c r="A32" t="s">
        <v>16</v>
      </c>
      <c r="B32">
        <v>4</v>
      </c>
      <c r="C32" t="s">
        <v>364</v>
      </c>
      <c r="D32">
        <v>1</v>
      </c>
      <c r="E32" t="s">
        <v>15</v>
      </c>
      <c r="F32">
        <v>45</v>
      </c>
      <c r="G32">
        <v>1.4</v>
      </c>
    </row>
    <row r="33" spans="1:7" x14ac:dyDescent="0.35">
      <c r="A33" t="s">
        <v>16</v>
      </c>
      <c r="B33">
        <v>4</v>
      </c>
      <c r="C33" t="s">
        <v>364</v>
      </c>
      <c r="D33">
        <v>1</v>
      </c>
      <c r="E33" t="s">
        <v>15</v>
      </c>
      <c r="F33">
        <v>45</v>
      </c>
      <c r="G33">
        <v>1.5</v>
      </c>
    </row>
    <row r="34" spans="1:7" x14ac:dyDescent="0.35">
      <c r="A34" t="s">
        <v>16</v>
      </c>
      <c r="B34">
        <v>4</v>
      </c>
      <c r="C34" t="s">
        <v>364</v>
      </c>
      <c r="D34">
        <v>1</v>
      </c>
      <c r="E34" t="s">
        <v>15</v>
      </c>
      <c r="F34">
        <v>46</v>
      </c>
      <c r="G34">
        <v>1.7</v>
      </c>
    </row>
    <row r="35" spans="1:7" x14ac:dyDescent="0.35">
      <c r="A35" t="s">
        <v>16</v>
      </c>
      <c r="B35">
        <v>4</v>
      </c>
      <c r="C35" t="s">
        <v>364</v>
      </c>
      <c r="D35">
        <v>1</v>
      </c>
      <c r="E35" t="s">
        <v>15</v>
      </c>
      <c r="F35">
        <v>46</v>
      </c>
      <c r="G35">
        <v>1.8</v>
      </c>
    </row>
    <row r="36" spans="1:7" x14ac:dyDescent="0.35">
      <c r="A36" t="s">
        <v>16</v>
      </c>
      <c r="B36">
        <v>4</v>
      </c>
      <c r="C36" t="s">
        <v>364</v>
      </c>
      <c r="D36">
        <v>1</v>
      </c>
      <c r="E36" t="s">
        <v>15</v>
      </c>
      <c r="F36">
        <v>46</v>
      </c>
      <c r="G36">
        <v>1.7</v>
      </c>
    </row>
    <row r="37" spans="1:7" x14ac:dyDescent="0.35">
      <c r="A37" t="s">
        <v>16</v>
      </c>
      <c r="B37">
        <v>4</v>
      </c>
      <c r="C37" t="s">
        <v>364</v>
      </c>
      <c r="D37">
        <v>1</v>
      </c>
      <c r="E37" t="s">
        <v>15</v>
      </c>
      <c r="F37">
        <v>46</v>
      </c>
      <c r="G37">
        <v>1.8</v>
      </c>
    </row>
    <row r="38" spans="1:7" x14ac:dyDescent="0.35">
      <c r="A38" t="s">
        <v>16</v>
      </c>
      <c r="B38">
        <v>4</v>
      </c>
      <c r="C38" t="s">
        <v>364</v>
      </c>
      <c r="D38">
        <v>1</v>
      </c>
      <c r="E38" t="s">
        <v>15</v>
      </c>
      <c r="F38">
        <v>48</v>
      </c>
      <c r="G38">
        <v>1.5</v>
      </c>
    </row>
    <row r="39" spans="1:7" x14ac:dyDescent="0.35">
      <c r="A39" t="s">
        <v>16</v>
      </c>
      <c r="B39">
        <v>4</v>
      </c>
      <c r="C39" t="s">
        <v>364</v>
      </c>
      <c r="D39">
        <v>1</v>
      </c>
      <c r="E39" t="s">
        <v>15</v>
      </c>
      <c r="F39">
        <v>48</v>
      </c>
      <c r="G39">
        <v>1.8</v>
      </c>
    </row>
    <row r="40" spans="1:7" x14ac:dyDescent="0.35">
      <c r="A40" t="s">
        <v>16</v>
      </c>
      <c r="B40">
        <v>4</v>
      </c>
      <c r="C40" t="s">
        <v>364</v>
      </c>
      <c r="D40">
        <v>1</v>
      </c>
      <c r="E40" t="s">
        <v>15</v>
      </c>
      <c r="F40">
        <v>48</v>
      </c>
      <c r="G40">
        <v>1.9</v>
      </c>
    </row>
    <row r="41" spans="1:7" x14ac:dyDescent="0.35">
      <c r="A41" t="s">
        <v>16</v>
      </c>
      <c r="B41">
        <v>4</v>
      </c>
      <c r="C41" t="s">
        <v>364</v>
      </c>
      <c r="D41">
        <v>1</v>
      </c>
      <c r="E41" t="s">
        <v>15</v>
      </c>
      <c r="F41">
        <v>50</v>
      </c>
      <c r="G41">
        <v>2.6</v>
      </c>
    </row>
    <row r="42" spans="1:7" x14ac:dyDescent="0.35">
      <c r="A42" t="s">
        <v>16</v>
      </c>
      <c r="B42">
        <v>4</v>
      </c>
      <c r="C42" t="s">
        <v>364</v>
      </c>
      <c r="D42">
        <v>1</v>
      </c>
      <c r="E42" t="s">
        <v>15</v>
      </c>
      <c r="F42">
        <v>50</v>
      </c>
      <c r="G42">
        <v>1.9</v>
      </c>
    </row>
    <row r="43" spans="1:7" x14ac:dyDescent="0.35">
      <c r="A43" t="s">
        <v>16</v>
      </c>
      <c r="B43">
        <v>4</v>
      </c>
      <c r="C43" t="s">
        <v>373</v>
      </c>
      <c r="D43">
        <v>1</v>
      </c>
      <c r="E43" t="s">
        <v>35</v>
      </c>
      <c r="F43">
        <v>50</v>
      </c>
      <c r="G43">
        <v>2.8</v>
      </c>
    </row>
    <row r="44" spans="1:7" x14ac:dyDescent="0.35">
      <c r="A44" t="s">
        <v>16</v>
      </c>
      <c r="B44">
        <v>4</v>
      </c>
      <c r="C44" t="s">
        <v>364</v>
      </c>
      <c r="D44">
        <v>1</v>
      </c>
      <c r="E44" t="s">
        <v>15</v>
      </c>
      <c r="F44">
        <v>52</v>
      </c>
      <c r="G44">
        <v>3</v>
      </c>
    </row>
    <row r="45" spans="1:7" x14ac:dyDescent="0.35">
      <c r="A45" t="s">
        <v>16</v>
      </c>
      <c r="B45">
        <v>4</v>
      </c>
      <c r="C45" t="s">
        <v>364</v>
      </c>
      <c r="D45">
        <v>1</v>
      </c>
      <c r="E45" t="s">
        <v>15</v>
      </c>
      <c r="F45">
        <v>55</v>
      </c>
      <c r="G45">
        <v>2.9</v>
      </c>
    </row>
    <row r="46" spans="1:7" x14ac:dyDescent="0.35">
      <c r="A46" t="s">
        <v>16</v>
      </c>
      <c r="B46">
        <v>4</v>
      </c>
      <c r="C46" t="s">
        <v>364</v>
      </c>
      <c r="D46">
        <v>1</v>
      </c>
      <c r="E46" t="s">
        <v>15</v>
      </c>
      <c r="F46">
        <v>56</v>
      </c>
      <c r="G46">
        <v>3</v>
      </c>
    </row>
    <row r="47" spans="1:7" x14ac:dyDescent="0.35">
      <c r="A47" t="s">
        <v>16</v>
      </c>
      <c r="B47">
        <v>4</v>
      </c>
      <c r="C47" t="s">
        <v>364</v>
      </c>
      <c r="D47">
        <v>1</v>
      </c>
      <c r="E47" t="s">
        <v>294</v>
      </c>
      <c r="F47">
        <v>57</v>
      </c>
      <c r="G47">
        <v>7.4</v>
      </c>
    </row>
    <row r="48" spans="1:7" x14ac:dyDescent="0.35">
      <c r="A48" t="s">
        <v>16</v>
      </c>
      <c r="B48">
        <v>4</v>
      </c>
      <c r="C48" t="s">
        <v>365</v>
      </c>
      <c r="D48">
        <v>4</v>
      </c>
      <c r="E48" t="s">
        <v>68</v>
      </c>
      <c r="F48">
        <v>79</v>
      </c>
      <c r="G48">
        <v>5.0999999999999996</v>
      </c>
    </row>
    <row r="49" spans="1:9" x14ac:dyDescent="0.35">
      <c r="A49" t="s">
        <v>16</v>
      </c>
      <c r="B49">
        <v>4</v>
      </c>
      <c r="C49" t="s">
        <v>365</v>
      </c>
      <c r="D49">
        <v>11</v>
      </c>
      <c r="E49" t="s">
        <v>791</v>
      </c>
      <c r="F49">
        <v>84</v>
      </c>
      <c r="G49">
        <v>24.8</v>
      </c>
    </row>
    <row r="50" spans="1:9" x14ac:dyDescent="0.35">
      <c r="A50" t="s">
        <v>16</v>
      </c>
      <c r="B50">
        <v>4</v>
      </c>
      <c r="C50" t="s">
        <v>365</v>
      </c>
      <c r="D50">
        <v>9</v>
      </c>
      <c r="E50" t="s">
        <v>71</v>
      </c>
      <c r="F50">
        <v>96</v>
      </c>
      <c r="G50">
        <v>10.1</v>
      </c>
      <c r="I50" t="s">
        <v>1012</v>
      </c>
    </row>
    <row r="51" spans="1:9" x14ac:dyDescent="0.35">
      <c r="A51" t="s">
        <v>16</v>
      </c>
      <c r="B51">
        <v>4</v>
      </c>
      <c r="C51" t="s">
        <v>365</v>
      </c>
      <c r="D51">
        <v>13</v>
      </c>
      <c r="E51" t="s">
        <v>68</v>
      </c>
      <c r="F51">
        <v>97</v>
      </c>
      <c r="G51">
        <v>10.3</v>
      </c>
    </row>
    <row r="52" spans="1:9" x14ac:dyDescent="0.35">
      <c r="A52" t="s">
        <v>16</v>
      </c>
      <c r="B52">
        <v>4</v>
      </c>
      <c r="C52" t="s">
        <v>365</v>
      </c>
      <c r="D52">
        <v>1</v>
      </c>
      <c r="E52" t="s">
        <v>68</v>
      </c>
      <c r="F52">
        <v>101</v>
      </c>
      <c r="G52">
        <v>12</v>
      </c>
      <c r="I52" t="s">
        <v>1011</v>
      </c>
    </row>
    <row r="53" spans="1:9" x14ac:dyDescent="0.35">
      <c r="A53" t="s">
        <v>16</v>
      </c>
      <c r="B53">
        <v>4</v>
      </c>
      <c r="C53" t="s">
        <v>365</v>
      </c>
      <c r="D53">
        <v>12</v>
      </c>
      <c r="E53" t="s">
        <v>68</v>
      </c>
      <c r="F53">
        <v>102</v>
      </c>
      <c r="G53">
        <v>12.6</v>
      </c>
    </row>
    <row r="54" spans="1:9" x14ac:dyDescent="0.35">
      <c r="A54" t="s">
        <v>16</v>
      </c>
      <c r="B54">
        <v>4</v>
      </c>
      <c r="C54" t="s">
        <v>365</v>
      </c>
      <c r="D54">
        <v>2</v>
      </c>
      <c r="E54" t="s">
        <v>68</v>
      </c>
      <c r="F54">
        <v>103</v>
      </c>
      <c r="G54">
        <v>12.4</v>
      </c>
    </row>
    <row r="55" spans="1:9" x14ac:dyDescent="0.35">
      <c r="A55" t="s">
        <v>16</v>
      </c>
      <c r="B55">
        <v>4</v>
      </c>
      <c r="C55" t="s">
        <v>365</v>
      </c>
      <c r="D55">
        <v>4</v>
      </c>
      <c r="E55" t="s">
        <v>144</v>
      </c>
      <c r="F55">
        <v>105</v>
      </c>
      <c r="G55">
        <v>32.5</v>
      </c>
    </row>
    <row r="56" spans="1:9" x14ac:dyDescent="0.35">
      <c r="A56" t="s">
        <v>16</v>
      </c>
      <c r="B56">
        <v>4</v>
      </c>
      <c r="C56" t="s">
        <v>365</v>
      </c>
      <c r="D56">
        <v>7</v>
      </c>
      <c r="E56" t="s">
        <v>8</v>
      </c>
      <c r="F56">
        <v>105</v>
      </c>
      <c r="G56">
        <v>35.9</v>
      </c>
    </row>
    <row r="57" spans="1:9" x14ac:dyDescent="0.35">
      <c r="A57" t="s">
        <v>16</v>
      </c>
      <c r="B57">
        <v>4</v>
      </c>
      <c r="C57" t="s">
        <v>365</v>
      </c>
      <c r="D57">
        <v>3</v>
      </c>
      <c r="E57" t="s">
        <v>68</v>
      </c>
      <c r="F57">
        <v>106</v>
      </c>
      <c r="G57">
        <v>14.5</v>
      </c>
    </row>
    <row r="58" spans="1:9" x14ac:dyDescent="0.35">
      <c r="A58" t="s">
        <v>16</v>
      </c>
      <c r="B58">
        <v>4</v>
      </c>
      <c r="C58" t="s">
        <v>365</v>
      </c>
      <c r="D58">
        <v>8</v>
      </c>
      <c r="E58" t="s">
        <v>68</v>
      </c>
      <c r="F58">
        <v>109</v>
      </c>
      <c r="G58">
        <v>14.2</v>
      </c>
    </row>
    <row r="59" spans="1:9" x14ac:dyDescent="0.35">
      <c r="A59" t="s">
        <v>16</v>
      </c>
      <c r="B59">
        <v>4</v>
      </c>
      <c r="C59" t="s">
        <v>365</v>
      </c>
      <c r="D59">
        <v>4</v>
      </c>
      <c r="E59" t="s">
        <v>68</v>
      </c>
      <c r="F59">
        <v>110</v>
      </c>
      <c r="G59">
        <v>14.4</v>
      </c>
    </row>
    <row r="60" spans="1:9" x14ac:dyDescent="0.35">
      <c r="A60" t="s">
        <v>16</v>
      </c>
      <c r="B60">
        <v>4</v>
      </c>
      <c r="C60" t="s">
        <v>365</v>
      </c>
      <c r="D60">
        <v>10</v>
      </c>
      <c r="E60" t="s">
        <v>144</v>
      </c>
      <c r="F60">
        <v>110</v>
      </c>
      <c r="G60">
        <v>32.299999999999997</v>
      </c>
    </row>
    <row r="61" spans="1:9" x14ac:dyDescent="0.35">
      <c r="A61" t="s">
        <v>16</v>
      </c>
      <c r="B61">
        <v>4</v>
      </c>
      <c r="C61" t="s">
        <v>365</v>
      </c>
      <c r="D61">
        <v>5</v>
      </c>
      <c r="E61" t="s">
        <v>144</v>
      </c>
      <c r="F61">
        <v>126</v>
      </c>
      <c r="G61">
        <v>53.1</v>
      </c>
    </row>
    <row r="62" spans="1:9" x14ac:dyDescent="0.35">
      <c r="A62" t="s">
        <v>16</v>
      </c>
      <c r="B62">
        <v>4</v>
      </c>
      <c r="C62" t="s">
        <v>373</v>
      </c>
      <c r="D62">
        <v>2</v>
      </c>
      <c r="E62" t="s">
        <v>769</v>
      </c>
      <c r="F62">
        <v>126</v>
      </c>
      <c r="G62">
        <v>55.5</v>
      </c>
    </row>
    <row r="63" spans="1:9" x14ac:dyDescent="0.35">
      <c r="A63" t="s">
        <v>16</v>
      </c>
      <c r="B63">
        <v>4</v>
      </c>
      <c r="C63" t="s">
        <v>373</v>
      </c>
      <c r="D63">
        <v>1</v>
      </c>
      <c r="E63" t="s">
        <v>23</v>
      </c>
      <c r="F63">
        <v>137</v>
      </c>
      <c r="G63">
        <v>37.9</v>
      </c>
    </row>
    <row r="64" spans="1:9" x14ac:dyDescent="0.35">
      <c r="A64" t="s">
        <v>16</v>
      </c>
      <c r="B64">
        <v>4</v>
      </c>
      <c r="C64" t="s">
        <v>365</v>
      </c>
      <c r="D64">
        <v>5</v>
      </c>
      <c r="E64" t="s">
        <v>23</v>
      </c>
      <c r="F64">
        <v>143</v>
      </c>
      <c r="G64">
        <v>41.1</v>
      </c>
    </row>
    <row r="65" spans="1:7" x14ac:dyDescent="0.35">
      <c r="A65" t="s">
        <v>16</v>
      </c>
      <c r="B65">
        <v>4</v>
      </c>
      <c r="C65" t="s">
        <v>373</v>
      </c>
      <c r="D65">
        <v>1</v>
      </c>
      <c r="E65" t="s">
        <v>496</v>
      </c>
      <c r="F65">
        <v>151</v>
      </c>
      <c r="G65">
        <v>50</v>
      </c>
    </row>
    <row r="66" spans="1:7" x14ac:dyDescent="0.35">
      <c r="A66" t="s">
        <v>16</v>
      </c>
      <c r="B66">
        <v>4</v>
      </c>
      <c r="C66" t="s">
        <v>365</v>
      </c>
      <c r="D66">
        <v>12</v>
      </c>
      <c r="E66" t="s">
        <v>23</v>
      </c>
      <c r="F66">
        <v>165</v>
      </c>
      <c r="G66">
        <v>72.599999999999994</v>
      </c>
    </row>
    <row r="67" spans="1:7" x14ac:dyDescent="0.35">
      <c r="A67" t="s">
        <v>16</v>
      </c>
      <c r="B67">
        <v>4</v>
      </c>
      <c r="C67" t="s">
        <v>365</v>
      </c>
      <c r="D67">
        <v>6</v>
      </c>
      <c r="E67" t="s">
        <v>23</v>
      </c>
      <c r="F67">
        <v>171</v>
      </c>
      <c r="G67">
        <v>75.400000000000006</v>
      </c>
    </row>
    <row r="68" spans="1:7" x14ac:dyDescent="0.35">
      <c r="A68" t="s">
        <v>16</v>
      </c>
      <c r="B68">
        <v>4</v>
      </c>
      <c r="C68" t="s">
        <v>373</v>
      </c>
      <c r="D68">
        <v>3</v>
      </c>
      <c r="E68" t="s">
        <v>23</v>
      </c>
      <c r="F68">
        <v>174</v>
      </c>
      <c r="G68">
        <v>82.6</v>
      </c>
    </row>
    <row r="69" spans="1:7" x14ac:dyDescent="0.35">
      <c r="A69" t="s">
        <v>16</v>
      </c>
      <c r="B69">
        <v>4</v>
      </c>
      <c r="C69" t="s">
        <v>373</v>
      </c>
      <c r="D69">
        <v>1</v>
      </c>
      <c r="E69" t="s">
        <v>29</v>
      </c>
      <c r="F69">
        <v>346</v>
      </c>
      <c r="G69">
        <v>851</v>
      </c>
    </row>
  </sheetData>
  <phoneticPr fontId="3" type="noConversion"/>
  <pageMargins left="0.7" right="0.7" top="0.75" bottom="0.75" header="0.3" footer="0.3"/>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6980-600E-45EC-B918-840373A95DC3}">
  <sheetPr codeName="Sheet86"/>
  <dimension ref="A1:I2"/>
  <sheetViews>
    <sheetView workbookViewId="0"/>
  </sheetViews>
  <sheetFormatPr defaultRowHeight="14.5" x14ac:dyDescent="0.35"/>
  <cols>
    <col min="1" max="1" width="13" bestFit="1" customWidth="1"/>
    <col min="2" max="2" width="6.7265625" bestFit="1" customWidth="1"/>
    <col min="3" max="3" width="7.08984375" bestFit="1" customWidth="1"/>
    <col min="4" max="4" width="13.08984375" bestFit="1" customWidth="1"/>
    <col min="5" max="5" width="12.1796875" bestFit="1" customWidth="1"/>
    <col min="6" max="6" width="9.90625" bestFit="1" customWidth="1"/>
    <col min="7" max="7" width="15.36328125" bestFit="1" customWidth="1"/>
    <col min="8" max="8" width="8" bestFit="1" customWidth="1"/>
    <col min="9" max="9" width="17.816406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row r="2" spans="1:9" x14ac:dyDescent="0.35">
      <c r="A2" t="s">
        <v>16</v>
      </c>
      <c r="B2">
        <v>4</v>
      </c>
      <c r="C2" t="s">
        <v>364</v>
      </c>
      <c r="D2">
        <v>1</v>
      </c>
      <c r="E2" t="s">
        <v>15</v>
      </c>
      <c r="F2">
        <v>23</v>
      </c>
      <c r="G2">
        <v>25.8</v>
      </c>
      <c r="I2">
        <v>1.1217391304347826</v>
      </c>
    </row>
  </sheetData>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AF484-2BC7-4C43-AAE2-EED5C343543F}">
  <sheetPr codeName="Sheet87"/>
  <dimension ref="B1:AB71"/>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5" si="0">$W$5</f>
        <v>Punta Morales</v>
      </c>
      <c r="C4" s="5">
        <f t="shared" ref="C4:C35" si="1">$W$6</f>
        <v>4</v>
      </c>
      <c r="D4" s="5" t="s">
        <v>364</v>
      </c>
      <c r="E4" s="5">
        <v>1</v>
      </c>
      <c r="F4" s="5" t="s">
        <v>35</v>
      </c>
      <c r="G4" s="5">
        <v>14</v>
      </c>
      <c r="H4" s="5">
        <v>0.1</v>
      </c>
      <c r="I4" s="5"/>
      <c r="J4" s="5"/>
      <c r="L4" s="5" t="str">
        <f>$W$5</f>
        <v>Punta Morales</v>
      </c>
      <c r="M4" s="5">
        <f>$W$6</f>
        <v>4</v>
      </c>
      <c r="N4" s="5" t="s">
        <v>364</v>
      </c>
      <c r="O4" s="5">
        <v>1</v>
      </c>
      <c r="P4" s="5" t="s">
        <v>15</v>
      </c>
      <c r="Q4" s="5">
        <v>23</v>
      </c>
      <c r="R4" s="5">
        <v>25.8</v>
      </c>
      <c r="S4" s="8"/>
      <c r="T4" s="14">
        <f>PuntaMorales4_Batch[[#This Row],[TotalWeight_g]]/PuntaMorales4_Batch[[#This Row],[Number]]</f>
        <v>1.1217391304347826</v>
      </c>
      <c r="V4" s="15" t="s">
        <v>990</v>
      </c>
      <c r="W4" s="25" t="s">
        <v>363</v>
      </c>
      <c r="X4" s="26" t="s">
        <v>379</v>
      </c>
      <c r="Y4" s="26" t="s">
        <v>378</v>
      </c>
      <c r="Z4" s="26" t="s">
        <v>364</v>
      </c>
      <c r="AA4" s="26" t="s">
        <v>365</v>
      </c>
      <c r="AB4" s="5"/>
    </row>
    <row r="5" spans="2:28" x14ac:dyDescent="0.35">
      <c r="B5" s="5" t="str">
        <f t="shared" si="0"/>
        <v>Punta Morales</v>
      </c>
      <c r="C5" s="5">
        <f t="shared" si="1"/>
        <v>4</v>
      </c>
      <c r="D5" s="5" t="s">
        <v>364</v>
      </c>
      <c r="E5" s="5">
        <v>1</v>
      </c>
      <c r="F5" s="5" t="s">
        <v>35</v>
      </c>
      <c r="G5" s="5">
        <v>15</v>
      </c>
      <c r="H5" s="5">
        <v>0.1</v>
      </c>
      <c r="I5" s="5"/>
      <c r="J5" s="5"/>
      <c r="V5" s="10" t="s">
        <v>295</v>
      </c>
      <c r="W5" s="29" t="s">
        <v>16</v>
      </c>
      <c r="X5" s="29" t="str">
        <f>PuntaMorales4_Info[[#This Row],[Centipede Net 1.1]]</f>
        <v>Punta Morales</v>
      </c>
      <c r="Y5" s="29" t="str">
        <f>PuntaMorales4_Info[[#This Row],[Centipede Net 1.1]]</f>
        <v>Punta Morales</v>
      </c>
      <c r="Z5" s="29" t="str">
        <f>PuntaMorales4_Info[[#This Row],[Centipede Net 1.1]]</f>
        <v>Punta Morales</v>
      </c>
      <c r="AA5" s="29" t="str">
        <f>PuntaMorales4_Info[[#This Row],[Centipede Net 1.1]]</f>
        <v>Punta Morales</v>
      </c>
      <c r="AB5" s="5"/>
    </row>
    <row r="6" spans="2:28" x14ac:dyDescent="0.35">
      <c r="B6" s="5" t="str">
        <f t="shared" si="0"/>
        <v>Punta Morales</v>
      </c>
      <c r="C6" s="5">
        <f t="shared" si="1"/>
        <v>4</v>
      </c>
      <c r="D6" s="5" t="s">
        <v>364</v>
      </c>
      <c r="E6" s="5">
        <v>1</v>
      </c>
      <c r="F6" s="5" t="s">
        <v>35</v>
      </c>
      <c r="G6" s="5">
        <v>16</v>
      </c>
      <c r="H6" s="5">
        <v>0.1</v>
      </c>
      <c r="I6" s="5"/>
      <c r="J6" s="5"/>
      <c r="V6" s="10" t="s">
        <v>1053</v>
      </c>
      <c r="W6" s="15">
        <v>4</v>
      </c>
      <c r="X6" s="15">
        <f>PuntaMorales4_Info[[#This Row],[Centipede Net 1.1]]</f>
        <v>4</v>
      </c>
      <c r="Y6" s="15">
        <f>PuntaMorales4_Info[[#This Row],[Centipede Net 1.1]]</f>
        <v>4</v>
      </c>
      <c r="Z6" s="15">
        <f>PuntaMorales4_Info[[#This Row],[Centipede Net 1.1]]</f>
        <v>4</v>
      </c>
      <c r="AA6" s="15">
        <f>PuntaMorales4_Info[[#This Row],[Centipede Net 1.1]]</f>
        <v>4</v>
      </c>
      <c r="AB6" s="9"/>
    </row>
    <row r="7" spans="2:28" x14ac:dyDescent="0.35">
      <c r="B7" s="5" t="str">
        <f t="shared" si="0"/>
        <v>Punta Morales</v>
      </c>
      <c r="C7" s="5">
        <f t="shared" si="1"/>
        <v>4</v>
      </c>
      <c r="D7" s="5" t="s">
        <v>364</v>
      </c>
      <c r="E7" s="5">
        <v>1</v>
      </c>
      <c r="F7" s="5" t="s">
        <v>1149</v>
      </c>
      <c r="G7" s="5">
        <v>21</v>
      </c>
      <c r="H7" s="5">
        <v>0.3</v>
      </c>
      <c r="I7" s="5"/>
      <c r="J7" s="5" t="s">
        <v>251</v>
      </c>
      <c r="V7" s="10" t="s">
        <v>993</v>
      </c>
      <c r="W7" s="29" t="s">
        <v>1015</v>
      </c>
      <c r="X7" s="29" t="str">
        <f>PuntaMorales4_Info[[#This Row],[Centipede Net 1.1]]</f>
        <v>Dry</v>
      </c>
      <c r="Y7" s="29" t="str">
        <f>PuntaMorales4_Info[[#This Row],[Centipede Net 1.1]]</f>
        <v>Dry</v>
      </c>
      <c r="Z7" s="29" t="str">
        <f>PuntaMorales4_Info[[#This Row],[Centipede Net 1.1]]</f>
        <v>Dry</v>
      </c>
      <c r="AA7" s="29" t="str">
        <f>PuntaMorales4_Info[[#This Row],[Centipede Net 1.1]]</f>
        <v>Dry</v>
      </c>
      <c r="AB7" s="11"/>
    </row>
    <row r="8" spans="2:28" x14ac:dyDescent="0.35">
      <c r="B8" s="5" t="str">
        <f t="shared" si="0"/>
        <v>Punta Morales</v>
      </c>
      <c r="C8" s="5">
        <f t="shared" si="1"/>
        <v>4</v>
      </c>
      <c r="D8" s="5" t="s">
        <v>373</v>
      </c>
      <c r="E8" s="5">
        <v>3</v>
      </c>
      <c r="F8" s="5" t="s">
        <v>35</v>
      </c>
      <c r="G8" s="5">
        <v>24</v>
      </c>
      <c r="H8" s="5">
        <v>0.3</v>
      </c>
      <c r="I8" s="5"/>
      <c r="J8" s="5"/>
      <c r="V8" s="10" t="s">
        <v>384</v>
      </c>
      <c r="W8" s="16">
        <v>44989</v>
      </c>
      <c r="X8" s="16">
        <f>PuntaMorales4_Info[[#This Row],[Centipede Net 1.1]]</f>
        <v>44989</v>
      </c>
      <c r="Y8" s="16">
        <f>PuntaMorales4_Info[[#This Row],[Centipede Net 1.1]]</f>
        <v>44989</v>
      </c>
      <c r="Z8" s="16">
        <f>PuntaMorales4_Info[[#This Row],[Centipede Net 1.1]]</f>
        <v>44989</v>
      </c>
      <c r="AA8" s="16">
        <f>PuntaMorales4_Info[[#This Row],[Centipede Net 1.1]]</f>
        <v>44989</v>
      </c>
      <c r="AB8" s="5"/>
    </row>
    <row r="9" spans="2:28" x14ac:dyDescent="0.35">
      <c r="B9" s="5" t="str">
        <f t="shared" si="0"/>
        <v>Punta Morales</v>
      </c>
      <c r="C9" s="5">
        <f t="shared" si="1"/>
        <v>4</v>
      </c>
      <c r="D9" s="5" t="s">
        <v>373</v>
      </c>
      <c r="E9" s="5">
        <v>3</v>
      </c>
      <c r="F9" s="5" t="s">
        <v>35</v>
      </c>
      <c r="G9" s="5">
        <v>30</v>
      </c>
      <c r="H9" s="5">
        <v>0.6</v>
      </c>
      <c r="I9" s="5"/>
      <c r="J9" s="5"/>
      <c r="V9" s="10" t="s">
        <v>392</v>
      </c>
      <c r="W9" s="17">
        <v>0.93055555555555547</v>
      </c>
      <c r="X9" s="17">
        <f>PuntaMorales4_Info[[#This Row],[Centipede Net 1.1]]</f>
        <v>0.93055555555555547</v>
      </c>
      <c r="Y9" s="17">
        <f>PuntaMorales4_Info[[#This Row],[Centipede Net 1.1]]</f>
        <v>0.93055555555555547</v>
      </c>
      <c r="Z9" s="17">
        <f>PuntaMorales4_Info[[#This Row],[Centipede Net 1.1]]</f>
        <v>0.93055555555555547</v>
      </c>
      <c r="AA9" s="17">
        <f>PuntaMorales4_Info[[#This Row],[Centipede Net 1.1]]</f>
        <v>0.93055555555555547</v>
      </c>
      <c r="AB9" s="10"/>
    </row>
    <row r="10" spans="2:28" x14ac:dyDescent="0.35">
      <c r="B10" s="5" t="str">
        <f t="shared" si="0"/>
        <v>Punta Morales</v>
      </c>
      <c r="C10" s="5">
        <f t="shared" si="1"/>
        <v>4</v>
      </c>
      <c r="D10" s="5" t="s">
        <v>373</v>
      </c>
      <c r="E10" s="5">
        <v>3</v>
      </c>
      <c r="F10" s="5" t="s">
        <v>35</v>
      </c>
      <c r="G10" s="5">
        <v>31</v>
      </c>
      <c r="H10" s="5">
        <v>0.6</v>
      </c>
      <c r="I10" s="5"/>
      <c r="J10" s="5"/>
      <c r="V10" s="10" t="s">
        <v>366</v>
      </c>
      <c r="W10" s="15" t="s">
        <v>373</v>
      </c>
      <c r="X10" s="15" t="s">
        <v>373</v>
      </c>
      <c r="Y10" s="15" t="s">
        <v>373</v>
      </c>
      <c r="Z10" s="15" t="s">
        <v>364</v>
      </c>
      <c r="AA10" s="15" t="s">
        <v>365</v>
      </c>
      <c r="AB10" s="5"/>
    </row>
    <row r="11" spans="2:28" x14ac:dyDescent="0.35">
      <c r="B11" s="5" t="str">
        <f t="shared" si="0"/>
        <v>Punta Morales</v>
      </c>
      <c r="C11" s="5">
        <f t="shared" si="1"/>
        <v>4</v>
      </c>
      <c r="D11" s="5" t="s">
        <v>373</v>
      </c>
      <c r="E11" s="5">
        <v>1</v>
      </c>
      <c r="F11" s="5" t="s">
        <v>35</v>
      </c>
      <c r="G11" s="5">
        <v>33</v>
      </c>
      <c r="H11" s="5">
        <v>0.8</v>
      </c>
      <c r="I11" s="5"/>
      <c r="J11" s="5"/>
      <c r="V11" s="10" t="s">
        <v>978</v>
      </c>
      <c r="W11" s="15">
        <v>1</v>
      </c>
      <c r="X11" s="15">
        <v>2</v>
      </c>
      <c r="Y11" s="15">
        <v>3</v>
      </c>
      <c r="Z11" s="15">
        <v>1</v>
      </c>
      <c r="AA11" s="15">
        <v>1</v>
      </c>
      <c r="AB11" s="5"/>
    </row>
    <row r="12" spans="2:28" x14ac:dyDescent="0.35">
      <c r="B12" s="5" t="str">
        <f t="shared" si="0"/>
        <v>Punta Morales</v>
      </c>
      <c r="C12" s="5">
        <f t="shared" si="1"/>
        <v>4</v>
      </c>
      <c r="D12" s="5" t="s">
        <v>364</v>
      </c>
      <c r="E12" s="5">
        <v>1</v>
      </c>
      <c r="F12" s="5" t="s">
        <v>15</v>
      </c>
      <c r="G12" s="5">
        <v>34</v>
      </c>
      <c r="H12" s="5">
        <v>0.8</v>
      </c>
      <c r="I12" s="5"/>
      <c r="J12" s="5"/>
      <c r="V12" s="10" t="s">
        <v>367</v>
      </c>
      <c r="W12" s="15" t="str">
        <f>_xlfn.XLOOKUP(_xlfn.CONCAT(W5, " ", W6,  ".", W11), Sample_Coordinates[Sample Name], Sample_Coordinates[Coordinates], "Error")</f>
        <v>10.06752, -84.95746</v>
      </c>
      <c r="X12" s="15" t="str">
        <f>_xlfn.XLOOKUP(_xlfn.CONCAT(X5, " ", X6,  ".", X11), Sample_Coordinates[Sample Name], Sample_Coordinates[Coordinates], "Error")</f>
        <v>10.06745, -84.95769</v>
      </c>
      <c r="Y12" s="15" t="str">
        <f>_xlfn.XLOOKUP(_xlfn.CONCAT(Y5, " ", Y6,  ".", Y11), Sample_Coordinates[Sample Name], Sample_Coordinates[Coordinates], "Error")</f>
        <v>10.06738, -84.95805</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tr">
        <f t="shared" si="0"/>
        <v>Punta Morales</v>
      </c>
      <c r="C13" s="5">
        <f t="shared" si="1"/>
        <v>4</v>
      </c>
      <c r="D13" s="5" t="s">
        <v>364</v>
      </c>
      <c r="E13" s="5">
        <v>1</v>
      </c>
      <c r="F13" s="5" t="s">
        <v>15</v>
      </c>
      <c r="G13" s="5">
        <v>34</v>
      </c>
      <c r="H13" s="5">
        <v>0.8</v>
      </c>
      <c r="I13" s="5"/>
      <c r="J13" s="5"/>
      <c r="V13" s="10" t="s">
        <v>368</v>
      </c>
      <c r="W13" s="18">
        <v>0.95138888888888884</v>
      </c>
      <c r="X13" s="18">
        <v>0.94444444444444453</v>
      </c>
      <c r="Y13" s="18">
        <v>0.94791666666666663</v>
      </c>
      <c r="Z13" s="15"/>
      <c r="AA13" s="15"/>
    </row>
    <row r="14" spans="2:28" x14ac:dyDescent="0.35">
      <c r="B14" s="5" t="str">
        <f t="shared" si="0"/>
        <v>Punta Morales</v>
      </c>
      <c r="C14" s="5">
        <f t="shared" si="1"/>
        <v>4</v>
      </c>
      <c r="D14" s="5" t="s">
        <v>373</v>
      </c>
      <c r="E14" s="5">
        <v>1</v>
      </c>
      <c r="F14" s="5" t="s">
        <v>35</v>
      </c>
      <c r="G14" s="5">
        <v>34</v>
      </c>
      <c r="H14" s="5">
        <v>0.8</v>
      </c>
      <c r="I14" s="5"/>
      <c r="J14" s="5"/>
      <c r="V14" s="10" t="s">
        <v>369</v>
      </c>
      <c r="W14" s="18">
        <v>0.18055555555555555</v>
      </c>
      <c r="X14" s="18">
        <v>0.17847222222222223</v>
      </c>
      <c r="Y14" s="18">
        <v>0.17361111111111113</v>
      </c>
      <c r="Z14" s="15"/>
      <c r="AA14" s="15"/>
      <c r="AB14" s="6"/>
    </row>
    <row r="15" spans="2:28" x14ac:dyDescent="0.35">
      <c r="B15" s="5" t="str">
        <f t="shared" si="0"/>
        <v>Punta Morales</v>
      </c>
      <c r="C15" s="5">
        <f t="shared" si="1"/>
        <v>4</v>
      </c>
      <c r="D15" s="5" t="s">
        <v>364</v>
      </c>
      <c r="E15" s="5">
        <v>1</v>
      </c>
      <c r="F15" s="5" t="s">
        <v>15</v>
      </c>
      <c r="G15" s="5">
        <v>35</v>
      </c>
      <c r="H15" s="5">
        <v>0.9</v>
      </c>
      <c r="I15" s="5"/>
      <c r="J15" s="5"/>
      <c r="V15" s="10" t="s">
        <v>370</v>
      </c>
      <c r="W15" s="19">
        <f>IF(W14&lt;W13,24+24*(W14-W13),24*(W14-W13))</f>
        <v>5.5</v>
      </c>
      <c r="X15" s="19">
        <f t="shared" ref="X15:Y15" si="2">IF(X14&lt;X13,24+24*(X14-X13),24*(X14-X13))</f>
        <v>5.6166666666666671</v>
      </c>
      <c r="Y15" s="19">
        <f t="shared" si="2"/>
        <v>5.4166666666666679</v>
      </c>
      <c r="Z15" s="15">
        <v>1</v>
      </c>
      <c r="AA15" s="15">
        <v>20</v>
      </c>
      <c r="AB15" s="5"/>
    </row>
    <row r="16" spans="2:28" x14ac:dyDescent="0.35">
      <c r="B16" s="5" t="str">
        <f t="shared" si="0"/>
        <v>Punta Morales</v>
      </c>
      <c r="C16" s="5">
        <f t="shared" si="1"/>
        <v>4</v>
      </c>
      <c r="D16" s="5" t="s">
        <v>373</v>
      </c>
      <c r="E16" s="5">
        <v>1</v>
      </c>
      <c r="F16" s="5" t="s">
        <v>35</v>
      </c>
      <c r="G16" s="5">
        <v>35</v>
      </c>
      <c r="H16" s="5">
        <v>1</v>
      </c>
      <c r="I16" s="5"/>
      <c r="J16" s="5"/>
      <c r="V16" s="10" t="s">
        <v>371</v>
      </c>
      <c r="W16" s="15" t="s">
        <v>376</v>
      </c>
      <c r="X16" s="15" t="s">
        <v>376</v>
      </c>
      <c r="Y16" s="15" t="s">
        <v>376</v>
      </c>
      <c r="Z16" s="15" t="s">
        <v>374</v>
      </c>
      <c r="AA16" s="15" t="s">
        <v>375</v>
      </c>
      <c r="AB16" s="5"/>
    </row>
    <row r="17" spans="2:28" x14ac:dyDescent="0.35">
      <c r="B17" s="5" t="str">
        <f t="shared" si="0"/>
        <v>Punta Morales</v>
      </c>
      <c r="C17" s="5">
        <f t="shared" si="1"/>
        <v>4</v>
      </c>
      <c r="D17" s="5" t="s">
        <v>373</v>
      </c>
      <c r="E17" s="5">
        <v>1</v>
      </c>
      <c r="F17" s="5" t="s">
        <v>35</v>
      </c>
      <c r="G17" s="5">
        <v>35</v>
      </c>
      <c r="H17" s="5">
        <v>0.9</v>
      </c>
      <c r="I17" s="5"/>
      <c r="J17" s="5"/>
      <c r="V17" s="10" t="s">
        <v>388</v>
      </c>
      <c r="W17" s="20">
        <v>45.5</v>
      </c>
      <c r="X17" s="20">
        <v>41.5</v>
      </c>
      <c r="Y17" s="20">
        <v>37.5</v>
      </c>
      <c r="Z17" s="15"/>
      <c r="AA17" s="15"/>
      <c r="AB17" s="5"/>
    </row>
    <row r="18" spans="2:28" x14ac:dyDescent="0.35">
      <c r="B18" s="5" t="str">
        <f t="shared" si="0"/>
        <v>Punta Morales</v>
      </c>
      <c r="C18" s="5">
        <f t="shared" si="1"/>
        <v>4</v>
      </c>
      <c r="D18" s="5" t="s">
        <v>364</v>
      </c>
      <c r="E18" s="5">
        <v>1</v>
      </c>
      <c r="F18" s="5" t="s">
        <v>15</v>
      </c>
      <c r="G18" s="5">
        <v>38</v>
      </c>
      <c r="H18" s="5">
        <v>0.9</v>
      </c>
      <c r="I18" s="5"/>
      <c r="J18" s="5"/>
      <c r="V18" s="10" t="s">
        <v>389</v>
      </c>
      <c r="W18" s="20">
        <v>42.5</v>
      </c>
      <c r="X18" s="20">
        <v>44.2</v>
      </c>
      <c r="Y18" s="20">
        <v>38.200000000000003</v>
      </c>
      <c r="Z18" s="15"/>
      <c r="AA18" s="15"/>
      <c r="AB18" s="5"/>
    </row>
    <row r="19" spans="2:28" x14ac:dyDescent="0.35">
      <c r="B19" s="5" t="str">
        <f t="shared" si="0"/>
        <v>Punta Morales</v>
      </c>
      <c r="C19" s="5">
        <f t="shared" si="1"/>
        <v>4</v>
      </c>
      <c r="D19" s="5" t="s">
        <v>364</v>
      </c>
      <c r="E19" s="5">
        <v>1</v>
      </c>
      <c r="F19" s="5" t="s">
        <v>15</v>
      </c>
      <c r="G19" s="5">
        <v>39</v>
      </c>
      <c r="H19" s="5">
        <v>0.9</v>
      </c>
      <c r="I19" s="5"/>
      <c r="J19" s="5"/>
      <c r="V19" s="10" t="s">
        <v>372</v>
      </c>
      <c r="W19" s="15">
        <f>AVERAGE(W17:W18)</f>
        <v>44</v>
      </c>
      <c r="X19" s="15">
        <f t="shared" ref="X19:Y19" si="3">AVERAGE(X17:X18)</f>
        <v>42.85</v>
      </c>
      <c r="Y19" s="15">
        <f t="shared" si="3"/>
        <v>37.85</v>
      </c>
      <c r="Z19" s="15">
        <f>AVERAGE($W19:$Y19)</f>
        <v>41.566666666666663</v>
      </c>
      <c r="AA19" s="15">
        <f>AVERAGE($W19:$Y19)</f>
        <v>41.566666666666663</v>
      </c>
      <c r="AB19" s="5"/>
    </row>
    <row r="20" spans="2:28" x14ac:dyDescent="0.35">
      <c r="B20" s="5" t="str">
        <f t="shared" si="0"/>
        <v>Punta Morales</v>
      </c>
      <c r="C20" s="5">
        <f t="shared" si="1"/>
        <v>4</v>
      </c>
      <c r="D20" s="5" t="s">
        <v>364</v>
      </c>
      <c r="E20" s="5">
        <v>1</v>
      </c>
      <c r="F20" s="5" t="s">
        <v>15</v>
      </c>
      <c r="G20" s="5">
        <v>40</v>
      </c>
      <c r="H20" s="5">
        <v>1.4</v>
      </c>
      <c r="I20" s="5"/>
      <c r="J20" s="5"/>
      <c r="V20" s="10" t="s">
        <v>1</v>
      </c>
      <c r="W20" s="15"/>
      <c r="X20" s="21"/>
      <c r="Y20" s="15"/>
      <c r="Z20" s="15"/>
      <c r="AA20" s="15"/>
      <c r="AB20" s="5"/>
    </row>
    <row r="21" spans="2:28" x14ac:dyDescent="0.35">
      <c r="B21" s="5" t="str">
        <f t="shared" si="0"/>
        <v>Punta Morales</v>
      </c>
      <c r="C21" s="5">
        <f t="shared" si="1"/>
        <v>4</v>
      </c>
      <c r="D21" s="5" t="s">
        <v>364</v>
      </c>
      <c r="E21" s="5">
        <v>1</v>
      </c>
      <c r="F21" s="5" t="s">
        <v>15</v>
      </c>
      <c r="G21" s="5">
        <v>40</v>
      </c>
      <c r="H21" s="5">
        <v>1.4</v>
      </c>
      <c r="I21" s="5"/>
      <c r="J21" s="5"/>
      <c r="V21" s="10" t="s">
        <v>2</v>
      </c>
      <c r="W21" s="15">
        <v>8.1300000000000008</v>
      </c>
      <c r="X21" s="15">
        <v>8.09</v>
      </c>
      <c r="Y21" s="15">
        <v>8.08</v>
      </c>
      <c r="Z21" s="15">
        <f t="shared" ref="Z21:AA31" si="4">AVERAGE($W21:$Y21)</f>
        <v>8.1</v>
      </c>
      <c r="AA21" s="15">
        <f t="shared" si="4"/>
        <v>8.1</v>
      </c>
      <c r="AB21" s="5"/>
    </row>
    <row r="22" spans="2:28" x14ac:dyDescent="0.35">
      <c r="B22" s="5" t="str">
        <f t="shared" si="0"/>
        <v>Punta Morales</v>
      </c>
      <c r="C22" s="5">
        <f t="shared" si="1"/>
        <v>4</v>
      </c>
      <c r="D22" s="5" t="s">
        <v>364</v>
      </c>
      <c r="E22" s="5">
        <v>1</v>
      </c>
      <c r="F22" s="5" t="s">
        <v>15</v>
      </c>
      <c r="G22" s="5">
        <v>40</v>
      </c>
      <c r="H22" s="5">
        <v>1.2</v>
      </c>
      <c r="I22" s="5"/>
      <c r="J22" s="5"/>
      <c r="V22" s="10" t="s">
        <v>3</v>
      </c>
      <c r="W22" s="15"/>
      <c r="X22" s="15"/>
      <c r="Y22" s="15"/>
      <c r="Z22" s="15"/>
      <c r="AA22" s="15"/>
      <c r="AB22" s="5"/>
    </row>
    <row r="23" spans="2:28" x14ac:dyDescent="0.35">
      <c r="B23" s="5" t="str">
        <f t="shared" si="0"/>
        <v>Punta Morales</v>
      </c>
      <c r="C23" s="5">
        <f t="shared" si="1"/>
        <v>4</v>
      </c>
      <c r="D23" s="5" t="s">
        <v>373</v>
      </c>
      <c r="E23" s="5">
        <v>1</v>
      </c>
      <c r="F23" s="5" t="s">
        <v>1149</v>
      </c>
      <c r="G23" s="5">
        <v>40</v>
      </c>
      <c r="H23" s="5">
        <v>2.1</v>
      </c>
      <c r="I23" s="5"/>
      <c r="J23" s="5" t="s">
        <v>251</v>
      </c>
      <c r="V23" s="10" t="s">
        <v>4</v>
      </c>
      <c r="W23" s="15"/>
      <c r="X23" s="15"/>
      <c r="Y23" s="15"/>
      <c r="Z23" s="15"/>
      <c r="AA23" s="15"/>
      <c r="AB23" s="5"/>
    </row>
    <row r="24" spans="2:28" x14ac:dyDescent="0.35">
      <c r="B24" s="5" t="str">
        <f t="shared" si="0"/>
        <v>Punta Morales</v>
      </c>
      <c r="C24" s="5">
        <f t="shared" si="1"/>
        <v>4</v>
      </c>
      <c r="D24" s="5" t="s">
        <v>373</v>
      </c>
      <c r="E24" s="5">
        <v>2</v>
      </c>
      <c r="F24" s="5" t="s">
        <v>31</v>
      </c>
      <c r="G24" s="5">
        <v>40</v>
      </c>
      <c r="H24" s="5">
        <v>1.7</v>
      </c>
      <c r="I24" s="5"/>
      <c r="J24" s="5"/>
      <c r="V24" s="10" t="s">
        <v>354</v>
      </c>
      <c r="W24" s="15">
        <v>9.0299999999999994</v>
      </c>
      <c r="X24" s="15">
        <v>8.35</v>
      </c>
      <c r="Y24" s="15">
        <v>8.4499999999999993</v>
      </c>
      <c r="Z24" s="15">
        <f t="shared" si="4"/>
        <v>8.61</v>
      </c>
      <c r="AA24" s="15">
        <f t="shared" si="4"/>
        <v>8.61</v>
      </c>
      <c r="AB24" s="5"/>
    </row>
    <row r="25" spans="2:28" x14ac:dyDescent="0.35">
      <c r="B25" s="5" t="str">
        <f t="shared" si="0"/>
        <v>Punta Morales</v>
      </c>
      <c r="C25" s="5">
        <f t="shared" si="1"/>
        <v>4</v>
      </c>
      <c r="D25" s="5" t="s">
        <v>364</v>
      </c>
      <c r="E25" s="5">
        <v>1</v>
      </c>
      <c r="F25" s="5" t="s">
        <v>15</v>
      </c>
      <c r="G25" s="5">
        <v>41</v>
      </c>
      <c r="H25" s="5">
        <v>1.4</v>
      </c>
      <c r="I25" s="5"/>
      <c r="J25" s="5"/>
      <c r="V25" s="10" t="s">
        <v>17</v>
      </c>
      <c r="W25" s="15"/>
      <c r="X25" s="15"/>
      <c r="Y25" s="15"/>
      <c r="Z25" s="15"/>
      <c r="AA25" s="15"/>
      <c r="AB25" s="5"/>
    </row>
    <row r="26" spans="2:28" x14ac:dyDescent="0.35">
      <c r="B26" s="5" t="str">
        <f t="shared" si="0"/>
        <v>Punta Morales</v>
      </c>
      <c r="C26" s="5">
        <f t="shared" si="1"/>
        <v>4</v>
      </c>
      <c r="D26" s="5" t="s">
        <v>364</v>
      </c>
      <c r="E26" s="5">
        <v>1</v>
      </c>
      <c r="F26" s="5" t="s">
        <v>15</v>
      </c>
      <c r="G26" s="5">
        <v>42</v>
      </c>
      <c r="H26" s="5">
        <v>1.5</v>
      </c>
      <c r="I26" s="5"/>
      <c r="J26" s="5"/>
      <c r="Q26" s="12"/>
      <c r="V26" s="10" t="s">
        <v>986</v>
      </c>
      <c r="W26" s="15"/>
      <c r="X26" s="15"/>
      <c r="Y26" s="15"/>
      <c r="Z26" s="15"/>
      <c r="AA26" s="15"/>
      <c r="AB26" s="5"/>
    </row>
    <row r="27" spans="2:28" x14ac:dyDescent="0.35">
      <c r="B27" s="5" t="str">
        <f t="shared" si="0"/>
        <v>Punta Morales</v>
      </c>
      <c r="C27" s="5">
        <f t="shared" si="1"/>
        <v>4</v>
      </c>
      <c r="D27" s="5" t="s">
        <v>373</v>
      </c>
      <c r="E27" s="5">
        <v>2</v>
      </c>
      <c r="F27" s="5" t="s">
        <v>77</v>
      </c>
      <c r="G27" s="5">
        <v>42</v>
      </c>
      <c r="H27" s="5">
        <v>0.7</v>
      </c>
      <c r="I27" s="5"/>
      <c r="J27" s="5"/>
      <c r="V27" s="10" t="s">
        <v>988</v>
      </c>
      <c r="W27" s="15"/>
      <c r="X27" s="15"/>
      <c r="Y27" s="15"/>
      <c r="Z27" s="15"/>
      <c r="AA27" s="15"/>
      <c r="AB27" s="5"/>
    </row>
    <row r="28" spans="2:28" x14ac:dyDescent="0.35">
      <c r="B28" s="5" t="str">
        <f t="shared" si="0"/>
        <v>Punta Morales</v>
      </c>
      <c r="C28" s="5">
        <f t="shared" si="1"/>
        <v>4</v>
      </c>
      <c r="D28" s="5" t="s">
        <v>364</v>
      </c>
      <c r="E28" s="5">
        <v>1</v>
      </c>
      <c r="F28" s="5" t="s">
        <v>15</v>
      </c>
      <c r="G28" s="5">
        <v>43</v>
      </c>
      <c r="H28" s="5">
        <v>1.4</v>
      </c>
      <c r="I28" s="5"/>
      <c r="J28" s="5"/>
      <c r="V28" s="10" t="s">
        <v>992</v>
      </c>
      <c r="W28" s="15"/>
      <c r="X28" s="15"/>
      <c r="Y28" s="15"/>
      <c r="Z28" s="15"/>
      <c r="AA28" s="15"/>
      <c r="AB28" s="5"/>
    </row>
    <row r="29" spans="2:28" x14ac:dyDescent="0.35">
      <c r="B29" s="5" t="str">
        <f t="shared" si="0"/>
        <v>Punta Morales</v>
      </c>
      <c r="C29" s="5">
        <f t="shared" si="1"/>
        <v>4</v>
      </c>
      <c r="D29" s="5" t="s">
        <v>364</v>
      </c>
      <c r="E29" s="5">
        <v>1</v>
      </c>
      <c r="F29" s="5" t="s">
        <v>15</v>
      </c>
      <c r="G29" s="5">
        <v>44</v>
      </c>
      <c r="H29" s="5">
        <v>1.4</v>
      </c>
      <c r="I29" s="5"/>
      <c r="J29" s="5"/>
      <c r="V29" s="10" t="s">
        <v>5</v>
      </c>
      <c r="W29" s="15">
        <v>35</v>
      </c>
      <c r="X29" s="15">
        <v>36</v>
      </c>
      <c r="Y29" s="15">
        <v>36</v>
      </c>
      <c r="Z29" s="15">
        <f t="shared" si="4"/>
        <v>35.666666666666664</v>
      </c>
      <c r="AA29" s="15">
        <f t="shared" si="4"/>
        <v>35.666666666666664</v>
      </c>
      <c r="AB29" s="5"/>
    </row>
    <row r="30" spans="2:28" x14ac:dyDescent="0.35">
      <c r="B30" s="5" t="str">
        <f t="shared" si="0"/>
        <v>Punta Morales</v>
      </c>
      <c r="C30" s="5">
        <f t="shared" si="1"/>
        <v>4</v>
      </c>
      <c r="D30" s="5" t="s">
        <v>364</v>
      </c>
      <c r="E30" s="5">
        <v>1</v>
      </c>
      <c r="F30" s="5" t="s">
        <v>15</v>
      </c>
      <c r="G30" s="5">
        <v>44</v>
      </c>
      <c r="H30" s="5">
        <v>1.7</v>
      </c>
      <c r="I30" s="5"/>
      <c r="J30" s="5"/>
      <c r="V30" s="10" t="s">
        <v>989</v>
      </c>
      <c r="W30" s="15"/>
      <c r="X30" s="15"/>
      <c r="Y30" s="15"/>
      <c r="Z30" s="15"/>
      <c r="AA30" s="15"/>
      <c r="AB30" s="5"/>
    </row>
    <row r="31" spans="2:28" x14ac:dyDescent="0.35">
      <c r="B31" s="5" t="str">
        <f t="shared" si="0"/>
        <v>Punta Morales</v>
      </c>
      <c r="C31" s="5">
        <f t="shared" si="1"/>
        <v>4</v>
      </c>
      <c r="D31" s="5" t="s">
        <v>364</v>
      </c>
      <c r="E31" s="5">
        <v>1</v>
      </c>
      <c r="F31" s="5" t="s">
        <v>15</v>
      </c>
      <c r="G31" s="5">
        <v>45</v>
      </c>
      <c r="H31" s="5">
        <v>1.7</v>
      </c>
      <c r="I31" s="5"/>
      <c r="J31" s="5"/>
      <c r="V31" s="10" t="s">
        <v>377</v>
      </c>
      <c r="W31" s="15">
        <v>28.2</v>
      </c>
      <c r="X31" s="15">
        <v>28.4</v>
      </c>
      <c r="Y31" s="15">
        <v>28.6</v>
      </c>
      <c r="Z31" s="15">
        <f t="shared" si="4"/>
        <v>28.399999999999995</v>
      </c>
      <c r="AA31" s="15">
        <f t="shared" si="4"/>
        <v>28.399999999999995</v>
      </c>
    </row>
    <row r="32" spans="2:28" x14ac:dyDescent="0.35">
      <c r="B32" s="5" t="str">
        <f t="shared" si="0"/>
        <v>Punta Morales</v>
      </c>
      <c r="C32" s="5">
        <f t="shared" si="1"/>
        <v>4</v>
      </c>
      <c r="D32" s="5" t="s">
        <v>364</v>
      </c>
      <c r="E32" s="5">
        <v>1</v>
      </c>
      <c r="F32" s="5" t="s">
        <v>15</v>
      </c>
      <c r="G32" s="5">
        <v>45</v>
      </c>
      <c r="H32" s="5">
        <v>1.6</v>
      </c>
      <c r="I32" s="5"/>
      <c r="J32" s="5"/>
      <c r="V32" s="10" t="s">
        <v>387</v>
      </c>
      <c r="W32" s="15"/>
      <c r="X32" s="15"/>
      <c r="Y32" s="15"/>
      <c r="Z32" s="15"/>
      <c r="AA32" s="15"/>
    </row>
    <row r="33" spans="2:10" x14ac:dyDescent="0.35">
      <c r="B33" s="5" t="str">
        <f t="shared" si="0"/>
        <v>Punta Morales</v>
      </c>
      <c r="C33" s="5">
        <f t="shared" si="1"/>
        <v>4</v>
      </c>
      <c r="D33" s="5" t="s">
        <v>364</v>
      </c>
      <c r="E33" s="5">
        <v>1</v>
      </c>
      <c r="F33" s="5" t="s">
        <v>15</v>
      </c>
      <c r="G33" s="5">
        <v>45</v>
      </c>
      <c r="H33" s="5">
        <v>1.6</v>
      </c>
      <c r="I33" s="5"/>
      <c r="J33" s="5"/>
    </row>
    <row r="34" spans="2:10" x14ac:dyDescent="0.35">
      <c r="B34" s="5" t="str">
        <f t="shared" si="0"/>
        <v>Punta Morales</v>
      </c>
      <c r="C34" s="5">
        <f t="shared" si="1"/>
        <v>4</v>
      </c>
      <c r="D34" s="5" t="s">
        <v>364</v>
      </c>
      <c r="E34" s="5">
        <v>1</v>
      </c>
      <c r="F34" s="5" t="s">
        <v>15</v>
      </c>
      <c r="G34" s="5">
        <v>45</v>
      </c>
      <c r="H34" s="5">
        <v>1.4</v>
      </c>
      <c r="I34" s="5"/>
      <c r="J34" s="5"/>
    </row>
    <row r="35" spans="2:10" x14ac:dyDescent="0.35">
      <c r="B35" s="5" t="str">
        <f t="shared" si="0"/>
        <v>Punta Morales</v>
      </c>
      <c r="C35" s="5">
        <f t="shared" si="1"/>
        <v>4</v>
      </c>
      <c r="D35" s="5" t="s">
        <v>364</v>
      </c>
      <c r="E35" s="5">
        <v>1</v>
      </c>
      <c r="F35" s="5" t="s">
        <v>15</v>
      </c>
      <c r="G35" s="5">
        <v>45</v>
      </c>
      <c r="H35" s="5">
        <v>1.5</v>
      </c>
      <c r="I35" s="5"/>
      <c r="J35" s="5"/>
    </row>
    <row r="36" spans="2:10" x14ac:dyDescent="0.35">
      <c r="B36" s="5" t="str">
        <f t="shared" ref="B36:B71" si="5">$W$5</f>
        <v>Punta Morales</v>
      </c>
      <c r="C36" s="5">
        <f t="shared" ref="C36:C71" si="6">$W$6</f>
        <v>4</v>
      </c>
      <c r="D36" s="5" t="s">
        <v>364</v>
      </c>
      <c r="E36" s="5">
        <v>1</v>
      </c>
      <c r="F36" s="5" t="s">
        <v>15</v>
      </c>
      <c r="G36" s="5">
        <v>46</v>
      </c>
      <c r="H36" s="5">
        <v>1.7</v>
      </c>
      <c r="I36" s="5"/>
      <c r="J36" s="5"/>
    </row>
    <row r="37" spans="2:10" x14ac:dyDescent="0.35">
      <c r="B37" s="5" t="str">
        <f t="shared" si="5"/>
        <v>Punta Morales</v>
      </c>
      <c r="C37" s="5">
        <f t="shared" si="6"/>
        <v>4</v>
      </c>
      <c r="D37" s="5" t="s">
        <v>364</v>
      </c>
      <c r="E37" s="5">
        <v>1</v>
      </c>
      <c r="F37" s="5" t="s">
        <v>15</v>
      </c>
      <c r="G37" s="5">
        <v>46</v>
      </c>
      <c r="H37" s="5">
        <v>1.8</v>
      </c>
      <c r="I37" s="5"/>
      <c r="J37" s="5"/>
    </row>
    <row r="38" spans="2:10" x14ac:dyDescent="0.35">
      <c r="B38" s="5" t="str">
        <f t="shared" si="5"/>
        <v>Punta Morales</v>
      </c>
      <c r="C38" s="5">
        <f t="shared" si="6"/>
        <v>4</v>
      </c>
      <c r="D38" s="5" t="s">
        <v>364</v>
      </c>
      <c r="E38" s="5">
        <v>1</v>
      </c>
      <c r="F38" s="5" t="s">
        <v>15</v>
      </c>
      <c r="G38" s="5">
        <v>46</v>
      </c>
      <c r="H38" s="5">
        <v>1.7</v>
      </c>
      <c r="I38" s="5"/>
      <c r="J38" s="5"/>
    </row>
    <row r="39" spans="2:10" x14ac:dyDescent="0.35">
      <c r="B39" s="5" t="str">
        <f t="shared" si="5"/>
        <v>Punta Morales</v>
      </c>
      <c r="C39" s="5">
        <f t="shared" si="6"/>
        <v>4</v>
      </c>
      <c r="D39" s="5" t="s">
        <v>364</v>
      </c>
      <c r="E39" s="5">
        <v>1</v>
      </c>
      <c r="F39" s="5" t="s">
        <v>15</v>
      </c>
      <c r="G39" s="5">
        <v>46</v>
      </c>
      <c r="H39" s="5">
        <v>1.8</v>
      </c>
      <c r="I39" s="5"/>
      <c r="J39" s="5"/>
    </row>
    <row r="40" spans="2:10" x14ac:dyDescent="0.35">
      <c r="B40" s="5" t="str">
        <f t="shared" si="5"/>
        <v>Punta Morales</v>
      </c>
      <c r="C40" s="5">
        <f t="shared" si="6"/>
        <v>4</v>
      </c>
      <c r="D40" s="5" t="s">
        <v>364</v>
      </c>
      <c r="E40" s="5">
        <v>1</v>
      </c>
      <c r="F40" s="5" t="s">
        <v>15</v>
      </c>
      <c r="G40" s="5">
        <v>48</v>
      </c>
      <c r="H40" s="5">
        <v>1.5</v>
      </c>
      <c r="I40" s="5"/>
      <c r="J40" s="5"/>
    </row>
    <row r="41" spans="2:10" x14ac:dyDescent="0.35">
      <c r="B41" s="5" t="str">
        <f t="shared" si="5"/>
        <v>Punta Morales</v>
      </c>
      <c r="C41" s="5">
        <f t="shared" si="6"/>
        <v>4</v>
      </c>
      <c r="D41" s="5" t="s">
        <v>364</v>
      </c>
      <c r="E41" s="5">
        <v>1</v>
      </c>
      <c r="F41" s="5" t="s">
        <v>15</v>
      </c>
      <c r="G41" s="5">
        <v>48</v>
      </c>
      <c r="H41" s="5">
        <v>1.8</v>
      </c>
      <c r="I41" s="5"/>
      <c r="J41" s="5"/>
    </row>
    <row r="42" spans="2:10" x14ac:dyDescent="0.35">
      <c r="B42" s="5" t="str">
        <f t="shared" si="5"/>
        <v>Punta Morales</v>
      </c>
      <c r="C42" s="5">
        <f t="shared" si="6"/>
        <v>4</v>
      </c>
      <c r="D42" s="5" t="s">
        <v>364</v>
      </c>
      <c r="E42" s="5">
        <v>1</v>
      </c>
      <c r="F42" s="5" t="s">
        <v>15</v>
      </c>
      <c r="G42" s="5">
        <v>48</v>
      </c>
      <c r="H42" s="5">
        <v>1.9</v>
      </c>
      <c r="I42" s="5"/>
      <c r="J42" s="5"/>
    </row>
    <row r="43" spans="2:10" x14ac:dyDescent="0.35">
      <c r="B43" s="5" t="str">
        <f t="shared" si="5"/>
        <v>Punta Morales</v>
      </c>
      <c r="C43" s="5">
        <f t="shared" si="6"/>
        <v>4</v>
      </c>
      <c r="D43" s="5" t="s">
        <v>364</v>
      </c>
      <c r="E43" s="5">
        <v>1</v>
      </c>
      <c r="F43" s="5" t="s">
        <v>15</v>
      </c>
      <c r="G43" s="5">
        <v>50</v>
      </c>
      <c r="H43" s="5">
        <v>2.6</v>
      </c>
      <c r="I43" s="5"/>
      <c r="J43" s="5"/>
    </row>
    <row r="44" spans="2:10" x14ac:dyDescent="0.35">
      <c r="B44" s="5" t="str">
        <f t="shared" si="5"/>
        <v>Punta Morales</v>
      </c>
      <c r="C44" s="5">
        <f t="shared" si="6"/>
        <v>4</v>
      </c>
      <c r="D44" s="5" t="s">
        <v>364</v>
      </c>
      <c r="E44" s="5">
        <v>1</v>
      </c>
      <c r="F44" s="5" t="s">
        <v>15</v>
      </c>
      <c r="G44" s="5">
        <v>50</v>
      </c>
      <c r="H44" s="5">
        <v>1.9</v>
      </c>
      <c r="I44" s="5"/>
      <c r="J44" s="5"/>
    </row>
    <row r="45" spans="2:10" x14ac:dyDescent="0.35">
      <c r="B45" s="5" t="str">
        <f t="shared" si="5"/>
        <v>Punta Morales</v>
      </c>
      <c r="C45" s="5">
        <f t="shared" si="6"/>
        <v>4</v>
      </c>
      <c r="D45" s="5" t="s">
        <v>373</v>
      </c>
      <c r="E45" s="5">
        <v>1</v>
      </c>
      <c r="F45" s="5" t="s">
        <v>35</v>
      </c>
      <c r="G45" s="5">
        <v>50</v>
      </c>
      <c r="H45" s="5">
        <v>2.8</v>
      </c>
      <c r="I45" s="5"/>
      <c r="J45" s="5"/>
    </row>
    <row r="46" spans="2:10" x14ac:dyDescent="0.35">
      <c r="B46" s="5" t="str">
        <f t="shared" si="5"/>
        <v>Punta Morales</v>
      </c>
      <c r="C46" s="5">
        <f t="shared" si="6"/>
        <v>4</v>
      </c>
      <c r="D46" s="5" t="s">
        <v>364</v>
      </c>
      <c r="E46" s="5">
        <v>1</v>
      </c>
      <c r="F46" s="5" t="s">
        <v>15</v>
      </c>
      <c r="G46" s="5">
        <v>52</v>
      </c>
      <c r="H46" s="5">
        <v>3</v>
      </c>
      <c r="I46" s="5"/>
      <c r="J46" s="5"/>
    </row>
    <row r="47" spans="2:10" x14ac:dyDescent="0.35">
      <c r="B47" s="5" t="str">
        <f t="shared" si="5"/>
        <v>Punta Morales</v>
      </c>
      <c r="C47" s="5">
        <f t="shared" si="6"/>
        <v>4</v>
      </c>
      <c r="D47" s="5" t="s">
        <v>364</v>
      </c>
      <c r="E47" s="5">
        <v>1</v>
      </c>
      <c r="F47" s="5" t="s">
        <v>15</v>
      </c>
      <c r="G47" s="5">
        <v>55</v>
      </c>
      <c r="H47" s="5">
        <v>2.9</v>
      </c>
      <c r="I47" s="5"/>
      <c r="J47" s="5"/>
    </row>
    <row r="48" spans="2:10" x14ac:dyDescent="0.35">
      <c r="B48" s="5" t="str">
        <f t="shared" si="5"/>
        <v>Punta Morales</v>
      </c>
      <c r="C48" s="5">
        <f t="shared" si="6"/>
        <v>4</v>
      </c>
      <c r="D48" s="5" t="s">
        <v>364</v>
      </c>
      <c r="E48" s="5">
        <v>1</v>
      </c>
      <c r="F48" s="5" t="s">
        <v>15</v>
      </c>
      <c r="G48" s="5">
        <v>56</v>
      </c>
      <c r="H48" s="5">
        <v>3</v>
      </c>
      <c r="I48" s="5"/>
      <c r="J48" s="5"/>
    </row>
    <row r="49" spans="2:10" x14ac:dyDescent="0.35">
      <c r="B49" s="5" t="str">
        <f t="shared" si="5"/>
        <v>Punta Morales</v>
      </c>
      <c r="C49" s="5">
        <f t="shared" si="6"/>
        <v>4</v>
      </c>
      <c r="D49" s="5" t="s">
        <v>364</v>
      </c>
      <c r="E49" s="5">
        <v>1</v>
      </c>
      <c r="F49" s="5" t="s">
        <v>294</v>
      </c>
      <c r="G49" s="5">
        <v>57</v>
      </c>
      <c r="H49" s="5">
        <v>7.4</v>
      </c>
      <c r="I49" s="5"/>
      <c r="J49" s="5"/>
    </row>
    <row r="50" spans="2:10" x14ac:dyDescent="0.35">
      <c r="B50" s="5" t="str">
        <f t="shared" si="5"/>
        <v>Punta Morales</v>
      </c>
      <c r="C50" s="5">
        <f t="shared" si="6"/>
        <v>4</v>
      </c>
      <c r="D50" s="5" t="s">
        <v>365</v>
      </c>
      <c r="E50" s="5">
        <v>4</v>
      </c>
      <c r="F50" s="5" t="s">
        <v>68</v>
      </c>
      <c r="G50" s="5">
        <v>79</v>
      </c>
      <c r="H50" s="5">
        <v>5.0999999999999996</v>
      </c>
      <c r="I50" s="5"/>
      <c r="J50" s="5"/>
    </row>
    <row r="51" spans="2:10" x14ac:dyDescent="0.35">
      <c r="B51" s="5" t="str">
        <f t="shared" si="5"/>
        <v>Punta Morales</v>
      </c>
      <c r="C51" s="5">
        <f t="shared" si="6"/>
        <v>4</v>
      </c>
      <c r="D51" s="5" t="s">
        <v>365</v>
      </c>
      <c r="E51" s="5">
        <v>11</v>
      </c>
      <c r="F51" s="5" t="s">
        <v>791</v>
      </c>
      <c r="G51" s="5">
        <v>84</v>
      </c>
      <c r="H51" s="5">
        <v>24.8</v>
      </c>
      <c r="I51" s="5"/>
      <c r="J51" s="5"/>
    </row>
    <row r="52" spans="2:10" x14ac:dyDescent="0.35">
      <c r="B52" s="5" t="str">
        <f t="shared" si="5"/>
        <v>Punta Morales</v>
      </c>
      <c r="C52" s="5">
        <f t="shared" si="6"/>
        <v>4</v>
      </c>
      <c r="D52" s="5" t="s">
        <v>365</v>
      </c>
      <c r="E52" s="5">
        <v>9</v>
      </c>
      <c r="F52" s="5" t="s">
        <v>71</v>
      </c>
      <c r="G52" s="5">
        <v>96</v>
      </c>
      <c r="H52" s="5">
        <v>10.1</v>
      </c>
      <c r="I52" s="5"/>
      <c r="J52" s="5" t="s">
        <v>1012</v>
      </c>
    </row>
    <row r="53" spans="2:10" x14ac:dyDescent="0.35">
      <c r="B53" s="5" t="str">
        <f t="shared" si="5"/>
        <v>Punta Morales</v>
      </c>
      <c r="C53" s="5">
        <f t="shared" si="6"/>
        <v>4</v>
      </c>
      <c r="D53" s="5" t="s">
        <v>365</v>
      </c>
      <c r="E53" s="5">
        <v>13</v>
      </c>
      <c r="F53" s="5" t="s">
        <v>68</v>
      </c>
      <c r="G53" s="5">
        <v>97</v>
      </c>
      <c r="H53" s="5">
        <v>10.3</v>
      </c>
      <c r="I53" s="5"/>
      <c r="J53" s="5"/>
    </row>
    <row r="54" spans="2:10" x14ac:dyDescent="0.35">
      <c r="B54" s="5" t="str">
        <f t="shared" si="5"/>
        <v>Punta Morales</v>
      </c>
      <c r="C54" s="5">
        <f t="shared" si="6"/>
        <v>4</v>
      </c>
      <c r="D54" s="5" t="s">
        <v>365</v>
      </c>
      <c r="E54" s="5">
        <v>1</v>
      </c>
      <c r="F54" s="5" t="s">
        <v>68</v>
      </c>
      <c r="G54" s="5">
        <v>101</v>
      </c>
      <c r="H54" s="5">
        <v>12</v>
      </c>
      <c r="I54" s="5"/>
      <c r="J54" s="5" t="s">
        <v>1011</v>
      </c>
    </row>
    <row r="55" spans="2:10" x14ac:dyDescent="0.35">
      <c r="B55" s="5" t="str">
        <f t="shared" si="5"/>
        <v>Punta Morales</v>
      </c>
      <c r="C55" s="5">
        <f t="shared" si="6"/>
        <v>4</v>
      </c>
      <c r="D55" s="5" t="s">
        <v>365</v>
      </c>
      <c r="E55" s="5">
        <v>12</v>
      </c>
      <c r="F55" s="5" t="s">
        <v>68</v>
      </c>
      <c r="G55" s="5">
        <v>102</v>
      </c>
      <c r="H55" s="5">
        <v>12.6</v>
      </c>
      <c r="I55" s="5"/>
      <c r="J55" s="5"/>
    </row>
    <row r="56" spans="2:10" x14ac:dyDescent="0.35">
      <c r="B56" s="5" t="str">
        <f t="shared" si="5"/>
        <v>Punta Morales</v>
      </c>
      <c r="C56" s="5">
        <f t="shared" si="6"/>
        <v>4</v>
      </c>
      <c r="D56" s="5" t="s">
        <v>365</v>
      </c>
      <c r="E56" s="5">
        <v>2</v>
      </c>
      <c r="F56" s="5" t="s">
        <v>68</v>
      </c>
      <c r="G56" s="5">
        <v>103</v>
      </c>
      <c r="H56" s="5">
        <v>12.4</v>
      </c>
      <c r="I56" s="5"/>
      <c r="J56" s="5"/>
    </row>
    <row r="57" spans="2:10" x14ac:dyDescent="0.35">
      <c r="B57" s="5" t="str">
        <f t="shared" si="5"/>
        <v>Punta Morales</v>
      </c>
      <c r="C57" s="5">
        <f t="shared" si="6"/>
        <v>4</v>
      </c>
      <c r="D57" s="5" t="s">
        <v>365</v>
      </c>
      <c r="E57" s="5">
        <v>4</v>
      </c>
      <c r="F57" s="5" t="s">
        <v>144</v>
      </c>
      <c r="G57" s="5">
        <v>105</v>
      </c>
      <c r="H57" s="5">
        <v>32.5</v>
      </c>
      <c r="I57" s="5"/>
      <c r="J57" s="5"/>
    </row>
    <row r="58" spans="2:10" x14ac:dyDescent="0.35">
      <c r="B58" s="5" t="str">
        <f t="shared" si="5"/>
        <v>Punta Morales</v>
      </c>
      <c r="C58" s="5">
        <f t="shared" si="6"/>
        <v>4</v>
      </c>
      <c r="D58" s="5" t="s">
        <v>365</v>
      </c>
      <c r="E58" s="5">
        <v>7</v>
      </c>
      <c r="F58" s="5" t="s">
        <v>8</v>
      </c>
      <c r="G58" s="5">
        <v>105</v>
      </c>
      <c r="H58" s="5">
        <v>35.9</v>
      </c>
      <c r="I58" s="5"/>
      <c r="J58" s="5"/>
    </row>
    <row r="59" spans="2:10" x14ac:dyDescent="0.35">
      <c r="B59" s="5" t="str">
        <f t="shared" si="5"/>
        <v>Punta Morales</v>
      </c>
      <c r="C59" s="5">
        <f t="shared" si="6"/>
        <v>4</v>
      </c>
      <c r="D59" s="5" t="s">
        <v>365</v>
      </c>
      <c r="E59" s="5">
        <v>3</v>
      </c>
      <c r="F59" s="5" t="s">
        <v>68</v>
      </c>
      <c r="G59" s="5">
        <v>106</v>
      </c>
      <c r="H59" s="5">
        <v>14.5</v>
      </c>
      <c r="I59" s="5"/>
      <c r="J59" s="5"/>
    </row>
    <row r="60" spans="2:10" x14ac:dyDescent="0.35">
      <c r="B60" s="5" t="str">
        <f t="shared" si="5"/>
        <v>Punta Morales</v>
      </c>
      <c r="C60" s="5">
        <f t="shared" si="6"/>
        <v>4</v>
      </c>
      <c r="D60" s="5" t="s">
        <v>365</v>
      </c>
      <c r="E60" s="5">
        <v>8</v>
      </c>
      <c r="F60" s="5" t="s">
        <v>68</v>
      </c>
      <c r="G60" s="5">
        <v>109</v>
      </c>
      <c r="H60" s="5">
        <v>14.2</v>
      </c>
      <c r="I60" s="5"/>
      <c r="J60" s="5"/>
    </row>
    <row r="61" spans="2:10" x14ac:dyDescent="0.35">
      <c r="B61" s="5" t="str">
        <f t="shared" si="5"/>
        <v>Punta Morales</v>
      </c>
      <c r="C61" s="5">
        <f t="shared" si="6"/>
        <v>4</v>
      </c>
      <c r="D61" s="5" t="s">
        <v>365</v>
      </c>
      <c r="E61" s="5">
        <v>4</v>
      </c>
      <c r="F61" s="5" t="s">
        <v>68</v>
      </c>
      <c r="G61" s="5">
        <v>110</v>
      </c>
      <c r="H61" s="5">
        <v>14.4</v>
      </c>
      <c r="I61" s="5"/>
      <c r="J61" s="5"/>
    </row>
    <row r="62" spans="2:10" x14ac:dyDescent="0.35">
      <c r="B62" s="5" t="str">
        <f t="shared" si="5"/>
        <v>Punta Morales</v>
      </c>
      <c r="C62" s="5">
        <f t="shared" si="6"/>
        <v>4</v>
      </c>
      <c r="D62" s="5" t="s">
        <v>365</v>
      </c>
      <c r="E62" s="5">
        <v>10</v>
      </c>
      <c r="F62" s="5" t="s">
        <v>144</v>
      </c>
      <c r="G62" s="5">
        <v>110</v>
      </c>
      <c r="H62" s="5">
        <v>32.299999999999997</v>
      </c>
      <c r="I62" s="5"/>
      <c r="J62" s="5"/>
    </row>
    <row r="63" spans="2:10" x14ac:dyDescent="0.35">
      <c r="B63" s="5" t="str">
        <f t="shared" si="5"/>
        <v>Punta Morales</v>
      </c>
      <c r="C63" s="5">
        <f t="shared" si="6"/>
        <v>4</v>
      </c>
      <c r="D63" s="5" t="s">
        <v>365</v>
      </c>
      <c r="E63" s="5">
        <v>5</v>
      </c>
      <c r="F63" s="5" t="s">
        <v>144</v>
      </c>
      <c r="G63" s="5">
        <v>126</v>
      </c>
      <c r="H63" s="5">
        <v>53.1</v>
      </c>
      <c r="I63" s="5"/>
      <c r="J63" s="5"/>
    </row>
    <row r="64" spans="2:10" x14ac:dyDescent="0.35">
      <c r="B64" s="5" t="str">
        <f t="shared" si="5"/>
        <v>Punta Morales</v>
      </c>
      <c r="C64" s="5">
        <f t="shared" si="6"/>
        <v>4</v>
      </c>
      <c r="D64" s="5" t="s">
        <v>373</v>
      </c>
      <c r="E64" s="5">
        <v>2</v>
      </c>
      <c r="F64" s="5" t="s">
        <v>769</v>
      </c>
      <c r="G64" s="5">
        <v>126</v>
      </c>
      <c r="H64" s="5">
        <v>55.5</v>
      </c>
      <c r="I64" s="5"/>
      <c r="J64" s="5"/>
    </row>
    <row r="65" spans="2:10" x14ac:dyDescent="0.35">
      <c r="B65" s="5" t="str">
        <f t="shared" si="5"/>
        <v>Punta Morales</v>
      </c>
      <c r="C65" s="5">
        <f t="shared" si="6"/>
        <v>4</v>
      </c>
      <c r="D65" s="5" t="s">
        <v>373</v>
      </c>
      <c r="E65" s="5">
        <v>1</v>
      </c>
      <c r="F65" s="5" t="s">
        <v>23</v>
      </c>
      <c r="G65" s="5">
        <v>137</v>
      </c>
      <c r="H65" s="5">
        <v>37.9</v>
      </c>
      <c r="I65" s="5"/>
      <c r="J65" s="5"/>
    </row>
    <row r="66" spans="2:10" x14ac:dyDescent="0.35">
      <c r="B66" s="5" t="str">
        <f t="shared" si="5"/>
        <v>Punta Morales</v>
      </c>
      <c r="C66" s="5">
        <f t="shared" si="6"/>
        <v>4</v>
      </c>
      <c r="D66" s="5" t="s">
        <v>365</v>
      </c>
      <c r="E66" s="5">
        <v>5</v>
      </c>
      <c r="F66" s="5" t="s">
        <v>23</v>
      </c>
      <c r="G66" s="5">
        <v>143</v>
      </c>
      <c r="H66" s="5">
        <v>41.1</v>
      </c>
      <c r="I66" s="5"/>
      <c r="J66" s="5"/>
    </row>
    <row r="67" spans="2:10" x14ac:dyDescent="0.35">
      <c r="B67" s="5" t="str">
        <f t="shared" si="5"/>
        <v>Punta Morales</v>
      </c>
      <c r="C67" s="5">
        <f t="shared" si="6"/>
        <v>4</v>
      </c>
      <c r="D67" s="5" t="s">
        <v>373</v>
      </c>
      <c r="E67" s="5">
        <v>1</v>
      </c>
      <c r="F67" s="5" t="s">
        <v>496</v>
      </c>
      <c r="G67" s="5">
        <v>151</v>
      </c>
      <c r="H67" s="5">
        <v>50</v>
      </c>
      <c r="I67" s="5"/>
      <c r="J67" s="5"/>
    </row>
    <row r="68" spans="2:10" x14ac:dyDescent="0.35">
      <c r="B68" s="5" t="str">
        <f t="shared" si="5"/>
        <v>Punta Morales</v>
      </c>
      <c r="C68" s="5">
        <f t="shared" si="6"/>
        <v>4</v>
      </c>
      <c r="D68" s="5" t="s">
        <v>365</v>
      </c>
      <c r="E68" s="5">
        <v>12</v>
      </c>
      <c r="F68" s="5" t="s">
        <v>23</v>
      </c>
      <c r="G68" s="5">
        <v>165</v>
      </c>
      <c r="H68" s="5">
        <v>72.599999999999994</v>
      </c>
      <c r="I68" s="5"/>
      <c r="J68" s="5"/>
    </row>
    <row r="69" spans="2:10" x14ac:dyDescent="0.35">
      <c r="B69" s="5" t="str">
        <f t="shared" si="5"/>
        <v>Punta Morales</v>
      </c>
      <c r="C69" s="5">
        <f t="shared" si="6"/>
        <v>4</v>
      </c>
      <c r="D69" s="5" t="s">
        <v>365</v>
      </c>
      <c r="E69" s="5">
        <v>6</v>
      </c>
      <c r="F69" s="5" t="s">
        <v>23</v>
      </c>
      <c r="G69" s="5">
        <v>171</v>
      </c>
      <c r="H69" s="5">
        <v>75.400000000000006</v>
      </c>
      <c r="I69" s="5"/>
      <c r="J69" s="5"/>
    </row>
    <row r="70" spans="2:10" x14ac:dyDescent="0.35">
      <c r="B70" s="5" t="str">
        <f t="shared" si="5"/>
        <v>Punta Morales</v>
      </c>
      <c r="C70" s="5">
        <f t="shared" si="6"/>
        <v>4</v>
      </c>
      <c r="D70" s="5" t="s">
        <v>373</v>
      </c>
      <c r="E70" s="5">
        <v>3</v>
      </c>
      <c r="F70" s="5" t="s">
        <v>23</v>
      </c>
      <c r="G70" s="5">
        <v>174</v>
      </c>
      <c r="H70" s="5">
        <v>82.6</v>
      </c>
      <c r="I70" s="5"/>
      <c r="J70" s="5"/>
    </row>
    <row r="71" spans="2:10" x14ac:dyDescent="0.35">
      <c r="B71" s="5" t="str">
        <f t="shared" si="5"/>
        <v>Punta Morales</v>
      </c>
      <c r="C71" s="5">
        <f t="shared" si="6"/>
        <v>4</v>
      </c>
      <c r="D71" s="5" t="s">
        <v>373</v>
      </c>
      <c r="E71" s="5">
        <v>1</v>
      </c>
      <c r="F71" s="5" t="s">
        <v>29</v>
      </c>
      <c r="G71" s="5">
        <v>346</v>
      </c>
      <c r="H71" s="5">
        <v>851</v>
      </c>
      <c r="I71" s="5"/>
      <c r="J71" s="5"/>
    </row>
  </sheetData>
  <mergeCells count="1">
    <mergeCell ref="W3:AA3"/>
  </mergeCells>
  <conditionalFormatting sqref="W5:W9">
    <cfRule type="containsBlanks" dxfId="77" priority="2">
      <formula>LEN(TRIM(W5))=0</formula>
    </cfRule>
  </conditionalFormatting>
  <conditionalFormatting sqref="W13:Y14 Z15:AA15 W17:Y18 W20:Y32">
    <cfRule type="containsBlanks" dxfId="76"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3" id="{2E51733A-85F0-4B25-9A9F-D38AAD4538CB}">
            <xm:f>COUNT(MATCH($F4,'Potential Species'!$C$4:$C$945, 0))=0</xm:f>
            <x14:dxf>
              <fill>
                <patternFill patternType="solid">
                  <bgColor theme="5" tint="0.79998168889431442"/>
                </patternFill>
              </fill>
            </x14:dxf>
          </x14:cfRule>
          <xm:sqref>F4:F71</xm:sqref>
        </x14:conditionalFormatting>
      </x14:conditionalFormatting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338F-1D76-4833-B481-092976012148}">
  <sheetPr codeName="Sheet88"/>
  <dimension ref="A1:I49"/>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22.81640625" bestFit="1" customWidth="1"/>
    <col min="6" max="6" width="20.81640625" bestFit="1" customWidth="1"/>
    <col min="7" max="7" width="11" bestFit="1" customWidth="1"/>
    <col min="8" max="8" width="10.81640625" bestFit="1" customWidth="1"/>
    <col min="9" max="9" width="8" bestFit="1" customWidth="1"/>
    <col min="10" max="10" width="24.269531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4</v>
      </c>
      <c r="C2" t="s">
        <v>365</v>
      </c>
      <c r="D2">
        <v>2</v>
      </c>
      <c r="E2" t="s">
        <v>272</v>
      </c>
      <c r="F2">
        <v>24</v>
      </c>
      <c r="G2">
        <v>0.4</v>
      </c>
    </row>
    <row r="3" spans="1:9" x14ac:dyDescent="0.35">
      <c r="A3" t="s">
        <v>30</v>
      </c>
      <c r="B3">
        <v>4</v>
      </c>
      <c r="C3" t="s">
        <v>365</v>
      </c>
      <c r="D3">
        <v>4</v>
      </c>
      <c r="E3" t="s">
        <v>272</v>
      </c>
      <c r="F3">
        <v>26</v>
      </c>
      <c r="G3">
        <v>0.6</v>
      </c>
    </row>
    <row r="4" spans="1:9" x14ac:dyDescent="0.35">
      <c r="A4" t="s">
        <v>30</v>
      </c>
      <c r="B4">
        <v>4</v>
      </c>
      <c r="C4" t="s">
        <v>365</v>
      </c>
      <c r="D4">
        <v>3</v>
      </c>
      <c r="E4" t="s">
        <v>272</v>
      </c>
      <c r="F4">
        <v>27</v>
      </c>
      <c r="G4">
        <v>0.6</v>
      </c>
    </row>
    <row r="5" spans="1:9" x14ac:dyDescent="0.35">
      <c r="A5" t="s">
        <v>30</v>
      </c>
      <c r="B5">
        <v>4</v>
      </c>
      <c r="C5" t="s">
        <v>365</v>
      </c>
      <c r="D5">
        <v>6</v>
      </c>
      <c r="E5" t="s">
        <v>272</v>
      </c>
      <c r="F5">
        <v>28</v>
      </c>
      <c r="G5">
        <v>0.4</v>
      </c>
    </row>
    <row r="6" spans="1:9" x14ac:dyDescent="0.35">
      <c r="A6" t="s">
        <v>30</v>
      </c>
      <c r="B6">
        <v>4</v>
      </c>
      <c r="C6" t="s">
        <v>365</v>
      </c>
      <c r="D6">
        <v>5</v>
      </c>
      <c r="E6" t="s">
        <v>272</v>
      </c>
      <c r="F6">
        <v>30</v>
      </c>
      <c r="G6">
        <v>0.7</v>
      </c>
    </row>
    <row r="7" spans="1:9" x14ac:dyDescent="0.35">
      <c r="A7" t="s">
        <v>30</v>
      </c>
      <c r="B7">
        <v>4</v>
      </c>
      <c r="C7" t="s">
        <v>365</v>
      </c>
      <c r="D7">
        <v>2</v>
      </c>
      <c r="E7" t="s">
        <v>272</v>
      </c>
      <c r="F7">
        <v>34</v>
      </c>
      <c r="G7">
        <v>0.9</v>
      </c>
    </row>
    <row r="8" spans="1:9" x14ac:dyDescent="0.35">
      <c r="A8" t="s">
        <v>30</v>
      </c>
      <c r="B8">
        <v>4</v>
      </c>
      <c r="C8" t="s">
        <v>365</v>
      </c>
      <c r="D8">
        <v>9</v>
      </c>
      <c r="E8" t="s">
        <v>272</v>
      </c>
      <c r="F8">
        <v>35</v>
      </c>
      <c r="G8">
        <v>1.1000000000000001</v>
      </c>
    </row>
    <row r="9" spans="1:9" x14ac:dyDescent="0.35">
      <c r="A9" t="s">
        <v>30</v>
      </c>
      <c r="B9">
        <v>4</v>
      </c>
      <c r="C9" t="s">
        <v>365</v>
      </c>
      <c r="D9">
        <v>3</v>
      </c>
      <c r="E9" t="s">
        <v>272</v>
      </c>
      <c r="F9">
        <v>36</v>
      </c>
      <c r="G9">
        <v>1.1000000000000001</v>
      </c>
    </row>
    <row r="10" spans="1:9" x14ac:dyDescent="0.35">
      <c r="A10" t="s">
        <v>30</v>
      </c>
      <c r="B10">
        <v>4</v>
      </c>
      <c r="C10" t="s">
        <v>365</v>
      </c>
      <c r="D10">
        <v>4</v>
      </c>
      <c r="E10" t="s">
        <v>272</v>
      </c>
      <c r="F10">
        <v>36</v>
      </c>
      <c r="G10">
        <v>1.2</v>
      </c>
    </row>
    <row r="11" spans="1:9" x14ac:dyDescent="0.35">
      <c r="A11" t="s">
        <v>30</v>
      </c>
      <c r="B11">
        <v>4</v>
      </c>
      <c r="C11" t="s">
        <v>365</v>
      </c>
      <c r="D11">
        <v>1</v>
      </c>
      <c r="E11" t="s">
        <v>218</v>
      </c>
      <c r="F11">
        <v>40</v>
      </c>
      <c r="G11">
        <v>1.2</v>
      </c>
    </row>
    <row r="12" spans="1:9" x14ac:dyDescent="0.35">
      <c r="A12" t="s">
        <v>30</v>
      </c>
      <c r="B12">
        <v>4</v>
      </c>
      <c r="C12" t="s">
        <v>365</v>
      </c>
      <c r="D12">
        <v>13</v>
      </c>
      <c r="E12" t="s">
        <v>272</v>
      </c>
      <c r="F12">
        <v>40</v>
      </c>
      <c r="G12">
        <v>1.6</v>
      </c>
    </row>
    <row r="13" spans="1:9" x14ac:dyDescent="0.35">
      <c r="A13" t="s">
        <v>30</v>
      </c>
      <c r="B13">
        <v>4</v>
      </c>
      <c r="C13" t="s">
        <v>365</v>
      </c>
      <c r="D13">
        <v>8</v>
      </c>
      <c r="E13" t="s">
        <v>272</v>
      </c>
      <c r="F13">
        <v>41</v>
      </c>
      <c r="G13">
        <v>1.8</v>
      </c>
    </row>
    <row r="14" spans="1:9" x14ac:dyDescent="0.35">
      <c r="A14" t="s">
        <v>30</v>
      </c>
      <c r="B14">
        <v>4</v>
      </c>
      <c r="C14" t="s">
        <v>365</v>
      </c>
      <c r="D14">
        <v>12</v>
      </c>
      <c r="E14" t="s">
        <v>272</v>
      </c>
      <c r="F14">
        <v>41</v>
      </c>
      <c r="G14">
        <v>2</v>
      </c>
    </row>
    <row r="15" spans="1:9" x14ac:dyDescent="0.35">
      <c r="A15" t="s">
        <v>30</v>
      </c>
      <c r="B15">
        <v>4</v>
      </c>
      <c r="C15" t="s">
        <v>365</v>
      </c>
      <c r="D15">
        <v>13</v>
      </c>
      <c r="E15" t="s">
        <v>272</v>
      </c>
      <c r="F15">
        <v>41</v>
      </c>
      <c r="G15">
        <v>1.7</v>
      </c>
    </row>
    <row r="16" spans="1:9" x14ac:dyDescent="0.35">
      <c r="A16" t="s">
        <v>30</v>
      </c>
      <c r="B16">
        <v>4</v>
      </c>
      <c r="C16" t="s">
        <v>365</v>
      </c>
      <c r="D16">
        <v>2</v>
      </c>
      <c r="E16" t="s">
        <v>272</v>
      </c>
      <c r="F16">
        <v>42</v>
      </c>
      <c r="G16">
        <v>1</v>
      </c>
    </row>
    <row r="17" spans="1:8" x14ac:dyDescent="0.35">
      <c r="A17" t="s">
        <v>30</v>
      </c>
      <c r="B17">
        <v>4</v>
      </c>
      <c r="C17" t="s">
        <v>365</v>
      </c>
      <c r="D17">
        <v>6</v>
      </c>
      <c r="E17" t="s">
        <v>272</v>
      </c>
      <c r="F17">
        <v>42</v>
      </c>
      <c r="G17">
        <v>2.1</v>
      </c>
    </row>
    <row r="18" spans="1:8" x14ac:dyDescent="0.35">
      <c r="A18" t="s">
        <v>30</v>
      </c>
      <c r="B18">
        <v>4</v>
      </c>
      <c r="C18" t="s">
        <v>365</v>
      </c>
      <c r="D18">
        <v>9</v>
      </c>
      <c r="E18" t="s">
        <v>272</v>
      </c>
      <c r="F18">
        <v>43</v>
      </c>
      <c r="G18">
        <v>1.5</v>
      </c>
    </row>
    <row r="19" spans="1:8" x14ac:dyDescent="0.35">
      <c r="A19" t="s">
        <v>30</v>
      </c>
      <c r="B19">
        <v>4</v>
      </c>
      <c r="C19" t="s">
        <v>365</v>
      </c>
      <c r="D19">
        <v>13</v>
      </c>
      <c r="E19" t="s">
        <v>272</v>
      </c>
      <c r="F19">
        <v>43</v>
      </c>
      <c r="G19">
        <v>1.9</v>
      </c>
    </row>
    <row r="20" spans="1:8" x14ac:dyDescent="0.35">
      <c r="A20" t="s">
        <v>30</v>
      </c>
      <c r="B20">
        <v>4</v>
      </c>
      <c r="C20" t="s">
        <v>365</v>
      </c>
      <c r="D20">
        <v>13</v>
      </c>
      <c r="E20" t="s">
        <v>272</v>
      </c>
      <c r="F20">
        <v>44</v>
      </c>
      <c r="G20">
        <v>1.8</v>
      </c>
    </row>
    <row r="21" spans="1:8" x14ac:dyDescent="0.35">
      <c r="A21" t="s">
        <v>30</v>
      </c>
      <c r="B21">
        <v>4</v>
      </c>
      <c r="C21" t="s">
        <v>365</v>
      </c>
      <c r="D21">
        <v>1</v>
      </c>
      <c r="E21" t="s">
        <v>272</v>
      </c>
      <c r="F21">
        <v>45</v>
      </c>
      <c r="G21">
        <v>1.4</v>
      </c>
      <c r="H21" t="s">
        <v>13</v>
      </c>
    </row>
    <row r="22" spans="1:8" x14ac:dyDescent="0.35">
      <c r="A22" t="s">
        <v>30</v>
      </c>
      <c r="B22">
        <v>4</v>
      </c>
      <c r="C22" t="s">
        <v>365</v>
      </c>
      <c r="D22">
        <v>9</v>
      </c>
      <c r="E22" t="s">
        <v>272</v>
      </c>
      <c r="F22">
        <v>45</v>
      </c>
      <c r="G22">
        <v>2</v>
      </c>
    </row>
    <row r="23" spans="1:8" x14ac:dyDescent="0.35">
      <c r="A23" t="s">
        <v>30</v>
      </c>
      <c r="B23">
        <v>4</v>
      </c>
      <c r="C23" t="s">
        <v>365</v>
      </c>
      <c r="D23">
        <v>11</v>
      </c>
      <c r="E23" t="s">
        <v>272</v>
      </c>
      <c r="F23">
        <v>45</v>
      </c>
      <c r="G23">
        <v>1.6</v>
      </c>
    </row>
    <row r="24" spans="1:8" x14ac:dyDescent="0.35">
      <c r="A24" t="s">
        <v>30</v>
      </c>
      <c r="B24">
        <v>4</v>
      </c>
      <c r="C24" t="s">
        <v>365</v>
      </c>
      <c r="D24">
        <v>7</v>
      </c>
      <c r="E24" t="s">
        <v>272</v>
      </c>
      <c r="F24">
        <v>46</v>
      </c>
      <c r="G24">
        <v>2.2000000000000002</v>
      </c>
    </row>
    <row r="25" spans="1:8" x14ac:dyDescent="0.35">
      <c r="A25" t="s">
        <v>30</v>
      </c>
      <c r="B25">
        <v>4</v>
      </c>
      <c r="C25" t="s">
        <v>365</v>
      </c>
      <c r="D25">
        <v>13</v>
      </c>
      <c r="E25" t="s">
        <v>272</v>
      </c>
      <c r="F25">
        <v>46</v>
      </c>
      <c r="G25">
        <v>2.2000000000000002</v>
      </c>
    </row>
    <row r="26" spans="1:8" x14ac:dyDescent="0.35">
      <c r="A26" t="s">
        <v>30</v>
      </c>
      <c r="B26">
        <v>4</v>
      </c>
      <c r="C26" t="s">
        <v>365</v>
      </c>
      <c r="D26">
        <v>6</v>
      </c>
      <c r="E26" t="s">
        <v>272</v>
      </c>
      <c r="F26">
        <v>47</v>
      </c>
      <c r="G26">
        <v>1.2</v>
      </c>
    </row>
    <row r="27" spans="1:8" x14ac:dyDescent="0.35">
      <c r="A27" t="s">
        <v>30</v>
      </c>
      <c r="B27">
        <v>4</v>
      </c>
      <c r="C27" t="s">
        <v>365</v>
      </c>
      <c r="D27">
        <v>14</v>
      </c>
      <c r="E27" t="s">
        <v>272</v>
      </c>
      <c r="F27">
        <v>48</v>
      </c>
      <c r="G27">
        <v>2.4</v>
      </c>
    </row>
    <row r="28" spans="1:8" x14ac:dyDescent="0.35">
      <c r="A28" t="s">
        <v>30</v>
      </c>
      <c r="B28">
        <v>4</v>
      </c>
      <c r="C28" t="s">
        <v>365</v>
      </c>
      <c r="D28">
        <v>14</v>
      </c>
      <c r="E28" t="s">
        <v>272</v>
      </c>
      <c r="F28">
        <v>50</v>
      </c>
      <c r="G28">
        <v>3</v>
      </c>
    </row>
    <row r="29" spans="1:8" x14ac:dyDescent="0.35">
      <c r="A29" t="s">
        <v>30</v>
      </c>
      <c r="B29">
        <v>4</v>
      </c>
      <c r="C29" t="s">
        <v>365</v>
      </c>
      <c r="D29">
        <v>3</v>
      </c>
      <c r="E29" t="s">
        <v>272</v>
      </c>
      <c r="F29">
        <v>51</v>
      </c>
      <c r="G29">
        <v>3</v>
      </c>
    </row>
    <row r="30" spans="1:8" x14ac:dyDescent="0.35">
      <c r="A30" t="s">
        <v>30</v>
      </c>
      <c r="B30">
        <v>4</v>
      </c>
      <c r="C30" t="s">
        <v>365</v>
      </c>
      <c r="D30">
        <v>7</v>
      </c>
      <c r="E30" t="s">
        <v>272</v>
      </c>
      <c r="F30">
        <v>51</v>
      </c>
      <c r="G30">
        <v>2.5</v>
      </c>
    </row>
    <row r="31" spans="1:8" x14ac:dyDescent="0.35">
      <c r="A31" t="s">
        <v>30</v>
      </c>
      <c r="B31">
        <v>4</v>
      </c>
      <c r="C31" t="s">
        <v>365</v>
      </c>
      <c r="D31">
        <v>11</v>
      </c>
      <c r="E31" t="s">
        <v>272</v>
      </c>
      <c r="F31">
        <v>52</v>
      </c>
      <c r="G31">
        <v>3.4</v>
      </c>
    </row>
    <row r="32" spans="1:8" x14ac:dyDescent="0.35">
      <c r="A32" t="s">
        <v>30</v>
      </c>
      <c r="B32">
        <v>4</v>
      </c>
      <c r="C32" t="s">
        <v>365</v>
      </c>
      <c r="D32">
        <v>14</v>
      </c>
      <c r="E32" t="s">
        <v>272</v>
      </c>
      <c r="F32">
        <v>53</v>
      </c>
      <c r="G32">
        <v>3.6</v>
      </c>
    </row>
    <row r="33" spans="1:8" x14ac:dyDescent="0.35">
      <c r="A33" t="s">
        <v>30</v>
      </c>
      <c r="B33">
        <v>4</v>
      </c>
      <c r="C33" t="s">
        <v>365</v>
      </c>
      <c r="D33">
        <v>11</v>
      </c>
      <c r="E33" t="s">
        <v>272</v>
      </c>
      <c r="F33">
        <v>55</v>
      </c>
      <c r="G33">
        <v>3.7</v>
      </c>
    </row>
    <row r="34" spans="1:8" x14ac:dyDescent="0.35">
      <c r="A34" t="s">
        <v>30</v>
      </c>
      <c r="B34">
        <v>4</v>
      </c>
      <c r="C34" t="s">
        <v>365</v>
      </c>
      <c r="D34">
        <v>11</v>
      </c>
      <c r="E34" t="s">
        <v>272</v>
      </c>
      <c r="F34">
        <v>60</v>
      </c>
      <c r="G34">
        <v>5.4</v>
      </c>
    </row>
    <row r="35" spans="1:8" x14ac:dyDescent="0.35">
      <c r="A35" t="s">
        <v>30</v>
      </c>
      <c r="B35">
        <v>4</v>
      </c>
      <c r="C35" t="s">
        <v>365</v>
      </c>
      <c r="D35">
        <v>10</v>
      </c>
      <c r="E35" t="s">
        <v>272</v>
      </c>
      <c r="F35">
        <v>61</v>
      </c>
      <c r="G35">
        <v>4.3</v>
      </c>
    </row>
    <row r="36" spans="1:8" x14ac:dyDescent="0.35">
      <c r="A36" t="s">
        <v>30</v>
      </c>
      <c r="B36">
        <v>4</v>
      </c>
      <c r="C36" t="s">
        <v>365</v>
      </c>
      <c r="D36">
        <v>8</v>
      </c>
      <c r="E36" t="s">
        <v>272</v>
      </c>
      <c r="F36">
        <v>63</v>
      </c>
      <c r="G36">
        <v>5.4</v>
      </c>
    </row>
    <row r="37" spans="1:8" x14ac:dyDescent="0.35">
      <c r="A37" t="s">
        <v>30</v>
      </c>
      <c r="B37">
        <v>4</v>
      </c>
      <c r="C37" t="s">
        <v>365</v>
      </c>
      <c r="D37">
        <v>9</v>
      </c>
      <c r="E37" t="s">
        <v>272</v>
      </c>
      <c r="F37">
        <v>114</v>
      </c>
      <c r="G37">
        <v>32.4</v>
      </c>
    </row>
    <row r="38" spans="1:8" x14ac:dyDescent="0.35">
      <c r="A38" t="s">
        <v>30</v>
      </c>
      <c r="B38">
        <v>4</v>
      </c>
      <c r="C38" t="s">
        <v>365</v>
      </c>
      <c r="D38">
        <v>6</v>
      </c>
      <c r="E38" t="s">
        <v>23</v>
      </c>
      <c r="F38">
        <v>133</v>
      </c>
      <c r="G38">
        <v>33.5</v>
      </c>
    </row>
    <row r="39" spans="1:8" x14ac:dyDescent="0.35">
      <c r="A39" t="s">
        <v>30</v>
      </c>
      <c r="B39">
        <v>4</v>
      </c>
      <c r="C39" t="s">
        <v>365</v>
      </c>
      <c r="D39">
        <v>11</v>
      </c>
      <c r="E39" t="s">
        <v>117</v>
      </c>
      <c r="F39">
        <v>136</v>
      </c>
      <c r="G39">
        <v>37.200000000000003</v>
      </c>
    </row>
    <row r="40" spans="1:8" x14ac:dyDescent="0.35">
      <c r="A40" t="s">
        <v>30</v>
      </c>
      <c r="B40">
        <v>4</v>
      </c>
      <c r="C40" t="s">
        <v>365</v>
      </c>
      <c r="D40">
        <v>13</v>
      </c>
      <c r="E40" t="s">
        <v>272</v>
      </c>
      <c r="F40">
        <v>144</v>
      </c>
      <c r="G40">
        <v>59.1</v>
      </c>
    </row>
    <row r="41" spans="1:8" x14ac:dyDescent="0.35">
      <c r="A41" t="s">
        <v>30</v>
      </c>
      <c r="B41">
        <v>4</v>
      </c>
      <c r="C41" t="s">
        <v>365</v>
      </c>
      <c r="D41">
        <v>1</v>
      </c>
      <c r="E41" t="s">
        <v>23</v>
      </c>
      <c r="F41">
        <v>151</v>
      </c>
      <c r="G41">
        <v>49</v>
      </c>
    </row>
    <row r="42" spans="1:8" x14ac:dyDescent="0.35">
      <c r="A42" t="s">
        <v>30</v>
      </c>
      <c r="B42">
        <v>4</v>
      </c>
      <c r="C42" t="s">
        <v>365</v>
      </c>
      <c r="D42">
        <v>11</v>
      </c>
      <c r="E42" t="s">
        <v>256</v>
      </c>
      <c r="F42">
        <v>192</v>
      </c>
      <c r="G42">
        <v>61.5</v>
      </c>
    </row>
    <row r="43" spans="1:8" x14ac:dyDescent="0.35">
      <c r="A43" t="s">
        <v>30</v>
      </c>
      <c r="B43">
        <v>4</v>
      </c>
      <c r="C43" t="s">
        <v>373</v>
      </c>
      <c r="D43">
        <v>1</v>
      </c>
      <c r="E43" t="s">
        <v>1000</v>
      </c>
      <c r="F43">
        <v>95</v>
      </c>
      <c r="G43">
        <v>27.1</v>
      </c>
      <c r="H43" t="s">
        <v>13</v>
      </c>
    </row>
    <row r="44" spans="1:8" x14ac:dyDescent="0.35">
      <c r="A44" t="s">
        <v>30</v>
      </c>
      <c r="B44">
        <v>4</v>
      </c>
      <c r="C44" t="s">
        <v>373</v>
      </c>
      <c r="D44">
        <v>3</v>
      </c>
      <c r="E44" t="s">
        <v>103</v>
      </c>
      <c r="F44">
        <v>110</v>
      </c>
      <c r="G44">
        <v>28.1</v>
      </c>
    </row>
    <row r="45" spans="1:8" x14ac:dyDescent="0.35">
      <c r="A45" t="s">
        <v>30</v>
      </c>
      <c r="B45">
        <v>4</v>
      </c>
      <c r="C45" t="s">
        <v>373</v>
      </c>
      <c r="D45">
        <v>2</v>
      </c>
      <c r="E45" t="s">
        <v>103</v>
      </c>
      <c r="F45">
        <v>114</v>
      </c>
      <c r="G45">
        <v>29.9</v>
      </c>
    </row>
    <row r="46" spans="1:8" x14ac:dyDescent="0.35">
      <c r="A46" t="s">
        <v>30</v>
      </c>
      <c r="B46">
        <v>4</v>
      </c>
      <c r="C46" t="s">
        <v>373</v>
      </c>
      <c r="D46">
        <v>3</v>
      </c>
      <c r="E46" t="s">
        <v>23</v>
      </c>
      <c r="F46">
        <v>130</v>
      </c>
      <c r="G46">
        <v>33.700000000000003</v>
      </c>
    </row>
    <row r="47" spans="1:8" x14ac:dyDescent="0.35">
      <c r="A47" t="s">
        <v>30</v>
      </c>
      <c r="B47">
        <v>4</v>
      </c>
      <c r="C47" t="s">
        <v>373</v>
      </c>
      <c r="D47">
        <v>1</v>
      </c>
      <c r="E47" t="s">
        <v>23</v>
      </c>
      <c r="F47">
        <v>157</v>
      </c>
      <c r="G47">
        <v>62.7</v>
      </c>
    </row>
    <row r="48" spans="1:8" x14ac:dyDescent="0.35">
      <c r="A48" t="s">
        <v>30</v>
      </c>
      <c r="B48">
        <v>4</v>
      </c>
      <c r="C48" t="s">
        <v>373</v>
      </c>
      <c r="D48">
        <v>2</v>
      </c>
      <c r="E48" t="s">
        <v>23</v>
      </c>
      <c r="F48">
        <v>162</v>
      </c>
      <c r="G48">
        <v>66.099999999999994</v>
      </c>
    </row>
    <row r="49" spans="1:7" x14ac:dyDescent="0.35">
      <c r="A49" t="s">
        <v>30</v>
      </c>
      <c r="B49">
        <v>4</v>
      </c>
      <c r="C49" t="s">
        <v>373</v>
      </c>
      <c r="D49">
        <v>1</v>
      </c>
      <c r="E49" t="s">
        <v>23</v>
      </c>
      <c r="F49">
        <v>249</v>
      </c>
      <c r="G49">
        <v>194.5</v>
      </c>
    </row>
  </sheetData>
  <phoneticPr fontId="3" type="noConversion"/>
  <pageMargins left="0.7" right="0.7" top="0.75" bottom="0.75" header="0.3" footer="0.3"/>
  <tableParts count="1">
    <tablePart r:id="rId1"/>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0AB6-AEDF-49E5-B28C-FA2584919635}">
  <sheetPr codeName="Sheet89"/>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7DA56-8410-44D5-9ED7-714612E8047E}">
  <sheetPr codeName="Sheet90"/>
  <dimension ref="B1:AB51"/>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51" si="0">$W$5</f>
        <v>Bebedero</v>
      </c>
      <c r="C4" s="5">
        <f t="shared" ref="C4:C51" si="1">$W$6</f>
        <v>4</v>
      </c>
      <c r="D4" s="5" t="s">
        <v>365</v>
      </c>
      <c r="E4" s="5">
        <v>2</v>
      </c>
      <c r="F4" s="5" t="s">
        <v>272</v>
      </c>
      <c r="G4" s="5">
        <v>24</v>
      </c>
      <c r="H4" s="5">
        <v>0.4</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Bebedero</v>
      </c>
      <c r="C5" s="5">
        <f t="shared" si="1"/>
        <v>4</v>
      </c>
      <c r="D5" s="5" t="s">
        <v>365</v>
      </c>
      <c r="E5" s="5">
        <v>4</v>
      </c>
      <c r="F5" s="5" t="s">
        <v>272</v>
      </c>
      <c r="G5" s="5">
        <v>26</v>
      </c>
      <c r="H5" s="5">
        <v>0.6</v>
      </c>
      <c r="I5" s="5"/>
      <c r="J5" s="5"/>
      <c r="V5" s="10" t="s">
        <v>295</v>
      </c>
      <c r="W5" s="29" t="s">
        <v>30</v>
      </c>
      <c r="X5" s="29" t="str">
        <f>Bebedero4_Info[[#This Row],[Centipede Net 1.1]]</f>
        <v>Bebedero</v>
      </c>
      <c r="Y5" s="29" t="str">
        <f>Bebedero4_Info[[#This Row],[Centipede Net 1.1]]</f>
        <v>Bebedero</v>
      </c>
      <c r="Z5" s="29" t="str">
        <f>Bebedero4_Info[[#This Row],[Centipede Net 1.1]]</f>
        <v>Bebedero</v>
      </c>
      <c r="AA5" s="29" t="str">
        <f>Bebedero4_Info[[#This Row],[Centipede Net 1.1]]</f>
        <v>Bebedero</v>
      </c>
      <c r="AB5" s="5"/>
    </row>
    <row r="6" spans="2:28" x14ac:dyDescent="0.35">
      <c r="B6" s="5" t="str">
        <f t="shared" si="0"/>
        <v>Bebedero</v>
      </c>
      <c r="C6" s="5">
        <f t="shared" si="1"/>
        <v>4</v>
      </c>
      <c r="D6" s="5" t="s">
        <v>365</v>
      </c>
      <c r="E6" s="5">
        <v>3</v>
      </c>
      <c r="F6" s="5" t="s">
        <v>272</v>
      </c>
      <c r="G6" s="5">
        <v>27</v>
      </c>
      <c r="H6" s="5">
        <v>0.6</v>
      </c>
      <c r="I6" s="5"/>
      <c r="J6" s="5"/>
      <c r="V6" s="10" t="s">
        <v>1053</v>
      </c>
      <c r="W6" s="15">
        <v>4</v>
      </c>
      <c r="X6" s="15">
        <f>Bebedero4_Info[[#This Row],[Centipede Net 1.1]]</f>
        <v>4</v>
      </c>
      <c r="Y6" s="15">
        <f>Bebedero4_Info[[#This Row],[Centipede Net 1.1]]</f>
        <v>4</v>
      </c>
      <c r="Z6" s="15">
        <f>Bebedero4_Info[[#This Row],[Centipede Net 1.1]]</f>
        <v>4</v>
      </c>
      <c r="AA6" s="15">
        <f>Bebedero4_Info[[#This Row],[Centipede Net 1.1]]</f>
        <v>4</v>
      </c>
      <c r="AB6" s="9"/>
    </row>
    <row r="7" spans="2:28" x14ac:dyDescent="0.35">
      <c r="B7" s="5" t="str">
        <f t="shared" si="0"/>
        <v>Bebedero</v>
      </c>
      <c r="C7" s="5">
        <f t="shared" si="1"/>
        <v>4</v>
      </c>
      <c r="D7" s="5" t="s">
        <v>365</v>
      </c>
      <c r="E7" s="5">
        <v>6</v>
      </c>
      <c r="F7" s="5" t="s">
        <v>272</v>
      </c>
      <c r="G7" s="5">
        <v>28</v>
      </c>
      <c r="H7" s="5">
        <v>0.4</v>
      </c>
      <c r="I7" s="5"/>
      <c r="J7" s="5"/>
      <c r="V7" s="10" t="s">
        <v>993</v>
      </c>
      <c r="W7" s="29" t="s">
        <v>1015</v>
      </c>
      <c r="X7" s="29" t="str">
        <f>Bebedero4_Info[[#This Row],[Centipede Net 1.1]]</f>
        <v>Dry</v>
      </c>
      <c r="Y7" s="29" t="str">
        <f>Bebedero4_Info[[#This Row],[Centipede Net 1.1]]</f>
        <v>Dry</v>
      </c>
      <c r="Z7" s="29" t="str">
        <f>Bebedero4_Info[[#This Row],[Centipede Net 1.1]]</f>
        <v>Dry</v>
      </c>
      <c r="AA7" s="29" t="str">
        <f>Bebedero4_Info[[#This Row],[Centipede Net 1.1]]</f>
        <v>Dry</v>
      </c>
      <c r="AB7" s="11"/>
    </row>
    <row r="8" spans="2:28" x14ac:dyDescent="0.35">
      <c r="B8" s="5" t="str">
        <f t="shared" si="0"/>
        <v>Bebedero</v>
      </c>
      <c r="C8" s="5">
        <f t="shared" si="1"/>
        <v>4</v>
      </c>
      <c r="D8" s="5" t="s">
        <v>365</v>
      </c>
      <c r="E8" s="5">
        <v>5</v>
      </c>
      <c r="F8" s="5" t="s">
        <v>272</v>
      </c>
      <c r="G8" s="5">
        <v>30</v>
      </c>
      <c r="H8" s="5">
        <v>0.7</v>
      </c>
      <c r="I8" s="5"/>
      <c r="J8" s="5"/>
      <c r="V8" s="10" t="s">
        <v>384</v>
      </c>
      <c r="W8" s="16">
        <v>44991</v>
      </c>
      <c r="X8" s="16">
        <f>Bebedero4_Info[[#This Row],[Centipede Net 1.1]]</f>
        <v>44991</v>
      </c>
      <c r="Y8" s="16">
        <f>Bebedero4_Info[[#This Row],[Centipede Net 1.1]]</f>
        <v>44991</v>
      </c>
      <c r="Z8" s="16">
        <f>Bebedero4_Info[[#This Row],[Centipede Net 1.1]]</f>
        <v>44991</v>
      </c>
      <c r="AA8" s="16">
        <f>Bebedero4_Info[[#This Row],[Centipede Net 1.1]]</f>
        <v>44991</v>
      </c>
      <c r="AB8" s="5"/>
    </row>
    <row r="9" spans="2:28" x14ac:dyDescent="0.35">
      <c r="B9" s="5" t="str">
        <f t="shared" si="0"/>
        <v>Bebedero</v>
      </c>
      <c r="C9" s="5">
        <f t="shared" si="1"/>
        <v>4</v>
      </c>
      <c r="D9" s="5" t="s">
        <v>365</v>
      </c>
      <c r="E9" s="5">
        <v>2</v>
      </c>
      <c r="F9" s="5" t="s">
        <v>272</v>
      </c>
      <c r="G9" s="5">
        <v>34</v>
      </c>
      <c r="H9" s="5">
        <v>0.9</v>
      </c>
      <c r="I9" s="5"/>
      <c r="J9" s="5"/>
      <c r="V9" s="10" t="s">
        <v>392</v>
      </c>
      <c r="W9" s="17">
        <v>0</v>
      </c>
      <c r="X9" s="17">
        <f>Bebedero4_Info[[#This Row],[Centipede Net 1.1]]</f>
        <v>0</v>
      </c>
      <c r="Y9" s="17">
        <f>Bebedero4_Info[[#This Row],[Centipede Net 1.1]]</f>
        <v>0</v>
      </c>
      <c r="Z9" s="17">
        <f>Bebedero4_Info[[#This Row],[Centipede Net 1.1]]</f>
        <v>0</v>
      </c>
      <c r="AA9" s="17">
        <f>Bebedero4_Info[[#This Row],[Centipede Net 1.1]]</f>
        <v>0</v>
      </c>
      <c r="AB9" s="10"/>
    </row>
    <row r="10" spans="2:28" x14ac:dyDescent="0.35">
      <c r="B10" s="5" t="str">
        <f t="shared" si="0"/>
        <v>Bebedero</v>
      </c>
      <c r="C10" s="5">
        <f t="shared" si="1"/>
        <v>4</v>
      </c>
      <c r="D10" s="5" t="s">
        <v>365</v>
      </c>
      <c r="E10" s="5">
        <v>9</v>
      </c>
      <c r="F10" s="5" t="s">
        <v>272</v>
      </c>
      <c r="G10" s="5">
        <v>35</v>
      </c>
      <c r="H10" s="5">
        <v>1.1000000000000001</v>
      </c>
      <c r="I10" s="5"/>
      <c r="J10" s="5"/>
      <c r="V10" s="10" t="s">
        <v>366</v>
      </c>
      <c r="W10" s="15" t="s">
        <v>373</v>
      </c>
      <c r="X10" s="15" t="s">
        <v>373</v>
      </c>
      <c r="Y10" s="15" t="s">
        <v>373</v>
      </c>
      <c r="Z10" s="15" t="s">
        <v>364</v>
      </c>
      <c r="AA10" s="15" t="s">
        <v>365</v>
      </c>
      <c r="AB10" s="5"/>
    </row>
    <row r="11" spans="2:28" x14ac:dyDescent="0.35">
      <c r="B11" s="5" t="str">
        <f t="shared" si="0"/>
        <v>Bebedero</v>
      </c>
      <c r="C11" s="5">
        <f t="shared" si="1"/>
        <v>4</v>
      </c>
      <c r="D11" s="5" t="s">
        <v>365</v>
      </c>
      <c r="E11" s="5">
        <v>3</v>
      </c>
      <c r="F11" s="5" t="s">
        <v>272</v>
      </c>
      <c r="G11" s="5">
        <v>36</v>
      </c>
      <c r="H11" s="5">
        <v>1.1000000000000001</v>
      </c>
      <c r="I11" s="5"/>
      <c r="J11" s="5"/>
      <c r="V11" s="10" t="s">
        <v>978</v>
      </c>
      <c r="W11" s="15">
        <v>1</v>
      </c>
      <c r="X11" s="15">
        <v>2</v>
      </c>
      <c r="Y11" s="15">
        <v>3</v>
      </c>
      <c r="Z11" s="15"/>
      <c r="AA11" s="15">
        <v>1</v>
      </c>
      <c r="AB11" s="5"/>
    </row>
    <row r="12" spans="2:28" x14ac:dyDescent="0.35">
      <c r="B12" s="5" t="str">
        <f t="shared" si="0"/>
        <v>Bebedero</v>
      </c>
      <c r="C12" s="5">
        <f t="shared" si="1"/>
        <v>4</v>
      </c>
      <c r="D12" s="5" t="s">
        <v>365</v>
      </c>
      <c r="E12" s="5">
        <v>4</v>
      </c>
      <c r="F12" s="5" t="s">
        <v>272</v>
      </c>
      <c r="G12" s="5">
        <v>36</v>
      </c>
      <c r="H12" s="5">
        <v>1.2</v>
      </c>
      <c r="I12" s="5"/>
      <c r="J12" s="5"/>
      <c r="V12" s="10" t="s">
        <v>367</v>
      </c>
      <c r="W12" s="15" t="str">
        <f>_xlfn.XLOOKUP(_xlfn.CONCAT(W5, " ", W6,  ".", W11), Sample_Coordinates[Sample Name], Sample_Coordinates[Coordinates], "Error")</f>
        <v>10.25265, -85.23855</v>
      </c>
      <c r="X12" s="15" t="str">
        <f>_xlfn.XLOOKUP(_xlfn.CONCAT(X5, " ", X6,  ".", X11), Sample_Coordinates[Sample Name], Sample_Coordinates[Coordinates], "Error")</f>
        <v>10.25217, -85.23921</v>
      </c>
      <c r="Y12" s="15" t="str">
        <f>_xlfn.XLOOKUP(_xlfn.CONCAT(Y5, " ", Y6,  ".", Y11), Sample_Coordinates[Sample Name], Sample_Coordinates[Coordinates], "Error")</f>
        <v>10.25204, -85.23923</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tr">
        <f t="shared" si="0"/>
        <v>Bebedero</v>
      </c>
      <c r="C13" s="5">
        <f t="shared" si="1"/>
        <v>4</v>
      </c>
      <c r="D13" s="5" t="s">
        <v>365</v>
      </c>
      <c r="E13" s="5">
        <v>1</v>
      </c>
      <c r="F13" s="5" t="s">
        <v>218</v>
      </c>
      <c r="G13" s="5">
        <v>40</v>
      </c>
      <c r="H13" s="5">
        <v>1.2</v>
      </c>
      <c r="I13" s="5"/>
      <c r="J13" s="5"/>
      <c r="V13" s="10" t="s">
        <v>368</v>
      </c>
      <c r="W13" s="18">
        <v>3.4722222222222224E-2</v>
      </c>
      <c r="X13" s="18">
        <v>3.8194444444444441E-2</v>
      </c>
      <c r="Y13" s="18">
        <v>4.5138888888888888E-2</v>
      </c>
      <c r="Z13" s="15"/>
      <c r="AA13" s="15"/>
    </row>
    <row r="14" spans="2:28" x14ac:dyDescent="0.35">
      <c r="B14" s="5" t="str">
        <f t="shared" si="0"/>
        <v>Bebedero</v>
      </c>
      <c r="C14" s="5">
        <f t="shared" si="1"/>
        <v>4</v>
      </c>
      <c r="D14" s="5" t="s">
        <v>365</v>
      </c>
      <c r="E14" s="5">
        <v>13</v>
      </c>
      <c r="F14" s="5" t="s">
        <v>272</v>
      </c>
      <c r="G14" s="5">
        <v>40</v>
      </c>
      <c r="H14" s="5">
        <v>1.6</v>
      </c>
      <c r="I14" s="5"/>
      <c r="J14" s="5"/>
      <c r="V14" s="10" t="s">
        <v>369</v>
      </c>
      <c r="W14" s="18">
        <v>0.21180555555555555</v>
      </c>
      <c r="X14" s="18">
        <v>0.19444444444444445</v>
      </c>
      <c r="Y14" s="18">
        <v>0.20138888888888887</v>
      </c>
      <c r="Z14" s="15"/>
      <c r="AA14" s="15"/>
      <c r="AB14" s="6"/>
    </row>
    <row r="15" spans="2:28" x14ac:dyDescent="0.35">
      <c r="B15" s="5" t="str">
        <f t="shared" si="0"/>
        <v>Bebedero</v>
      </c>
      <c r="C15" s="5">
        <f t="shared" si="1"/>
        <v>4</v>
      </c>
      <c r="D15" s="5" t="s">
        <v>365</v>
      </c>
      <c r="E15" s="5">
        <v>8</v>
      </c>
      <c r="F15" s="5" t="s">
        <v>272</v>
      </c>
      <c r="G15" s="5">
        <v>41</v>
      </c>
      <c r="H15" s="5">
        <v>1.8</v>
      </c>
      <c r="I15" s="5"/>
      <c r="J15" s="5"/>
      <c r="V15" s="10" t="s">
        <v>370</v>
      </c>
      <c r="W15" s="19">
        <f>IF(W14&lt;W13,24+24*(W14-W13),24*(W14-W13))</f>
        <v>4.25</v>
      </c>
      <c r="X15" s="19">
        <f t="shared" ref="X15:Y15" si="2">IF(X14&lt;X13,24+24*(X14-X13),24*(X14-X13))</f>
        <v>3.75</v>
      </c>
      <c r="Y15" s="19">
        <f t="shared" si="2"/>
        <v>3.7499999999999991</v>
      </c>
      <c r="Z15" s="15">
        <v>0</v>
      </c>
      <c r="AA15" s="15">
        <v>20</v>
      </c>
      <c r="AB15" s="5"/>
    </row>
    <row r="16" spans="2:28" x14ac:dyDescent="0.35">
      <c r="B16" s="5" t="str">
        <f t="shared" si="0"/>
        <v>Bebedero</v>
      </c>
      <c r="C16" s="5">
        <f t="shared" si="1"/>
        <v>4</v>
      </c>
      <c r="D16" s="5" t="s">
        <v>365</v>
      </c>
      <c r="E16" s="5">
        <v>12</v>
      </c>
      <c r="F16" s="5" t="s">
        <v>272</v>
      </c>
      <c r="G16" s="5">
        <v>41</v>
      </c>
      <c r="H16" s="5">
        <v>2</v>
      </c>
      <c r="I16" s="5"/>
      <c r="J16" s="5"/>
      <c r="V16" s="10" t="s">
        <v>371</v>
      </c>
      <c r="W16" s="15" t="s">
        <v>376</v>
      </c>
      <c r="X16" s="15" t="s">
        <v>376</v>
      </c>
      <c r="Y16" s="15" t="s">
        <v>376</v>
      </c>
      <c r="Z16" s="15" t="s">
        <v>374</v>
      </c>
      <c r="AA16" s="15" t="s">
        <v>375</v>
      </c>
      <c r="AB16" s="5"/>
    </row>
    <row r="17" spans="2:28" x14ac:dyDescent="0.35">
      <c r="B17" s="5" t="str">
        <f t="shared" si="0"/>
        <v>Bebedero</v>
      </c>
      <c r="C17" s="5">
        <f t="shared" si="1"/>
        <v>4</v>
      </c>
      <c r="D17" s="5" t="s">
        <v>365</v>
      </c>
      <c r="E17" s="5">
        <v>13</v>
      </c>
      <c r="F17" s="5" t="s">
        <v>272</v>
      </c>
      <c r="G17" s="5">
        <v>41</v>
      </c>
      <c r="H17" s="5">
        <v>1.7</v>
      </c>
      <c r="I17" s="5"/>
      <c r="J17" s="5"/>
      <c r="V17" s="10" t="s">
        <v>388</v>
      </c>
      <c r="W17" s="20">
        <v>17.5</v>
      </c>
      <c r="X17" s="20">
        <v>15.5</v>
      </c>
      <c r="Y17" s="20">
        <v>15.2</v>
      </c>
      <c r="Z17" s="15"/>
      <c r="AA17" s="15"/>
      <c r="AB17" s="5"/>
    </row>
    <row r="18" spans="2:28" x14ac:dyDescent="0.35">
      <c r="B18" s="5" t="str">
        <f t="shared" si="0"/>
        <v>Bebedero</v>
      </c>
      <c r="C18" s="5">
        <f t="shared" si="1"/>
        <v>4</v>
      </c>
      <c r="D18" s="5" t="s">
        <v>365</v>
      </c>
      <c r="E18" s="5">
        <v>2</v>
      </c>
      <c r="F18" s="5" t="s">
        <v>272</v>
      </c>
      <c r="G18" s="5">
        <v>42</v>
      </c>
      <c r="H18" s="5">
        <v>1</v>
      </c>
      <c r="I18" s="5"/>
      <c r="J18" s="5"/>
      <c r="V18" s="10" t="s">
        <v>389</v>
      </c>
      <c r="W18" s="20">
        <v>16</v>
      </c>
      <c r="X18" s="20">
        <v>16.2</v>
      </c>
      <c r="Y18" s="20">
        <v>16.100000000000001</v>
      </c>
      <c r="Z18" s="15"/>
      <c r="AA18" s="15"/>
      <c r="AB18" s="5"/>
    </row>
    <row r="19" spans="2:28" x14ac:dyDescent="0.35">
      <c r="B19" s="5" t="str">
        <f t="shared" si="0"/>
        <v>Bebedero</v>
      </c>
      <c r="C19" s="5">
        <f t="shared" si="1"/>
        <v>4</v>
      </c>
      <c r="D19" s="5" t="s">
        <v>365</v>
      </c>
      <c r="E19" s="5">
        <v>6</v>
      </c>
      <c r="F19" s="5" t="s">
        <v>272</v>
      </c>
      <c r="G19" s="5">
        <v>42</v>
      </c>
      <c r="H19" s="5">
        <v>2.1</v>
      </c>
      <c r="I19" s="5"/>
      <c r="J19" s="5"/>
      <c r="V19" s="10" t="s">
        <v>372</v>
      </c>
      <c r="W19" s="15">
        <f>AVERAGE(W17:W18)</f>
        <v>16.75</v>
      </c>
      <c r="X19" s="15">
        <f t="shared" ref="X19:Y19" si="3">AVERAGE(X17:X18)</f>
        <v>15.85</v>
      </c>
      <c r="Y19" s="15">
        <f t="shared" si="3"/>
        <v>15.65</v>
      </c>
      <c r="Z19" s="15">
        <f>AVERAGE($W19:$Y19)</f>
        <v>16.083333333333332</v>
      </c>
      <c r="AA19" s="15">
        <f>AVERAGE($W19:$Y19)</f>
        <v>16.083333333333332</v>
      </c>
      <c r="AB19" s="5"/>
    </row>
    <row r="20" spans="2:28" x14ac:dyDescent="0.35">
      <c r="B20" s="5" t="str">
        <f t="shared" si="0"/>
        <v>Bebedero</v>
      </c>
      <c r="C20" s="5">
        <f t="shared" si="1"/>
        <v>4</v>
      </c>
      <c r="D20" s="5" t="s">
        <v>365</v>
      </c>
      <c r="E20" s="5">
        <v>9</v>
      </c>
      <c r="F20" s="5" t="s">
        <v>272</v>
      </c>
      <c r="G20" s="5">
        <v>43</v>
      </c>
      <c r="H20" s="5">
        <v>1.5</v>
      </c>
      <c r="I20" s="5"/>
      <c r="J20" s="5"/>
      <c r="V20" s="10" t="s">
        <v>1</v>
      </c>
      <c r="W20" s="15"/>
      <c r="X20" s="21"/>
      <c r="Y20" s="15"/>
      <c r="Z20" s="15"/>
      <c r="AA20" s="15"/>
      <c r="AB20" s="5"/>
    </row>
    <row r="21" spans="2:28" x14ac:dyDescent="0.35">
      <c r="B21" s="5" t="str">
        <f t="shared" si="0"/>
        <v>Bebedero</v>
      </c>
      <c r="C21" s="5">
        <f t="shared" si="1"/>
        <v>4</v>
      </c>
      <c r="D21" s="5" t="s">
        <v>365</v>
      </c>
      <c r="E21" s="5">
        <v>13</v>
      </c>
      <c r="F21" s="5" t="s">
        <v>272</v>
      </c>
      <c r="G21" s="5">
        <v>43</v>
      </c>
      <c r="H21" s="5">
        <v>1.9</v>
      </c>
      <c r="I21" s="5"/>
      <c r="J21" s="5"/>
      <c r="V21" s="10" t="s">
        <v>2</v>
      </c>
      <c r="W21" s="15">
        <v>7.92</v>
      </c>
      <c r="X21" s="15">
        <v>7.9</v>
      </c>
      <c r="Y21" s="15">
        <v>7.87</v>
      </c>
      <c r="Z21" s="15">
        <f t="shared" ref="Z21:AA31" si="4">AVERAGE($W21:$Y21)</f>
        <v>7.8966666666666674</v>
      </c>
      <c r="AA21" s="15">
        <f t="shared" si="4"/>
        <v>7.8966666666666674</v>
      </c>
      <c r="AB21" s="5"/>
    </row>
    <row r="22" spans="2:28" x14ac:dyDescent="0.35">
      <c r="B22" s="5" t="str">
        <f t="shared" si="0"/>
        <v>Bebedero</v>
      </c>
      <c r="C22" s="5">
        <f t="shared" si="1"/>
        <v>4</v>
      </c>
      <c r="D22" s="5" t="s">
        <v>365</v>
      </c>
      <c r="E22" s="5">
        <v>13</v>
      </c>
      <c r="F22" s="5" t="s">
        <v>272</v>
      </c>
      <c r="G22" s="5">
        <v>44</v>
      </c>
      <c r="H22" s="5">
        <v>1.8</v>
      </c>
      <c r="I22" s="5"/>
      <c r="J22" s="5"/>
      <c r="V22" s="10" t="s">
        <v>3</v>
      </c>
      <c r="W22" s="15"/>
      <c r="X22" s="15"/>
      <c r="Y22" s="15"/>
      <c r="Z22" s="15"/>
      <c r="AA22" s="15"/>
      <c r="AB22" s="5"/>
    </row>
    <row r="23" spans="2:28" x14ac:dyDescent="0.35">
      <c r="B23" s="5" t="str">
        <f t="shared" si="0"/>
        <v>Bebedero</v>
      </c>
      <c r="C23" s="5">
        <f t="shared" si="1"/>
        <v>4</v>
      </c>
      <c r="D23" s="5" t="s">
        <v>365</v>
      </c>
      <c r="E23" s="5">
        <v>1</v>
      </c>
      <c r="F23" s="5" t="s">
        <v>272</v>
      </c>
      <c r="G23" s="5">
        <v>45</v>
      </c>
      <c r="H23" s="5">
        <v>1.4</v>
      </c>
      <c r="I23" s="5" t="s">
        <v>13</v>
      </c>
      <c r="J23" s="5"/>
      <c r="V23" s="10" t="s">
        <v>4</v>
      </c>
      <c r="W23" s="15"/>
      <c r="X23" s="15"/>
      <c r="Y23" s="15"/>
      <c r="Z23" s="15"/>
      <c r="AA23" s="15"/>
      <c r="AB23" s="5"/>
    </row>
    <row r="24" spans="2:28" x14ac:dyDescent="0.35">
      <c r="B24" s="5" t="str">
        <f t="shared" si="0"/>
        <v>Bebedero</v>
      </c>
      <c r="C24" s="5">
        <f t="shared" si="1"/>
        <v>4</v>
      </c>
      <c r="D24" s="5" t="s">
        <v>365</v>
      </c>
      <c r="E24" s="5">
        <v>9</v>
      </c>
      <c r="F24" s="5" t="s">
        <v>272</v>
      </c>
      <c r="G24" s="5">
        <v>45</v>
      </c>
      <c r="H24" s="5">
        <v>2</v>
      </c>
      <c r="I24" s="5"/>
      <c r="J24" s="5"/>
      <c r="V24" s="10" t="s">
        <v>354</v>
      </c>
      <c r="W24" s="15">
        <v>9.8699999999999992</v>
      </c>
      <c r="X24" s="15">
        <v>9.6999999999999993</v>
      </c>
      <c r="Y24" s="15">
        <v>8.32</v>
      </c>
      <c r="Z24" s="15">
        <f t="shared" si="4"/>
        <v>9.2966666666666669</v>
      </c>
      <c r="AA24" s="15">
        <f t="shared" si="4"/>
        <v>9.2966666666666669</v>
      </c>
      <c r="AB24" s="5"/>
    </row>
    <row r="25" spans="2:28" x14ac:dyDescent="0.35">
      <c r="B25" s="5" t="str">
        <f t="shared" si="0"/>
        <v>Bebedero</v>
      </c>
      <c r="C25" s="5">
        <f t="shared" si="1"/>
        <v>4</v>
      </c>
      <c r="D25" s="5" t="s">
        <v>365</v>
      </c>
      <c r="E25" s="5">
        <v>11</v>
      </c>
      <c r="F25" s="5" t="s">
        <v>272</v>
      </c>
      <c r="G25" s="5">
        <v>45</v>
      </c>
      <c r="H25" s="5">
        <v>1.6</v>
      </c>
      <c r="I25" s="5"/>
      <c r="J25" s="5"/>
      <c r="V25" s="10" t="s">
        <v>17</v>
      </c>
      <c r="W25" s="15"/>
      <c r="X25" s="15"/>
      <c r="Y25" s="15"/>
      <c r="Z25" s="15"/>
      <c r="AA25" s="15"/>
      <c r="AB25" s="5"/>
    </row>
    <row r="26" spans="2:28" x14ac:dyDescent="0.35">
      <c r="B26" s="5" t="str">
        <f t="shared" si="0"/>
        <v>Bebedero</v>
      </c>
      <c r="C26" s="5">
        <f t="shared" si="1"/>
        <v>4</v>
      </c>
      <c r="D26" s="5" t="s">
        <v>365</v>
      </c>
      <c r="E26" s="5">
        <v>7</v>
      </c>
      <c r="F26" s="5" t="s">
        <v>272</v>
      </c>
      <c r="G26" s="5">
        <v>46</v>
      </c>
      <c r="H26" s="5">
        <v>2.2000000000000002</v>
      </c>
      <c r="I26" s="5"/>
      <c r="J26" s="5"/>
      <c r="Q26" s="12"/>
      <c r="V26" s="10" t="s">
        <v>986</v>
      </c>
      <c r="W26" s="15"/>
      <c r="X26" s="15"/>
      <c r="Y26" s="15"/>
      <c r="Z26" s="15"/>
      <c r="AA26" s="15"/>
      <c r="AB26" s="5"/>
    </row>
    <row r="27" spans="2:28" x14ac:dyDescent="0.35">
      <c r="B27" s="5" t="str">
        <f t="shared" si="0"/>
        <v>Bebedero</v>
      </c>
      <c r="C27" s="5">
        <f t="shared" si="1"/>
        <v>4</v>
      </c>
      <c r="D27" s="5" t="s">
        <v>365</v>
      </c>
      <c r="E27" s="5">
        <v>13</v>
      </c>
      <c r="F27" s="5" t="s">
        <v>272</v>
      </c>
      <c r="G27" s="5">
        <v>46</v>
      </c>
      <c r="H27" s="5">
        <v>2.2000000000000002</v>
      </c>
      <c r="I27" s="5"/>
      <c r="J27" s="5"/>
      <c r="V27" s="10" t="s">
        <v>988</v>
      </c>
      <c r="W27" s="15"/>
      <c r="X27" s="15"/>
      <c r="Y27" s="15"/>
      <c r="Z27" s="15"/>
      <c r="AA27" s="15"/>
      <c r="AB27" s="5"/>
    </row>
    <row r="28" spans="2:28" x14ac:dyDescent="0.35">
      <c r="B28" s="5" t="str">
        <f t="shared" si="0"/>
        <v>Bebedero</v>
      </c>
      <c r="C28" s="5">
        <f t="shared" si="1"/>
        <v>4</v>
      </c>
      <c r="D28" s="5" t="s">
        <v>365</v>
      </c>
      <c r="E28" s="5">
        <v>6</v>
      </c>
      <c r="F28" s="5" t="s">
        <v>272</v>
      </c>
      <c r="G28" s="5">
        <v>47</v>
      </c>
      <c r="H28" s="5">
        <v>1.2</v>
      </c>
      <c r="I28" s="5"/>
      <c r="J28" s="5"/>
      <c r="V28" s="10" t="s">
        <v>992</v>
      </c>
      <c r="W28" s="15"/>
      <c r="X28" s="15"/>
      <c r="Y28" s="15"/>
      <c r="Z28" s="15"/>
      <c r="AA28" s="15"/>
      <c r="AB28" s="5"/>
    </row>
    <row r="29" spans="2:28" x14ac:dyDescent="0.35">
      <c r="B29" s="5" t="str">
        <f t="shared" si="0"/>
        <v>Bebedero</v>
      </c>
      <c r="C29" s="5">
        <f t="shared" si="1"/>
        <v>4</v>
      </c>
      <c r="D29" s="5" t="s">
        <v>365</v>
      </c>
      <c r="E29" s="5">
        <v>14</v>
      </c>
      <c r="F29" s="5" t="s">
        <v>272</v>
      </c>
      <c r="G29" s="5">
        <v>48</v>
      </c>
      <c r="H29" s="5">
        <v>2.4</v>
      </c>
      <c r="I29" s="5"/>
      <c r="J29" s="5"/>
      <c r="V29" s="10" t="s">
        <v>5</v>
      </c>
      <c r="W29" s="15">
        <v>18</v>
      </c>
      <c r="X29" s="15">
        <v>18</v>
      </c>
      <c r="Y29" s="15">
        <v>19</v>
      </c>
      <c r="Z29" s="15">
        <f t="shared" si="4"/>
        <v>18.333333333333332</v>
      </c>
      <c r="AA29" s="15">
        <f t="shared" si="4"/>
        <v>18.333333333333332</v>
      </c>
      <c r="AB29" s="5"/>
    </row>
    <row r="30" spans="2:28" x14ac:dyDescent="0.35">
      <c r="B30" s="5" t="str">
        <f t="shared" si="0"/>
        <v>Bebedero</v>
      </c>
      <c r="C30" s="5">
        <f t="shared" si="1"/>
        <v>4</v>
      </c>
      <c r="D30" s="5" t="s">
        <v>365</v>
      </c>
      <c r="E30" s="5">
        <v>14</v>
      </c>
      <c r="F30" s="5" t="s">
        <v>272</v>
      </c>
      <c r="G30" s="5">
        <v>50</v>
      </c>
      <c r="H30" s="5">
        <v>3</v>
      </c>
      <c r="I30" s="5"/>
      <c r="J30" s="5"/>
      <c r="V30" s="10" t="s">
        <v>989</v>
      </c>
      <c r="W30" s="15"/>
      <c r="X30" s="15"/>
      <c r="Y30" s="15"/>
      <c r="Z30" s="15"/>
      <c r="AA30" s="15"/>
      <c r="AB30" s="5"/>
    </row>
    <row r="31" spans="2:28" x14ac:dyDescent="0.35">
      <c r="B31" s="5" t="str">
        <f t="shared" si="0"/>
        <v>Bebedero</v>
      </c>
      <c r="C31" s="5">
        <f t="shared" si="1"/>
        <v>4</v>
      </c>
      <c r="D31" s="5" t="s">
        <v>365</v>
      </c>
      <c r="E31" s="5">
        <v>3</v>
      </c>
      <c r="F31" s="5" t="s">
        <v>272</v>
      </c>
      <c r="G31" s="5">
        <v>51</v>
      </c>
      <c r="H31" s="5">
        <v>3</v>
      </c>
      <c r="I31" s="5"/>
      <c r="J31" s="5"/>
      <c r="V31" s="10" t="s">
        <v>377</v>
      </c>
      <c r="W31" s="15">
        <v>27.7</v>
      </c>
      <c r="X31" s="15">
        <v>27.8</v>
      </c>
      <c r="Y31" s="15">
        <v>27.7</v>
      </c>
      <c r="Z31" s="15">
        <f t="shared" si="4"/>
        <v>27.733333333333334</v>
      </c>
      <c r="AA31" s="15">
        <f t="shared" si="4"/>
        <v>27.733333333333334</v>
      </c>
    </row>
    <row r="32" spans="2:28" x14ac:dyDescent="0.35">
      <c r="B32" s="5" t="str">
        <f t="shared" si="0"/>
        <v>Bebedero</v>
      </c>
      <c r="C32" s="5">
        <f t="shared" si="1"/>
        <v>4</v>
      </c>
      <c r="D32" s="5" t="s">
        <v>365</v>
      </c>
      <c r="E32" s="5">
        <v>7</v>
      </c>
      <c r="F32" s="5" t="s">
        <v>272</v>
      </c>
      <c r="G32" s="5">
        <v>51</v>
      </c>
      <c r="H32" s="5">
        <v>2.5</v>
      </c>
      <c r="I32" s="5"/>
      <c r="J32" s="5"/>
      <c r="V32" s="10" t="s">
        <v>387</v>
      </c>
      <c r="W32" s="15"/>
      <c r="X32" s="15"/>
      <c r="Y32" s="15"/>
      <c r="Z32" s="15"/>
      <c r="AA32" s="15"/>
    </row>
    <row r="33" spans="2:10" x14ac:dyDescent="0.35">
      <c r="B33" s="5" t="str">
        <f t="shared" si="0"/>
        <v>Bebedero</v>
      </c>
      <c r="C33" s="5">
        <f t="shared" si="1"/>
        <v>4</v>
      </c>
      <c r="D33" s="5" t="s">
        <v>365</v>
      </c>
      <c r="E33" s="5">
        <v>11</v>
      </c>
      <c r="F33" s="5" t="s">
        <v>272</v>
      </c>
      <c r="G33" s="5">
        <v>52</v>
      </c>
      <c r="H33" s="5">
        <v>3.4</v>
      </c>
      <c r="I33" s="5"/>
      <c r="J33" s="5"/>
    </row>
    <row r="34" spans="2:10" x14ac:dyDescent="0.35">
      <c r="B34" s="5" t="str">
        <f t="shared" si="0"/>
        <v>Bebedero</v>
      </c>
      <c r="C34" s="5">
        <f t="shared" si="1"/>
        <v>4</v>
      </c>
      <c r="D34" s="5" t="s">
        <v>365</v>
      </c>
      <c r="E34" s="5">
        <v>14</v>
      </c>
      <c r="F34" s="5" t="s">
        <v>272</v>
      </c>
      <c r="G34" s="5">
        <v>53</v>
      </c>
      <c r="H34" s="5">
        <v>3.6</v>
      </c>
      <c r="I34" s="5"/>
      <c r="J34" s="5"/>
    </row>
    <row r="35" spans="2:10" x14ac:dyDescent="0.35">
      <c r="B35" s="5" t="str">
        <f t="shared" si="0"/>
        <v>Bebedero</v>
      </c>
      <c r="C35" s="5">
        <f t="shared" si="1"/>
        <v>4</v>
      </c>
      <c r="D35" s="5" t="s">
        <v>365</v>
      </c>
      <c r="E35" s="5">
        <v>11</v>
      </c>
      <c r="F35" s="5" t="s">
        <v>272</v>
      </c>
      <c r="G35" s="5">
        <v>55</v>
      </c>
      <c r="H35" s="5">
        <v>3.7</v>
      </c>
      <c r="I35" s="5"/>
      <c r="J35" s="5"/>
    </row>
    <row r="36" spans="2:10" x14ac:dyDescent="0.35">
      <c r="B36" s="5" t="str">
        <f t="shared" si="0"/>
        <v>Bebedero</v>
      </c>
      <c r="C36" s="5">
        <f t="shared" si="1"/>
        <v>4</v>
      </c>
      <c r="D36" s="5" t="s">
        <v>365</v>
      </c>
      <c r="E36" s="5">
        <v>11</v>
      </c>
      <c r="F36" s="5" t="s">
        <v>272</v>
      </c>
      <c r="G36" s="5">
        <v>60</v>
      </c>
      <c r="H36" s="5">
        <v>5.4</v>
      </c>
      <c r="I36" s="5"/>
      <c r="J36" s="5"/>
    </row>
    <row r="37" spans="2:10" x14ac:dyDescent="0.35">
      <c r="B37" s="5" t="str">
        <f t="shared" si="0"/>
        <v>Bebedero</v>
      </c>
      <c r="C37" s="5">
        <f t="shared" si="1"/>
        <v>4</v>
      </c>
      <c r="D37" s="5" t="s">
        <v>365</v>
      </c>
      <c r="E37" s="5">
        <v>10</v>
      </c>
      <c r="F37" s="5" t="s">
        <v>272</v>
      </c>
      <c r="G37" s="5">
        <v>61</v>
      </c>
      <c r="H37" s="5">
        <v>4.3</v>
      </c>
      <c r="I37" s="5"/>
      <c r="J37" s="5"/>
    </row>
    <row r="38" spans="2:10" x14ac:dyDescent="0.35">
      <c r="B38" s="5" t="str">
        <f t="shared" si="0"/>
        <v>Bebedero</v>
      </c>
      <c r="C38" s="5">
        <f t="shared" si="1"/>
        <v>4</v>
      </c>
      <c r="D38" s="5" t="s">
        <v>365</v>
      </c>
      <c r="E38" s="5">
        <v>8</v>
      </c>
      <c r="F38" s="5" t="s">
        <v>272</v>
      </c>
      <c r="G38" s="5">
        <v>63</v>
      </c>
      <c r="H38" s="5">
        <v>5.4</v>
      </c>
      <c r="I38" s="5"/>
      <c r="J38" s="5"/>
    </row>
    <row r="39" spans="2:10" x14ac:dyDescent="0.35">
      <c r="B39" s="5" t="str">
        <f t="shared" si="0"/>
        <v>Bebedero</v>
      </c>
      <c r="C39" s="5">
        <f t="shared" si="1"/>
        <v>4</v>
      </c>
      <c r="D39" s="5" t="s">
        <v>365</v>
      </c>
      <c r="E39" s="5">
        <v>9</v>
      </c>
      <c r="F39" s="5" t="s">
        <v>272</v>
      </c>
      <c r="G39" s="5">
        <v>114</v>
      </c>
      <c r="H39" s="5">
        <v>32.4</v>
      </c>
      <c r="I39" s="5"/>
      <c r="J39" s="5"/>
    </row>
    <row r="40" spans="2:10" x14ac:dyDescent="0.35">
      <c r="B40" s="5" t="str">
        <f t="shared" si="0"/>
        <v>Bebedero</v>
      </c>
      <c r="C40" s="5">
        <f t="shared" si="1"/>
        <v>4</v>
      </c>
      <c r="D40" s="5" t="s">
        <v>365</v>
      </c>
      <c r="E40" s="5">
        <v>6</v>
      </c>
      <c r="F40" s="5" t="s">
        <v>23</v>
      </c>
      <c r="G40" s="5">
        <v>133</v>
      </c>
      <c r="H40" s="5">
        <v>33.5</v>
      </c>
      <c r="I40" s="5"/>
      <c r="J40" s="5"/>
    </row>
    <row r="41" spans="2:10" x14ac:dyDescent="0.35">
      <c r="B41" s="5" t="str">
        <f t="shared" si="0"/>
        <v>Bebedero</v>
      </c>
      <c r="C41" s="5">
        <f t="shared" si="1"/>
        <v>4</v>
      </c>
      <c r="D41" s="5" t="s">
        <v>365</v>
      </c>
      <c r="E41" s="5">
        <v>11</v>
      </c>
      <c r="F41" s="5" t="s">
        <v>117</v>
      </c>
      <c r="G41" s="5">
        <v>136</v>
      </c>
      <c r="H41" s="5">
        <v>37.200000000000003</v>
      </c>
      <c r="I41" s="5"/>
      <c r="J41" s="5"/>
    </row>
    <row r="42" spans="2:10" x14ac:dyDescent="0.35">
      <c r="B42" s="5" t="str">
        <f t="shared" si="0"/>
        <v>Bebedero</v>
      </c>
      <c r="C42" s="5">
        <f t="shared" si="1"/>
        <v>4</v>
      </c>
      <c r="D42" s="5" t="s">
        <v>365</v>
      </c>
      <c r="E42" s="5">
        <v>13</v>
      </c>
      <c r="F42" s="5" t="s">
        <v>272</v>
      </c>
      <c r="G42" s="5">
        <v>144</v>
      </c>
      <c r="H42" s="5">
        <v>59.1</v>
      </c>
      <c r="I42" s="5"/>
      <c r="J42" s="5"/>
    </row>
    <row r="43" spans="2:10" x14ac:dyDescent="0.35">
      <c r="B43" s="5" t="str">
        <f t="shared" si="0"/>
        <v>Bebedero</v>
      </c>
      <c r="C43" s="5">
        <f t="shared" si="1"/>
        <v>4</v>
      </c>
      <c r="D43" s="5" t="s">
        <v>365</v>
      </c>
      <c r="E43" s="5">
        <v>1</v>
      </c>
      <c r="F43" s="5" t="s">
        <v>23</v>
      </c>
      <c r="G43" s="5">
        <v>151</v>
      </c>
      <c r="H43" s="5">
        <v>49</v>
      </c>
      <c r="I43" s="5"/>
      <c r="J43" s="5"/>
    </row>
    <row r="44" spans="2:10" x14ac:dyDescent="0.35">
      <c r="B44" s="5" t="str">
        <f t="shared" si="0"/>
        <v>Bebedero</v>
      </c>
      <c r="C44" s="5">
        <f t="shared" si="1"/>
        <v>4</v>
      </c>
      <c r="D44" s="5" t="s">
        <v>365</v>
      </c>
      <c r="E44" s="5">
        <v>11</v>
      </c>
      <c r="F44" s="5" t="s">
        <v>256</v>
      </c>
      <c r="G44" s="5">
        <v>192</v>
      </c>
      <c r="H44" s="5">
        <v>61.5</v>
      </c>
      <c r="I44" s="5"/>
      <c r="J44" s="5"/>
    </row>
    <row r="45" spans="2:10" x14ac:dyDescent="0.35">
      <c r="B45" s="5" t="str">
        <f t="shared" si="0"/>
        <v>Bebedero</v>
      </c>
      <c r="C45" s="5">
        <f t="shared" si="1"/>
        <v>4</v>
      </c>
      <c r="D45" s="5" t="s">
        <v>373</v>
      </c>
      <c r="E45" s="5">
        <v>1</v>
      </c>
      <c r="F45" s="5" t="s">
        <v>1000</v>
      </c>
      <c r="G45" s="5">
        <v>95</v>
      </c>
      <c r="H45" s="5">
        <v>27.1</v>
      </c>
      <c r="I45" s="5" t="s">
        <v>13</v>
      </c>
      <c r="J45" s="5"/>
    </row>
    <row r="46" spans="2:10" x14ac:dyDescent="0.35">
      <c r="B46" s="5" t="str">
        <f t="shared" si="0"/>
        <v>Bebedero</v>
      </c>
      <c r="C46" s="5">
        <f t="shared" si="1"/>
        <v>4</v>
      </c>
      <c r="D46" s="5" t="s">
        <v>373</v>
      </c>
      <c r="E46" s="5">
        <v>3</v>
      </c>
      <c r="F46" s="5" t="s">
        <v>103</v>
      </c>
      <c r="G46" s="5">
        <v>110</v>
      </c>
      <c r="H46" s="5">
        <v>28.1</v>
      </c>
      <c r="I46" s="5"/>
      <c r="J46" s="5"/>
    </row>
    <row r="47" spans="2:10" x14ac:dyDescent="0.35">
      <c r="B47" s="5" t="str">
        <f t="shared" si="0"/>
        <v>Bebedero</v>
      </c>
      <c r="C47" s="5">
        <f t="shared" si="1"/>
        <v>4</v>
      </c>
      <c r="D47" s="5" t="s">
        <v>373</v>
      </c>
      <c r="E47" s="5">
        <v>2</v>
      </c>
      <c r="F47" s="5" t="s">
        <v>103</v>
      </c>
      <c r="G47" s="5">
        <v>114</v>
      </c>
      <c r="H47" s="5">
        <v>29.9</v>
      </c>
      <c r="I47" s="5"/>
      <c r="J47" s="5"/>
    </row>
    <row r="48" spans="2:10" x14ac:dyDescent="0.35">
      <c r="B48" s="5" t="str">
        <f t="shared" si="0"/>
        <v>Bebedero</v>
      </c>
      <c r="C48" s="5">
        <f t="shared" si="1"/>
        <v>4</v>
      </c>
      <c r="D48" s="5" t="s">
        <v>373</v>
      </c>
      <c r="E48" s="5">
        <v>3</v>
      </c>
      <c r="F48" s="5" t="s">
        <v>23</v>
      </c>
      <c r="G48" s="5">
        <v>130</v>
      </c>
      <c r="H48" s="5">
        <v>33.700000000000003</v>
      </c>
      <c r="I48" s="5"/>
      <c r="J48" s="5"/>
    </row>
    <row r="49" spans="2:10" x14ac:dyDescent="0.35">
      <c r="B49" s="5" t="str">
        <f t="shared" si="0"/>
        <v>Bebedero</v>
      </c>
      <c r="C49" s="5">
        <f t="shared" si="1"/>
        <v>4</v>
      </c>
      <c r="D49" s="5" t="s">
        <v>373</v>
      </c>
      <c r="E49" s="5">
        <v>1</v>
      </c>
      <c r="F49" s="5" t="s">
        <v>23</v>
      </c>
      <c r="G49" s="5">
        <v>157</v>
      </c>
      <c r="H49" s="5">
        <v>62.7</v>
      </c>
      <c r="I49" s="5"/>
      <c r="J49" s="5"/>
    </row>
    <row r="50" spans="2:10" x14ac:dyDescent="0.35">
      <c r="B50" s="5" t="str">
        <f t="shared" si="0"/>
        <v>Bebedero</v>
      </c>
      <c r="C50" s="5">
        <f t="shared" si="1"/>
        <v>4</v>
      </c>
      <c r="D50" s="5" t="s">
        <v>373</v>
      </c>
      <c r="E50" s="5">
        <v>2</v>
      </c>
      <c r="F50" s="5" t="s">
        <v>23</v>
      </c>
      <c r="G50" s="5">
        <v>162</v>
      </c>
      <c r="H50" s="5">
        <v>66.099999999999994</v>
      </c>
      <c r="I50" s="5"/>
      <c r="J50" s="5"/>
    </row>
    <row r="51" spans="2:10" x14ac:dyDescent="0.35">
      <c r="B51" s="5" t="str">
        <f t="shared" si="0"/>
        <v>Bebedero</v>
      </c>
      <c r="C51" s="5">
        <f t="shared" si="1"/>
        <v>4</v>
      </c>
      <c r="D51" s="5" t="s">
        <v>373</v>
      </c>
      <c r="E51" s="5">
        <v>1</v>
      </c>
      <c r="F51" s="5" t="s">
        <v>23</v>
      </c>
      <c r="G51" s="5">
        <v>249</v>
      </c>
      <c r="H51" s="5">
        <v>194.5</v>
      </c>
      <c r="I51" s="5"/>
      <c r="J51" s="5"/>
    </row>
  </sheetData>
  <mergeCells count="1">
    <mergeCell ref="W3:AA3"/>
  </mergeCells>
  <conditionalFormatting sqref="W5:W9">
    <cfRule type="containsBlanks" dxfId="74" priority="2">
      <formula>LEN(TRIM(W5))=0</formula>
    </cfRule>
  </conditionalFormatting>
  <conditionalFormatting sqref="W13:Y14 Z15:AA15 W17:Y18 W20:Y32">
    <cfRule type="containsBlanks" dxfId="73" priority="3">
      <formula>LEN(TRIM(W13))=0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4" id="{6FD24C23-5D6B-4E45-9857-3822EF9AC9DE}">
            <xm:f>COUNT(MATCH($F4,'Potential Species'!$C$4:$C$945, 0))=0</xm:f>
            <x14:dxf>
              <fill>
                <patternFill patternType="solid">
                  <bgColor theme="5" tint="0.79998168889431442"/>
                </patternFill>
              </fill>
            </x14:dxf>
          </x14:cfRule>
          <xm:sqref>F4:F51</xm:sqref>
        </x14:conditionalFormatting>
      </x14:conditionalFormatting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C69EB-2C13-44BC-BF5D-597C48970A10}">
  <sheetPr codeName="Sheet91"/>
  <dimension ref="A1:I34"/>
  <sheetViews>
    <sheetView workbookViewId="0">
      <selection activeCell="D5" sqref="D5"/>
    </sheetView>
  </sheetViews>
  <sheetFormatPr defaultRowHeight="14.5" x14ac:dyDescent="0.35"/>
  <cols>
    <col min="1" max="1" width="6.36328125"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17.81640625" bestFit="1" customWidth="1"/>
    <col min="10" max="10" width="21.7265625" bestFit="1" customWidth="1"/>
    <col min="11" max="11" width="23.1796875" bestFit="1" customWidth="1"/>
    <col min="12" max="12" width="12.7265625" bestFit="1" customWidth="1"/>
    <col min="13" max="13" width="19.81640625" bestFit="1" customWidth="1"/>
    <col min="14" max="14" width="8.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4</v>
      </c>
      <c r="C2" t="s">
        <v>365</v>
      </c>
      <c r="D2">
        <v>11</v>
      </c>
      <c r="E2" t="s">
        <v>35</v>
      </c>
      <c r="F2">
        <v>64</v>
      </c>
      <c r="G2">
        <v>5.4</v>
      </c>
    </row>
    <row r="3" spans="1:9" x14ac:dyDescent="0.35">
      <c r="A3" t="s">
        <v>0</v>
      </c>
      <c r="B3">
        <v>4</v>
      </c>
      <c r="C3" t="s">
        <v>365</v>
      </c>
      <c r="D3">
        <v>9</v>
      </c>
      <c r="E3" t="s">
        <v>979</v>
      </c>
      <c r="F3">
        <v>81</v>
      </c>
      <c r="G3">
        <v>13.8</v>
      </c>
      <c r="I3" t="s">
        <v>248</v>
      </c>
    </row>
    <row r="4" spans="1:9" x14ac:dyDescent="0.35">
      <c r="A4" t="s">
        <v>0</v>
      </c>
      <c r="B4">
        <v>4</v>
      </c>
      <c r="C4" t="s">
        <v>365</v>
      </c>
      <c r="D4">
        <v>10</v>
      </c>
      <c r="E4" t="s">
        <v>979</v>
      </c>
      <c r="F4">
        <v>84</v>
      </c>
      <c r="G4">
        <v>15.7</v>
      </c>
      <c r="I4" t="s">
        <v>248</v>
      </c>
    </row>
    <row r="5" spans="1:9" x14ac:dyDescent="0.35">
      <c r="A5" t="s">
        <v>0</v>
      </c>
      <c r="B5">
        <v>4</v>
      </c>
      <c r="C5" t="s">
        <v>365</v>
      </c>
      <c r="D5">
        <v>1</v>
      </c>
      <c r="E5" t="s">
        <v>77</v>
      </c>
      <c r="F5">
        <v>95</v>
      </c>
      <c r="G5">
        <v>9.6</v>
      </c>
    </row>
    <row r="6" spans="1:9" x14ac:dyDescent="0.35">
      <c r="A6" t="s">
        <v>0</v>
      </c>
      <c r="B6">
        <v>4</v>
      </c>
      <c r="C6" t="s">
        <v>365</v>
      </c>
      <c r="D6">
        <v>3</v>
      </c>
      <c r="E6" t="s">
        <v>77</v>
      </c>
      <c r="F6">
        <v>95</v>
      </c>
      <c r="G6">
        <v>9.1</v>
      </c>
    </row>
    <row r="7" spans="1:9" x14ac:dyDescent="0.35">
      <c r="A7" t="s">
        <v>0</v>
      </c>
      <c r="B7">
        <v>4</v>
      </c>
      <c r="C7" t="s">
        <v>365</v>
      </c>
      <c r="D7">
        <v>2</v>
      </c>
      <c r="E7" t="s">
        <v>77</v>
      </c>
      <c r="F7">
        <v>96</v>
      </c>
      <c r="G7">
        <v>9.1</v>
      </c>
    </row>
    <row r="8" spans="1:9" x14ac:dyDescent="0.35">
      <c r="A8" t="s">
        <v>0</v>
      </c>
      <c r="B8">
        <v>4</v>
      </c>
      <c r="C8" t="s">
        <v>365</v>
      </c>
      <c r="D8">
        <v>3</v>
      </c>
      <c r="E8" t="s">
        <v>77</v>
      </c>
      <c r="F8">
        <v>97</v>
      </c>
      <c r="G8">
        <v>11.1</v>
      </c>
    </row>
    <row r="9" spans="1:9" x14ac:dyDescent="0.35">
      <c r="A9" t="s">
        <v>0</v>
      </c>
      <c r="B9">
        <v>4</v>
      </c>
      <c r="C9" t="s">
        <v>365</v>
      </c>
      <c r="D9">
        <v>3</v>
      </c>
      <c r="E9" t="s">
        <v>77</v>
      </c>
      <c r="F9">
        <v>98</v>
      </c>
      <c r="G9">
        <v>9.8000000000000007</v>
      </c>
    </row>
    <row r="10" spans="1:9" x14ac:dyDescent="0.35">
      <c r="A10" t="s">
        <v>0</v>
      </c>
      <c r="B10">
        <v>4</v>
      </c>
      <c r="C10" t="s">
        <v>365</v>
      </c>
      <c r="D10">
        <v>5</v>
      </c>
      <c r="E10" t="s">
        <v>77</v>
      </c>
      <c r="F10">
        <v>100</v>
      </c>
      <c r="G10">
        <v>10.9</v>
      </c>
    </row>
    <row r="11" spans="1:9" x14ac:dyDescent="0.35">
      <c r="A11" t="s">
        <v>0</v>
      </c>
      <c r="B11">
        <v>4</v>
      </c>
      <c r="C11" t="s">
        <v>365</v>
      </c>
      <c r="D11">
        <v>8</v>
      </c>
      <c r="E11" t="s">
        <v>77</v>
      </c>
      <c r="F11">
        <v>100</v>
      </c>
      <c r="G11">
        <v>9.8000000000000007</v>
      </c>
    </row>
    <row r="12" spans="1:9" x14ac:dyDescent="0.35">
      <c r="A12" t="s">
        <v>0</v>
      </c>
      <c r="B12">
        <v>4</v>
      </c>
      <c r="C12" t="s">
        <v>365</v>
      </c>
      <c r="D12">
        <v>1</v>
      </c>
      <c r="E12" t="s">
        <v>77</v>
      </c>
      <c r="F12">
        <v>102</v>
      </c>
      <c r="G12">
        <v>12.1</v>
      </c>
    </row>
    <row r="13" spans="1:9" x14ac:dyDescent="0.35">
      <c r="A13" t="s">
        <v>0</v>
      </c>
      <c r="B13">
        <v>4</v>
      </c>
      <c r="C13" t="s">
        <v>365</v>
      </c>
      <c r="D13">
        <v>2</v>
      </c>
      <c r="E13" t="s">
        <v>77</v>
      </c>
      <c r="F13">
        <v>102</v>
      </c>
      <c r="G13">
        <v>10.4</v>
      </c>
    </row>
    <row r="14" spans="1:9" x14ac:dyDescent="0.35">
      <c r="A14" t="s">
        <v>0</v>
      </c>
      <c r="B14">
        <v>4</v>
      </c>
      <c r="C14" t="s">
        <v>365</v>
      </c>
      <c r="D14">
        <v>1</v>
      </c>
      <c r="E14" t="s">
        <v>77</v>
      </c>
      <c r="F14">
        <v>103</v>
      </c>
      <c r="G14">
        <v>11.3</v>
      </c>
    </row>
    <row r="15" spans="1:9" x14ac:dyDescent="0.35">
      <c r="A15" t="s">
        <v>0</v>
      </c>
      <c r="B15">
        <v>4</v>
      </c>
      <c r="C15" t="s">
        <v>365</v>
      </c>
      <c r="D15">
        <v>5</v>
      </c>
      <c r="E15" t="s">
        <v>77</v>
      </c>
      <c r="F15">
        <v>103</v>
      </c>
      <c r="G15">
        <v>11.6</v>
      </c>
    </row>
    <row r="16" spans="1:9" x14ac:dyDescent="0.35">
      <c r="A16" t="s">
        <v>0</v>
      </c>
      <c r="B16">
        <v>4</v>
      </c>
      <c r="C16" t="s">
        <v>365</v>
      </c>
      <c r="D16">
        <v>4</v>
      </c>
      <c r="E16" t="s">
        <v>77</v>
      </c>
      <c r="F16">
        <v>105</v>
      </c>
      <c r="G16">
        <v>11.4</v>
      </c>
    </row>
    <row r="17" spans="1:9" x14ac:dyDescent="0.35">
      <c r="A17" t="s">
        <v>0</v>
      </c>
      <c r="B17">
        <v>4</v>
      </c>
      <c r="C17" t="s">
        <v>365</v>
      </c>
      <c r="D17">
        <v>4</v>
      </c>
      <c r="E17" t="s">
        <v>77</v>
      </c>
      <c r="F17">
        <v>106</v>
      </c>
      <c r="G17">
        <v>11.3</v>
      </c>
    </row>
    <row r="18" spans="1:9" x14ac:dyDescent="0.35">
      <c r="A18" t="s">
        <v>0</v>
      </c>
      <c r="B18">
        <v>4</v>
      </c>
      <c r="C18" t="s">
        <v>365</v>
      </c>
      <c r="D18">
        <v>2</v>
      </c>
      <c r="E18" t="s">
        <v>77</v>
      </c>
      <c r="F18">
        <v>107</v>
      </c>
      <c r="G18">
        <v>12.8</v>
      </c>
    </row>
    <row r="19" spans="1:9" x14ac:dyDescent="0.35">
      <c r="A19" t="s">
        <v>0</v>
      </c>
      <c r="B19">
        <v>4</v>
      </c>
      <c r="C19" t="s">
        <v>365</v>
      </c>
      <c r="D19">
        <v>6</v>
      </c>
      <c r="E19" t="s">
        <v>77</v>
      </c>
      <c r="F19">
        <v>116</v>
      </c>
      <c r="G19">
        <v>14.6</v>
      </c>
    </row>
    <row r="20" spans="1:9" x14ac:dyDescent="0.35">
      <c r="A20" t="s">
        <v>0</v>
      </c>
      <c r="B20">
        <v>4</v>
      </c>
      <c r="C20" t="s">
        <v>365</v>
      </c>
      <c r="D20">
        <v>7</v>
      </c>
      <c r="E20" t="s">
        <v>77</v>
      </c>
      <c r="F20">
        <v>117</v>
      </c>
      <c r="G20">
        <v>15.8</v>
      </c>
    </row>
    <row r="21" spans="1:9" x14ac:dyDescent="0.35">
      <c r="A21" t="s">
        <v>0</v>
      </c>
      <c r="B21">
        <v>4</v>
      </c>
      <c r="C21" t="s">
        <v>365</v>
      </c>
      <c r="D21">
        <v>8</v>
      </c>
      <c r="E21" t="s">
        <v>77</v>
      </c>
      <c r="F21">
        <v>118</v>
      </c>
      <c r="G21">
        <v>17.7</v>
      </c>
    </row>
    <row r="22" spans="1:9" x14ac:dyDescent="0.35">
      <c r="A22" t="s">
        <v>0</v>
      </c>
      <c r="B22">
        <v>4</v>
      </c>
      <c r="C22" t="s">
        <v>373</v>
      </c>
      <c r="D22">
        <v>3</v>
      </c>
      <c r="E22" t="s">
        <v>8</v>
      </c>
      <c r="F22">
        <v>50</v>
      </c>
      <c r="G22">
        <v>2</v>
      </c>
    </row>
    <row r="23" spans="1:9" x14ac:dyDescent="0.35">
      <c r="A23" t="s">
        <v>0</v>
      </c>
      <c r="B23">
        <v>4</v>
      </c>
      <c r="C23" t="s">
        <v>373</v>
      </c>
      <c r="D23">
        <v>2</v>
      </c>
      <c r="E23" t="s">
        <v>31</v>
      </c>
      <c r="F23">
        <v>54</v>
      </c>
      <c r="G23">
        <v>3.3</v>
      </c>
    </row>
    <row r="24" spans="1:9" x14ac:dyDescent="0.35">
      <c r="A24" t="s">
        <v>0</v>
      </c>
      <c r="B24">
        <v>4</v>
      </c>
      <c r="C24" t="s">
        <v>373</v>
      </c>
      <c r="D24">
        <v>2</v>
      </c>
      <c r="E24" t="s">
        <v>31</v>
      </c>
      <c r="F24">
        <v>55</v>
      </c>
      <c r="G24">
        <v>3.8</v>
      </c>
    </row>
    <row r="25" spans="1:9" x14ac:dyDescent="0.35">
      <c r="A25" t="s">
        <v>0</v>
      </c>
      <c r="B25">
        <v>4</v>
      </c>
      <c r="C25" t="s">
        <v>373</v>
      </c>
      <c r="D25">
        <v>1</v>
      </c>
      <c r="E25" t="s">
        <v>8</v>
      </c>
      <c r="F25">
        <v>56</v>
      </c>
      <c r="G25">
        <v>5.8</v>
      </c>
    </row>
    <row r="26" spans="1:9" x14ac:dyDescent="0.35">
      <c r="A26" t="s">
        <v>0</v>
      </c>
      <c r="B26">
        <v>4</v>
      </c>
      <c r="C26" t="s">
        <v>373</v>
      </c>
      <c r="D26">
        <v>2</v>
      </c>
      <c r="E26" t="s">
        <v>31</v>
      </c>
      <c r="F26">
        <v>56</v>
      </c>
      <c r="G26">
        <v>4.4000000000000004</v>
      </c>
    </row>
    <row r="27" spans="1:9" x14ac:dyDescent="0.35">
      <c r="A27" t="s">
        <v>0</v>
      </c>
      <c r="B27">
        <v>4</v>
      </c>
      <c r="C27" t="s">
        <v>373</v>
      </c>
      <c r="D27">
        <v>3</v>
      </c>
      <c r="E27" t="s">
        <v>230</v>
      </c>
      <c r="F27">
        <v>117</v>
      </c>
      <c r="G27">
        <v>25.8</v>
      </c>
    </row>
    <row r="28" spans="1:9" x14ac:dyDescent="0.35">
      <c r="A28" t="s">
        <v>0</v>
      </c>
      <c r="B28">
        <v>4</v>
      </c>
      <c r="C28" t="s">
        <v>364</v>
      </c>
      <c r="D28">
        <v>1</v>
      </c>
      <c r="E28" t="s">
        <v>294</v>
      </c>
      <c r="F28">
        <v>44</v>
      </c>
      <c r="G28">
        <v>3.1</v>
      </c>
    </row>
    <row r="29" spans="1:9" x14ac:dyDescent="0.35">
      <c r="A29" t="s">
        <v>0</v>
      </c>
      <c r="B29">
        <v>4</v>
      </c>
      <c r="C29" t="s">
        <v>364</v>
      </c>
      <c r="D29">
        <v>2</v>
      </c>
      <c r="E29" t="s">
        <v>979</v>
      </c>
      <c r="F29">
        <v>83</v>
      </c>
      <c r="G29">
        <v>13</v>
      </c>
      <c r="I29" t="s">
        <v>248</v>
      </c>
    </row>
    <row r="30" spans="1:9" x14ac:dyDescent="0.35">
      <c r="A30" t="s">
        <v>0</v>
      </c>
      <c r="B30">
        <v>4</v>
      </c>
      <c r="C30" t="s">
        <v>364</v>
      </c>
      <c r="D30">
        <v>2</v>
      </c>
      <c r="E30" t="s">
        <v>979</v>
      </c>
      <c r="F30">
        <v>84</v>
      </c>
      <c r="G30">
        <v>13.9</v>
      </c>
      <c r="I30" t="s">
        <v>248</v>
      </c>
    </row>
    <row r="31" spans="1:9" x14ac:dyDescent="0.35">
      <c r="A31" t="s">
        <v>0</v>
      </c>
      <c r="B31">
        <v>4</v>
      </c>
      <c r="C31" t="s">
        <v>364</v>
      </c>
      <c r="D31">
        <v>2</v>
      </c>
      <c r="E31" t="s">
        <v>979</v>
      </c>
      <c r="F31">
        <v>84</v>
      </c>
      <c r="G31">
        <v>13.3</v>
      </c>
      <c r="I31" t="s">
        <v>248</v>
      </c>
    </row>
    <row r="32" spans="1:9" x14ac:dyDescent="0.35">
      <c r="A32" t="s">
        <v>0</v>
      </c>
      <c r="B32">
        <v>4</v>
      </c>
      <c r="C32" t="s">
        <v>364</v>
      </c>
      <c r="D32">
        <v>2</v>
      </c>
      <c r="E32" t="s">
        <v>979</v>
      </c>
      <c r="F32">
        <v>85</v>
      </c>
      <c r="G32">
        <v>16.100000000000001</v>
      </c>
      <c r="I32" t="s">
        <v>248</v>
      </c>
    </row>
    <row r="33" spans="1:9" x14ac:dyDescent="0.35">
      <c r="A33" t="s">
        <v>0</v>
      </c>
      <c r="B33">
        <v>4</v>
      </c>
      <c r="C33" t="s">
        <v>364</v>
      </c>
      <c r="D33">
        <v>2</v>
      </c>
      <c r="E33" t="s">
        <v>979</v>
      </c>
      <c r="F33">
        <v>86</v>
      </c>
      <c r="G33">
        <v>13.1</v>
      </c>
      <c r="I33" t="s">
        <v>248</v>
      </c>
    </row>
    <row r="34" spans="1:9" x14ac:dyDescent="0.35">
      <c r="A34" t="s">
        <v>0</v>
      </c>
      <c r="B34">
        <v>4</v>
      </c>
      <c r="C34" t="s">
        <v>364</v>
      </c>
      <c r="D34">
        <v>2</v>
      </c>
      <c r="E34" t="s">
        <v>979</v>
      </c>
      <c r="F34">
        <v>87</v>
      </c>
      <c r="G34">
        <v>13.9</v>
      </c>
      <c r="I34" t="s">
        <v>248</v>
      </c>
    </row>
  </sheetData>
  <phoneticPr fontId="3" type="noConversion"/>
  <pageMargins left="0.7" right="0.7" top="0.75" bottom="0.75" header="0.3" footer="0.3"/>
  <tableParts count="1">
    <tablePart r:id="rId1"/>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F439-FC56-4123-874E-5AF140EDDFFE}">
  <sheetPr codeName="Sheet92"/>
  <dimension ref="A1:I1"/>
  <sheetViews>
    <sheetView workbookViewId="0"/>
  </sheetViews>
  <sheetFormatPr defaultRowHeight="14.5" x14ac:dyDescent="0.35"/>
  <cols>
    <col min="1" max="1" width="6.7265625" bestFit="1" customWidth="1"/>
    <col min="2" max="2" width="7.26953125" bestFit="1" customWidth="1"/>
    <col min="3" max="3" width="7.54296875" bestFit="1" customWidth="1"/>
    <col min="4" max="4" width="13.7265625" bestFit="1" customWidth="1"/>
    <col min="5" max="5" width="10" bestFit="1" customWidth="1"/>
    <col min="6" max="6" width="10.54296875" bestFit="1" customWidth="1"/>
    <col min="7" max="7" width="16.453125" bestFit="1" customWidth="1"/>
    <col min="8" max="8" width="8.54296875" bestFit="1" customWidth="1"/>
    <col min="9" max="9" width="19.26953125" bestFit="1" customWidth="1"/>
    <col min="10" max="10" width="18.26953125" bestFit="1" customWidth="1"/>
  </cols>
  <sheetData>
    <row r="1" spans="1:9" x14ac:dyDescent="0.35">
      <c r="A1" t="s">
        <v>295</v>
      </c>
      <c r="B1" t="s">
        <v>1053</v>
      </c>
      <c r="C1" t="s">
        <v>366</v>
      </c>
      <c r="D1" t="s">
        <v>1057</v>
      </c>
      <c r="E1" t="s">
        <v>356</v>
      </c>
      <c r="F1" t="s">
        <v>362</v>
      </c>
      <c r="G1" t="s">
        <v>1056</v>
      </c>
      <c r="H1" t="s">
        <v>360</v>
      </c>
      <c r="I1" t="s">
        <v>1061</v>
      </c>
    </row>
  </sheetData>
  <pageMargins left="0.7" right="0.7" top="0.75" bottom="0.75" header="0.3" footer="0.3"/>
  <tableParts count="1">
    <tablePart r:id="rId1"/>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28D2-F945-40BE-B9C7-DB949846CB80}">
  <sheetPr codeName="Sheet93"/>
  <dimension ref="B1:AB36"/>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6.5429687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B36" si="0">$W$5</f>
        <v>Tivives</v>
      </c>
      <c r="C4" s="5">
        <f t="shared" ref="C4:C36" si="1">$W$6</f>
        <v>4</v>
      </c>
      <c r="D4" s="5" t="s">
        <v>365</v>
      </c>
      <c r="E4" s="5">
        <v>11</v>
      </c>
      <c r="F4" s="5" t="s">
        <v>35</v>
      </c>
      <c r="G4" s="5">
        <v>64</v>
      </c>
      <c r="H4" s="5">
        <v>5.4</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si="0"/>
        <v>Tivives</v>
      </c>
      <c r="C5" s="5">
        <f t="shared" si="1"/>
        <v>4</v>
      </c>
      <c r="D5" s="5" t="s">
        <v>365</v>
      </c>
      <c r="E5" s="5">
        <v>9</v>
      </c>
      <c r="F5" s="5" t="s">
        <v>979</v>
      </c>
      <c r="G5" s="5">
        <v>81</v>
      </c>
      <c r="H5" s="5">
        <v>13.8</v>
      </c>
      <c r="I5" s="5"/>
      <c r="J5" s="5" t="s">
        <v>248</v>
      </c>
      <c r="V5" s="10" t="s">
        <v>295</v>
      </c>
      <c r="W5" s="29" t="s">
        <v>0</v>
      </c>
      <c r="X5" s="29" t="str">
        <f>Tivives4_Info[[#This Row],[Centipede Net 1.1]]</f>
        <v>Tivives</v>
      </c>
      <c r="Y5" s="29" t="str">
        <f>Tivives4_Info[[#This Row],[Centipede Net 1.1]]</f>
        <v>Tivives</v>
      </c>
      <c r="Z5" s="29" t="str">
        <f>Tivives4_Info[[#This Row],[Centipede Net 1.1]]</f>
        <v>Tivives</v>
      </c>
      <c r="AA5" s="29" t="str">
        <f>Tivives4_Info[[#This Row],[Centipede Net 1.1]]</f>
        <v>Tivives</v>
      </c>
      <c r="AB5" s="5"/>
    </row>
    <row r="6" spans="2:28" x14ac:dyDescent="0.35">
      <c r="B6" s="5" t="str">
        <f t="shared" si="0"/>
        <v>Tivives</v>
      </c>
      <c r="C6" s="5">
        <f t="shared" si="1"/>
        <v>4</v>
      </c>
      <c r="D6" s="5" t="s">
        <v>365</v>
      </c>
      <c r="E6" s="5">
        <v>10</v>
      </c>
      <c r="F6" s="5" t="s">
        <v>979</v>
      </c>
      <c r="G6" s="5">
        <v>84</v>
      </c>
      <c r="H6" s="5">
        <v>15.7</v>
      </c>
      <c r="I6" s="5"/>
      <c r="J6" s="5" t="s">
        <v>248</v>
      </c>
      <c r="V6" s="10" t="s">
        <v>1053</v>
      </c>
      <c r="W6" s="15">
        <v>4</v>
      </c>
      <c r="X6" s="15">
        <f>Tivives4_Info[[#This Row],[Centipede Net 1.1]]</f>
        <v>4</v>
      </c>
      <c r="Y6" s="15">
        <f>Tivives4_Info[[#This Row],[Centipede Net 1.1]]</f>
        <v>4</v>
      </c>
      <c r="Z6" s="15">
        <f>Tivives4_Info[[#This Row],[Centipede Net 1.1]]</f>
        <v>4</v>
      </c>
      <c r="AA6" s="15">
        <f>Tivives4_Info[[#This Row],[Centipede Net 1.1]]</f>
        <v>4</v>
      </c>
      <c r="AB6" s="9"/>
    </row>
    <row r="7" spans="2:28" x14ac:dyDescent="0.35">
      <c r="B7" s="5" t="str">
        <f t="shared" si="0"/>
        <v>Tivives</v>
      </c>
      <c r="C7" s="5">
        <f t="shared" si="1"/>
        <v>4</v>
      </c>
      <c r="D7" s="5" t="s">
        <v>365</v>
      </c>
      <c r="E7" s="5">
        <v>1</v>
      </c>
      <c r="F7" s="5" t="s">
        <v>77</v>
      </c>
      <c r="G7" s="5">
        <v>95</v>
      </c>
      <c r="H7" s="5">
        <v>9.6</v>
      </c>
      <c r="I7" s="5"/>
      <c r="J7" s="5"/>
      <c r="V7" s="10" t="s">
        <v>993</v>
      </c>
      <c r="W7" s="29" t="s">
        <v>1015</v>
      </c>
      <c r="X7" s="29" t="str">
        <f>Tivives4_Info[[#This Row],[Centipede Net 1.1]]</f>
        <v>Dry</v>
      </c>
      <c r="Y7" s="29" t="str">
        <f>Tivives4_Info[[#This Row],[Centipede Net 1.1]]</f>
        <v>Dry</v>
      </c>
      <c r="Z7" s="29" t="str">
        <f>Tivives4_Info[[#This Row],[Centipede Net 1.1]]</f>
        <v>Dry</v>
      </c>
      <c r="AA7" s="29" t="str">
        <f>Tivives4_Info[[#This Row],[Centipede Net 1.1]]</f>
        <v>Dry</v>
      </c>
      <c r="AB7" s="11"/>
    </row>
    <row r="8" spans="2:28" x14ac:dyDescent="0.35">
      <c r="B8" s="5" t="str">
        <f t="shared" si="0"/>
        <v>Tivives</v>
      </c>
      <c r="C8" s="5">
        <f t="shared" si="1"/>
        <v>4</v>
      </c>
      <c r="D8" s="5" t="s">
        <v>365</v>
      </c>
      <c r="E8" s="5">
        <v>3</v>
      </c>
      <c r="F8" s="5" t="s">
        <v>77</v>
      </c>
      <c r="G8" s="5">
        <v>95</v>
      </c>
      <c r="H8" s="5">
        <v>9.1</v>
      </c>
      <c r="I8" s="5"/>
      <c r="J8" s="5"/>
      <c r="V8" s="10" t="s">
        <v>384</v>
      </c>
      <c r="W8" s="16">
        <v>44992</v>
      </c>
      <c r="X8" s="16">
        <f>Tivives4_Info[[#This Row],[Centipede Net 1.1]]</f>
        <v>44992</v>
      </c>
      <c r="Y8" s="16">
        <f>Tivives4_Info[[#This Row],[Centipede Net 1.1]]</f>
        <v>44992</v>
      </c>
      <c r="Z8" s="16">
        <f>Tivives4_Info[[#This Row],[Centipede Net 1.1]]</f>
        <v>44992</v>
      </c>
      <c r="AA8" s="16">
        <f>Tivives4_Info[[#This Row],[Centipede Net 1.1]]</f>
        <v>44992</v>
      </c>
      <c r="AB8" s="5"/>
    </row>
    <row r="9" spans="2:28" x14ac:dyDescent="0.35">
      <c r="B9" s="5" t="str">
        <f t="shared" si="0"/>
        <v>Tivives</v>
      </c>
      <c r="C9" s="5">
        <f t="shared" si="1"/>
        <v>4</v>
      </c>
      <c r="D9" s="5" t="s">
        <v>365</v>
      </c>
      <c r="E9" s="5">
        <v>2</v>
      </c>
      <c r="F9" s="5" t="s">
        <v>77</v>
      </c>
      <c r="G9" s="5">
        <v>96</v>
      </c>
      <c r="H9" s="5">
        <v>9.1</v>
      </c>
      <c r="I9" s="5"/>
      <c r="J9" s="5"/>
      <c r="V9" s="10" t="s">
        <v>392</v>
      </c>
      <c r="W9" s="17">
        <v>0.55208333333333337</v>
      </c>
      <c r="X9" s="17">
        <f>Tivives4_Info[[#This Row],[Centipede Net 1.1]]</f>
        <v>0.55208333333333337</v>
      </c>
      <c r="Y9" s="17">
        <f>Tivives4_Info[[#This Row],[Centipede Net 1.1]]</f>
        <v>0.55208333333333337</v>
      </c>
      <c r="Z9" s="17">
        <f>Tivives4_Info[[#This Row],[Centipede Net 1.1]]</f>
        <v>0.55208333333333337</v>
      </c>
      <c r="AA9" s="17">
        <f>Tivives4_Info[[#This Row],[Centipede Net 1.1]]</f>
        <v>0.55208333333333337</v>
      </c>
      <c r="AB9" s="10"/>
    </row>
    <row r="10" spans="2:28" x14ac:dyDescent="0.35">
      <c r="B10" s="5" t="str">
        <f t="shared" si="0"/>
        <v>Tivives</v>
      </c>
      <c r="C10" s="5">
        <f t="shared" si="1"/>
        <v>4</v>
      </c>
      <c r="D10" s="5" t="s">
        <v>365</v>
      </c>
      <c r="E10" s="5">
        <v>3</v>
      </c>
      <c r="F10" s="5" t="s">
        <v>77</v>
      </c>
      <c r="G10" s="5">
        <v>97</v>
      </c>
      <c r="H10" s="5">
        <v>11.1</v>
      </c>
      <c r="I10" s="5"/>
      <c r="J10" s="5"/>
      <c r="V10" s="10" t="s">
        <v>366</v>
      </c>
      <c r="W10" s="15" t="s">
        <v>373</v>
      </c>
      <c r="X10" s="15" t="s">
        <v>373</v>
      </c>
      <c r="Y10" s="15" t="s">
        <v>373</v>
      </c>
      <c r="Z10" s="15" t="s">
        <v>364</v>
      </c>
      <c r="AA10" s="15" t="s">
        <v>365</v>
      </c>
      <c r="AB10" s="5"/>
    </row>
    <row r="11" spans="2:28" x14ac:dyDescent="0.35">
      <c r="B11" s="5" t="str">
        <f t="shared" si="0"/>
        <v>Tivives</v>
      </c>
      <c r="C11" s="5">
        <f t="shared" si="1"/>
        <v>4</v>
      </c>
      <c r="D11" s="5" t="s">
        <v>365</v>
      </c>
      <c r="E11" s="5">
        <v>3</v>
      </c>
      <c r="F11" s="5" t="s">
        <v>77</v>
      </c>
      <c r="G11" s="5">
        <v>98</v>
      </c>
      <c r="H11" s="5">
        <v>9.8000000000000007</v>
      </c>
      <c r="I11" s="5"/>
      <c r="J11" s="5"/>
      <c r="V11" s="10" t="s">
        <v>978</v>
      </c>
      <c r="W11" s="15">
        <v>1</v>
      </c>
      <c r="X11" s="15">
        <v>2</v>
      </c>
      <c r="Y11" s="15">
        <v>3</v>
      </c>
      <c r="Z11" s="15">
        <v>1</v>
      </c>
      <c r="AA11" s="15">
        <v>1</v>
      </c>
      <c r="AB11" s="5"/>
    </row>
    <row r="12" spans="2:28" x14ac:dyDescent="0.35">
      <c r="B12" s="5" t="str">
        <f t="shared" si="0"/>
        <v>Tivives</v>
      </c>
      <c r="C12" s="5">
        <f t="shared" si="1"/>
        <v>4</v>
      </c>
      <c r="D12" s="5" t="s">
        <v>365</v>
      </c>
      <c r="E12" s="5">
        <v>5</v>
      </c>
      <c r="F12" s="5" t="s">
        <v>77</v>
      </c>
      <c r="G12" s="5">
        <v>100</v>
      </c>
      <c r="H12" s="5">
        <v>10.9</v>
      </c>
      <c r="I12" s="5"/>
      <c r="J12" s="5"/>
      <c r="V12" s="10" t="s">
        <v>367</v>
      </c>
      <c r="W12" s="15" t="str">
        <f>_xlfn.XLOOKUP(_xlfn.CONCAT(W5, " ", W6,  ".", W11), Sample_Coordinates[Sample Name], Sample_Coordinates[Coordinates], "Error")</f>
        <v>9.86715, -84.69662</v>
      </c>
      <c r="X12" s="15" t="str">
        <f>_xlfn.XLOOKUP(_xlfn.CONCAT(X5, " ", X6,  ".", X11), Sample_Coordinates[Sample Name], Sample_Coordinates[Coordinates], "Error")</f>
        <v>9.86741, -84.69649</v>
      </c>
      <c r="Y12" s="15" t="str">
        <f>_xlfn.XLOOKUP(_xlfn.CONCAT(Y5, " ", Y6,  ".", Y11), Sample_Coordinates[Sample Name], Sample_Coordinates[Coordinates], "Error")</f>
        <v>9.86759, -84.69638</v>
      </c>
      <c r="Z12" s="15" t="str">
        <f>_xlfn.XLOOKUP(_xlfn.CONCAT(Y5, " ", 2,  ".", Y11), Sample_Coordinates[Sample Name], Sample_Coordinates[Coordinates], "Error")</f>
        <v>9.86757, -84.6964</v>
      </c>
      <c r="AA12" s="15" t="str">
        <f>_xlfn.XLOOKUP(_xlfn.CONCAT(Y5, " ", 2,  ".", Y11), Sample_Coordinates[Sample Name], Sample_Coordinates[Coordinates], "Error")</f>
        <v>9.86757, -84.6964</v>
      </c>
      <c r="AB12" s="5"/>
    </row>
    <row r="13" spans="2:28" x14ac:dyDescent="0.35">
      <c r="B13" s="5" t="str">
        <f t="shared" si="0"/>
        <v>Tivives</v>
      </c>
      <c r="C13" s="5">
        <f t="shared" si="1"/>
        <v>4</v>
      </c>
      <c r="D13" s="5" t="s">
        <v>365</v>
      </c>
      <c r="E13" s="5">
        <v>8</v>
      </c>
      <c r="F13" s="5" t="s">
        <v>77</v>
      </c>
      <c r="G13" s="5">
        <v>100</v>
      </c>
      <c r="H13" s="5">
        <v>9.8000000000000007</v>
      </c>
      <c r="I13" s="5"/>
      <c r="J13" s="5"/>
      <c r="V13" s="10" t="s">
        <v>368</v>
      </c>
      <c r="W13" s="18">
        <v>0.57291666666666663</v>
      </c>
      <c r="X13" s="18">
        <v>0.59722222222222221</v>
      </c>
      <c r="Y13" s="18">
        <v>0.57638888888888895</v>
      </c>
      <c r="Z13" s="15"/>
      <c r="AA13" s="15"/>
    </row>
    <row r="14" spans="2:28" x14ac:dyDescent="0.35">
      <c r="B14" s="5" t="str">
        <f t="shared" si="0"/>
        <v>Tivives</v>
      </c>
      <c r="C14" s="5">
        <f t="shared" si="1"/>
        <v>4</v>
      </c>
      <c r="D14" s="5" t="s">
        <v>365</v>
      </c>
      <c r="E14" s="5">
        <v>1</v>
      </c>
      <c r="F14" s="5" t="s">
        <v>77</v>
      </c>
      <c r="G14" s="5">
        <v>102</v>
      </c>
      <c r="H14" s="5">
        <v>12.1</v>
      </c>
      <c r="I14" s="5"/>
      <c r="J14" s="5"/>
      <c r="V14" s="10" t="s">
        <v>369</v>
      </c>
      <c r="W14" s="18">
        <v>0.70833333333333337</v>
      </c>
      <c r="X14" s="18">
        <v>0.69791666666666663</v>
      </c>
      <c r="Y14" s="18">
        <v>0.71180555555555547</v>
      </c>
      <c r="Z14" s="15"/>
      <c r="AA14" s="15"/>
      <c r="AB14" s="6"/>
    </row>
    <row r="15" spans="2:28" x14ac:dyDescent="0.35">
      <c r="B15" s="5" t="str">
        <f t="shared" si="0"/>
        <v>Tivives</v>
      </c>
      <c r="C15" s="5">
        <f t="shared" si="1"/>
        <v>4</v>
      </c>
      <c r="D15" s="5" t="s">
        <v>365</v>
      </c>
      <c r="E15" s="5">
        <v>2</v>
      </c>
      <c r="F15" s="5" t="s">
        <v>77</v>
      </c>
      <c r="G15" s="5">
        <v>102</v>
      </c>
      <c r="H15" s="5">
        <v>10.4</v>
      </c>
      <c r="I15" s="5"/>
      <c r="J15" s="5"/>
      <c r="V15" s="10" t="s">
        <v>370</v>
      </c>
      <c r="W15" s="19">
        <f>IF(W14&lt;W13,24+24*(W14-W13),24*(W14-W13))</f>
        <v>3.2500000000000018</v>
      </c>
      <c r="X15" s="19">
        <f t="shared" ref="X15:Y15" si="2">IF(X14&lt;X13,24+24*(X14-X13),24*(X14-X13))</f>
        <v>2.4166666666666661</v>
      </c>
      <c r="Y15" s="19">
        <f t="shared" si="2"/>
        <v>3.2499999999999964</v>
      </c>
      <c r="Z15" s="15">
        <v>2</v>
      </c>
      <c r="AA15" s="15">
        <v>20</v>
      </c>
      <c r="AB15" s="5"/>
    </row>
    <row r="16" spans="2:28" x14ac:dyDescent="0.35">
      <c r="B16" s="5" t="str">
        <f t="shared" si="0"/>
        <v>Tivives</v>
      </c>
      <c r="C16" s="5">
        <f t="shared" si="1"/>
        <v>4</v>
      </c>
      <c r="D16" s="5" t="s">
        <v>365</v>
      </c>
      <c r="E16" s="5">
        <v>1</v>
      </c>
      <c r="F16" s="5" t="s">
        <v>77</v>
      </c>
      <c r="G16" s="5">
        <v>103</v>
      </c>
      <c r="H16" s="5">
        <v>11.3</v>
      </c>
      <c r="I16" s="5"/>
      <c r="J16" s="5"/>
      <c r="V16" s="10" t="s">
        <v>371</v>
      </c>
      <c r="W16" s="15" t="s">
        <v>376</v>
      </c>
      <c r="X16" s="15" t="s">
        <v>376</v>
      </c>
      <c r="Y16" s="15" t="s">
        <v>376</v>
      </c>
      <c r="Z16" s="15" t="s">
        <v>374</v>
      </c>
      <c r="AA16" s="15" t="s">
        <v>375</v>
      </c>
      <c r="AB16" s="5"/>
    </row>
    <row r="17" spans="2:28" x14ac:dyDescent="0.35">
      <c r="B17" s="5" t="str">
        <f t="shared" si="0"/>
        <v>Tivives</v>
      </c>
      <c r="C17" s="5">
        <f t="shared" si="1"/>
        <v>4</v>
      </c>
      <c r="D17" s="5" t="s">
        <v>365</v>
      </c>
      <c r="E17" s="5">
        <v>5</v>
      </c>
      <c r="F17" s="5" t="s">
        <v>77</v>
      </c>
      <c r="G17" s="5">
        <v>103</v>
      </c>
      <c r="H17" s="5">
        <v>11.6</v>
      </c>
      <c r="I17" s="5"/>
      <c r="J17" s="5"/>
      <c r="V17" s="10" t="s">
        <v>388</v>
      </c>
      <c r="W17" s="20">
        <v>182</v>
      </c>
      <c r="X17" s="20">
        <v>182.4</v>
      </c>
      <c r="Y17" s="20">
        <v>183.1</v>
      </c>
      <c r="Z17" s="15"/>
      <c r="AA17" s="15"/>
      <c r="AB17" s="5"/>
    </row>
    <row r="18" spans="2:28" x14ac:dyDescent="0.35">
      <c r="B18" s="5" t="str">
        <f t="shared" si="0"/>
        <v>Tivives</v>
      </c>
      <c r="C18" s="5">
        <f t="shared" si="1"/>
        <v>4</v>
      </c>
      <c r="D18" s="5" t="s">
        <v>365</v>
      </c>
      <c r="E18" s="5">
        <v>4</v>
      </c>
      <c r="F18" s="5" t="s">
        <v>77</v>
      </c>
      <c r="G18" s="5">
        <v>105</v>
      </c>
      <c r="H18" s="5">
        <v>11.4</v>
      </c>
      <c r="I18" s="5"/>
      <c r="J18" s="5"/>
      <c r="V18" s="10" t="s">
        <v>389</v>
      </c>
      <c r="W18" s="20">
        <v>184.3</v>
      </c>
      <c r="X18" s="20">
        <v>184.1</v>
      </c>
      <c r="Y18" s="20">
        <v>184.2</v>
      </c>
      <c r="Z18" s="15"/>
      <c r="AA18" s="15"/>
      <c r="AB18" s="5"/>
    </row>
    <row r="19" spans="2:28" x14ac:dyDescent="0.35">
      <c r="B19" s="5" t="str">
        <f t="shared" si="0"/>
        <v>Tivives</v>
      </c>
      <c r="C19" s="5">
        <f t="shared" si="1"/>
        <v>4</v>
      </c>
      <c r="D19" s="5" t="s">
        <v>365</v>
      </c>
      <c r="E19" s="5">
        <v>4</v>
      </c>
      <c r="F19" s="5" t="s">
        <v>77</v>
      </c>
      <c r="G19" s="5">
        <v>106</v>
      </c>
      <c r="H19" s="5">
        <v>11.3</v>
      </c>
      <c r="I19" s="5"/>
      <c r="J19" s="5"/>
      <c r="V19" s="10" t="s">
        <v>372</v>
      </c>
      <c r="W19" s="15">
        <f>AVERAGE(W17:W18)</f>
        <v>183.15</v>
      </c>
      <c r="X19" s="15">
        <f t="shared" ref="X19:Y19" si="3">AVERAGE(X17:X18)</f>
        <v>183.25</v>
      </c>
      <c r="Y19" s="15">
        <f t="shared" si="3"/>
        <v>183.64999999999998</v>
      </c>
      <c r="Z19" s="15">
        <f>AVERAGE($W19:$Y19)</f>
        <v>183.35</v>
      </c>
      <c r="AA19" s="15">
        <f>AVERAGE($W19:$Y19)</f>
        <v>183.35</v>
      </c>
      <c r="AB19" s="5"/>
    </row>
    <row r="20" spans="2:28" x14ac:dyDescent="0.35">
      <c r="B20" s="5" t="str">
        <f t="shared" si="0"/>
        <v>Tivives</v>
      </c>
      <c r="C20" s="5">
        <f t="shared" si="1"/>
        <v>4</v>
      </c>
      <c r="D20" s="5" t="s">
        <v>365</v>
      </c>
      <c r="E20" s="5">
        <v>2</v>
      </c>
      <c r="F20" s="5" t="s">
        <v>77</v>
      </c>
      <c r="G20" s="5">
        <v>107</v>
      </c>
      <c r="H20" s="5">
        <v>12.8</v>
      </c>
      <c r="I20" s="5"/>
      <c r="J20" s="5"/>
      <c r="V20" s="10" t="s">
        <v>1</v>
      </c>
      <c r="W20" s="15"/>
      <c r="X20" s="21"/>
      <c r="Y20" s="15"/>
      <c r="Z20" s="15"/>
      <c r="AA20" s="15"/>
      <c r="AB20" s="5"/>
    </row>
    <row r="21" spans="2:28" x14ac:dyDescent="0.35">
      <c r="B21" s="5" t="str">
        <f t="shared" si="0"/>
        <v>Tivives</v>
      </c>
      <c r="C21" s="5">
        <f t="shared" si="1"/>
        <v>4</v>
      </c>
      <c r="D21" s="5" t="s">
        <v>365</v>
      </c>
      <c r="E21" s="5">
        <v>6</v>
      </c>
      <c r="F21" s="5" t="s">
        <v>77</v>
      </c>
      <c r="G21" s="5">
        <v>116</v>
      </c>
      <c r="H21" s="5">
        <v>14.6</v>
      </c>
      <c r="I21" s="5"/>
      <c r="J21" s="5"/>
      <c r="V21" s="10" t="s">
        <v>2</v>
      </c>
      <c r="W21" s="15">
        <v>8.1199999999999992</v>
      </c>
      <c r="X21" s="15">
        <v>8.25</v>
      </c>
      <c r="Y21" s="15">
        <v>8.3000000000000007</v>
      </c>
      <c r="Z21" s="15">
        <f t="shared" ref="Z21:AA31" si="4">AVERAGE($W21:$Y21)</f>
        <v>8.2233333333333327</v>
      </c>
      <c r="AA21" s="15">
        <f t="shared" si="4"/>
        <v>8.2233333333333327</v>
      </c>
      <c r="AB21" s="5"/>
    </row>
    <row r="22" spans="2:28" x14ac:dyDescent="0.35">
      <c r="B22" s="5" t="str">
        <f t="shared" si="0"/>
        <v>Tivives</v>
      </c>
      <c r="C22" s="5">
        <f t="shared" si="1"/>
        <v>4</v>
      </c>
      <c r="D22" s="5" t="s">
        <v>365</v>
      </c>
      <c r="E22" s="5">
        <v>7</v>
      </c>
      <c r="F22" s="5" t="s">
        <v>77</v>
      </c>
      <c r="G22" s="5">
        <v>117</v>
      </c>
      <c r="H22" s="5">
        <v>15.8</v>
      </c>
      <c r="I22" s="5"/>
      <c r="J22" s="5"/>
      <c r="V22" s="10" t="s">
        <v>3</v>
      </c>
      <c r="W22" s="15"/>
      <c r="X22" s="15"/>
      <c r="Y22" s="15"/>
      <c r="Z22" s="15"/>
      <c r="AA22" s="15"/>
      <c r="AB22" s="5"/>
    </row>
    <row r="23" spans="2:28" x14ac:dyDescent="0.35">
      <c r="B23" s="5" t="str">
        <f t="shared" si="0"/>
        <v>Tivives</v>
      </c>
      <c r="C23" s="5">
        <f t="shared" si="1"/>
        <v>4</v>
      </c>
      <c r="D23" s="5" t="s">
        <v>365</v>
      </c>
      <c r="E23" s="5">
        <v>8</v>
      </c>
      <c r="F23" s="5" t="s">
        <v>77</v>
      </c>
      <c r="G23" s="5">
        <v>118</v>
      </c>
      <c r="H23" s="5">
        <v>17.7</v>
      </c>
      <c r="I23" s="5"/>
      <c r="J23" s="5"/>
      <c r="V23" s="10" t="s">
        <v>4</v>
      </c>
      <c r="W23" s="15"/>
      <c r="X23" s="15"/>
      <c r="Y23" s="15"/>
      <c r="Z23" s="15"/>
      <c r="AA23" s="15"/>
      <c r="AB23" s="5"/>
    </row>
    <row r="24" spans="2:28" x14ac:dyDescent="0.35">
      <c r="B24" s="5" t="str">
        <f t="shared" si="0"/>
        <v>Tivives</v>
      </c>
      <c r="C24" s="5">
        <f t="shared" si="1"/>
        <v>4</v>
      </c>
      <c r="D24" s="5" t="s">
        <v>373</v>
      </c>
      <c r="E24" s="5">
        <v>3</v>
      </c>
      <c r="F24" s="5" t="s">
        <v>8</v>
      </c>
      <c r="G24" s="5">
        <v>50</v>
      </c>
      <c r="H24" s="5">
        <v>2</v>
      </c>
      <c r="I24" s="5"/>
      <c r="J24" s="5"/>
      <c r="V24" s="10" t="s">
        <v>354</v>
      </c>
      <c r="W24" s="15">
        <v>11.62</v>
      </c>
      <c r="X24" s="15">
        <v>11.08</v>
      </c>
      <c r="Y24" s="15">
        <v>11.09</v>
      </c>
      <c r="Z24" s="15">
        <f t="shared" si="4"/>
        <v>11.263333333333334</v>
      </c>
      <c r="AA24" s="15">
        <f t="shared" si="4"/>
        <v>11.263333333333334</v>
      </c>
      <c r="AB24" s="5"/>
    </row>
    <row r="25" spans="2:28" x14ac:dyDescent="0.35">
      <c r="B25" s="5" t="str">
        <f t="shared" si="0"/>
        <v>Tivives</v>
      </c>
      <c r="C25" s="5">
        <f t="shared" si="1"/>
        <v>4</v>
      </c>
      <c r="D25" s="5" t="s">
        <v>373</v>
      </c>
      <c r="E25" s="5">
        <v>2</v>
      </c>
      <c r="F25" s="5" t="s">
        <v>31</v>
      </c>
      <c r="G25" s="5">
        <v>54</v>
      </c>
      <c r="H25" s="5">
        <v>3.3</v>
      </c>
      <c r="I25" s="5"/>
      <c r="J25" s="5"/>
      <c r="V25" s="10" t="s">
        <v>17</v>
      </c>
      <c r="W25" s="15"/>
      <c r="X25" s="15"/>
      <c r="Y25" s="15"/>
      <c r="Z25" s="15"/>
      <c r="AA25" s="15"/>
      <c r="AB25" s="5"/>
    </row>
    <row r="26" spans="2:28" x14ac:dyDescent="0.35">
      <c r="B26" s="5" t="str">
        <f t="shared" si="0"/>
        <v>Tivives</v>
      </c>
      <c r="C26" s="5">
        <f t="shared" si="1"/>
        <v>4</v>
      </c>
      <c r="D26" s="5" t="s">
        <v>373</v>
      </c>
      <c r="E26" s="5">
        <v>2</v>
      </c>
      <c r="F26" s="5" t="s">
        <v>31</v>
      </c>
      <c r="G26" s="5">
        <v>55</v>
      </c>
      <c r="H26" s="5">
        <v>3.8</v>
      </c>
      <c r="I26" s="5"/>
      <c r="J26" s="5"/>
      <c r="Q26" s="12"/>
      <c r="V26" s="10" t="s">
        <v>986</v>
      </c>
      <c r="W26" s="15"/>
      <c r="X26" s="15"/>
      <c r="Y26" s="15"/>
      <c r="Z26" s="15"/>
      <c r="AA26" s="15"/>
      <c r="AB26" s="5"/>
    </row>
    <row r="27" spans="2:28" x14ac:dyDescent="0.35">
      <c r="B27" s="5" t="str">
        <f t="shared" si="0"/>
        <v>Tivives</v>
      </c>
      <c r="C27" s="5">
        <f t="shared" si="1"/>
        <v>4</v>
      </c>
      <c r="D27" s="5" t="s">
        <v>373</v>
      </c>
      <c r="E27" s="5">
        <v>1</v>
      </c>
      <c r="F27" s="5" t="s">
        <v>8</v>
      </c>
      <c r="G27" s="5">
        <v>56</v>
      </c>
      <c r="H27" s="5">
        <v>5.8</v>
      </c>
      <c r="I27" s="5"/>
      <c r="J27" s="5"/>
      <c r="V27" s="10" t="s">
        <v>988</v>
      </c>
      <c r="W27" s="15"/>
      <c r="X27" s="15"/>
      <c r="Y27" s="15"/>
      <c r="Z27" s="15"/>
      <c r="AA27" s="15"/>
      <c r="AB27" s="5"/>
    </row>
    <row r="28" spans="2:28" x14ac:dyDescent="0.35">
      <c r="B28" s="5" t="str">
        <f t="shared" si="0"/>
        <v>Tivives</v>
      </c>
      <c r="C28" s="5">
        <f t="shared" si="1"/>
        <v>4</v>
      </c>
      <c r="D28" s="5" t="s">
        <v>373</v>
      </c>
      <c r="E28" s="5">
        <v>2</v>
      </c>
      <c r="F28" s="5" t="s">
        <v>31</v>
      </c>
      <c r="G28" s="5">
        <v>56</v>
      </c>
      <c r="H28" s="5">
        <v>4.4000000000000004</v>
      </c>
      <c r="I28" s="5"/>
      <c r="J28" s="5"/>
      <c r="V28" s="10" t="s">
        <v>992</v>
      </c>
      <c r="W28" s="15"/>
      <c r="X28" s="15"/>
      <c r="Y28" s="15"/>
      <c r="Z28" s="15"/>
      <c r="AA28" s="15"/>
      <c r="AB28" s="5"/>
    </row>
    <row r="29" spans="2:28" x14ac:dyDescent="0.35">
      <c r="B29" s="5" t="str">
        <f t="shared" si="0"/>
        <v>Tivives</v>
      </c>
      <c r="C29" s="5">
        <f t="shared" si="1"/>
        <v>4</v>
      </c>
      <c r="D29" s="5" t="s">
        <v>373</v>
      </c>
      <c r="E29" s="5">
        <v>3</v>
      </c>
      <c r="F29" s="5" t="s">
        <v>230</v>
      </c>
      <c r="G29" s="5">
        <v>117</v>
      </c>
      <c r="H29" s="5">
        <v>25.8</v>
      </c>
      <c r="I29" s="5"/>
      <c r="J29" s="5"/>
      <c r="V29" s="10" t="s">
        <v>5</v>
      </c>
      <c r="W29" s="15">
        <v>40</v>
      </c>
      <c r="X29" s="15">
        <v>41</v>
      </c>
      <c r="Y29" s="15">
        <v>41</v>
      </c>
      <c r="Z29" s="15">
        <f t="shared" si="4"/>
        <v>40.666666666666664</v>
      </c>
      <c r="AA29" s="15">
        <f t="shared" si="4"/>
        <v>40.666666666666664</v>
      </c>
      <c r="AB29" s="5"/>
    </row>
    <row r="30" spans="2:28" x14ac:dyDescent="0.35">
      <c r="B30" s="5" t="str">
        <f t="shared" si="0"/>
        <v>Tivives</v>
      </c>
      <c r="C30" s="5">
        <f t="shared" si="1"/>
        <v>4</v>
      </c>
      <c r="D30" s="5" t="s">
        <v>364</v>
      </c>
      <c r="E30" s="5">
        <v>1</v>
      </c>
      <c r="F30" s="5" t="s">
        <v>294</v>
      </c>
      <c r="G30" s="5">
        <v>44</v>
      </c>
      <c r="H30" s="5">
        <v>3.1</v>
      </c>
      <c r="I30" s="5"/>
      <c r="J30" s="5"/>
      <c r="V30" s="10" t="s">
        <v>989</v>
      </c>
      <c r="W30" s="15"/>
      <c r="X30" s="15"/>
      <c r="Y30" s="15"/>
      <c r="Z30" s="15"/>
      <c r="AA30" s="15"/>
      <c r="AB30" s="5"/>
    </row>
    <row r="31" spans="2:28" x14ac:dyDescent="0.35">
      <c r="B31" s="5" t="str">
        <f t="shared" si="0"/>
        <v>Tivives</v>
      </c>
      <c r="C31" s="5">
        <f t="shared" si="1"/>
        <v>4</v>
      </c>
      <c r="D31" s="5" t="s">
        <v>364</v>
      </c>
      <c r="E31" s="5">
        <v>2</v>
      </c>
      <c r="F31" s="5" t="s">
        <v>979</v>
      </c>
      <c r="G31" s="5">
        <v>83</v>
      </c>
      <c r="H31" s="5">
        <v>13</v>
      </c>
      <c r="I31" s="5"/>
      <c r="J31" s="5" t="s">
        <v>248</v>
      </c>
      <c r="V31" s="10" t="s">
        <v>377</v>
      </c>
      <c r="W31" s="15">
        <v>28.3</v>
      </c>
      <c r="X31" s="15">
        <v>28.3</v>
      </c>
      <c r="Y31" s="15">
        <v>28.4</v>
      </c>
      <c r="Z31" s="15">
        <f t="shared" si="4"/>
        <v>28.333333333333332</v>
      </c>
      <c r="AA31" s="15">
        <f t="shared" si="4"/>
        <v>28.333333333333332</v>
      </c>
    </row>
    <row r="32" spans="2:28" x14ac:dyDescent="0.35">
      <c r="B32" s="5" t="str">
        <f t="shared" si="0"/>
        <v>Tivives</v>
      </c>
      <c r="C32" s="5">
        <f t="shared" si="1"/>
        <v>4</v>
      </c>
      <c r="D32" s="5" t="s">
        <v>364</v>
      </c>
      <c r="E32" s="5">
        <v>2</v>
      </c>
      <c r="F32" s="5" t="s">
        <v>979</v>
      </c>
      <c r="G32" s="5">
        <v>84</v>
      </c>
      <c r="H32" s="5">
        <v>13.9</v>
      </c>
      <c r="I32" s="5"/>
      <c r="J32" s="5" t="s">
        <v>248</v>
      </c>
      <c r="V32" s="10" t="s">
        <v>387</v>
      </c>
      <c r="W32" s="15"/>
      <c r="X32" s="15"/>
      <c r="Y32" s="15"/>
      <c r="Z32" s="15"/>
      <c r="AA32" s="15"/>
    </row>
    <row r="33" spans="2:10" x14ac:dyDescent="0.35">
      <c r="B33" s="5" t="str">
        <f t="shared" si="0"/>
        <v>Tivives</v>
      </c>
      <c r="C33" s="5">
        <f t="shared" si="1"/>
        <v>4</v>
      </c>
      <c r="D33" s="5" t="s">
        <v>364</v>
      </c>
      <c r="E33" s="5">
        <v>2</v>
      </c>
      <c r="F33" s="5" t="s">
        <v>979</v>
      </c>
      <c r="G33" s="5">
        <v>84</v>
      </c>
      <c r="H33" s="5">
        <v>13.3</v>
      </c>
      <c r="I33" s="5"/>
      <c r="J33" s="5" t="s">
        <v>248</v>
      </c>
    </row>
    <row r="34" spans="2:10" x14ac:dyDescent="0.35">
      <c r="B34" s="5" t="str">
        <f t="shared" si="0"/>
        <v>Tivives</v>
      </c>
      <c r="C34" s="5">
        <f t="shared" si="1"/>
        <v>4</v>
      </c>
      <c r="D34" s="5" t="s">
        <v>364</v>
      </c>
      <c r="E34" s="5">
        <v>2</v>
      </c>
      <c r="F34" s="5" t="s">
        <v>979</v>
      </c>
      <c r="G34" s="5">
        <v>85</v>
      </c>
      <c r="H34" s="5">
        <v>16.100000000000001</v>
      </c>
      <c r="I34" s="5"/>
      <c r="J34" s="5" t="s">
        <v>248</v>
      </c>
    </row>
    <row r="35" spans="2:10" x14ac:dyDescent="0.35">
      <c r="B35" s="5" t="str">
        <f t="shared" si="0"/>
        <v>Tivives</v>
      </c>
      <c r="C35" s="5">
        <f t="shared" si="1"/>
        <v>4</v>
      </c>
      <c r="D35" s="5" t="s">
        <v>364</v>
      </c>
      <c r="E35" s="5">
        <v>2</v>
      </c>
      <c r="F35" s="5" t="s">
        <v>979</v>
      </c>
      <c r="G35" s="5">
        <v>86</v>
      </c>
      <c r="H35" s="5">
        <v>13.1</v>
      </c>
      <c r="I35" s="5"/>
      <c r="J35" s="5" t="s">
        <v>248</v>
      </c>
    </row>
    <row r="36" spans="2:10" x14ac:dyDescent="0.35">
      <c r="B36" s="5" t="str">
        <f t="shared" si="0"/>
        <v>Tivives</v>
      </c>
      <c r="C36" s="5">
        <f t="shared" si="1"/>
        <v>4</v>
      </c>
      <c r="D36" s="5" t="s">
        <v>364</v>
      </c>
      <c r="E36" s="5">
        <v>2</v>
      </c>
      <c r="F36" s="5" t="s">
        <v>979</v>
      </c>
      <c r="G36" s="5">
        <v>87</v>
      </c>
      <c r="H36" s="5">
        <v>13.9</v>
      </c>
      <c r="I36" s="5"/>
      <c r="J36" s="5" t="s">
        <v>248</v>
      </c>
    </row>
  </sheetData>
  <mergeCells count="1">
    <mergeCell ref="W3:AA3"/>
  </mergeCells>
  <conditionalFormatting sqref="W5:W9">
    <cfRule type="containsBlanks" dxfId="71" priority="3">
      <formula>LEN(TRIM(W5))=0</formula>
    </cfRule>
  </conditionalFormatting>
  <conditionalFormatting sqref="W13:Y14 Z15:AA15 W17:Y18">
    <cfRule type="containsBlanks" dxfId="70" priority="4">
      <formula>LEN(TRIM(W13))=0</formula>
    </cfRule>
  </conditionalFormatting>
  <conditionalFormatting sqref="W20:Y32">
    <cfRule type="containsBlanks" dxfId="69" priority="2">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5" id="{8F8AA4A8-EC70-497D-A69D-D29CCE245FBD}">
            <xm:f>COUNT(MATCH($F4,'Potential Species'!$C$4:$C$945, 0))=0</xm:f>
            <x14:dxf>
              <fill>
                <patternFill patternType="solid">
                  <bgColor theme="5" tint="0.79998168889431442"/>
                </patternFill>
              </fill>
            </x14:dxf>
          </x14:cfRule>
          <xm:sqref>F4:F36</xm:sqref>
        </x14:conditionalFormatting>
      </x14:conditionalFormatting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12A9-AACA-4D3C-80EE-438FB927ADC3}">
  <dimension ref="A1:I68"/>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8"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6</v>
      </c>
      <c r="C2" t="s">
        <v>364</v>
      </c>
      <c r="D2">
        <v>1</v>
      </c>
      <c r="E2" t="s">
        <v>35</v>
      </c>
      <c r="F2">
        <v>16</v>
      </c>
      <c r="G2">
        <v>0.1</v>
      </c>
    </row>
    <row r="3" spans="1:9" x14ac:dyDescent="0.35">
      <c r="A3" t="s">
        <v>16</v>
      </c>
      <c r="B3">
        <v>6</v>
      </c>
      <c r="C3" t="s">
        <v>364</v>
      </c>
      <c r="D3">
        <v>1</v>
      </c>
      <c r="E3" t="s">
        <v>35</v>
      </c>
      <c r="F3">
        <v>15</v>
      </c>
      <c r="G3">
        <v>0.1</v>
      </c>
    </row>
    <row r="4" spans="1:9" x14ac:dyDescent="0.35">
      <c r="A4" t="s">
        <v>16</v>
      </c>
      <c r="B4">
        <v>6</v>
      </c>
      <c r="C4" t="s">
        <v>364</v>
      </c>
      <c r="D4">
        <v>1</v>
      </c>
      <c r="E4" t="s">
        <v>35</v>
      </c>
      <c r="F4">
        <v>17</v>
      </c>
      <c r="G4">
        <v>0.1</v>
      </c>
    </row>
    <row r="5" spans="1:9" x14ac:dyDescent="0.35">
      <c r="A5" t="s">
        <v>16</v>
      </c>
      <c r="B5">
        <v>6</v>
      </c>
      <c r="C5" t="s">
        <v>364</v>
      </c>
      <c r="D5">
        <v>1</v>
      </c>
      <c r="E5" t="s">
        <v>71</v>
      </c>
      <c r="F5">
        <v>37</v>
      </c>
      <c r="G5">
        <v>0.5</v>
      </c>
    </row>
    <row r="6" spans="1:9" x14ac:dyDescent="0.35">
      <c r="A6" t="s">
        <v>16</v>
      </c>
      <c r="B6">
        <v>6</v>
      </c>
      <c r="C6" t="s">
        <v>364</v>
      </c>
      <c r="D6">
        <v>1</v>
      </c>
      <c r="E6" t="s">
        <v>71</v>
      </c>
      <c r="F6">
        <v>39</v>
      </c>
      <c r="G6">
        <v>0.6</v>
      </c>
    </row>
    <row r="7" spans="1:9" x14ac:dyDescent="0.35">
      <c r="A7" t="s">
        <v>16</v>
      </c>
      <c r="B7">
        <v>6</v>
      </c>
      <c r="C7" t="s">
        <v>364</v>
      </c>
      <c r="D7">
        <v>1</v>
      </c>
      <c r="E7" t="s">
        <v>71</v>
      </c>
      <c r="F7">
        <v>45</v>
      </c>
      <c r="G7">
        <v>1</v>
      </c>
    </row>
    <row r="8" spans="1:9" x14ac:dyDescent="0.35">
      <c r="A8" t="s">
        <v>16</v>
      </c>
      <c r="B8">
        <v>6</v>
      </c>
      <c r="C8" t="s">
        <v>364</v>
      </c>
      <c r="D8">
        <v>1</v>
      </c>
      <c r="E8" t="s">
        <v>35</v>
      </c>
      <c r="F8">
        <v>15</v>
      </c>
      <c r="G8">
        <v>0.1</v>
      </c>
    </row>
    <row r="9" spans="1:9" x14ac:dyDescent="0.35">
      <c r="A9" t="s">
        <v>16</v>
      </c>
      <c r="B9">
        <v>6</v>
      </c>
      <c r="C9" t="s">
        <v>364</v>
      </c>
      <c r="D9">
        <v>1</v>
      </c>
      <c r="E9" t="s">
        <v>35</v>
      </c>
      <c r="F9">
        <v>16</v>
      </c>
      <c r="G9">
        <v>0.1</v>
      </c>
    </row>
    <row r="10" spans="1:9" x14ac:dyDescent="0.35">
      <c r="A10" t="s">
        <v>16</v>
      </c>
      <c r="B10">
        <v>6</v>
      </c>
      <c r="C10" t="s">
        <v>364</v>
      </c>
      <c r="D10">
        <v>1</v>
      </c>
      <c r="E10" t="s">
        <v>35</v>
      </c>
      <c r="F10">
        <v>16</v>
      </c>
      <c r="G10">
        <v>0.1</v>
      </c>
    </row>
    <row r="11" spans="1:9" x14ac:dyDescent="0.35">
      <c r="A11" t="s">
        <v>16</v>
      </c>
      <c r="B11">
        <v>6</v>
      </c>
      <c r="C11" t="s">
        <v>364</v>
      </c>
      <c r="D11">
        <v>1</v>
      </c>
      <c r="E11" t="s">
        <v>35</v>
      </c>
      <c r="F11">
        <v>25</v>
      </c>
      <c r="G11">
        <v>0.4</v>
      </c>
    </row>
    <row r="12" spans="1:9" x14ac:dyDescent="0.35">
      <c r="A12" t="s">
        <v>16</v>
      </c>
      <c r="B12">
        <v>6</v>
      </c>
      <c r="C12" t="s">
        <v>364</v>
      </c>
      <c r="D12">
        <v>1</v>
      </c>
      <c r="E12" t="s">
        <v>35</v>
      </c>
      <c r="F12">
        <v>17</v>
      </c>
      <c r="G12">
        <v>0.1</v>
      </c>
    </row>
    <row r="13" spans="1:9" x14ac:dyDescent="0.35">
      <c r="A13" t="s">
        <v>16</v>
      </c>
      <c r="B13">
        <v>6</v>
      </c>
      <c r="C13" t="s">
        <v>364</v>
      </c>
      <c r="D13">
        <v>1</v>
      </c>
      <c r="E13" t="s">
        <v>35</v>
      </c>
      <c r="F13">
        <v>15</v>
      </c>
      <c r="G13">
        <v>0.1</v>
      </c>
    </row>
    <row r="14" spans="1:9" x14ac:dyDescent="0.35">
      <c r="A14" t="s">
        <v>16</v>
      </c>
      <c r="B14">
        <v>6</v>
      </c>
      <c r="C14" t="s">
        <v>364</v>
      </c>
      <c r="D14">
        <v>1</v>
      </c>
      <c r="E14" t="s">
        <v>35</v>
      </c>
      <c r="F14">
        <v>23</v>
      </c>
      <c r="G14">
        <v>0.3</v>
      </c>
    </row>
    <row r="15" spans="1:9" x14ac:dyDescent="0.35">
      <c r="A15" t="s">
        <v>16</v>
      </c>
      <c r="B15">
        <v>6</v>
      </c>
      <c r="C15" t="s">
        <v>364</v>
      </c>
      <c r="D15">
        <v>1</v>
      </c>
      <c r="E15" t="s">
        <v>35</v>
      </c>
      <c r="F15">
        <v>24</v>
      </c>
      <c r="G15">
        <v>0.3</v>
      </c>
    </row>
    <row r="16" spans="1:9" x14ac:dyDescent="0.35">
      <c r="A16" t="s">
        <v>16</v>
      </c>
      <c r="B16">
        <v>6</v>
      </c>
      <c r="C16" t="s">
        <v>364</v>
      </c>
      <c r="D16">
        <v>1</v>
      </c>
      <c r="E16" t="s">
        <v>35</v>
      </c>
      <c r="F16">
        <v>18</v>
      </c>
      <c r="G16">
        <v>0.1</v>
      </c>
    </row>
    <row r="17" spans="1:7" x14ac:dyDescent="0.35">
      <c r="A17" t="s">
        <v>16</v>
      </c>
      <c r="B17">
        <v>6</v>
      </c>
      <c r="C17" t="s">
        <v>364</v>
      </c>
      <c r="D17">
        <v>2</v>
      </c>
      <c r="E17" t="s">
        <v>23</v>
      </c>
      <c r="F17">
        <v>113</v>
      </c>
      <c r="G17">
        <v>23</v>
      </c>
    </row>
    <row r="18" spans="1:7" x14ac:dyDescent="0.35">
      <c r="A18" t="s">
        <v>16</v>
      </c>
      <c r="B18">
        <v>6</v>
      </c>
      <c r="C18" t="s">
        <v>364</v>
      </c>
      <c r="D18">
        <v>2</v>
      </c>
      <c r="E18" t="s">
        <v>230</v>
      </c>
      <c r="F18">
        <v>18</v>
      </c>
      <c r="G18">
        <v>0.1</v>
      </c>
    </row>
    <row r="19" spans="1:7" x14ac:dyDescent="0.35">
      <c r="A19" t="s">
        <v>16</v>
      </c>
      <c r="B19">
        <v>6</v>
      </c>
      <c r="C19" t="s">
        <v>364</v>
      </c>
      <c r="D19">
        <v>2</v>
      </c>
      <c r="E19" t="s">
        <v>35</v>
      </c>
      <c r="F19">
        <v>15</v>
      </c>
      <c r="G19">
        <v>0.1</v>
      </c>
    </row>
    <row r="20" spans="1:7" x14ac:dyDescent="0.35">
      <c r="A20" t="s">
        <v>16</v>
      </c>
      <c r="B20">
        <v>6</v>
      </c>
      <c r="C20" t="s">
        <v>364</v>
      </c>
      <c r="D20">
        <v>2</v>
      </c>
      <c r="E20" t="s">
        <v>71</v>
      </c>
      <c r="F20">
        <v>40</v>
      </c>
      <c r="G20">
        <v>0.7</v>
      </c>
    </row>
    <row r="21" spans="1:7" x14ac:dyDescent="0.35">
      <c r="A21" t="s">
        <v>16</v>
      </c>
      <c r="B21">
        <v>6</v>
      </c>
      <c r="C21" t="s">
        <v>364</v>
      </c>
      <c r="D21">
        <v>2</v>
      </c>
      <c r="E21" t="s">
        <v>71</v>
      </c>
      <c r="F21">
        <v>35</v>
      </c>
      <c r="G21">
        <v>0.6</v>
      </c>
    </row>
    <row r="22" spans="1:7" x14ac:dyDescent="0.35">
      <c r="A22" t="s">
        <v>16</v>
      </c>
      <c r="B22">
        <v>6</v>
      </c>
      <c r="C22" t="s">
        <v>364</v>
      </c>
      <c r="D22">
        <v>2</v>
      </c>
      <c r="E22" t="s">
        <v>35</v>
      </c>
      <c r="F22">
        <v>19</v>
      </c>
      <c r="G22">
        <v>0.1</v>
      </c>
    </row>
    <row r="23" spans="1:7" x14ac:dyDescent="0.35">
      <c r="A23" t="s">
        <v>16</v>
      </c>
      <c r="B23">
        <v>6</v>
      </c>
      <c r="C23" t="s">
        <v>364</v>
      </c>
      <c r="D23">
        <v>2</v>
      </c>
      <c r="E23" t="s">
        <v>35</v>
      </c>
      <c r="F23">
        <v>15</v>
      </c>
      <c r="G23">
        <v>0.1</v>
      </c>
    </row>
    <row r="24" spans="1:7" x14ac:dyDescent="0.35">
      <c r="A24" t="s">
        <v>16</v>
      </c>
      <c r="B24">
        <v>6</v>
      </c>
      <c r="C24" t="s">
        <v>364</v>
      </c>
      <c r="D24">
        <v>2</v>
      </c>
      <c r="E24" t="s">
        <v>35</v>
      </c>
      <c r="F24">
        <v>16</v>
      </c>
      <c r="G24">
        <v>0.1</v>
      </c>
    </row>
    <row r="25" spans="1:7" x14ac:dyDescent="0.35">
      <c r="A25" t="s">
        <v>16</v>
      </c>
      <c r="B25">
        <v>6</v>
      </c>
      <c r="C25" t="s">
        <v>364</v>
      </c>
      <c r="D25">
        <v>2</v>
      </c>
      <c r="E25" t="s">
        <v>35</v>
      </c>
      <c r="F25">
        <v>20</v>
      </c>
      <c r="G25">
        <v>0.1</v>
      </c>
    </row>
    <row r="26" spans="1:7" x14ac:dyDescent="0.35">
      <c r="A26" t="s">
        <v>16</v>
      </c>
      <c r="B26">
        <v>6</v>
      </c>
      <c r="C26" t="s">
        <v>364</v>
      </c>
      <c r="D26">
        <v>2</v>
      </c>
      <c r="E26" t="s">
        <v>35</v>
      </c>
      <c r="F26">
        <v>15</v>
      </c>
      <c r="G26">
        <v>0.1</v>
      </c>
    </row>
    <row r="27" spans="1:7" x14ac:dyDescent="0.35">
      <c r="A27" t="s">
        <v>16</v>
      </c>
      <c r="B27">
        <v>6</v>
      </c>
      <c r="C27" t="s">
        <v>365</v>
      </c>
      <c r="D27">
        <v>1</v>
      </c>
      <c r="E27" t="s">
        <v>15</v>
      </c>
      <c r="F27">
        <v>115</v>
      </c>
      <c r="G27">
        <v>28.9</v>
      </c>
    </row>
    <row r="28" spans="1:7" x14ac:dyDescent="0.35">
      <c r="A28" t="s">
        <v>16</v>
      </c>
      <c r="B28">
        <v>6</v>
      </c>
      <c r="C28" t="s">
        <v>365</v>
      </c>
      <c r="D28">
        <v>1</v>
      </c>
      <c r="E28" t="s">
        <v>15</v>
      </c>
      <c r="F28">
        <v>105</v>
      </c>
      <c r="G28">
        <v>28.5</v>
      </c>
    </row>
    <row r="29" spans="1:7" x14ac:dyDescent="0.35">
      <c r="A29" t="s">
        <v>16</v>
      </c>
      <c r="B29">
        <v>6</v>
      </c>
      <c r="C29" t="s">
        <v>365</v>
      </c>
      <c r="D29">
        <v>1</v>
      </c>
      <c r="E29" t="s">
        <v>15</v>
      </c>
      <c r="F29">
        <v>140</v>
      </c>
      <c r="G29">
        <v>46.1</v>
      </c>
    </row>
    <row r="30" spans="1:7" x14ac:dyDescent="0.35">
      <c r="A30" t="s">
        <v>16</v>
      </c>
      <c r="B30">
        <v>6</v>
      </c>
      <c r="C30" t="s">
        <v>365</v>
      </c>
      <c r="D30">
        <v>2</v>
      </c>
      <c r="E30" t="s">
        <v>60</v>
      </c>
      <c r="F30">
        <v>135</v>
      </c>
      <c r="G30">
        <v>35.799999999999997</v>
      </c>
    </row>
    <row r="31" spans="1:7" x14ac:dyDescent="0.35">
      <c r="A31" t="s">
        <v>16</v>
      </c>
      <c r="B31">
        <v>6</v>
      </c>
      <c r="C31" t="s">
        <v>365</v>
      </c>
      <c r="D31">
        <v>2</v>
      </c>
      <c r="E31" t="s">
        <v>68</v>
      </c>
      <c r="F31">
        <v>115</v>
      </c>
      <c r="G31">
        <v>16</v>
      </c>
    </row>
    <row r="32" spans="1:7" x14ac:dyDescent="0.35">
      <c r="A32" t="s">
        <v>16</v>
      </c>
      <c r="B32">
        <v>6</v>
      </c>
      <c r="C32" t="s">
        <v>365</v>
      </c>
      <c r="D32">
        <v>2</v>
      </c>
      <c r="E32" t="s">
        <v>15</v>
      </c>
      <c r="F32">
        <v>113</v>
      </c>
      <c r="G32">
        <v>27.5</v>
      </c>
    </row>
    <row r="33" spans="1:7" x14ac:dyDescent="0.35">
      <c r="A33" t="s">
        <v>16</v>
      </c>
      <c r="B33">
        <v>6</v>
      </c>
      <c r="C33" t="s">
        <v>365</v>
      </c>
      <c r="D33">
        <v>3</v>
      </c>
      <c r="E33" t="s">
        <v>71</v>
      </c>
      <c r="F33">
        <v>125</v>
      </c>
      <c r="G33">
        <v>17.8</v>
      </c>
    </row>
    <row r="34" spans="1:7" x14ac:dyDescent="0.35">
      <c r="A34" t="s">
        <v>16</v>
      </c>
      <c r="B34">
        <v>6</v>
      </c>
      <c r="C34" t="s">
        <v>365</v>
      </c>
      <c r="D34">
        <v>3</v>
      </c>
      <c r="E34" t="s">
        <v>15</v>
      </c>
      <c r="F34">
        <v>130</v>
      </c>
      <c r="G34">
        <v>40.1</v>
      </c>
    </row>
    <row r="35" spans="1:7" x14ac:dyDescent="0.35">
      <c r="A35" t="s">
        <v>16</v>
      </c>
      <c r="B35">
        <v>6</v>
      </c>
      <c r="C35" t="s">
        <v>365</v>
      </c>
      <c r="D35">
        <v>4</v>
      </c>
      <c r="E35" t="s">
        <v>60</v>
      </c>
      <c r="F35">
        <v>140</v>
      </c>
      <c r="G35">
        <v>41.5</v>
      </c>
    </row>
    <row r="36" spans="1:7" x14ac:dyDescent="0.35">
      <c r="A36" t="s">
        <v>16</v>
      </c>
      <c r="B36">
        <v>6</v>
      </c>
      <c r="C36" t="s">
        <v>365</v>
      </c>
      <c r="D36">
        <v>5</v>
      </c>
      <c r="E36" t="s">
        <v>68</v>
      </c>
      <c r="F36">
        <v>100</v>
      </c>
      <c r="G36">
        <v>8.6</v>
      </c>
    </row>
    <row r="37" spans="1:7" x14ac:dyDescent="0.35">
      <c r="A37" t="s">
        <v>16</v>
      </c>
      <c r="B37">
        <v>6</v>
      </c>
      <c r="C37" t="s">
        <v>365</v>
      </c>
      <c r="D37">
        <v>6</v>
      </c>
      <c r="E37" t="s">
        <v>68</v>
      </c>
      <c r="F37">
        <v>85</v>
      </c>
      <c r="G37">
        <v>6.6</v>
      </c>
    </row>
    <row r="38" spans="1:7" x14ac:dyDescent="0.35">
      <c r="A38" t="s">
        <v>16</v>
      </c>
      <c r="B38">
        <v>6</v>
      </c>
      <c r="C38" t="s">
        <v>365</v>
      </c>
      <c r="D38">
        <v>7</v>
      </c>
      <c r="E38" t="s">
        <v>71</v>
      </c>
      <c r="F38">
        <v>120</v>
      </c>
      <c r="G38">
        <v>13.2</v>
      </c>
    </row>
    <row r="39" spans="1:7" x14ac:dyDescent="0.35">
      <c r="A39" t="s">
        <v>16</v>
      </c>
      <c r="B39">
        <v>6</v>
      </c>
      <c r="C39" t="s">
        <v>365</v>
      </c>
      <c r="D39">
        <v>8</v>
      </c>
      <c r="E39" t="s">
        <v>60</v>
      </c>
      <c r="F39">
        <v>142</v>
      </c>
      <c r="G39">
        <v>48.2</v>
      </c>
    </row>
    <row r="40" spans="1:7" x14ac:dyDescent="0.35">
      <c r="A40" t="s">
        <v>16</v>
      </c>
      <c r="B40">
        <v>6</v>
      </c>
      <c r="C40" t="s">
        <v>365</v>
      </c>
      <c r="D40">
        <v>9</v>
      </c>
      <c r="E40" t="s">
        <v>68</v>
      </c>
      <c r="F40">
        <v>111</v>
      </c>
      <c r="G40">
        <v>15.1</v>
      </c>
    </row>
    <row r="41" spans="1:7" x14ac:dyDescent="0.35">
      <c r="A41" t="s">
        <v>16</v>
      </c>
      <c r="B41">
        <v>6</v>
      </c>
      <c r="C41" t="s">
        <v>365</v>
      </c>
      <c r="D41">
        <v>10</v>
      </c>
      <c r="E41" t="s">
        <v>68</v>
      </c>
      <c r="F41">
        <v>113</v>
      </c>
      <c r="G41">
        <v>15.9</v>
      </c>
    </row>
    <row r="42" spans="1:7" x14ac:dyDescent="0.35">
      <c r="A42" t="s">
        <v>16</v>
      </c>
      <c r="B42">
        <v>6</v>
      </c>
      <c r="C42" t="s">
        <v>365</v>
      </c>
      <c r="D42">
        <v>11</v>
      </c>
      <c r="E42" t="s">
        <v>68</v>
      </c>
      <c r="F42">
        <v>85</v>
      </c>
      <c r="G42">
        <v>6.5</v>
      </c>
    </row>
    <row r="43" spans="1:7" x14ac:dyDescent="0.35">
      <c r="A43" t="s">
        <v>16</v>
      </c>
      <c r="B43">
        <v>6</v>
      </c>
      <c r="C43" t="s">
        <v>365</v>
      </c>
      <c r="D43">
        <v>12</v>
      </c>
      <c r="E43" t="s">
        <v>68</v>
      </c>
      <c r="F43">
        <v>105</v>
      </c>
      <c r="G43">
        <v>13</v>
      </c>
    </row>
    <row r="44" spans="1:7" x14ac:dyDescent="0.35">
      <c r="A44" t="s">
        <v>16</v>
      </c>
      <c r="B44">
        <v>6</v>
      </c>
      <c r="C44" t="s">
        <v>365</v>
      </c>
      <c r="D44">
        <v>13</v>
      </c>
      <c r="E44" t="s">
        <v>23</v>
      </c>
      <c r="F44">
        <v>115</v>
      </c>
      <c r="G44">
        <v>21.5</v>
      </c>
    </row>
    <row r="45" spans="1:7" x14ac:dyDescent="0.35">
      <c r="A45" t="s">
        <v>16</v>
      </c>
      <c r="B45">
        <v>6</v>
      </c>
      <c r="C45" t="s">
        <v>365</v>
      </c>
      <c r="D45">
        <v>14</v>
      </c>
      <c r="E45" t="s">
        <v>15</v>
      </c>
      <c r="F45">
        <v>136</v>
      </c>
      <c r="G45">
        <v>45.1</v>
      </c>
    </row>
    <row r="46" spans="1:7" x14ac:dyDescent="0.35">
      <c r="A46" t="s">
        <v>16</v>
      </c>
      <c r="B46">
        <v>6</v>
      </c>
      <c r="C46" t="s">
        <v>365</v>
      </c>
      <c r="D46">
        <v>15</v>
      </c>
      <c r="E46" t="s">
        <v>71</v>
      </c>
      <c r="F46">
        <v>100</v>
      </c>
      <c r="G46">
        <v>9.9</v>
      </c>
    </row>
    <row r="47" spans="1:7" x14ac:dyDescent="0.35">
      <c r="A47" t="s">
        <v>16</v>
      </c>
      <c r="B47">
        <v>6</v>
      </c>
      <c r="C47" t="s">
        <v>373</v>
      </c>
      <c r="D47">
        <v>1</v>
      </c>
      <c r="E47" t="s">
        <v>35</v>
      </c>
      <c r="F47">
        <v>65</v>
      </c>
      <c r="G47">
        <v>6.6</v>
      </c>
    </row>
    <row r="48" spans="1:7" x14ac:dyDescent="0.35">
      <c r="A48" t="s">
        <v>16</v>
      </c>
      <c r="B48">
        <v>6</v>
      </c>
      <c r="C48" t="s">
        <v>373</v>
      </c>
      <c r="D48">
        <v>1</v>
      </c>
      <c r="E48" t="s">
        <v>35</v>
      </c>
      <c r="F48">
        <v>66</v>
      </c>
      <c r="G48">
        <v>4.0999999999999996</v>
      </c>
    </row>
    <row r="49" spans="1:7" x14ac:dyDescent="0.35">
      <c r="A49" t="s">
        <v>16</v>
      </c>
      <c r="B49">
        <v>6</v>
      </c>
      <c r="C49" t="s">
        <v>373</v>
      </c>
      <c r="D49">
        <v>1</v>
      </c>
      <c r="E49" t="s">
        <v>35</v>
      </c>
      <c r="F49">
        <v>35</v>
      </c>
      <c r="G49">
        <v>0.8</v>
      </c>
    </row>
    <row r="50" spans="1:7" x14ac:dyDescent="0.35">
      <c r="A50" t="s">
        <v>16</v>
      </c>
      <c r="B50">
        <v>6</v>
      </c>
      <c r="C50" t="s">
        <v>373</v>
      </c>
      <c r="D50">
        <v>1</v>
      </c>
      <c r="E50" t="s">
        <v>35</v>
      </c>
      <c r="F50">
        <v>44</v>
      </c>
      <c r="G50">
        <v>2.8</v>
      </c>
    </row>
    <row r="51" spans="1:7" x14ac:dyDescent="0.35">
      <c r="A51" t="s">
        <v>16</v>
      </c>
      <c r="B51">
        <v>6</v>
      </c>
      <c r="C51" t="s">
        <v>373</v>
      </c>
      <c r="D51">
        <v>1</v>
      </c>
      <c r="E51" t="s">
        <v>35</v>
      </c>
      <c r="F51">
        <v>61</v>
      </c>
      <c r="G51">
        <v>4.8</v>
      </c>
    </row>
    <row r="52" spans="1:7" x14ac:dyDescent="0.35">
      <c r="A52" t="s">
        <v>16</v>
      </c>
      <c r="B52">
        <v>6</v>
      </c>
      <c r="C52" t="s">
        <v>373</v>
      </c>
      <c r="D52">
        <v>1</v>
      </c>
      <c r="E52" t="s">
        <v>35</v>
      </c>
      <c r="F52">
        <v>56</v>
      </c>
      <c r="G52">
        <v>4.3</v>
      </c>
    </row>
    <row r="53" spans="1:7" x14ac:dyDescent="0.35">
      <c r="A53" t="s">
        <v>16</v>
      </c>
      <c r="B53">
        <v>6</v>
      </c>
      <c r="C53" t="s">
        <v>373</v>
      </c>
      <c r="D53">
        <v>1</v>
      </c>
      <c r="E53" t="s">
        <v>22</v>
      </c>
      <c r="F53">
        <v>38</v>
      </c>
      <c r="G53">
        <v>1.7</v>
      </c>
    </row>
    <row r="54" spans="1:7" x14ac:dyDescent="0.35">
      <c r="A54" t="s">
        <v>16</v>
      </c>
      <c r="B54">
        <v>6</v>
      </c>
      <c r="C54" t="s">
        <v>373</v>
      </c>
      <c r="D54">
        <v>1</v>
      </c>
      <c r="E54" t="s">
        <v>35</v>
      </c>
      <c r="F54">
        <v>35</v>
      </c>
      <c r="G54">
        <v>1</v>
      </c>
    </row>
    <row r="55" spans="1:7" x14ac:dyDescent="0.35">
      <c r="A55" t="s">
        <v>16</v>
      </c>
      <c r="B55">
        <v>6</v>
      </c>
      <c r="C55" t="s">
        <v>373</v>
      </c>
      <c r="D55">
        <v>1</v>
      </c>
      <c r="E55" t="s">
        <v>35</v>
      </c>
      <c r="F55">
        <v>39</v>
      </c>
      <c r="G55">
        <v>1.1000000000000001</v>
      </c>
    </row>
    <row r="56" spans="1:7" x14ac:dyDescent="0.35">
      <c r="A56" t="s">
        <v>16</v>
      </c>
      <c r="B56">
        <v>6</v>
      </c>
      <c r="C56" t="s">
        <v>373</v>
      </c>
      <c r="D56">
        <v>1</v>
      </c>
      <c r="E56" t="s">
        <v>35</v>
      </c>
      <c r="F56">
        <v>22</v>
      </c>
      <c r="G56">
        <v>0.3</v>
      </c>
    </row>
    <row r="57" spans="1:7" x14ac:dyDescent="0.35">
      <c r="A57" t="s">
        <v>16</v>
      </c>
      <c r="B57">
        <v>6</v>
      </c>
      <c r="C57" t="s">
        <v>373</v>
      </c>
      <c r="D57">
        <v>1</v>
      </c>
      <c r="E57" t="s">
        <v>22</v>
      </c>
      <c r="F57">
        <v>34</v>
      </c>
      <c r="G57">
        <v>1.2</v>
      </c>
    </row>
    <row r="58" spans="1:7" x14ac:dyDescent="0.35">
      <c r="A58" t="s">
        <v>16</v>
      </c>
      <c r="B58">
        <v>6</v>
      </c>
      <c r="C58" t="s">
        <v>373</v>
      </c>
      <c r="D58">
        <v>2</v>
      </c>
      <c r="E58" t="s">
        <v>23</v>
      </c>
      <c r="F58">
        <v>166</v>
      </c>
      <c r="G58">
        <v>67.900000000000006</v>
      </c>
    </row>
    <row r="59" spans="1:7" x14ac:dyDescent="0.35">
      <c r="A59" t="s">
        <v>16</v>
      </c>
      <c r="B59">
        <v>6</v>
      </c>
      <c r="C59" t="s">
        <v>373</v>
      </c>
      <c r="D59">
        <v>2</v>
      </c>
      <c r="E59" t="s">
        <v>22</v>
      </c>
      <c r="F59">
        <v>32</v>
      </c>
      <c r="G59">
        <v>1.1000000000000001</v>
      </c>
    </row>
    <row r="60" spans="1:7" x14ac:dyDescent="0.35">
      <c r="A60" t="s">
        <v>16</v>
      </c>
      <c r="B60">
        <v>6</v>
      </c>
      <c r="C60" t="s">
        <v>373</v>
      </c>
      <c r="D60">
        <v>2</v>
      </c>
      <c r="E60" t="s">
        <v>23</v>
      </c>
      <c r="F60">
        <v>146</v>
      </c>
      <c r="G60">
        <v>49.1</v>
      </c>
    </row>
    <row r="61" spans="1:7" x14ac:dyDescent="0.35">
      <c r="A61" t="s">
        <v>16</v>
      </c>
      <c r="B61">
        <v>6</v>
      </c>
      <c r="C61" t="s">
        <v>373</v>
      </c>
      <c r="D61">
        <v>2</v>
      </c>
      <c r="E61" t="s">
        <v>35</v>
      </c>
      <c r="F61">
        <v>63</v>
      </c>
      <c r="G61">
        <v>6.6</v>
      </c>
    </row>
    <row r="62" spans="1:7" x14ac:dyDescent="0.35">
      <c r="A62" t="s">
        <v>16</v>
      </c>
      <c r="B62">
        <v>6</v>
      </c>
      <c r="C62" t="s">
        <v>373</v>
      </c>
      <c r="D62">
        <v>2</v>
      </c>
      <c r="E62" t="s">
        <v>35</v>
      </c>
      <c r="F62">
        <v>25</v>
      </c>
      <c r="G62">
        <v>0.8</v>
      </c>
    </row>
    <row r="63" spans="1:7" x14ac:dyDescent="0.35">
      <c r="A63" t="s">
        <v>16</v>
      </c>
      <c r="B63">
        <v>6</v>
      </c>
      <c r="C63" t="s">
        <v>373</v>
      </c>
      <c r="D63">
        <v>2</v>
      </c>
      <c r="E63" t="s">
        <v>294</v>
      </c>
      <c r="F63">
        <v>172</v>
      </c>
      <c r="G63">
        <v>216.5</v>
      </c>
    </row>
    <row r="64" spans="1:7" x14ac:dyDescent="0.35">
      <c r="A64" t="s">
        <v>16</v>
      </c>
      <c r="B64">
        <v>6</v>
      </c>
      <c r="C64" t="s">
        <v>373</v>
      </c>
      <c r="D64">
        <v>2</v>
      </c>
      <c r="E64" t="s">
        <v>35</v>
      </c>
      <c r="F64">
        <v>32</v>
      </c>
      <c r="G64">
        <v>0.8</v>
      </c>
    </row>
    <row r="65" spans="1:7" x14ac:dyDescent="0.35">
      <c r="A65" t="s">
        <v>16</v>
      </c>
      <c r="B65">
        <v>6</v>
      </c>
      <c r="C65" t="s">
        <v>373</v>
      </c>
      <c r="D65">
        <v>2</v>
      </c>
      <c r="E65" t="s">
        <v>35</v>
      </c>
      <c r="F65">
        <v>15</v>
      </c>
      <c r="G65">
        <v>0.1</v>
      </c>
    </row>
    <row r="66" spans="1:7" x14ac:dyDescent="0.35">
      <c r="A66" t="s">
        <v>16</v>
      </c>
      <c r="B66">
        <v>6</v>
      </c>
      <c r="C66" t="s">
        <v>373</v>
      </c>
      <c r="D66">
        <v>3</v>
      </c>
      <c r="E66" t="s">
        <v>71</v>
      </c>
      <c r="F66">
        <v>120</v>
      </c>
      <c r="G66">
        <v>21.7</v>
      </c>
    </row>
    <row r="67" spans="1:7" x14ac:dyDescent="0.35">
      <c r="A67" t="s">
        <v>16</v>
      </c>
      <c r="B67">
        <v>6</v>
      </c>
      <c r="C67" t="s">
        <v>373</v>
      </c>
      <c r="D67">
        <v>3</v>
      </c>
      <c r="E67" t="s">
        <v>22</v>
      </c>
      <c r="F67">
        <v>45</v>
      </c>
      <c r="G67">
        <v>3.5</v>
      </c>
    </row>
    <row r="68" spans="1:7" x14ac:dyDescent="0.35">
      <c r="A68" t="s">
        <v>16</v>
      </c>
      <c r="B68">
        <v>6</v>
      </c>
      <c r="C68" t="s">
        <v>373</v>
      </c>
      <c r="D68">
        <v>3</v>
      </c>
      <c r="E68" t="s">
        <v>22</v>
      </c>
      <c r="F68">
        <v>36</v>
      </c>
      <c r="G68">
        <v>1.3</v>
      </c>
    </row>
  </sheetData>
  <pageMargins left="0.7" right="0.7" top="0.75" bottom="0.75" header="0.3" footer="0.3"/>
  <tableParts count="1">
    <tablePart r:id="rId1"/>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683C-3E3E-4A8E-AA05-1A3167A5ED4B}">
  <dimension ref="A1:I61"/>
  <sheetViews>
    <sheetView workbookViewId="0"/>
  </sheetViews>
  <sheetFormatPr defaultRowHeight="14.5" x14ac:dyDescent="0.35"/>
  <cols>
    <col min="1" max="1" width="6.1796875" bestFit="1" customWidth="1"/>
    <col min="2" max="2" width="6.7265625" bestFit="1" customWidth="1"/>
    <col min="3" max="3" width="12.6328125" bestFit="1" customWidth="1"/>
    <col min="4" max="4" width="13.08984375" bestFit="1" customWidth="1"/>
    <col min="5" max="5" width="19.36328125" bestFit="1" customWidth="1"/>
    <col min="6" max="6" width="20.81640625" bestFit="1" customWidth="1"/>
    <col min="7" max="7" width="11" bestFit="1" customWidth="1"/>
    <col min="8" max="8" width="10.81640625" bestFit="1" customWidth="1"/>
    <col min="9" max="9" width="8" bestFit="1" customWidth="1"/>
  </cols>
  <sheetData>
    <row r="1" spans="1:9" x14ac:dyDescent="0.35">
      <c r="A1" t="s">
        <v>295</v>
      </c>
      <c r="B1" t="s">
        <v>1053</v>
      </c>
      <c r="C1" t="s">
        <v>366</v>
      </c>
      <c r="D1" t="s">
        <v>1057</v>
      </c>
      <c r="E1" t="s">
        <v>356</v>
      </c>
      <c r="F1" t="s">
        <v>1054</v>
      </c>
      <c r="G1" t="s">
        <v>1055</v>
      </c>
      <c r="H1" t="s">
        <v>1058</v>
      </c>
      <c r="I1" t="s">
        <v>360</v>
      </c>
    </row>
    <row r="2" spans="1:9" x14ac:dyDescent="0.35">
      <c r="A2" t="s">
        <v>51</v>
      </c>
      <c r="B2">
        <v>5</v>
      </c>
      <c r="C2" t="s">
        <v>365</v>
      </c>
      <c r="D2">
        <v>1</v>
      </c>
      <c r="E2" t="s">
        <v>256</v>
      </c>
      <c r="F2">
        <v>181</v>
      </c>
      <c r="G2">
        <v>59.4</v>
      </c>
    </row>
    <row r="3" spans="1:9" x14ac:dyDescent="0.35">
      <c r="A3" t="s">
        <v>51</v>
      </c>
      <c r="B3">
        <v>5</v>
      </c>
      <c r="C3" t="s">
        <v>365</v>
      </c>
      <c r="D3">
        <v>1</v>
      </c>
      <c r="E3" t="s">
        <v>23</v>
      </c>
      <c r="F3">
        <v>122</v>
      </c>
      <c r="G3">
        <v>27.6</v>
      </c>
    </row>
    <row r="4" spans="1:9" x14ac:dyDescent="0.35">
      <c r="A4" t="s">
        <v>51</v>
      </c>
      <c r="B4">
        <v>5</v>
      </c>
      <c r="C4" t="s">
        <v>365</v>
      </c>
      <c r="D4">
        <v>2</v>
      </c>
      <c r="E4" t="s">
        <v>77</v>
      </c>
      <c r="F4">
        <v>103</v>
      </c>
      <c r="G4">
        <v>14.8</v>
      </c>
    </row>
    <row r="5" spans="1:9" x14ac:dyDescent="0.35">
      <c r="A5" t="s">
        <v>51</v>
      </c>
      <c r="B5">
        <v>5</v>
      </c>
      <c r="C5" t="s">
        <v>365</v>
      </c>
      <c r="D5">
        <v>2</v>
      </c>
      <c r="E5" t="s">
        <v>77</v>
      </c>
      <c r="F5">
        <v>112</v>
      </c>
      <c r="G5">
        <v>16.899999999999999</v>
      </c>
    </row>
    <row r="6" spans="1:9" x14ac:dyDescent="0.35">
      <c r="A6" t="s">
        <v>51</v>
      </c>
      <c r="B6">
        <v>5</v>
      </c>
      <c r="C6" t="s">
        <v>365</v>
      </c>
      <c r="D6">
        <v>3</v>
      </c>
      <c r="E6" t="s">
        <v>405</v>
      </c>
      <c r="F6">
        <v>86</v>
      </c>
      <c r="G6">
        <v>22.3</v>
      </c>
    </row>
    <row r="7" spans="1:9" x14ac:dyDescent="0.35">
      <c r="A7" t="s">
        <v>51</v>
      </c>
      <c r="B7">
        <v>5</v>
      </c>
      <c r="C7" t="s">
        <v>365</v>
      </c>
      <c r="D7">
        <v>4</v>
      </c>
      <c r="E7" t="s">
        <v>36</v>
      </c>
      <c r="F7">
        <v>135</v>
      </c>
      <c r="G7">
        <v>28.6</v>
      </c>
    </row>
    <row r="8" spans="1:9" x14ac:dyDescent="0.35">
      <c r="A8" t="s">
        <v>51</v>
      </c>
      <c r="B8">
        <v>5</v>
      </c>
      <c r="C8" t="s">
        <v>365</v>
      </c>
      <c r="D8">
        <v>5</v>
      </c>
      <c r="E8" t="s">
        <v>217</v>
      </c>
      <c r="F8">
        <v>142</v>
      </c>
      <c r="G8">
        <v>62.4</v>
      </c>
    </row>
    <row r="9" spans="1:9" x14ac:dyDescent="0.35">
      <c r="A9" t="s">
        <v>51</v>
      </c>
      <c r="B9">
        <v>5</v>
      </c>
      <c r="C9" t="s">
        <v>365</v>
      </c>
      <c r="D9">
        <v>6</v>
      </c>
      <c r="E9" t="s">
        <v>23</v>
      </c>
      <c r="F9">
        <v>122</v>
      </c>
      <c r="G9">
        <v>25.2</v>
      </c>
    </row>
    <row r="10" spans="1:9" x14ac:dyDescent="0.35">
      <c r="A10" t="s">
        <v>51</v>
      </c>
      <c r="B10">
        <v>5</v>
      </c>
      <c r="C10" t="s">
        <v>365</v>
      </c>
      <c r="D10">
        <v>7</v>
      </c>
      <c r="E10" t="s">
        <v>454</v>
      </c>
      <c r="F10">
        <v>156</v>
      </c>
      <c r="G10">
        <v>86.2</v>
      </c>
    </row>
    <row r="11" spans="1:9" x14ac:dyDescent="0.35">
      <c r="A11" t="s">
        <v>51</v>
      </c>
      <c r="B11">
        <v>5</v>
      </c>
      <c r="C11" t="s">
        <v>365</v>
      </c>
      <c r="D11">
        <v>8</v>
      </c>
      <c r="E11" t="s">
        <v>256</v>
      </c>
      <c r="F11">
        <v>176</v>
      </c>
      <c r="G11">
        <v>67.099999999999994</v>
      </c>
    </row>
    <row r="12" spans="1:9" x14ac:dyDescent="0.35">
      <c r="A12" t="s">
        <v>51</v>
      </c>
      <c r="B12">
        <v>5</v>
      </c>
      <c r="C12" t="s">
        <v>365</v>
      </c>
      <c r="D12">
        <v>9</v>
      </c>
      <c r="E12" t="s">
        <v>23</v>
      </c>
      <c r="F12">
        <v>121</v>
      </c>
      <c r="G12">
        <v>27.9</v>
      </c>
    </row>
    <row r="13" spans="1:9" x14ac:dyDescent="0.35">
      <c r="A13" t="s">
        <v>51</v>
      </c>
      <c r="B13">
        <v>5</v>
      </c>
      <c r="C13" t="s">
        <v>365</v>
      </c>
      <c r="D13">
        <v>10</v>
      </c>
      <c r="E13" t="s">
        <v>23</v>
      </c>
      <c r="F13">
        <v>127</v>
      </c>
      <c r="G13">
        <v>24.9</v>
      </c>
    </row>
    <row r="14" spans="1:9" x14ac:dyDescent="0.35">
      <c r="A14" t="s">
        <v>51</v>
      </c>
      <c r="B14">
        <v>5</v>
      </c>
      <c r="C14" t="s">
        <v>364</v>
      </c>
      <c r="D14">
        <v>1</v>
      </c>
      <c r="E14" t="s">
        <v>23</v>
      </c>
      <c r="F14">
        <v>142</v>
      </c>
      <c r="G14">
        <v>39.6</v>
      </c>
    </row>
    <row r="15" spans="1:9" x14ac:dyDescent="0.35">
      <c r="A15" t="s">
        <v>51</v>
      </c>
      <c r="B15">
        <v>5</v>
      </c>
      <c r="C15" t="s">
        <v>364</v>
      </c>
      <c r="D15">
        <v>1</v>
      </c>
      <c r="E15" t="s">
        <v>68</v>
      </c>
      <c r="F15">
        <v>32</v>
      </c>
      <c r="G15">
        <v>0.4</v>
      </c>
    </row>
    <row r="16" spans="1:9" x14ac:dyDescent="0.35">
      <c r="A16" t="s">
        <v>51</v>
      </c>
      <c r="B16">
        <v>5</v>
      </c>
      <c r="C16" t="s">
        <v>364</v>
      </c>
      <c r="D16">
        <v>1</v>
      </c>
      <c r="E16" t="s">
        <v>68</v>
      </c>
      <c r="F16">
        <v>27</v>
      </c>
      <c r="G16">
        <v>0.2</v>
      </c>
    </row>
    <row r="17" spans="1:7" x14ac:dyDescent="0.35">
      <c r="A17" t="s">
        <v>51</v>
      </c>
      <c r="B17">
        <v>5</v>
      </c>
      <c r="C17" t="s">
        <v>364</v>
      </c>
      <c r="D17">
        <v>1</v>
      </c>
      <c r="E17" t="s">
        <v>68</v>
      </c>
      <c r="F17">
        <v>27</v>
      </c>
      <c r="G17">
        <v>0.2</v>
      </c>
    </row>
    <row r="18" spans="1:7" x14ac:dyDescent="0.35">
      <c r="A18" t="s">
        <v>51</v>
      </c>
      <c r="B18">
        <v>5</v>
      </c>
      <c r="C18" t="s">
        <v>364</v>
      </c>
      <c r="D18">
        <v>1</v>
      </c>
      <c r="E18" t="s">
        <v>68</v>
      </c>
      <c r="F18">
        <v>25</v>
      </c>
      <c r="G18">
        <v>0.2</v>
      </c>
    </row>
    <row r="19" spans="1:7" x14ac:dyDescent="0.35">
      <c r="A19" t="s">
        <v>51</v>
      </c>
      <c r="B19">
        <v>5</v>
      </c>
      <c r="C19" t="s">
        <v>364</v>
      </c>
      <c r="D19">
        <v>1</v>
      </c>
      <c r="E19" t="s">
        <v>68</v>
      </c>
      <c r="F19">
        <v>27</v>
      </c>
      <c r="G19">
        <v>0.2</v>
      </c>
    </row>
    <row r="20" spans="1:7" x14ac:dyDescent="0.35">
      <c r="A20" t="s">
        <v>51</v>
      </c>
      <c r="B20">
        <v>5</v>
      </c>
      <c r="C20" t="s">
        <v>364</v>
      </c>
      <c r="D20">
        <v>1</v>
      </c>
      <c r="E20" t="s">
        <v>68</v>
      </c>
      <c r="F20">
        <v>34</v>
      </c>
      <c r="G20">
        <v>0.4</v>
      </c>
    </row>
    <row r="21" spans="1:7" x14ac:dyDescent="0.35">
      <c r="A21" t="s">
        <v>51</v>
      </c>
      <c r="B21">
        <v>5</v>
      </c>
      <c r="C21" t="s">
        <v>364</v>
      </c>
      <c r="D21">
        <v>1</v>
      </c>
      <c r="E21" t="s">
        <v>68</v>
      </c>
      <c r="F21">
        <v>30</v>
      </c>
      <c r="G21">
        <v>0.3</v>
      </c>
    </row>
    <row r="22" spans="1:7" x14ac:dyDescent="0.35">
      <c r="A22" t="s">
        <v>51</v>
      </c>
      <c r="B22">
        <v>5</v>
      </c>
      <c r="C22" t="s">
        <v>364</v>
      </c>
      <c r="D22">
        <v>1</v>
      </c>
      <c r="E22" t="s">
        <v>68</v>
      </c>
      <c r="F22">
        <v>25</v>
      </c>
      <c r="G22">
        <v>0.2</v>
      </c>
    </row>
    <row r="23" spans="1:7" x14ac:dyDescent="0.35">
      <c r="A23" t="s">
        <v>51</v>
      </c>
      <c r="B23">
        <v>5</v>
      </c>
      <c r="C23" t="s">
        <v>364</v>
      </c>
      <c r="D23">
        <v>1</v>
      </c>
      <c r="E23" t="s">
        <v>68</v>
      </c>
      <c r="F23">
        <v>23</v>
      </c>
      <c r="G23">
        <v>0.1</v>
      </c>
    </row>
    <row r="24" spans="1:7" x14ac:dyDescent="0.35">
      <c r="A24" t="s">
        <v>51</v>
      </c>
      <c r="B24">
        <v>5</v>
      </c>
      <c r="C24" t="s">
        <v>364</v>
      </c>
      <c r="D24">
        <v>1</v>
      </c>
      <c r="E24" t="s">
        <v>68</v>
      </c>
      <c r="F24">
        <v>20</v>
      </c>
      <c r="G24">
        <v>0.1</v>
      </c>
    </row>
    <row r="25" spans="1:7" x14ac:dyDescent="0.35">
      <c r="A25" t="s">
        <v>51</v>
      </c>
      <c r="B25">
        <v>5</v>
      </c>
      <c r="C25" t="s">
        <v>364</v>
      </c>
      <c r="D25">
        <v>1</v>
      </c>
      <c r="E25" t="s">
        <v>68</v>
      </c>
      <c r="F25">
        <v>28</v>
      </c>
      <c r="G25">
        <v>0.2</v>
      </c>
    </row>
    <row r="26" spans="1:7" x14ac:dyDescent="0.35">
      <c r="A26" t="s">
        <v>51</v>
      </c>
      <c r="B26">
        <v>5</v>
      </c>
      <c r="C26" t="s">
        <v>364</v>
      </c>
      <c r="D26">
        <v>1</v>
      </c>
      <c r="E26" t="s">
        <v>68</v>
      </c>
      <c r="F26">
        <v>28</v>
      </c>
      <c r="G26">
        <v>0.2</v>
      </c>
    </row>
    <row r="27" spans="1:7" x14ac:dyDescent="0.35">
      <c r="A27" t="s">
        <v>51</v>
      </c>
      <c r="B27">
        <v>5</v>
      </c>
      <c r="C27" t="s">
        <v>364</v>
      </c>
      <c r="D27">
        <v>1</v>
      </c>
      <c r="E27" t="s">
        <v>68</v>
      </c>
      <c r="F27">
        <v>29</v>
      </c>
      <c r="G27">
        <v>0.3</v>
      </c>
    </row>
    <row r="28" spans="1:7" x14ac:dyDescent="0.35">
      <c r="A28" t="s">
        <v>51</v>
      </c>
      <c r="B28">
        <v>5</v>
      </c>
      <c r="C28" t="s">
        <v>364</v>
      </c>
      <c r="D28">
        <v>1</v>
      </c>
      <c r="E28" t="s">
        <v>68</v>
      </c>
      <c r="F28">
        <v>30</v>
      </c>
      <c r="G28">
        <v>0.3</v>
      </c>
    </row>
    <row r="29" spans="1:7" x14ac:dyDescent="0.35">
      <c r="A29" t="s">
        <v>51</v>
      </c>
      <c r="B29">
        <v>5</v>
      </c>
      <c r="C29" t="s">
        <v>364</v>
      </c>
      <c r="D29">
        <v>1</v>
      </c>
      <c r="E29" t="s">
        <v>68</v>
      </c>
      <c r="F29">
        <v>25</v>
      </c>
      <c r="G29">
        <v>0.2</v>
      </c>
    </row>
    <row r="30" spans="1:7" x14ac:dyDescent="0.35">
      <c r="A30" t="s">
        <v>51</v>
      </c>
      <c r="B30">
        <v>5</v>
      </c>
      <c r="C30" t="s">
        <v>364</v>
      </c>
      <c r="D30">
        <v>1</v>
      </c>
      <c r="E30" t="s">
        <v>68</v>
      </c>
      <c r="F30">
        <v>23</v>
      </c>
      <c r="G30">
        <v>0.2</v>
      </c>
    </row>
    <row r="31" spans="1:7" x14ac:dyDescent="0.35">
      <c r="A31" t="s">
        <v>51</v>
      </c>
      <c r="B31">
        <v>5</v>
      </c>
      <c r="C31" t="s">
        <v>364</v>
      </c>
      <c r="D31">
        <v>1</v>
      </c>
      <c r="E31" t="s">
        <v>68</v>
      </c>
      <c r="F31">
        <v>30</v>
      </c>
      <c r="G31">
        <v>0.3</v>
      </c>
    </row>
    <row r="32" spans="1:7" x14ac:dyDescent="0.35">
      <c r="A32" t="s">
        <v>51</v>
      </c>
      <c r="B32">
        <v>5</v>
      </c>
      <c r="C32" t="s">
        <v>364</v>
      </c>
      <c r="D32">
        <v>1</v>
      </c>
      <c r="E32" t="s">
        <v>68</v>
      </c>
      <c r="F32">
        <v>28</v>
      </c>
      <c r="G32">
        <v>0.3</v>
      </c>
    </row>
    <row r="33" spans="1:7" x14ac:dyDescent="0.35">
      <c r="A33" t="s">
        <v>51</v>
      </c>
      <c r="B33">
        <v>5</v>
      </c>
      <c r="C33" t="s">
        <v>364</v>
      </c>
      <c r="D33">
        <v>1</v>
      </c>
      <c r="E33" t="s">
        <v>68</v>
      </c>
      <c r="F33">
        <v>30</v>
      </c>
      <c r="G33">
        <v>0.3</v>
      </c>
    </row>
    <row r="34" spans="1:7" x14ac:dyDescent="0.35">
      <c r="A34" t="s">
        <v>51</v>
      </c>
      <c r="B34">
        <v>5</v>
      </c>
      <c r="C34" t="s">
        <v>364</v>
      </c>
      <c r="D34">
        <v>1</v>
      </c>
      <c r="E34" t="s">
        <v>68</v>
      </c>
      <c r="F34">
        <v>21</v>
      </c>
      <c r="G34">
        <v>0.1</v>
      </c>
    </row>
    <row r="35" spans="1:7" x14ac:dyDescent="0.35">
      <c r="A35" t="s">
        <v>51</v>
      </c>
      <c r="B35">
        <v>5</v>
      </c>
      <c r="C35" t="s">
        <v>364</v>
      </c>
      <c r="D35">
        <v>1</v>
      </c>
      <c r="E35" t="s">
        <v>68</v>
      </c>
      <c r="F35">
        <v>25</v>
      </c>
      <c r="G35">
        <v>0.2</v>
      </c>
    </row>
    <row r="36" spans="1:7" x14ac:dyDescent="0.35">
      <c r="A36" t="s">
        <v>51</v>
      </c>
      <c r="B36">
        <v>5</v>
      </c>
      <c r="C36" t="s">
        <v>364</v>
      </c>
      <c r="D36">
        <v>1</v>
      </c>
      <c r="E36" t="s">
        <v>68</v>
      </c>
      <c r="F36">
        <v>26</v>
      </c>
      <c r="G36">
        <v>0.2</v>
      </c>
    </row>
    <row r="37" spans="1:7" x14ac:dyDescent="0.35">
      <c r="A37" t="s">
        <v>51</v>
      </c>
      <c r="B37">
        <v>5</v>
      </c>
      <c r="C37" t="s">
        <v>364</v>
      </c>
      <c r="D37">
        <v>1</v>
      </c>
      <c r="E37" t="s">
        <v>68</v>
      </c>
      <c r="F37">
        <v>25</v>
      </c>
      <c r="G37">
        <v>0.2</v>
      </c>
    </row>
    <row r="38" spans="1:7" x14ac:dyDescent="0.35">
      <c r="A38" t="s">
        <v>51</v>
      </c>
      <c r="B38">
        <v>5</v>
      </c>
      <c r="C38" t="s">
        <v>364</v>
      </c>
      <c r="D38">
        <v>1</v>
      </c>
      <c r="E38" t="s">
        <v>68</v>
      </c>
      <c r="F38">
        <v>25</v>
      </c>
      <c r="G38">
        <v>0.2</v>
      </c>
    </row>
    <row r="39" spans="1:7" x14ac:dyDescent="0.35">
      <c r="A39" t="s">
        <v>51</v>
      </c>
      <c r="B39">
        <v>5</v>
      </c>
      <c r="C39" t="s">
        <v>364</v>
      </c>
      <c r="D39">
        <v>1</v>
      </c>
      <c r="E39" t="s">
        <v>68</v>
      </c>
      <c r="F39">
        <v>27</v>
      </c>
      <c r="G39">
        <v>0.2</v>
      </c>
    </row>
    <row r="40" spans="1:7" x14ac:dyDescent="0.35">
      <c r="A40" t="s">
        <v>51</v>
      </c>
      <c r="B40">
        <v>5</v>
      </c>
      <c r="C40" t="s">
        <v>364</v>
      </c>
      <c r="D40">
        <v>1</v>
      </c>
      <c r="E40" t="s">
        <v>68</v>
      </c>
      <c r="F40">
        <v>28</v>
      </c>
      <c r="G40">
        <v>0.2</v>
      </c>
    </row>
    <row r="41" spans="1:7" x14ac:dyDescent="0.35">
      <c r="A41" t="s">
        <v>51</v>
      </c>
      <c r="B41">
        <v>5</v>
      </c>
      <c r="C41" t="s">
        <v>364</v>
      </c>
      <c r="D41">
        <v>1</v>
      </c>
      <c r="E41" t="s">
        <v>68</v>
      </c>
      <c r="F41">
        <v>25</v>
      </c>
      <c r="G41">
        <v>0.1</v>
      </c>
    </row>
    <row r="42" spans="1:7" x14ac:dyDescent="0.35">
      <c r="A42" t="s">
        <v>51</v>
      </c>
      <c r="B42">
        <v>5</v>
      </c>
      <c r="C42" t="s">
        <v>364</v>
      </c>
      <c r="D42">
        <v>1</v>
      </c>
      <c r="E42" t="s">
        <v>68</v>
      </c>
      <c r="F42">
        <v>26</v>
      </c>
      <c r="G42">
        <v>0.2</v>
      </c>
    </row>
    <row r="43" spans="1:7" x14ac:dyDescent="0.35">
      <c r="A43" t="s">
        <v>51</v>
      </c>
      <c r="B43">
        <v>5</v>
      </c>
      <c r="C43" t="s">
        <v>364</v>
      </c>
      <c r="D43">
        <v>1</v>
      </c>
      <c r="E43" t="s">
        <v>68</v>
      </c>
      <c r="F43">
        <v>27</v>
      </c>
      <c r="G43">
        <v>0.2</v>
      </c>
    </row>
    <row r="44" spans="1:7" x14ac:dyDescent="0.35">
      <c r="A44" t="s">
        <v>51</v>
      </c>
      <c r="B44">
        <v>5</v>
      </c>
      <c r="C44" t="s">
        <v>364</v>
      </c>
      <c r="D44">
        <v>1</v>
      </c>
      <c r="E44" t="s">
        <v>68</v>
      </c>
      <c r="F44">
        <v>24</v>
      </c>
      <c r="G44">
        <v>0.2</v>
      </c>
    </row>
    <row r="45" spans="1:7" x14ac:dyDescent="0.35">
      <c r="A45" t="s">
        <v>51</v>
      </c>
      <c r="B45">
        <v>5</v>
      </c>
      <c r="C45" t="s">
        <v>373</v>
      </c>
      <c r="D45">
        <v>1</v>
      </c>
      <c r="E45" t="s">
        <v>156</v>
      </c>
      <c r="F45">
        <v>172</v>
      </c>
      <c r="G45">
        <v>195</v>
      </c>
    </row>
    <row r="46" spans="1:7" x14ac:dyDescent="0.35">
      <c r="A46" t="s">
        <v>51</v>
      </c>
      <c r="B46">
        <v>5</v>
      </c>
      <c r="C46" t="s">
        <v>373</v>
      </c>
      <c r="D46">
        <v>1</v>
      </c>
      <c r="E46" t="s">
        <v>23</v>
      </c>
      <c r="F46">
        <v>162</v>
      </c>
      <c r="G46">
        <v>71.8</v>
      </c>
    </row>
    <row r="47" spans="1:7" x14ac:dyDescent="0.35">
      <c r="A47" t="s">
        <v>51</v>
      </c>
      <c r="B47">
        <v>5</v>
      </c>
      <c r="C47" t="s">
        <v>373</v>
      </c>
      <c r="D47">
        <v>1</v>
      </c>
      <c r="E47" t="s">
        <v>256</v>
      </c>
      <c r="F47">
        <v>81</v>
      </c>
      <c r="G47">
        <v>5.3</v>
      </c>
    </row>
    <row r="48" spans="1:7" x14ac:dyDescent="0.35">
      <c r="A48" t="s">
        <v>51</v>
      </c>
      <c r="B48">
        <v>5</v>
      </c>
      <c r="C48" t="s">
        <v>373</v>
      </c>
      <c r="D48">
        <v>1</v>
      </c>
      <c r="E48" t="s">
        <v>23</v>
      </c>
      <c r="F48">
        <v>182</v>
      </c>
      <c r="G48">
        <v>94.5</v>
      </c>
    </row>
    <row r="49" spans="1:7" x14ac:dyDescent="0.35">
      <c r="A49" t="s">
        <v>51</v>
      </c>
      <c r="B49">
        <v>5</v>
      </c>
      <c r="C49" t="s">
        <v>373</v>
      </c>
      <c r="D49">
        <v>1</v>
      </c>
      <c r="E49" t="s">
        <v>256</v>
      </c>
      <c r="F49">
        <v>111</v>
      </c>
      <c r="G49">
        <v>11.3</v>
      </c>
    </row>
    <row r="50" spans="1:7" x14ac:dyDescent="0.35">
      <c r="A50" t="s">
        <v>51</v>
      </c>
      <c r="B50">
        <v>5</v>
      </c>
      <c r="C50" t="s">
        <v>373</v>
      </c>
      <c r="D50">
        <v>1</v>
      </c>
      <c r="E50" t="s">
        <v>256</v>
      </c>
      <c r="F50">
        <v>121</v>
      </c>
      <c r="G50">
        <v>26.7</v>
      </c>
    </row>
    <row r="51" spans="1:7" x14ac:dyDescent="0.35">
      <c r="A51" t="s">
        <v>51</v>
      </c>
      <c r="B51">
        <v>5</v>
      </c>
      <c r="C51" t="s">
        <v>373</v>
      </c>
      <c r="D51">
        <v>2</v>
      </c>
      <c r="E51" t="s">
        <v>44</v>
      </c>
      <c r="F51">
        <v>151</v>
      </c>
      <c r="G51">
        <v>75.3</v>
      </c>
    </row>
    <row r="52" spans="1:7" x14ac:dyDescent="0.35">
      <c r="A52" t="s">
        <v>51</v>
      </c>
      <c r="B52">
        <v>5</v>
      </c>
      <c r="C52" t="s">
        <v>373</v>
      </c>
      <c r="D52">
        <v>2</v>
      </c>
      <c r="E52" t="s">
        <v>87</v>
      </c>
      <c r="F52">
        <v>82</v>
      </c>
      <c r="G52">
        <v>10.9</v>
      </c>
    </row>
    <row r="53" spans="1:7" x14ac:dyDescent="0.35">
      <c r="A53" t="s">
        <v>51</v>
      </c>
      <c r="B53">
        <v>5</v>
      </c>
      <c r="C53" t="s">
        <v>373</v>
      </c>
      <c r="D53">
        <v>2</v>
      </c>
      <c r="E53" t="s">
        <v>256</v>
      </c>
      <c r="F53">
        <v>135</v>
      </c>
      <c r="G53">
        <v>27.8</v>
      </c>
    </row>
    <row r="54" spans="1:7" x14ac:dyDescent="0.35">
      <c r="A54" t="s">
        <v>51</v>
      </c>
      <c r="B54">
        <v>5</v>
      </c>
      <c r="C54" t="s">
        <v>373</v>
      </c>
      <c r="D54">
        <v>2</v>
      </c>
      <c r="E54" t="s">
        <v>256</v>
      </c>
      <c r="F54">
        <v>123</v>
      </c>
      <c r="G54">
        <v>16</v>
      </c>
    </row>
    <row r="55" spans="1:7" x14ac:dyDescent="0.35">
      <c r="A55" t="s">
        <v>51</v>
      </c>
      <c r="B55">
        <v>5</v>
      </c>
      <c r="C55" t="s">
        <v>373</v>
      </c>
      <c r="D55">
        <v>2</v>
      </c>
      <c r="E55" t="s">
        <v>102</v>
      </c>
      <c r="F55">
        <v>130</v>
      </c>
      <c r="G55">
        <v>39.4</v>
      </c>
    </row>
    <row r="56" spans="1:7" x14ac:dyDescent="0.35">
      <c r="A56" t="s">
        <v>51</v>
      </c>
      <c r="B56">
        <v>5</v>
      </c>
      <c r="C56" t="s">
        <v>373</v>
      </c>
      <c r="D56">
        <v>3</v>
      </c>
      <c r="E56" t="s">
        <v>23</v>
      </c>
      <c r="F56">
        <v>172</v>
      </c>
      <c r="G56">
        <v>77.5</v>
      </c>
    </row>
    <row r="57" spans="1:7" x14ac:dyDescent="0.35">
      <c r="A57" t="s">
        <v>51</v>
      </c>
      <c r="B57">
        <v>5</v>
      </c>
      <c r="C57" t="s">
        <v>373</v>
      </c>
      <c r="D57">
        <v>3</v>
      </c>
      <c r="E57" t="s">
        <v>256</v>
      </c>
      <c r="F57">
        <v>114</v>
      </c>
      <c r="G57">
        <v>12.6</v>
      </c>
    </row>
    <row r="58" spans="1:7" x14ac:dyDescent="0.35">
      <c r="A58" t="s">
        <v>51</v>
      </c>
      <c r="B58">
        <v>5</v>
      </c>
      <c r="C58" t="s">
        <v>373</v>
      </c>
      <c r="D58">
        <v>3</v>
      </c>
      <c r="E58" t="s">
        <v>256</v>
      </c>
      <c r="F58">
        <v>112</v>
      </c>
      <c r="G58">
        <v>12.9</v>
      </c>
    </row>
    <row r="59" spans="1:7" x14ac:dyDescent="0.35">
      <c r="A59" t="s">
        <v>51</v>
      </c>
      <c r="B59">
        <v>5</v>
      </c>
      <c r="C59" t="s">
        <v>373</v>
      </c>
      <c r="D59">
        <v>3</v>
      </c>
      <c r="E59" t="s">
        <v>256</v>
      </c>
      <c r="F59">
        <v>125</v>
      </c>
      <c r="G59">
        <v>19.600000000000001</v>
      </c>
    </row>
    <row r="60" spans="1:7" x14ac:dyDescent="0.35">
      <c r="A60" t="s">
        <v>51</v>
      </c>
      <c r="B60">
        <v>5</v>
      </c>
      <c r="C60" t="s">
        <v>373</v>
      </c>
      <c r="D60">
        <v>3</v>
      </c>
      <c r="E60" t="s">
        <v>256</v>
      </c>
      <c r="F60">
        <v>80</v>
      </c>
      <c r="G60">
        <v>4.7</v>
      </c>
    </row>
    <row r="61" spans="1:7" x14ac:dyDescent="0.35">
      <c r="A61" t="s">
        <v>51</v>
      </c>
      <c r="B61">
        <v>5</v>
      </c>
      <c r="C61" t="s">
        <v>373</v>
      </c>
      <c r="D61">
        <v>3</v>
      </c>
      <c r="E61" t="s">
        <v>23</v>
      </c>
      <c r="F61">
        <v>202</v>
      </c>
      <c r="G61">
        <v>111</v>
      </c>
    </row>
  </sheetData>
  <pageMargins left="0.7" right="0.7" top="0.75" bottom="0.75" header="0.3" footer="0.3"/>
  <tableParts count="1">
    <tablePart r:id="rId1"/>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4798-92FE-42C0-9376-125D3C4F8399}">
  <dimension ref="A1:I73"/>
  <sheetViews>
    <sheetView workbookViewId="0"/>
  </sheetViews>
  <sheetFormatPr defaultRowHeight="14.5" x14ac:dyDescent="0.35"/>
  <cols>
    <col min="1" max="1" width="6.1796875" bestFit="1" customWidth="1"/>
    <col min="2" max="2" width="6.7265625" bestFit="1" customWidth="1"/>
    <col min="3" max="3" width="12.6328125" bestFit="1" customWidth="1"/>
    <col min="4" max="4" width="13.08984375" bestFit="1" customWidth="1"/>
    <col min="5" max="5" width="19.36328125" bestFit="1" customWidth="1"/>
    <col min="6" max="6" width="20.81640625" bestFit="1" customWidth="1"/>
    <col min="7" max="7" width="11" bestFit="1" customWidth="1"/>
    <col min="8" max="8" width="10.81640625" bestFit="1" customWidth="1"/>
    <col min="9" max="9" width="19.90625" bestFit="1" customWidth="1"/>
  </cols>
  <sheetData>
    <row r="1" spans="1:9" x14ac:dyDescent="0.35">
      <c r="A1" t="s">
        <v>295</v>
      </c>
      <c r="B1" t="s">
        <v>1053</v>
      </c>
      <c r="C1" t="s">
        <v>366</v>
      </c>
      <c r="D1" t="s">
        <v>1057</v>
      </c>
      <c r="E1" t="s">
        <v>356</v>
      </c>
      <c r="F1" t="s">
        <v>1054</v>
      </c>
      <c r="G1" t="s">
        <v>1055</v>
      </c>
      <c r="H1" t="s">
        <v>1058</v>
      </c>
      <c r="I1" t="s">
        <v>360</v>
      </c>
    </row>
    <row r="2" spans="1:9" x14ac:dyDescent="0.35">
      <c r="A2" t="s">
        <v>51</v>
      </c>
      <c r="B2">
        <v>4</v>
      </c>
      <c r="C2" t="s">
        <v>365</v>
      </c>
      <c r="D2">
        <v>1</v>
      </c>
      <c r="E2" t="s">
        <v>23</v>
      </c>
      <c r="F2">
        <v>128</v>
      </c>
      <c r="G2">
        <v>31.7</v>
      </c>
    </row>
    <row r="3" spans="1:9" x14ac:dyDescent="0.35">
      <c r="A3" t="s">
        <v>51</v>
      </c>
      <c r="B3">
        <v>4</v>
      </c>
      <c r="C3" t="s">
        <v>365</v>
      </c>
      <c r="D3">
        <v>2</v>
      </c>
      <c r="E3" t="s">
        <v>405</v>
      </c>
      <c r="F3">
        <v>57</v>
      </c>
      <c r="G3">
        <v>8.1</v>
      </c>
      <c r="I3" t="s">
        <v>1089</v>
      </c>
    </row>
    <row r="4" spans="1:9" x14ac:dyDescent="0.35">
      <c r="A4" t="s">
        <v>51</v>
      </c>
      <c r="B4">
        <v>4</v>
      </c>
      <c r="C4" t="s">
        <v>365</v>
      </c>
      <c r="D4">
        <v>3</v>
      </c>
      <c r="E4" t="s">
        <v>23</v>
      </c>
      <c r="F4">
        <v>126</v>
      </c>
      <c r="G4">
        <v>27.5</v>
      </c>
    </row>
    <row r="5" spans="1:9" x14ac:dyDescent="0.35">
      <c r="A5" t="s">
        <v>51</v>
      </c>
      <c r="B5">
        <v>4</v>
      </c>
      <c r="C5" t="s">
        <v>365</v>
      </c>
      <c r="D5">
        <v>4</v>
      </c>
      <c r="E5" t="s">
        <v>23</v>
      </c>
      <c r="F5">
        <v>128</v>
      </c>
      <c r="G5">
        <v>29.3</v>
      </c>
    </row>
    <row r="6" spans="1:9" x14ac:dyDescent="0.35">
      <c r="A6" t="s">
        <v>51</v>
      </c>
      <c r="B6">
        <v>4</v>
      </c>
      <c r="C6" t="s">
        <v>365</v>
      </c>
      <c r="D6">
        <v>5</v>
      </c>
      <c r="E6" t="s">
        <v>256</v>
      </c>
      <c r="F6">
        <v>101</v>
      </c>
      <c r="G6">
        <v>8.1999999999999993</v>
      </c>
    </row>
    <row r="7" spans="1:9" x14ac:dyDescent="0.35">
      <c r="A7" t="s">
        <v>51</v>
      </c>
      <c r="B7">
        <v>4</v>
      </c>
      <c r="C7" t="s">
        <v>365</v>
      </c>
      <c r="D7">
        <v>6</v>
      </c>
      <c r="E7" t="s">
        <v>256</v>
      </c>
      <c r="F7">
        <v>118</v>
      </c>
      <c r="G7">
        <v>14.9</v>
      </c>
    </row>
    <row r="8" spans="1:9" x14ac:dyDescent="0.35">
      <c r="A8" t="s">
        <v>51</v>
      </c>
      <c r="B8">
        <v>4</v>
      </c>
      <c r="C8" t="s">
        <v>364</v>
      </c>
      <c r="D8">
        <v>1</v>
      </c>
      <c r="E8" t="s">
        <v>68</v>
      </c>
      <c r="F8">
        <v>103</v>
      </c>
      <c r="G8">
        <v>12.5</v>
      </c>
      <c r="I8" t="s">
        <v>1011</v>
      </c>
    </row>
    <row r="9" spans="1:9" x14ac:dyDescent="0.35">
      <c r="A9" t="s">
        <v>51</v>
      </c>
      <c r="B9">
        <v>4</v>
      </c>
      <c r="C9" t="s">
        <v>364</v>
      </c>
      <c r="D9">
        <v>1</v>
      </c>
      <c r="E9" t="s">
        <v>68</v>
      </c>
      <c r="F9">
        <v>105</v>
      </c>
      <c r="G9">
        <v>13.1</v>
      </c>
      <c r="I9" t="s">
        <v>1011</v>
      </c>
    </row>
    <row r="10" spans="1:9" x14ac:dyDescent="0.35">
      <c r="A10" t="s">
        <v>51</v>
      </c>
      <c r="B10">
        <v>4</v>
      </c>
      <c r="C10" t="s">
        <v>364</v>
      </c>
      <c r="D10">
        <v>1</v>
      </c>
      <c r="E10" t="s">
        <v>68</v>
      </c>
      <c r="F10">
        <v>110</v>
      </c>
      <c r="G10">
        <v>13.9</v>
      </c>
      <c r="I10" t="s">
        <v>1011</v>
      </c>
    </row>
    <row r="11" spans="1:9" x14ac:dyDescent="0.35">
      <c r="A11" t="s">
        <v>51</v>
      </c>
      <c r="B11">
        <v>4</v>
      </c>
      <c r="C11" t="s">
        <v>364</v>
      </c>
      <c r="D11">
        <v>1</v>
      </c>
      <c r="E11" t="s">
        <v>15</v>
      </c>
      <c r="F11">
        <v>30</v>
      </c>
      <c r="G11">
        <v>1.6</v>
      </c>
    </row>
    <row r="12" spans="1:9" x14ac:dyDescent="0.35">
      <c r="A12" t="s">
        <v>51</v>
      </c>
      <c r="B12">
        <v>4</v>
      </c>
      <c r="C12" t="s">
        <v>364</v>
      </c>
      <c r="D12">
        <v>1</v>
      </c>
      <c r="E12" t="s">
        <v>31</v>
      </c>
      <c r="F12">
        <v>25</v>
      </c>
      <c r="G12">
        <v>0.2</v>
      </c>
    </row>
    <row r="13" spans="1:9" x14ac:dyDescent="0.35">
      <c r="A13" t="s">
        <v>51</v>
      </c>
      <c r="B13">
        <v>4</v>
      </c>
      <c r="C13" t="s">
        <v>364</v>
      </c>
      <c r="D13">
        <v>1</v>
      </c>
      <c r="E13" t="s">
        <v>68</v>
      </c>
      <c r="F13">
        <v>116</v>
      </c>
      <c r="G13">
        <v>16.8</v>
      </c>
      <c r="I13" t="s">
        <v>1011</v>
      </c>
    </row>
    <row r="14" spans="1:9" x14ac:dyDescent="0.35">
      <c r="A14" t="s">
        <v>51</v>
      </c>
      <c r="B14">
        <v>4</v>
      </c>
      <c r="C14" t="s">
        <v>364</v>
      </c>
      <c r="D14">
        <v>1</v>
      </c>
      <c r="E14" t="s">
        <v>271</v>
      </c>
      <c r="F14">
        <v>107</v>
      </c>
      <c r="G14">
        <v>23.8</v>
      </c>
    </row>
    <row r="15" spans="1:9" x14ac:dyDescent="0.35">
      <c r="A15" t="s">
        <v>51</v>
      </c>
      <c r="B15">
        <v>4</v>
      </c>
      <c r="C15" t="s">
        <v>364</v>
      </c>
      <c r="D15">
        <v>1</v>
      </c>
      <c r="E15" t="s">
        <v>31</v>
      </c>
      <c r="F15">
        <v>26</v>
      </c>
      <c r="G15">
        <v>0.4</v>
      </c>
    </row>
    <row r="16" spans="1:9" x14ac:dyDescent="0.35">
      <c r="A16" t="s">
        <v>51</v>
      </c>
      <c r="B16">
        <v>4</v>
      </c>
      <c r="C16" t="s">
        <v>364</v>
      </c>
      <c r="D16">
        <v>1</v>
      </c>
      <c r="E16" t="s">
        <v>68</v>
      </c>
      <c r="F16">
        <v>107</v>
      </c>
      <c r="G16">
        <v>14.7</v>
      </c>
      <c r="I16" t="s">
        <v>1011</v>
      </c>
    </row>
    <row r="17" spans="1:9" x14ac:dyDescent="0.35">
      <c r="A17" t="s">
        <v>51</v>
      </c>
      <c r="B17">
        <v>4</v>
      </c>
      <c r="C17" t="s">
        <v>364</v>
      </c>
      <c r="D17">
        <v>1</v>
      </c>
      <c r="E17" t="s">
        <v>77</v>
      </c>
      <c r="F17">
        <v>109</v>
      </c>
      <c r="G17">
        <v>15.4</v>
      </c>
    </row>
    <row r="18" spans="1:9" x14ac:dyDescent="0.35">
      <c r="A18" t="s">
        <v>51</v>
      </c>
      <c r="B18">
        <v>4</v>
      </c>
      <c r="C18" t="s">
        <v>364</v>
      </c>
      <c r="D18">
        <v>1</v>
      </c>
      <c r="E18" t="s">
        <v>271</v>
      </c>
      <c r="F18">
        <v>111</v>
      </c>
      <c r="G18">
        <v>27.5</v>
      </c>
    </row>
    <row r="19" spans="1:9" x14ac:dyDescent="0.35">
      <c r="A19" t="s">
        <v>51</v>
      </c>
      <c r="B19">
        <v>4</v>
      </c>
      <c r="C19" t="s">
        <v>364</v>
      </c>
      <c r="D19">
        <v>1</v>
      </c>
      <c r="E19" t="s">
        <v>23</v>
      </c>
      <c r="F19">
        <v>128</v>
      </c>
      <c r="G19">
        <v>30.1</v>
      </c>
    </row>
    <row r="20" spans="1:9" x14ac:dyDescent="0.35">
      <c r="A20" t="s">
        <v>51</v>
      </c>
      <c r="B20">
        <v>4</v>
      </c>
      <c r="C20" t="s">
        <v>364</v>
      </c>
      <c r="D20">
        <v>1</v>
      </c>
      <c r="E20" t="s">
        <v>68</v>
      </c>
      <c r="F20">
        <v>107</v>
      </c>
      <c r="G20">
        <v>13.2</v>
      </c>
      <c r="I20" t="s">
        <v>1011</v>
      </c>
    </row>
    <row r="21" spans="1:9" x14ac:dyDescent="0.35">
      <c r="A21" t="s">
        <v>51</v>
      </c>
      <c r="B21">
        <v>4</v>
      </c>
      <c r="C21" t="s">
        <v>364</v>
      </c>
      <c r="D21">
        <v>1</v>
      </c>
      <c r="E21" t="s">
        <v>68</v>
      </c>
      <c r="F21">
        <v>111</v>
      </c>
      <c r="G21">
        <v>14.4</v>
      </c>
      <c r="I21" t="s">
        <v>1011</v>
      </c>
    </row>
    <row r="22" spans="1:9" x14ac:dyDescent="0.35">
      <c r="A22" t="s">
        <v>51</v>
      </c>
      <c r="B22">
        <v>4</v>
      </c>
      <c r="C22" t="s">
        <v>364</v>
      </c>
      <c r="D22">
        <v>1</v>
      </c>
      <c r="E22" t="s">
        <v>271</v>
      </c>
      <c r="F22">
        <v>112</v>
      </c>
      <c r="G22">
        <v>28.6</v>
      </c>
    </row>
    <row r="23" spans="1:9" x14ac:dyDescent="0.35">
      <c r="A23" t="s">
        <v>51</v>
      </c>
      <c r="B23">
        <v>4</v>
      </c>
      <c r="C23" t="s">
        <v>364</v>
      </c>
      <c r="D23">
        <v>1</v>
      </c>
      <c r="E23" t="s">
        <v>68</v>
      </c>
      <c r="F23">
        <v>117</v>
      </c>
      <c r="G23">
        <v>17.2</v>
      </c>
      <c r="I23" t="s">
        <v>1011</v>
      </c>
    </row>
    <row r="24" spans="1:9" x14ac:dyDescent="0.35">
      <c r="A24" t="s">
        <v>51</v>
      </c>
      <c r="B24">
        <v>4</v>
      </c>
      <c r="C24" t="s">
        <v>364</v>
      </c>
      <c r="D24">
        <v>1</v>
      </c>
      <c r="E24" t="s">
        <v>256</v>
      </c>
      <c r="F24">
        <v>108</v>
      </c>
      <c r="G24">
        <v>9.8000000000000007</v>
      </c>
    </row>
    <row r="25" spans="1:9" x14ac:dyDescent="0.35">
      <c r="A25" t="s">
        <v>51</v>
      </c>
      <c r="B25">
        <v>4</v>
      </c>
      <c r="C25" t="s">
        <v>364</v>
      </c>
      <c r="D25">
        <v>1</v>
      </c>
      <c r="E25" t="s">
        <v>68</v>
      </c>
      <c r="F25">
        <v>107</v>
      </c>
      <c r="G25">
        <v>11.9</v>
      </c>
      <c r="I25" t="s">
        <v>1011</v>
      </c>
    </row>
    <row r="26" spans="1:9" x14ac:dyDescent="0.35">
      <c r="A26" t="s">
        <v>51</v>
      </c>
      <c r="B26">
        <v>4</v>
      </c>
      <c r="C26" t="s">
        <v>364</v>
      </c>
      <c r="D26">
        <v>1</v>
      </c>
      <c r="E26" t="s">
        <v>68</v>
      </c>
      <c r="F26">
        <v>112</v>
      </c>
      <c r="G26">
        <v>14.7</v>
      </c>
      <c r="I26" t="s">
        <v>1011</v>
      </c>
    </row>
    <row r="27" spans="1:9" x14ac:dyDescent="0.35">
      <c r="A27" t="s">
        <v>51</v>
      </c>
      <c r="B27">
        <v>4</v>
      </c>
      <c r="C27" t="s">
        <v>364</v>
      </c>
      <c r="D27">
        <v>1</v>
      </c>
      <c r="E27" t="s">
        <v>68</v>
      </c>
      <c r="F27">
        <v>102</v>
      </c>
      <c r="G27">
        <v>12.4</v>
      </c>
      <c r="I27" t="s">
        <v>1011</v>
      </c>
    </row>
    <row r="28" spans="1:9" x14ac:dyDescent="0.35">
      <c r="A28" t="s">
        <v>51</v>
      </c>
      <c r="B28">
        <v>4</v>
      </c>
      <c r="C28" t="s">
        <v>364</v>
      </c>
      <c r="D28">
        <v>1</v>
      </c>
      <c r="E28" t="s">
        <v>68</v>
      </c>
      <c r="F28">
        <v>106</v>
      </c>
      <c r="G28">
        <v>12.6</v>
      </c>
      <c r="I28" t="s">
        <v>1011</v>
      </c>
    </row>
    <row r="29" spans="1:9" x14ac:dyDescent="0.35">
      <c r="A29" t="s">
        <v>51</v>
      </c>
      <c r="B29">
        <v>4</v>
      </c>
      <c r="C29" t="s">
        <v>364</v>
      </c>
      <c r="D29">
        <v>1</v>
      </c>
      <c r="E29" t="s">
        <v>23</v>
      </c>
      <c r="F29">
        <v>126</v>
      </c>
      <c r="G29">
        <v>30.2</v>
      </c>
    </row>
    <row r="30" spans="1:9" x14ac:dyDescent="0.35">
      <c r="A30" t="s">
        <v>51</v>
      </c>
      <c r="B30">
        <v>4</v>
      </c>
      <c r="C30" t="s">
        <v>364</v>
      </c>
      <c r="D30">
        <v>1</v>
      </c>
      <c r="E30" t="s">
        <v>77</v>
      </c>
      <c r="F30">
        <v>107</v>
      </c>
      <c r="G30">
        <v>14.2</v>
      </c>
    </row>
    <row r="31" spans="1:9" x14ac:dyDescent="0.35">
      <c r="A31" t="s">
        <v>51</v>
      </c>
      <c r="B31">
        <v>4</v>
      </c>
      <c r="C31" t="s">
        <v>364</v>
      </c>
      <c r="D31">
        <v>1</v>
      </c>
      <c r="E31" t="s">
        <v>68</v>
      </c>
      <c r="F31">
        <v>108</v>
      </c>
      <c r="G31">
        <v>13.6</v>
      </c>
      <c r="I31" t="s">
        <v>1011</v>
      </c>
    </row>
    <row r="32" spans="1:9" x14ac:dyDescent="0.35">
      <c r="A32" t="s">
        <v>51</v>
      </c>
      <c r="B32">
        <v>4</v>
      </c>
      <c r="C32" t="s">
        <v>364</v>
      </c>
      <c r="D32">
        <v>1</v>
      </c>
      <c r="E32" t="s">
        <v>68</v>
      </c>
      <c r="F32">
        <v>112</v>
      </c>
      <c r="G32">
        <v>14.6</v>
      </c>
      <c r="I32" t="s">
        <v>1011</v>
      </c>
    </row>
    <row r="33" spans="1:9" x14ac:dyDescent="0.35">
      <c r="A33" t="s">
        <v>51</v>
      </c>
      <c r="B33">
        <v>4</v>
      </c>
      <c r="C33" t="s">
        <v>364</v>
      </c>
      <c r="D33">
        <v>1</v>
      </c>
      <c r="E33" t="s">
        <v>256</v>
      </c>
      <c r="F33">
        <v>134</v>
      </c>
      <c r="G33">
        <v>24.6</v>
      </c>
    </row>
    <row r="34" spans="1:9" x14ac:dyDescent="0.35">
      <c r="A34" t="s">
        <v>51</v>
      </c>
      <c r="B34">
        <v>4</v>
      </c>
      <c r="C34" t="s">
        <v>364</v>
      </c>
      <c r="D34">
        <v>1</v>
      </c>
      <c r="E34" t="s">
        <v>23</v>
      </c>
      <c r="F34">
        <v>79</v>
      </c>
      <c r="G34">
        <v>6.6</v>
      </c>
    </row>
    <row r="35" spans="1:9" x14ac:dyDescent="0.35">
      <c r="A35" t="s">
        <v>51</v>
      </c>
      <c r="B35">
        <v>4</v>
      </c>
      <c r="C35" t="s">
        <v>364</v>
      </c>
      <c r="D35">
        <v>1</v>
      </c>
      <c r="E35" t="s">
        <v>23</v>
      </c>
      <c r="F35">
        <v>150</v>
      </c>
      <c r="G35">
        <v>47.8</v>
      </c>
    </row>
    <row r="36" spans="1:9" x14ac:dyDescent="0.35">
      <c r="A36" t="s">
        <v>51</v>
      </c>
      <c r="B36">
        <v>4</v>
      </c>
      <c r="C36" t="s">
        <v>364</v>
      </c>
      <c r="D36">
        <v>1</v>
      </c>
      <c r="E36" t="s">
        <v>23</v>
      </c>
      <c r="F36">
        <v>152</v>
      </c>
      <c r="G36">
        <v>57.9</v>
      </c>
    </row>
    <row r="37" spans="1:9" x14ac:dyDescent="0.35">
      <c r="A37" t="s">
        <v>51</v>
      </c>
      <c r="B37">
        <v>4</v>
      </c>
      <c r="C37" t="s">
        <v>364</v>
      </c>
      <c r="D37">
        <v>1</v>
      </c>
      <c r="E37" t="s">
        <v>256</v>
      </c>
      <c r="F37">
        <v>214</v>
      </c>
      <c r="G37">
        <v>100.4</v>
      </c>
    </row>
    <row r="38" spans="1:9" x14ac:dyDescent="0.35">
      <c r="A38" t="s">
        <v>51</v>
      </c>
      <c r="B38">
        <v>4</v>
      </c>
      <c r="C38" t="s">
        <v>364</v>
      </c>
      <c r="D38">
        <v>1</v>
      </c>
      <c r="E38" t="s">
        <v>71</v>
      </c>
      <c r="F38">
        <v>85</v>
      </c>
      <c r="G38">
        <v>6.7</v>
      </c>
      <c r="I38" t="s">
        <v>1012</v>
      </c>
    </row>
    <row r="39" spans="1:9" x14ac:dyDescent="0.35">
      <c r="A39" t="s">
        <v>51</v>
      </c>
      <c r="B39">
        <v>4</v>
      </c>
      <c r="C39" t="s">
        <v>364</v>
      </c>
      <c r="D39">
        <v>1</v>
      </c>
      <c r="E39" t="s">
        <v>68</v>
      </c>
      <c r="F39">
        <v>107</v>
      </c>
      <c r="G39">
        <v>12.9</v>
      </c>
      <c r="I39" t="s">
        <v>1011</v>
      </c>
    </row>
    <row r="40" spans="1:9" x14ac:dyDescent="0.35">
      <c r="A40" t="s">
        <v>51</v>
      </c>
      <c r="B40">
        <v>4</v>
      </c>
      <c r="C40" t="s">
        <v>364</v>
      </c>
      <c r="D40">
        <v>1</v>
      </c>
      <c r="E40" t="s">
        <v>256</v>
      </c>
      <c r="F40">
        <v>180</v>
      </c>
      <c r="G40">
        <v>53.3</v>
      </c>
    </row>
    <row r="41" spans="1:9" x14ac:dyDescent="0.35">
      <c r="A41" t="s">
        <v>51</v>
      </c>
      <c r="B41">
        <v>4</v>
      </c>
      <c r="C41" t="s">
        <v>364</v>
      </c>
      <c r="D41">
        <v>1</v>
      </c>
      <c r="E41" t="s">
        <v>271</v>
      </c>
      <c r="F41">
        <v>92</v>
      </c>
      <c r="G41">
        <v>18.2</v>
      </c>
    </row>
    <row r="42" spans="1:9" x14ac:dyDescent="0.35">
      <c r="A42" t="s">
        <v>51</v>
      </c>
      <c r="B42">
        <v>4</v>
      </c>
      <c r="C42" t="s">
        <v>364</v>
      </c>
      <c r="D42">
        <v>1</v>
      </c>
      <c r="E42" t="s">
        <v>68</v>
      </c>
      <c r="F42">
        <v>120</v>
      </c>
      <c r="G42">
        <v>18.600000000000001</v>
      </c>
      <c r="I42" t="s">
        <v>1011</v>
      </c>
    </row>
    <row r="43" spans="1:9" x14ac:dyDescent="0.35">
      <c r="A43" t="s">
        <v>51</v>
      </c>
      <c r="B43">
        <v>4</v>
      </c>
      <c r="C43" t="s">
        <v>364</v>
      </c>
      <c r="D43">
        <v>1</v>
      </c>
      <c r="E43" t="s">
        <v>23</v>
      </c>
      <c r="F43">
        <v>126</v>
      </c>
      <c r="G43">
        <v>30.2</v>
      </c>
    </row>
    <row r="44" spans="1:9" x14ac:dyDescent="0.35">
      <c r="A44" t="s">
        <v>51</v>
      </c>
      <c r="B44">
        <v>4</v>
      </c>
      <c r="C44" t="s">
        <v>364</v>
      </c>
      <c r="D44">
        <v>1</v>
      </c>
      <c r="E44" t="s">
        <v>256</v>
      </c>
      <c r="F44">
        <v>214</v>
      </c>
      <c r="G44">
        <v>86.7</v>
      </c>
    </row>
    <row r="45" spans="1:9" x14ac:dyDescent="0.35">
      <c r="A45" t="s">
        <v>51</v>
      </c>
      <c r="B45">
        <v>4</v>
      </c>
      <c r="C45" t="s">
        <v>364</v>
      </c>
      <c r="D45">
        <v>1</v>
      </c>
      <c r="E45" t="s">
        <v>31</v>
      </c>
      <c r="F45">
        <v>20</v>
      </c>
      <c r="G45">
        <v>0.2</v>
      </c>
    </row>
    <row r="46" spans="1:9" x14ac:dyDescent="0.35">
      <c r="A46" t="s">
        <v>51</v>
      </c>
      <c r="B46">
        <v>4</v>
      </c>
      <c r="C46" t="s">
        <v>373</v>
      </c>
      <c r="D46">
        <v>1</v>
      </c>
      <c r="E46" t="s">
        <v>102</v>
      </c>
      <c r="F46">
        <v>125</v>
      </c>
      <c r="G46">
        <v>40.1</v>
      </c>
    </row>
    <row r="47" spans="1:9" x14ac:dyDescent="0.35">
      <c r="A47" t="s">
        <v>51</v>
      </c>
      <c r="B47">
        <v>4</v>
      </c>
      <c r="C47" t="s">
        <v>373</v>
      </c>
      <c r="D47">
        <v>1</v>
      </c>
      <c r="E47" t="s">
        <v>23</v>
      </c>
      <c r="F47">
        <v>121</v>
      </c>
      <c r="G47">
        <v>28</v>
      </c>
    </row>
    <row r="48" spans="1:9" x14ac:dyDescent="0.35">
      <c r="A48" t="s">
        <v>51</v>
      </c>
      <c r="B48">
        <v>4</v>
      </c>
      <c r="C48" t="s">
        <v>373</v>
      </c>
      <c r="D48">
        <v>1</v>
      </c>
      <c r="E48" t="s">
        <v>256</v>
      </c>
      <c r="F48">
        <v>126</v>
      </c>
      <c r="G48">
        <v>21.5</v>
      </c>
    </row>
    <row r="49" spans="1:7" x14ac:dyDescent="0.35">
      <c r="A49" t="s">
        <v>51</v>
      </c>
      <c r="B49">
        <v>4</v>
      </c>
      <c r="C49" t="s">
        <v>373</v>
      </c>
      <c r="D49">
        <v>1</v>
      </c>
      <c r="E49" t="s">
        <v>256</v>
      </c>
      <c r="F49">
        <v>155</v>
      </c>
      <c r="G49">
        <v>36.9</v>
      </c>
    </row>
    <row r="50" spans="1:7" x14ac:dyDescent="0.35">
      <c r="A50" t="s">
        <v>51</v>
      </c>
      <c r="B50">
        <v>4</v>
      </c>
      <c r="C50" t="s">
        <v>373</v>
      </c>
      <c r="D50">
        <v>1</v>
      </c>
      <c r="E50" t="s">
        <v>23</v>
      </c>
      <c r="F50">
        <v>125</v>
      </c>
      <c r="G50">
        <v>30.1</v>
      </c>
    </row>
    <row r="51" spans="1:7" x14ac:dyDescent="0.35">
      <c r="A51" t="s">
        <v>51</v>
      </c>
      <c r="B51">
        <v>4</v>
      </c>
      <c r="C51" t="s">
        <v>373</v>
      </c>
      <c r="D51">
        <v>1</v>
      </c>
      <c r="E51" t="s">
        <v>256</v>
      </c>
      <c r="F51">
        <v>132</v>
      </c>
      <c r="G51">
        <v>23.2</v>
      </c>
    </row>
    <row r="52" spans="1:7" x14ac:dyDescent="0.35">
      <c r="A52" t="s">
        <v>51</v>
      </c>
      <c r="B52">
        <v>4</v>
      </c>
      <c r="C52" t="s">
        <v>373</v>
      </c>
      <c r="D52">
        <v>1</v>
      </c>
      <c r="E52" t="s">
        <v>23</v>
      </c>
      <c r="F52">
        <v>127</v>
      </c>
      <c r="G52">
        <v>29.5</v>
      </c>
    </row>
    <row r="53" spans="1:7" x14ac:dyDescent="0.35">
      <c r="A53" t="s">
        <v>51</v>
      </c>
      <c r="B53">
        <v>4</v>
      </c>
      <c r="C53" t="s">
        <v>373</v>
      </c>
      <c r="D53">
        <v>1</v>
      </c>
      <c r="E53" t="s">
        <v>256</v>
      </c>
      <c r="F53">
        <v>136</v>
      </c>
      <c r="G53">
        <v>23.9</v>
      </c>
    </row>
    <row r="54" spans="1:7" x14ac:dyDescent="0.35">
      <c r="A54" t="s">
        <v>51</v>
      </c>
      <c r="B54">
        <v>4</v>
      </c>
      <c r="C54" t="s">
        <v>373</v>
      </c>
      <c r="D54">
        <v>1</v>
      </c>
      <c r="E54" t="s">
        <v>256</v>
      </c>
      <c r="F54">
        <v>156</v>
      </c>
      <c r="G54">
        <v>37.299999999999997</v>
      </c>
    </row>
    <row r="55" spans="1:7" x14ac:dyDescent="0.35">
      <c r="A55" t="s">
        <v>51</v>
      </c>
      <c r="B55">
        <v>4</v>
      </c>
      <c r="C55" t="s">
        <v>373</v>
      </c>
      <c r="D55">
        <v>1</v>
      </c>
      <c r="E55" t="s">
        <v>256</v>
      </c>
      <c r="F55">
        <v>115</v>
      </c>
      <c r="G55">
        <v>15.6</v>
      </c>
    </row>
    <row r="56" spans="1:7" x14ac:dyDescent="0.35">
      <c r="A56" t="s">
        <v>51</v>
      </c>
      <c r="B56">
        <v>4</v>
      </c>
      <c r="C56" t="s">
        <v>373</v>
      </c>
      <c r="D56">
        <v>1</v>
      </c>
      <c r="E56" t="s">
        <v>256</v>
      </c>
      <c r="F56">
        <v>146</v>
      </c>
      <c r="G56">
        <v>30.3</v>
      </c>
    </row>
    <row r="57" spans="1:7" x14ac:dyDescent="0.35">
      <c r="A57" t="s">
        <v>51</v>
      </c>
      <c r="B57">
        <v>4</v>
      </c>
      <c r="C57" t="s">
        <v>373</v>
      </c>
      <c r="D57">
        <v>1</v>
      </c>
      <c r="E57" t="s">
        <v>256</v>
      </c>
      <c r="F57">
        <v>132</v>
      </c>
      <c r="G57">
        <v>21.3</v>
      </c>
    </row>
    <row r="58" spans="1:7" x14ac:dyDescent="0.35">
      <c r="A58" t="s">
        <v>51</v>
      </c>
      <c r="B58">
        <v>4</v>
      </c>
      <c r="C58" t="s">
        <v>373</v>
      </c>
      <c r="D58">
        <v>1</v>
      </c>
      <c r="E58" t="s">
        <v>23</v>
      </c>
      <c r="F58">
        <v>133</v>
      </c>
      <c r="G58">
        <v>28.1</v>
      </c>
    </row>
    <row r="59" spans="1:7" x14ac:dyDescent="0.35">
      <c r="A59" t="s">
        <v>51</v>
      </c>
      <c r="B59">
        <v>4</v>
      </c>
      <c r="C59" t="s">
        <v>373</v>
      </c>
      <c r="D59">
        <v>1</v>
      </c>
      <c r="E59" t="s">
        <v>256</v>
      </c>
      <c r="F59">
        <v>117</v>
      </c>
      <c r="G59">
        <v>17.399999999999999</v>
      </c>
    </row>
    <row r="60" spans="1:7" x14ac:dyDescent="0.35">
      <c r="A60" t="s">
        <v>51</v>
      </c>
      <c r="B60">
        <v>4</v>
      </c>
      <c r="C60" t="s">
        <v>373</v>
      </c>
      <c r="D60">
        <v>1</v>
      </c>
      <c r="E60" t="s">
        <v>256</v>
      </c>
      <c r="F60">
        <v>120</v>
      </c>
      <c r="G60">
        <v>15.4</v>
      </c>
    </row>
    <row r="61" spans="1:7" x14ac:dyDescent="0.35">
      <c r="A61" t="s">
        <v>51</v>
      </c>
      <c r="B61">
        <v>4</v>
      </c>
      <c r="C61" t="s">
        <v>373</v>
      </c>
      <c r="D61">
        <v>1</v>
      </c>
      <c r="E61" t="s">
        <v>23</v>
      </c>
      <c r="F61">
        <v>106</v>
      </c>
      <c r="G61">
        <v>18.899999999999999</v>
      </c>
    </row>
    <row r="62" spans="1:7" x14ac:dyDescent="0.35">
      <c r="A62" t="s">
        <v>51</v>
      </c>
      <c r="B62">
        <v>4</v>
      </c>
      <c r="C62" t="s">
        <v>373</v>
      </c>
      <c r="D62">
        <v>1</v>
      </c>
      <c r="E62" t="s">
        <v>23</v>
      </c>
      <c r="F62">
        <v>124</v>
      </c>
      <c r="G62">
        <v>27.8</v>
      </c>
    </row>
    <row r="63" spans="1:7" x14ac:dyDescent="0.35">
      <c r="A63" t="s">
        <v>51</v>
      </c>
      <c r="B63">
        <v>4</v>
      </c>
      <c r="C63" t="s">
        <v>373</v>
      </c>
      <c r="D63">
        <v>1</v>
      </c>
      <c r="E63" t="s">
        <v>256</v>
      </c>
      <c r="F63">
        <v>133</v>
      </c>
      <c r="G63">
        <v>24.1</v>
      </c>
    </row>
    <row r="64" spans="1:7" x14ac:dyDescent="0.35">
      <c r="A64" t="s">
        <v>51</v>
      </c>
      <c r="B64">
        <v>4</v>
      </c>
      <c r="C64" t="s">
        <v>373</v>
      </c>
      <c r="D64">
        <v>1</v>
      </c>
      <c r="E64" t="s">
        <v>23</v>
      </c>
      <c r="F64">
        <v>119</v>
      </c>
      <c r="G64">
        <v>25.9</v>
      </c>
    </row>
    <row r="65" spans="1:7" x14ac:dyDescent="0.35">
      <c r="A65" t="s">
        <v>51</v>
      </c>
      <c r="B65">
        <v>4</v>
      </c>
      <c r="C65" t="s">
        <v>373</v>
      </c>
      <c r="D65">
        <v>1</v>
      </c>
      <c r="E65" t="s">
        <v>23</v>
      </c>
      <c r="F65">
        <v>116</v>
      </c>
      <c r="G65">
        <v>23.9</v>
      </c>
    </row>
    <row r="66" spans="1:7" x14ac:dyDescent="0.35">
      <c r="A66" t="s">
        <v>51</v>
      </c>
      <c r="B66">
        <v>4</v>
      </c>
      <c r="C66" t="s">
        <v>373</v>
      </c>
      <c r="D66">
        <v>1</v>
      </c>
      <c r="E66" t="s">
        <v>256</v>
      </c>
      <c r="F66">
        <v>126</v>
      </c>
      <c r="G66">
        <v>23.9</v>
      </c>
    </row>
    <row r="67" spans="1:7" x14ac:dyDescent="0.35">
      <c r="A67" t="s">
        <v>51</v>
      </c>
      <c r="B67">
        <v>4</v>
      </c>
      <c r="C67" t="s">
        <v>373</v>
      </c>
      <c r="D67">
        <v>1</v>
      </c>
      <c r="E67" t="s">
        <v>23</v>
      </c>
      <c r="F67">
        <v>115</v>
      </c>
      <c r="G67">
        <v>22.1</v>
      </c>
    </row>
    <row r="68" spans="1:7" x14ac:dyDescent="0.35">
      <c r="A68" t="s">
        <v>51</v>
      </c>
      <c r="B68">
        <v>4</v>
      </c>
      <c r="C68" t="s">
        <v>373</v>
      </c>
      <c r="D68">
        <v>1</v>
      </c>
      <c r="E68" t="s">
        <v>256</v>
      </c>
      <c r="F68">
        <v>135</v>
      </c>
      <c r="G68">
        <v>26.2</v>
      </c>
    </row>
    <row r="69" spans="1:7" x14ac:dyDescent="0.35">
      <c r="A69" t="s">
        <v>51</v>
      </c>
      <c r="B69">
        <v>4</v>
      </c>
      <c r="C69" t="s">
        <v>373</v>
      </c>
      <c r="D69">
        <v>2</v>
      </c>
      <c r="E69" t="s">
        <v>256</v>
      </c>
      <c r="F69">
        <v>116</v>
      </c>
      <c r="G69">
        <v>17.100000000000001</v>
      </c>
    </row>
    <row r="70" spans="1:7" x14ac:dyDescent="0.35">
      <c r="A70" t="s">
        <v>51</v>
      </c>
      <c r="B70">
        <v>4</v>
      </c>
      <c r="C70" t="s">
        <v>373</v>
      </c>
      <c r="D70">
        <v>3</v>
      </c>
      <c r="E70" t="s">
        <v>256</v>
      </c>
      <c r="F70">
        <v>132</v>
      </c>
      <c r="G70">
        <v>22.9</v>
      </c>
    </row>
    <row r="71" spans="1:7" x14ac:dyDescent="0.35">
      <c r="A71" t="s">
        <v>51</v>
      </c>
      <c r="B71">
        <v>4</v>
      </c>
      <c r="C71" t="s">
        <v>373</v>
      </c>
      <c r="D71">
        <v>3</v>
      </c>
      <c r="E71" t="s">
        <v>256</v>
      </c>
      <c r="F71">
        <v>144</v>
      </c>
      <c r="G71">
        <v>34.200000000000003</v>
      </c>
    </row>
    <row r="72" spans="1:7" x14ac:dyDescent="0.35">
      <c r="A72" t="s">
        <v>51</v>
      </c>
      <c r="B72">
        <v>4</v>
      </c>
      <c r="C72" t="s">
        <v>373</v>
      </c>
      <c r="D72">
        <v>3</v>
      </c>
      <c r="E72" t="s">
        <v>256</v>
      </c>
      <c r="F72">
        <v>108</v>
      </c>
      <c r="G72">
        <v>11.4</v>
      </c>
    </row>
    <row r="73" spans="1:7" x14ac:dyDescent="0.35">
      <c r="A73" t="s">
        <v>51</v>
      </c>
      <c r="B73">
        <v>4</v>
      </c>
      <c r="C73" t="s">
        <v>373</v>
      </c>
      <c r="D73">
        <v>3</v>
      </c>
      <c r="E73" t="s">
        <v>256</v>
      </c>
      <c r="F73">
        <v>101</v>
      </c>
      <c r="G73">
        <v>7.9</v>
      </c>
    </row>
  </sheetData>
  <pageMargins left="0.7" right="0.7" top="0.75" bottom="0.75" header="0.3" footer="0.3"/>
  <tableParts count="1">
    <tablePart r:id="rId1"/>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A9B0-C79E-4A2B-B5A4-0450BFDF670F}">
  <dimension ref="A1:I59"/>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2.6328125" bestFit="1" customWidth="1"/>
    <col min="6" max="6" width="20.81640625" bestFit="1" customWidth="1"/>
    <col min="7" max="7" width="11" bestFit="1" customWidth="1"/>
    <col min="8" max="8" width="10.81640625" bestFit="1" customWidth="1"/>
    <col min="9" max="9" width="36.17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5</v>
      </c>
      <c r="C2" t="s">
        <v>365</v>
      </c>
      <c r="D2">
        <v>1</v>
      </c>
      <c r="E2" t="s">
        <v>68</v>
      </c>
      <c r="F2">
        <v>121</v>
      </c>
      <c r="G2">
        <v>21.1</v>
      </c>
      <c r="I2" t="s">
        <v>1011</v>
      </c>
    </row>
    <row r="3" spans="1:9" x14ac:dyDescent="0.35">
      <c r="A3" t="s">
        <v>25</v>
      </c>
      <c r="B3">
        <v>5</v>
      </c>
      <c r="C3" t="s">
        <v>365</v>
      </c>
      <c r="D3">
        <v>1</v>
      </c>
      <c r="E3" t="s">
        <v>22</v>
      </c>
      <c r="F3">
        <v>76</v>
      </c>
      <c r="G3">
        <v>16.5</v>
      </c>
    </row>
    <row r="4" spans="1:9" x14ac:dyDescent="0.35">
      <c r="A4" t="s">
        <v>25</v>
      </c>
      <c r="B4">
        <v>5</v>
      </c>
      <c r="C4" t="s">
        <v>365</v>
      </c>
      <c r="D4">
        <v>2</v>
      </c>
      <c r="E4" t="s">
        <v>15</v>
      </c>
      <c r="I4" t="s">
        <v>1084</v>
      </c>
    </row>
    <row r="5" spans="1:9" x14ac:dyDescent="0.35">
      <c r="A5" t="s">
        <v>25</v>
      </c>
      <c r="B5">
        <v>5</v>
      </c>
      <c r="C5" t="s">
        <v>365</v>
      </c>
      <c r="D5">
        <v>3</v>
      </c>
      <c r="E5" t="s">
        <v>77</v>
      </c>
      <c r="F5">
        <v>116</v>
      </c>
      <c r="G5">
        <v>14.8</v>
      </c>
    </row>
    <row r="6" spans="1:9" x14ac:dyDescent="0.35">
      <c r="A6" t="s">
        <v>25</v>
      </c>
      <c r="B6">
        <v>5</v>
      </c>
      <c r="C6" t="s">
        <v>365</v>
      </c>
      <c r="D6">
        <v>4</v>
      </c>
      <c r="E6" t="s">
        <v>23</v>
      </c>
      <c r="F6">
        <v>123</v>
      </c>
      <c r="G6">
        <v>30.9</v>
      </c>
    </row>
    <row r="7" spans="1:9" x14ac:dyDescent="0.35">
      <c r="A7" t="s">
        <v>25</v>
      </c>
      <c r="B7">
        <v>5</v>
      </c>
      <c r="C7" t="s">
        <v>365</v>
      </c>
      <c r="D7">
        <v>5</v>
      </c>
      <c r="E7" t="s">
        <v>68</v>
      </c>
      <c r="F7">
        <v>109</v>
      </c>
      <c r="G7">
        <v>11.8</v>
      </c>
      <c r="I7" t="s">
        <v>1011</v>
      </c>
    </row>
    <row r="8" spans="1:9" x14ac:dyDescent="0.35">
      <c r="A8" t="s">
        <v>25</v>
      </c>
      <c r="B8">
        <v>5</v>
      </c>
      <c r="C8" t="s">
        <v>365</v>
      </c>
      <c r="D8">
        <v>6</v>
      </c>
      <c r="E8" t="s">
        <v>68</v>
      </c>
      <c r="F8">
        <v>112</v>
      </c>
      <c r="G8">
        <v>11.6</v>
      </c>
      <c r="I8" t="s">
        <v>1011</v>
      </c>
    </row>
    <row r="9" spans="1:9" x14ac:dyDescent="0.35">
      <c r="A9" t="s">
        <v>25</v>
      </c>
      <c r="B9">
        <v>5</v>
      </c>
      <c r="C9" t="s">
        <v>365</v>
      </c>
      <c r="D9">
        <v>7</v>
      </c>
      <c r="E9" t="s">
        <v>68</v>
      </c>
      <c r="F9">
        <v>105</v>
      </c>
      <c r="G9">
        <v>13.8</v>
      </c>
      <c r="I9" t="s">
        <v>1011</v>
      </c>
    </row>
    <row r="10" spans="1:9" x14ac:dyDescent="0.35">
      <c r="A10" t="s">
        <v>25</v>
      </c>
      <c r="B10">
        <v>5</v>
      </c>
      <c r="C10" t="s">
        <v>364</v>
      </c>
      <c r="D10">
        <v>1</v>
      </c>
      <c r="E10" t="s">
        <v>68</v>
      </c>
      <c r="F10">
        <v>112</v>
      </c>
      <c r="G10">
        <v>14</v>
      </c>
      <c r="I10" t="s">
        <v>1011</v>
      </c>
    </row>
    <row r="11" spans="1:9" x14ac:dyDescent="0.35">
      <c r="A11" t="s">
        <v>25</v>
      </c>
      <c r="B11">
        <v>5</v>
      </c>
      <c r="C11" t="s">
        <v>364</v>
      </c>
      <c r="D11">
        <v>1</v>
      </c>
      <c r="E11" t="s">
        <v>68</v>
      </c>
      <c r="F11">
        <v>113</v>
      </c>
      <c r="G11">
        <v>15.1</v>
      </c>
      <c r="I11" t="s">
        <v>1011</v>
      </c>
    </row>
    <row r="12" spans="1:9" x14ac:dyDescent="0.35">
      <c r="A12" t="s">
        <v>25</v>
      </c>
      <c r="B12">
        <v>5</v>
      </c>
      <c r="C12" t="s">
        <v>364</v>
      </c>
      <c r="D12">
        <v>1</v>
      </c>
      <c r="E12" t="s">
        <v>68</v>
      </c>
      <c r="F12">
        <v>112</v>
      </c>
      <c r="G12">
        <v>14.1</v>
      </c>
      <c r="I12" t="s">
        <v>1011</v>
      </c>
    </row>
    <row r="13" spans="1:9" x14ac:dyDescent="0.35">
      <c r="A13" t="s">
        <v>25</v>
      </c>
      <c r="B13">
        <v>5</v>
      </c>
      <c r="C13" t="s">
        <v>364</v>
      </c>
      <c r="D13">
        <v>1</v>
      </c>
      <c r="E13" t="s">
        <v>23</v>
      </c>
      <c r="F13">
        <v>143</v>
      </c>
      <c r="G13">
        <v>41.3</v>
      </c>
    </row>
    <row r="14" spans="1:9" x14ac:dyDescent="0.35">
      <c r="A14" t="s">
        <v>25</v>
      </c>
      <c r="B14">
        <v>5</v>
      </c>
      <c r="C14" t="s">
        <v>364</v>
      </c>
      <c r="D14">
        <v>1</v>
      </c>
      <c r="E14" t="s">
        <v>71</v>
      </c>
      <c r="F14">
        <v>122</v>
      </c>
      <c r="G14">
        <v>19.2</v>
      </c>
      <c r="I14" t="s">
        <v>1012</v>
      </c>
    </row>
    <row r="15" spans="1:9" x14ac:dyDescent="0.35">
      <c r="A15" t="s">
        <v>25</v>
      </c>
      <c r="B15">
        <v>5</v>
      </c>
      <c r="C15" t="s">
        <v>364</v>
      </c>
      <c r="D15">
        <v>1</v>
      </c>
      <c r="E15" t="s">
        <v>68</v>
      </c>
      <c r="F15">
        <v>127</v>
      </c>
      <c r="G15">
        <v>19.100000000000001</v>
      </c>
      <c r="I15" t="s">
        <v>1011</v>
      </c>
    </row>
    <row r="16" spans="1:9" x14ac:dyDescent="0.35">
      <c r="A16" t="s">
        <v>25</v>
      </c>
      <c r="B16">
        <v>5</v>
      </c>
      <c r="C16" t="s">
        <v>364</v>
      </c>
      <c r="D16">
        <v>1</v>
      </c>
      <c r="E16" t="s">
        <v>68</v>
      </c>
      <c r="F16">
        <v>112</v>
      </c>
      <c r="G16">
        <v>14.1</v>
      </c>
      <c r="I16" t="s">
        <v>1011</v>
      </c>
    </row>
    <row r="17" spans="1:9" x14ac:dyDescent="0.35">
      <c r="A17" t="s">
        <v>25</v>
      </c>
      <c r="B17">
        <v>5</v>
      </c>
      <c r="C17" t="s">
        <v>364</v>
      </c>
      <c r="D17">
        <v>1</v>
      </c>
      <c r="E17" t="s">
        <v>117</v>
      </c>
      <c r="F17">
        <v>135</v>
      </c>
      <c r="G17">
        <v>36.799999999999997</v>
      </c>
    </row>
    <row r="18" spans="1:9" x14ac:dyDescent="0.35">
      <c r="A18" t="s">
        <v>25</v>
      </c>
      <c r="B18">
        <v>5</v>
      </c>
      <c r="C18" t="s">
        <v>364</v>
      </c>
      <c r="D18">
        <v>1</v>
      </c>
      <c r="E18" t="s">
        <v>68</v>
      </c>
      <c r="F18">
        <v>120</v>
      </c>
      <c r="G18">
        <v>17.2</v>
      </c>
      <c r="I18" t="s">
        <v>1011</v>
      </c>
    </row>
    <row r="19" spans="1:9" x14ac:dyDescent="0.35">
      <c r="A19" t="s">
        <v>25</v>
      </c>
      <c r="B19">
        <v>5</v>
      </c>
      <c r="C19" t="s">
        <v>364</v>
      </c>
      <c r="D19">
        <v>1</v>
      </c>
      <c r="E19" t="s">
        <v>23</v>
      </c>
      <c r="F19">
        <v>117</v>
      </c>
      <c r="G19">
        <v>25.8</v>
      </c>
    </row>
    <row r="20" spans="1:9" x14ac:dyDescent="0.35">
      <c r="A20" t="s">
        <v>25</v>
      </c>
      <c r="B20">
        <v>5</v>
      </c>
      <c r="C20" t="s">
        <v>364</v>
      </c>
      <c r="D20">
        <v>1</v>
      </c>
      <c r="E20" t="s">
        <v>23</v>
      </c>
      <c r="F20">
        <v>97</v>
      </c>
      <c r="G20">
        <v>14.3</v>
      </c>
    </row>
    <row r="21" spans="1:9" x14ac:dyDescent="0.35">
      <c r="A21" t="s">
        <v>25</v>
      </c>
      <c r="B21">
        <v>5</v>
      </c>
      <c r="C21" t="s">
        <v>364</v>
      </c>
      <c r="D21">
        <v>1</v>
      </c>
      <c r="E21" t="s">
        <v>23</v>
      </c>
      <c r="F21">
        <v>147</v>
      </c>
      <c r="G21">
        <v>45.4</v>
      </c>
    </row>
    <row r="22" spans="1:9" x14ac:dyDescent="0.35">
      <c r="A22" t="s">
        <v>25</v>
      </c>
      <c r="B22">
        <v>5</v>
      </c>
      <c r="C22" t="s">
        <v>364</v>
      </c>
      <c r="D22">
        <v>1</v>
      </c>
      <c r="E22" t="s">
        <v>44</v>
      </c>
      <c r="F22">
        <v>145</v>
      </c>
      <c r="G22">
        <v>58.8</v>
      </c>
    </row>
    <row r="23" spans="1:9" x14ac:dyDescent="0.35">
      <c r="A23" t="s">
        <v>25</v>
      </c>
      <c r="B23">
        <v>5</v>
      </c>
      <c r="C23" t="s">
        <v>364</v>
      </c>
      <c r="D23">
        <v>1</v>
      </c>
      <c r="E23" t="s">
        <v>23</v>
      </c>
      <c r="F23">
        <v>112</v>
      </c>
      <c r="G23">
        <v>18.3</v>
      </c>
    </row>
    <row r="24" spans="1:9" x14ac:dyDescent="0.35">
      <c r="A24" t="s">
        <v>25</v>
      </c>
      <c r="B24">
        <v>5</v>
      </c>
      <c r="C24" t="s">
        <v>364</v>
      </c>
      <c r="D24">
        <v>1</v>
      </c>
      <c r="E24" t="s">
        <v>68</v>
      </c>
      <c r="F24">
        <v>107</v>
      </c>
      <c r="G24">
        <v>13.4</v>
      </c>
      <c r="I24" t="s">
        <v>1011</v>
      </c>
    </row>
    <row r="25" spans="1:9" x14ac:dyDescent="0.35">
      <c r="A25" t="s">
        <v>25</v>
      </c>
      <c r="B25">
        <v>5</v>
      </c>
      <c r="C25" t="s">
        <v>364</v>
      </c>
      <c r="D25">
        <v>1</v>
      </c>
      <c r="E25" t="s">
        <v>110</v>
      </c>
      <c r="F25">
        <v>55</v>
      </c>
      <c r="G25">
        <v>12.5</v>
      </c>
    </row>
    <row r="26" spans="1:9" x14ac:dyDescent="0.35">
      <c r="A26" t="s">
        <v>25</v>
      </c>
      <c r="B26">
        <v>5</v>
      </c>
      <c r="C26" t="s">
        <v>364</v>
      </c>
      <c r="D26">
        <v>1</v>
      </c>
      <c r="E26" t="s">
        <v>256</v>
      </c>
      <c r="F26">
        <v>158</v>
      </c>
      <c r="G26">
        <v>40.5</v>
      </c>
    </row>
    <row r="27" spans="1:9" x14ac:dyDescent="0.35">
      <c r="A27" t="s">
        <v>25</v>
      </c>
      <c r="B27">
        <v>5</v>
      </c>
      <c r="C27" t="s">
        <v>364</v>
      </c>
      <c r="D27">
        <v>1</v>
      </c>
      <c r="E27" t="s">
        <v>256</v>
      </c>
      <c r="F27">
        <v>117</v>
      </c>
      <c r="G27">
        <v>18.7</v>
      </c>
    </row>
    <row r="28" spans="1:9" x14ac:dyDescent="0.35">
      <c r="A28" t="s">
        <v>25</v>
      </c>
      <c r="B28">
        <v>5</v>
      </c>
      <c r="C28" t="s">
        <v>364</v>
      </c>
      <c r="D28">
        <v>1</v>
      </c>
      <c r="E28" t="s">
        <v>256</v>
      </c>
      <c r="F28">
        <v>152</v>
      </c>
      <c r="G28">
        <v>35.5</v>
      </c>
    </row>
    <row r="29" spans="1:9" x14ac:dyDescent="0.35">
      <c r="A29" t="s">
        <v>25</v>
      </c>
      <c r="B29">
        <v>5</v>
      </c>
      <c r="C29" t="s">
        <v>364</v>
      </c>
      <c r="D29">
        <v>1</v>
      </c>
      <c r="E29" t="s">
        <v>44</v>
      </c>
      <c r="F29">
        <v>117</v>
      </c>
      <c r="G29">
        <v>34.799999999999997</v>
      </c>
    </row>
    <row r="30" spans="1:9" x14ac:dyDescent="0.35">
      <c r="A30" t="s">
        <v>25</v>
      </c>
      <c r="B30">
        <v>5</v>
      </c>
      <c r="C30" t="s">
        <v>364</v>
      </c>
      <c r="D30">
        <v>1</v>
      </c>
      <c r="E30" t="s">
        <v>23</v>
      </c>
      <c r="F30">
        <v>110</v>
      </c>
      <c r="G30">
        <v>23.5</v>
      </c>
    </row>
    <row r="31" spans="1:9" x14ac:dyDescent="0.35">
      <c r="A31" t="s">
        <v>25</v>
      </c>
      <c r="B31">
        <v>5</v>
      </c>
      <c r="C31" t="s">
        <v>364</v>
      </c>
      <c r="D31">
        <v>1</v>
      </c>
      <c r="E31" t="s">
        <v>256</v>
      </c>
      <c r="F31">
        <v>163</v>
      </c>
      <c r="G31">
        <v>43.5</v>
      </c>
    </row>
    <row r="32" spans="1:9" x14ac:dyDescent="0.35">
      <c r="A32" t="s">
        <v>25</v>
      </c>
      <c r="B32">
        <v>5</v>
      </c>
      <c r="C32" t="s">
        <v>364</v>
      </c>
      <c r="D32">
        <v>1</v>
      </c>
      <c r="E32" t="s">
        <v>77</v>
      </c>
      <c r="F32">
        <v>106</v>
      </c>
      <c r="G32">
        <v>14.3</v>
      </c>
    </row>
    <row r="33" spans="1:9" x14ac:dyDescent="0.35">
      <c r="A33" t="s">
        <v>25</v>
      </c>
      <c r="B33">
        <v>5</v>
      </c>
      <c r="C33" t="s">
        <v>364</v>
      </c>
      <c r="D33">
        <v>1</v>
      </c>
      <c r="E33" t="s">
        <v>23</v>
      </c>
      <c r="F33">
        <v>112</v>
      </c>
      <c r="G33">
        <v>24.7</v>
      </c>
    </row>
    <row r="34" spans="1:9" x14ac:dyDescent="0.35">
      <c r="A34" t="s">
        <v>25</v>
      </c>
      <c r="B34">
        <v>5</v>
      </c>
      <c r="C34" t="s">
        <v>364</v>
      </c>
      <c r="D34">
        <v>1</v>
      </c>
      <c r="E34" t="s">
        <v>46</v>
      </c>
      <c r="F34">
        <v>185</v>
      </c>
      <c r="G34">
        <v>13.1</v>
      </c>
    </row>
    <row r="35" spans="1:9" x14ac:dyDescent="0.35">
      <c r="A35" t="s">
        <v>25</v>
      </c>
      <c r="B35">
        <v>5</v>
      </c>
      <c r="C35" t="s">
        <v>373</v>
      </c>
      <c r="D35">
        <v>1</v>
      </c>
      <c r="E35" t="s">
        <v>44</v>
      </c>
      <c r="F35">
        <v>143</v>
      </c>
      <c r="G35">
        <v>65.599999999999994</v>
      </c>
    </row>
    <row r="36" spans="1:9" x14ac:dyDescent="0.35">
      <c r="A36" t="s">
        <v>25</v>
      </c>
      <c r="B36">
        <v>5</v>
      </c>
      <c r="C36" t="s">
        <v>373</v>
      </c>
      <c r="D36">
        <v>1</v>
      </c>
      <c r="E36" t="s">
        <v>688</v>
      </c>
      <c r="F36">
        <v>765</v>
      </c>
      <c r="G36">
        <v>375.5</v>
      </c>
      <c r="I36" t="s">
        <v>1087</v>
      </c>
    </row>
    <row r="37" spans="1:9" x14ac:dyDescent="0.35">
      <c r="A37" t="s">
        <v>25</v>
      </c>
      <c r="B37">
        <v>5</v>
      </c>
      <c r="C37" t="s">
        <v>373</v>
      </c>
      <c r="D37">
        <v>3</v>
      </c>
      <c r="E37" t="s">
        <v>23</v>
      </c>
      <c r="F37">
        <v>97</v>
      </c>
      <c r="G37">
        <v>13.3</v>
      </c>
    </row>
    <row r="38" spans="1:9" x14ac:dyDescent="0.35">
      <c r="A38" t="s">
        <v>25</v>
      </c>
      <c r="B38">
        <v>5</v>
      </c>
      <c r="C38" t="s">
        <v>373</v>
      </c>
      <c r="D38">
        <v>3</v>
      </c>
      <c r="E38" t="s">
        <v>23</v>
      </c>
      <c r="F38">
        <v>125</v>
      </c>
      <c r="G38">
        <v>28.4</v>
      </c>
    </row>
    <row r="39" spans="1:9" x14ac:dyDescent="0.35">
      <c r="A39" t="s">
        <v>25</v>
      </c>
      <c r="B39">
        <v>5</v>
      </c>
      <c r="C39" t="s">
        <v>373</v>
      </c>
      <c r="D39">
        <v>3</v>
      </c>
      <c r="E39" t="s">
        <v>68</v>
      </c>
      <c r="F39">
        <v>115</v>
      </c>
      <c r="G39">
        <v>18.399999999999999</v>
      </c>
      <c r="I39" t="s">
        <v>1011</v>
      </c>
    </row>
    <row r="40" spans="1:9" x14ac:dyDescent="0.35">
      <c r="A40" t="s">
        <v>25</v>
      </c>
      <c r="B40">
        <v>5</v>
      </c>
      <c r="C40" t="s">
        <v>373</v>
      </c>
      <c r="D40">
        <v>3</v>
      </c>
      <c r="E40" t="s">
        <v>23</v>
      </c>
      <c r="F40">
        <v>133</v>
      </c>
      <c r="G40">
        <v>35.9</v>
      </c>
    </row>
    <row r="41" spans="1:9" x14ac:dyDescent="0.35">
      <c r="A41" t="s">
        <v>25</v>
      </c>
      <c r="B41">
        <v>5</v>
      </c>
      <c r="C41" t="s">
        <v>373</v>
      </c>
      <c r="D41">
        <v>3</v>
      </c>
      <c r="E41" t="s">
        <v>44</v>
      </c>
      <c r="F41">
        <v>154</v>
      </c>
      <c r="G41">
        <v>58.6</v>
      </c>
    </row>
    <row r="42" spans="1:9" x14ac:dyDescent="0.35">
      <c r="A42" t="s">
        <v>25</v>
      </c>
      <c r="B42">
        <v>5</v>
      </c>
      <c r="C42" t="s">
        <v>373</v>
      </c>
      <c r="D42">
        <v>3</v>
      </c>
      <c r="E42" t="s">
        <v>23</v>
      </c>
      <c r="F42">
        <v>163</v>
      </c>
      <c r="G42">
        <v>69.8</v>
      </c>
    </row>
    <row r="43" spans="1:9" x14ac:dyDescent="0.35">
      <c r="A43" t="s">
        <v>25</v>
      </c>
      <c r="B43">
        <v>5</v>
      </c>
      <c r="C43" t="s">
        <v>373</v>
      </c>
      <c r="D43">
        <v>3</v>
      </c>
      <c r="E43" t="s">
        <v>256</v>
      </c>
      <c r="F43">
        <v>122</v>
      </c>
      <c r="G43">
        <v>17.7</v>
      </c>
    </row>
    <row r="44" spans="1:9" x14ac:dyDescent="0.35">
      <c r="A44" t="s">
        <v>25</v>
      </c>
      <c r="B44">
        <v>5</v>
      </c>
      <c r="C44" t="s">
        <v>373</v>
      </c>
      <c r="D44">
        <v>3</v>
      </c>
      <c r="E44" t="s">
        <v>1078</v>
      </c>
      <c r="F44">
        <v>141</v>
      </c>
      <c r="G44">
        <v>53.7</v>
      </c>
    </row>
    <row r="45" spans="1:9" x14ac:dyDescent="0.35">
      <c r="A45" t="s">
        <v>25</v>
      </c>
      <c r="B45">
        <v>5</v>
      </c>
      <c r="C45" t="s">
        <v>373</v>
      </c>
      <c r="D45">
        <v>3</v>
      </c>
      <c r="E45" t="s">
        <v>71</v>
      </c>
      <c r="F45">
        <v>114</v>
      </c>
      <c r="G45">
        <v>14.5</v>
      </c>
      <c r="I45" t="s">
        <v>1012</v>
      </c>
    </row>
    <row r="46" spans="1:9" x14ac:dyDescent="0.35">
      <c r="A46" t="s">
        <v>25</v>
      </c>
      <c r="B46">
        <v>5</v>
      </c>
      <c r="C46" t="s">
        <v>373</v>
      </c>
      <c r="D46">
        <v>3</v>
      </c>
      <c r="E46" t="s">
        <v>68</v>
      </c>
      <c r="F46">
        <v>112</v>
      </c>
      <c r="G46">
        <v>17.2</v>
      </c>
      <c r="I46" t="s">
        <v>1011</v>
      </c>
    </row>
    <row r="47" spans="1:9" x14ac:dyDescent="0.35">
      <c r="A47" t="s">
        <v>25</v>
      </c>
      <c r="B47">
        <v>5</v>
      </c>
      <c r="C47" t="s">
        <v>373</v>
      </c>
      <c r="D47">
        <v>3</v>
      </c>
      <c r="E47" t="s">
        <v>849</v>
      </c>
      <c r="F47">
        <v>490</v>
      </c>
      <c r="G47">
        <v>171.8</v>
      </c>
      <c r="I47" t="s">
        <v>1088</v>
      </c>
    </row>
    <row r="48" spans="1:9" x14ac:dyDescent="0.35">
      <c r="A48" t="s">
        <v>25</v>
      </c>
      <c r="B48">
        <v>5</v>
      </c>
      <c r="C48" t="s">
        <v>373</v>
      </c>
      <c r="D48">
        <v>2</v>
      </c>
      <c r="E48" t="s">
        <v>23</v>
      </c>
      <c r="F48">
        <v>118</v>
      </c>
      <c r="G48">
        <v>24.7</v>
      </c>
    </row>
    <row r="49" spans="1:9" x14ac:dyDescent="0.35">
      <c r="A49" t="s">
        <v>25</v>
      </c>
      <c r="B49">
        <v>5</v>
      </c>
      <c r="C49" t="s">
        <v>373</v>
      </c>
      <c r="D49">
        <v>2</v>
      </c>
      <c r="E49" t="s">
        <v>44</v>
      </c>
      <c r="F49">
        <v>131</v>
      </c>
      <c r="G49">
        <v>47.6</v>
      </c>
    </row>
    <row r="50" spans="1:9" x14ac:dyDescent="0.35">
      <c r="A50" t="s">
        <v>25</v>
      </c>
      <c r="B50">
        <v>5</v>
      </c>
      <c r="C50" t="s">
        <v>373</v>
      </c>
      <c r="D50">
        <v>2</v>
      </c>
      <c r="E50" t="s">
        <v>23</v>
      </c>
      <c r="F50">
        <v>123</v>
      </c>
      <c r="G50">
        <v>32</v>
      </c>
    </row>
    <row r="51" spans="1:9" x14ac:dyDescent="0.35">
      <c r="A51" t="s">
        <v>25</v>
      </c>
      <c r="B51">
        <v>5</v>
      </c>
      <c r="C51" t="s">
        <v>373</v>
      </c>
      <c r="D51">
        <v>2</v>
      </c>
      <c r="E51" t="s">
        <v>256</v>
      </c>
      <c r="F51">
        <v>135</v>
      </c>
      <c r="G51">
        <v>22.9</v>
      </c>
    </row>
    <row r="52" spans="1:9" x14ac:dyDescent="0.35">
      <c r="A52" t="s">
        <v>25</v>
      </c>
      <c r="B52">
        <v>5</v>
      </c>
      <c r="C52" t="s">
        <v>373</v>
      </c>
      <c r="D52">
        <v>2</v>
      </c>
      <c r="E52" t="s">
        <v>256</v>
      </c>
      <c r="F52">
        <v>162</v>
      </c>
      <c r="G52">
        <v>41.2</v>
      </c>
    </row>
    <row r="53" spans="1:9" x14ac:dyDescent="0.35">
      <c r="A53" t="s">
        <v>25</v>
      </c>
      <c r="B53">
        <v>5</v>
      </c>
      <c r="C53" t="s">
        <v>373</v>
      </c>
      <c r="D53">
        <v>2</v>
      </c>
      <c r="E53" t="s">
        <v>23</v>
      </c>
      <c r="F53">
        <v>111</v>
      </c>
      <c r="G53">
        <v>22.3</v>
      </c>
    </row>
    <row r="54" spans="1:9" x14ac:dyDescent="0.35">
      <c r="A54" t="s">
        <v>25</v>
      </c>
      <c r="B54">
        <v>5</v>
      </c>
      <c r="C54" t="s">
        <v>373</v>
      </c>
      <c r="D54">
        <v>2</v>
      </c>
      <c r="E54" t="s">
        <v>23</v>
      </c>
      <c r="F54">
        <v>121</v>
      </c>
      <c r="G54">
        <v>23.5</v>
      </c>
    </row>
    <row r="55" spans="1:9" x14ac:dyDescent="0.35">
      <c r="A55" t="s">
        <v>25</v>
      </c>
      <c r="B55">
        <v>5</v>
      </c>
      <c r="C55" t="s">
        <v>373</v>
      </c>
      <c r="D55">
        <v>2</v>
      </c>
      <c r="E55" t="s">
        <v>577</v>
      </c>
      <c r="F55">
        <v>55</v>
      </c>
      <c r="G55">
        <v>3.8</v>
      </c>
    </row>
    <row r="56" spans="1:9" x14ac:dyDescent="0.35">
      <c r="A56" t="s">
        <v>25</v>
      </c>
      <c r="B56">
        <v>5</v>
      </c>
      <c r="C56" t="s">
        <v>373</v>
      </c>
      <c r="D56">
        <v>2</v>
      </c>
      <c r="E56" t="s">
        <v>44</v>
      </c>
      <c r="F56">
        <v>86</v>
      </c>
      <c r="G56">
        <v>13.4</v>
      </c>
    </row>
    <row r="57" spans="1:9" x14ac:dyDescent="0.35">
      <c r="A57" t="s">
        <v>25</v>
      </c>
      <c r="B57">
        <v>5</v>
      </c>
      <c r="C57" t="s">
        <v>373</v>
      </c>
      <c r="D57">
        <v>2</v>
      </c>
      <c r="E57" t="s">
        <v>256</v>
      </c>
      <c r="F57">
        <v>112</v>
      </c>
      <c r="G57">
        <v>13.5</v>
      </c>
    </row>
    <row r="58" spans="1:9" x14ac:dyDescent="0.35">
      <c r="A58" t="s">
        <v>25</v>
      </c>
      <c r="B58">
        <v>5</v>
      </c>
      <c r="C58" t="s">
        <v>373</v>
      </c>
      <c r="D58">
        <v>2</v>
      </c>
      <c r="E58" t="s">
        <v>256</v>
      </c>
      <c r="F58">
        <v>118</v>
      </c>
      <c r="G58">
        <v>16.7</v>
      </c>
    </row>
    <row r="59" spans="1:9" x14ac:dyDescent="0.35">
      <c r="A59" t="s">
        <v>25</v>
      </c>
      <c r="B59">
        <v>5</v>
      </c>
      <c r="C59" t="s">
        <v>373</v>
      </c>
      <c r="D59">
        <v>2</v>
      </c>
      <c r="E59" t="s">
        <v>688</v>
      </c>
      <c r="F59">
        <v>620</v>
      </c>
      <c r="G59">
        <v>251</v>
      </c>
      <c r="I59" t="s">
        <v>1087</v>
      </c>
    </row>
  </sheetData>
  <pageMargins left="0.7" right="0.7" top="0.75" bottom="0.75" header="0.3" footer="0.3"/>
  <tableParts count="1">
    <tablePart r:id="rId1"/>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1204-A8B2-4491-8A8D-602170CD4504}">
  <dimension ref="A1:I89"/>
  <sheetViews>
    <sheetView workbookViewId="0"/>
  </sheetViews>
  <sheetFormatPr defaultRowHeight="14.5" x14ac:dyDescent="0.35"/>
  <cols>
    <col min="1" max="1" width="7.54296875" bestFit="1" customWidth="1"/>
    <col min="2" max="2" width="6.7265625" bestFit="1" customWidth="1"/>
    <col min="3" max="3" width="12.6328125" bestFit="1" customWidth="1"/>
    <col min="4" max="4" width="13.08984375" bestFit="1" customWidth="1"/>
    <col min="5" max="6" width="20.81640625" bestFit="1" customWidth="1"/>
    <col min="7" max="7" width="11" bestFit="1" customWidth="1"/>
    <col min="8" max="8" width="10.81640625" bestFit="1" customWidth="1"/>
    <col min="9" max="9" width="33.90625" bestFit="1" customWidth="1"/>
  </cols>
  <sheetData>
    <row r="1" spans="1:9" x14ac:dyDescent="0.35">
      <c r="A1" t="s">
        <v>295</v>
      </c>
      <c r="B1" t="s">
        <v>1053</v>
      </c>
      <c r="C1" t="s">
        <v>366</v>
      </c>
      <c r="D1" t="s">
        <v>1057</v>
      </c>
      <c r="E1" t="s">
        <v>356</v>
      </c>
      <c r="F1" t="s">
        <v>1054</v>
      </c>
      <c r="G1" t="s">
        <v>1055</v>
      </c>
      <c r="H1" t="s">
        <v>1058</v>
      </c>
      <c r="I1" t="s">
        <v>360</v>
      </c>
    </row>
    <row r="2" spans="1:9" x14ac:dyDescent="0.35">
      <c r="A2" t="s">
        <v>49</v>
      </c>
      <c r="B2">
        <v>5</v>
      </c>
      <c r="C2" t="s">
        <v>365</v>
      </c>
      <c r="D2">
        <v>1</v>
      </c>
      <c r="E2" t="s">
        <v>23</v>
      </c>
      <c r="F2">
        <v>105</v>
      </c>
      <c r="G2">
        <v>18.399999999999999</v>
      </c>
    </row>
    <row r="3" spans="1:9" x14ac:dyDescent="0.35">
      <c r="A3" t="s">
        <v>49</v>
      </c>
      <c r="B3">
        <v>5</v>
      </c>
      <c r="C3" t="s">
        <v>365</v>
      </c>
      <c r="D3">
        <v>2</v>
      </c>
      <c r="E3" t="s">
        <v>23</v>
      </c>
      <c r="F3">
        <v>182</v>
      </c>
      <c r="G3">
        <v>101.3</v>
      </c>
    </row>
    <row r="4" spans="1:9" x14ac:dyDescent="0.35">
      <c r="A4" t="s">
        <v>49</v>
      </c>
      <c r="B4">
        <v>5</v>
      </c>
      <c r="C4" t="s">
        <v>365</v>
      </c>
      <c r="D4">
        <v>3</v>
      </c>
      <c r="E4" t="s">
        <v>23</v>
      </c>
      <c r="F4">
        <v>182</v>
      </c>
      <c r="G4">
        <v>80.8</v>
      </c>
    </row>
    <row r="5" spans="1:9" x14ac:dyDescent="0.35">
      <c r="A5" t="s">
        <v>49</v>
      </c>
      <c r="B5">
        <v>5</v>
      </c>
      <c r="C5" t="s">
        <v>365</v>
      </c>
      <c r="D5">
        <v>3</v>
      </c>
      <c r="E5" t="s">
        <v>23</v>
      </c>
      <c r="F5">
        <v>132</v>
      </c>
      <c r="G5">
        <v>37.700000000000003</v>
      </c>
    </row>
    <row r="6" spans="1:9" x14ac:dyDescent="0.35">
      <c r="A6" t="s">
        <v>49</v>
      </c>
      <c r="B6">
        <v>5</v>
      </c>
      <c r="C6" t="s">
        <v>365</v>
      </c>
      <c r="D6">
        <v>3</v>
      </c>
      <c r="E6" t="s">
        <v>23</v>
      </c>
      <c r="F6">
        <v>182</v>
      </c>
      <c r="G6">
        <v>102.56</v>
      </c>
    </row>
    <row r="7" spans="1:9" x14ac:dyDescent="0.35">
      <c r="A7" t="s">
        <v>49</v>
      </c>
      <c r="B7">
        <v>5</v>
      </c>
      <c r="C7" t="s">
        <v>365</v>
      </c>
      <c r="D7">
        <v>4</v>
      </c>
      <c r="E7" t="s">
        <v>23</v>
      </c>
      <c r="F7">
        <v>95</v>
      </c>
      <c r="G7">
        <v>13</v>
      </c>
    </row>
    <row r="8" spans="1:9" x14ac:dyDescent="0.35">
      <c r="A8" t="s">
        <v>49</v>
      </c>
      <c r="B8">
        <v>5</v>
      </c>
      <c r="C8" t="s">
        <v>365</v>
      </c>
      <c r="D8">
        <v>5</v>
      </c>
      <c r="E8" t="s">
        <v>23</v>
      </c>
      <c r="F8">
        <v>102</v>
      </c>
      <c r="G8">
        <v>16.2</v>
      </c>
    </row>
    <row r="9" spans="1:9" x14ac:dyDescent="0.35">
      <c r="A9" t="s">
        <v>49</v>
      </c>
      <c r="B9">
        <v>5</v>
      </c>
      <c r="C9" t="s">
        <v>364</v>
      </c>
      <c r="D9">
        <v>1</v>
      </c>
      <c r="E9" t="s">
        <v>23</v>
      </c>
      <c r="F9">
        <v>85</v>
      </c>
      <c r="G9">
        <v>9.8000000000000007</v>
      </c>
    </row>
    <row r="10" spans="1:9" x14ac:dyDescent="0.35">
      <c r="A10" t="s">
        <v>49</v>
      </c>
      <c r="B10">
        <v>5</v>
      </c>
      <c r="C10" t="s">
        <v>364</v>
      </c>
      <c r="D10">
        <v>1</v>
      </c>
      <c r="E10" t="s">
        <v>23</v>
      </c>
      <c r="F10">
        <v>98</v>
      </c>
      <c r="G10">
        <v>15.8</v>
      </c>
    </row>
    <row r="11" spans="1:9" x14ac:dyDescent="0.35">
      <c r="A11" t="s">
        <v>49</v>
      </c>
      <c r="B11">
        <v>5</v>
      </c>
      <c r="C11" t="s">
        <v>364</v>
      </c>
      <c r="D11">
        <v>1</v>
      </c>
      <c r="E11" t="s">
        <v>23</v>
      </c>
      <c r="F11">
        <v>163</v>
      </c>
      <c r="G11">
        <v>63.1</v>
      </c>
    </row>
    <row r="12" spans="1:9" x14ac:dyDescent="0.35">
      <c r="A12" t="s">
        <v>49</v>
      </c>
      <c r="B12">
        <v>5</v>
      </c>
      <c r="C12" t="s">
        <v>364</v>
      </c>
      <c r="D12">
        <v>1</v>
      </c>
      <c r="E12" t="s">
        <v>23</v>
      </c>
      <c r="F12">
        <v>92</v>
      </c>
      <c r="G12">
        <v>12.8</v>
      </c>
    </row>
    <row r="13" spans="1:9" x14ac:dyDescent="0.35">
      <c r="A13" t="s">
        <v>49</v>
      </c>
      <c r="B13">
        <v>5</v>
      </c>
      <c r="C13" t="s">
        <v>364</v>
      </c>
      <c r="D13">
        <v>1</v>
      </c>
      <c r="E13" t="s">
        <v>230</v>
      </c>
      <c r="F13">
        <v>106</v>
      </c>
      <c r="G13">
        <v>21</v>
      </c>
    </row>
    <row r="14" spans="1:9" x14ac:dyDescent="0.35">
      <c r="A14" t="s">
        <v>49</v>
      </c>
      <c r="B14">
        <v>5</v>
      </c>
      <c r="C14" t="s">
        <v>364</v>
      </c>
      <c r="D14">
        <v>1</v>
      </c>
      <c r="E14" t="s">
        <v>116</v>
      </c>
      <c r="F14">
        <v>45</v>
      </c>
      <c r="G14">
        <v>0.2</v>
      </c>
    </row>
    <row r="15" spans="1:9" x14ac:dyDescent="0.35">
      <c r="A15" t="s">
        <v>49</v>
      </c>
      <c r="B15">
        <v>5</v>
      </c>
      <c r="C15" t="s">
        <v>364</v>
      </c>
      <c r="D15">
        <v>2</v>
      </c>
      <c r="E15" t="s">
        <v>23</v>
      </c>
      <c r="F15">
        <v>90</v>
      </c>
      <c r="G15">
        <v>11.5</v>
      </c>
    </row>
    <row r="16" spans="1:9" x14ac:dyDescent="0.35">
      <c r="A16" t="s">
        <v>49</v>
      </c>
      <c r="B16">
        <v>5</v>
      </c>
      <c r="C16" t="s">
        <v>364</v>
      </c>
      <c r="D16">
        <v>2</v>
      </c>
      <c r="E16" t="s">
        <v>31</v>
      </c>
      <c r="F16">
        <v>17</v>
      </c>
      <c r="G16">
        <v>0.1</v>
      </c>
    </row>
    <row r="17" spans="1:7" x14ac:dyDescent="0.35">
      <c r="A17" t="s">
        <v>49</v>
      </c>
      <c r="B17">
        <v>5</v>
      </c>
      <c r="C17" t="s">
        <v>364</v>
      </c>
      <c r="D17">
        <v>2</v>
      </c>
      <c r="E17" t="s">
        <v>77</v>
      </c>
      <c r="F17">
        <v>44</v>
      </c>
      <c r="G17">
        <v>0.8</v>
      </c>
    </row>
    <row r="18" spans="1:7" x14ac:dyDescent="0.35">
      <c r="A18" t="s">
        <v>49</v>
      </c>
      <c r="B18">
        <v>5</v>
      </c>
      <c r="C18" t="s">
        <v>364</v>
      </c>
      <c r="D18">
        <v>2</v>
      </c>
      <c r="E18" t="s">
        <v>77</v>
      </c>
      <c r="F18">
        <v>47</v>
      </c>
      <c r="G18">
        <v>1.3</v>
      </c>
    </row>
    <row r="19" spans="1:7" x14ac:dyDescent="0.35">
      <c r="A19" t="s">
        <v>49</v>
      </c>
      <c r="B19">
        <v>5</v>
      </c>
      <c r="C19" t="s">
        <v>364</v>
      </c>
      <c r="D19">
        <v>2</v>
      </c>
      <c r="E19" t="s">
        <v>77</v>
      </c>
      <c r="F19">
        <v>33</v>
      </c>
      <c r="G19">
        <v>0.4</v>
      </c>
    </row>
    <row r="20" spans="1:7" x14ac:dyDescent="0.35">
      <c r="A20" t="s">
        <v>49</v>
      </c>
      <c r="B20">
        <v>5</v>
      </c>
      <c r="C20" t="s">
        <v>364</v>
      </c>
      <c r="D20">
        <v>2</v>
      </c>
      <c r="E20" t="s">
        <v>35</v>
      </c>
      <c r="F20">
        <v>17</v>
      </c>
      <c r="G20">
        <v>0.1</v>
      </c>
    </row>
    <row r="21" spans="1:7" x14ac:dyDescent="0.35">
      <c r="A21" t="s">
        <v>49</v>
      </c>
      <c r="B21">
        <v>5</v>
      </c>
      <c r="C21" t="s">
        <v>373</v>
      </c>
      <c r="D21">
        <v>1</v>
      </c>
      <c r="E21" t="s">
        <v>23</v>
      </c>
      <c r="F21">
        <v>112</v>
      </c>
      <c r="G21">
        <v>22.3</v>
      </c>
    </row>
    <row r="22" spans="1:7" x14ac:dyDescent="0.35">
      <c r="A22" t="s">
        <v>49</v>
      </c>
      <c r="B22">
        <v>5</v>
      </c>
      <c r="C22" t="s">
        <v>373</v>
      </c>
      <c r="D22">
        <v>1</v>
      </c>
      <c r="E22" t="s">
        <v>23</v>
      </c>
      <c r="F22">
        <v>97</v>
      </c>
      <c r="G22">
        <v>16</v>
      </c>
    </row>
    <row r="23" spans="1:7" x14ac:dyDescent="0.35">
      <c r="A23" t="s">
        <v>49</v>
      </c>
      <c r="B23">
        <v>5</v>
      </c>
      <c r="C23" t="s">
        <v>373</v>
      </c>
      <c r="D23">
        <v>1</v>
      </c>
      <c r="E23" t="s">
        <v>23</v>
      </c>
      <c r="F23">
        <v>101</v>
      </c>
      <c r="G23">
        <v>18.5</v>
      </c>
    </row>
    <row r="24" spans="1:7" x14ac:dyDescent="0.35">
      <c r="A24" t="s">
        <v>49</v>
      </c>
      <c r="B24">
        <v>5</v>
      </c>
      <c r="C24" t="s">
        <v>373</v>
      </c>
      <c r="D24">
        <v>1</v>
      </c>
      <c r="E24" t="s">
        <v>23</v>
      </c>
      <c r="F24">
        <v>103</v>
      </c>
      <c r="G24">
        <v>17.8</v>
      </c>
    </row>
    <row r="25" spans="1:7" x14ac:dyDescent="0.35">
      <c r="A25" t="s">
        <v>49</v>
      </c>
      <c r="B25">
        <v>5</v>
      </c>
      <c r="C25" t="s">
        <v>373</v>
      </c>
      <c r="D25">
        <v>1</v>
      </c>
      <c r="E25" t="s">
        <v>23</v>
      </c>
      <c r="F25">
        <v>121</v>
      </c>
      <c r="G25">
        <v>23.9</v>
      </c>
    </row>
    <row r="26" spans="1:7" x14ac:dyDescent="0.35">
      <c r="A26" t="s">
        <v>49</v>
      </c>
      <c r="B26">
        <v>5</v>
      </c>
      <c r="C26" t="s">
        <v>373</v>
      </c>
      <c r="D26">
        <v>1</v>
      </c>
      <c r="E26" t="s">
        <v>23</v>
      </c>
      <c r="F26">
        <v>107</v>
      </c>
      <c r="G26">
        <v>18.100000000000001</v>
      </c>
    </row>
    <row r="27" spans="1:7" x14ac:dyDescent="0.35">
      <c r="A27" t="s">
        <v>49</v>
      </c>
      <c r="B27">
        <v>5</v>
      </c>
      <c r="C27" t="s">
        <v>373</v>
      </c>
      <c r="D27">
        <v>1</v>
      </c>
      <c r="E27" t="s">
        <v>23</v>
      </c>
      <c r="F27">
        <v>87</v>
      </c>
      <c r="G27">
        <v>10.3</v>
      </c>
    </row>
    <row r="28" spans="1:7" x14ac:dyDescent="0.35">
      <c r="A28" t="s">
        <v>49</v>
      </c>
      <c r="B28">
        <v>5</v>
      </c>
      <c r="C28" t="s">
        <v>373</v>
      </c>
      <c r="D28">
        <v>1</v>
      </c>
      <c r="E28" t="s">
        <v>23</v>
      </c>
      <c r="F28">
        <v>126</v>
      </c>
      <c r="G28">
        <v>29</v>
      </c>
    </row>
    <row r="29" spans="1:7" x14ac:dyDescent="0.35">
      <c r="A29" t="s">
        <v>49</v>
      </c>
      <c r="B29">
        <v>5</v>
      </c>
      <c r="C29" t="s">
        <v>373</v>
      </c>
      <c r="D29">
        <v>1</v>
      </c>
      <c r="E29" t="s">
        <v>23</v>
      </c>
      <c r="F29">
        <v>110</v>
      </c>
      <c r="G29">
        <v>20.399999999999999</v>
      </c>
    </row>
    <row r="30" spans="1:7" x14ac:dyDescent="0.35">
      <c r="A30" t="s">
        <v>49</v>
      </c>
      <c r="B30">
        <v>5</v>
      </c>
      <c r="C30" t="s">
        <v>373</v>
      </c>
      <c r="D30">
        <v>1</v>
      </c>
      <c r="E30" t="s">
        <v>23</v>
      </c>
      <c r="F30">
        <v>162</v>
      </c>
      <c r="G30">
        <v>63.1</v>
      </c>
    </row>
    <row r="31" spans="1:7" x14ac:dyDescent="0.35">
      <c r="A31" t="s">
        <v>49</v>
      </c>
      <c r="B31">
        <v>5</v>
      </c>
      <c r="C31" t="s">
        <v>373</v>
      </c>
      <c r="D31">
        <v>1</v>
      </c>
      <c r="E31" t="s">
        <v>31</v>
      </c>
      <c r="F31">
        <v>101</v>
      </c>
      <c r="G31">
        <v>20.3</v>
      </c>
    </row>
    <row r="32" spans="1:7" x14ac:dyDescent="0.35">
      <c r="A32" t="s">
        <v>49</v>
      </c>
      <c r="B32">
        <v>5</v>
      </c>
      <c r="C32" t="s">
        <v>373</v>
      </c>
      <c r="D32">
        <v>1</v>
      </c>
      <c r="E32" t="s">
        <v>23</v>
      </c>
      <c r="F32">
        <v>185</v>
      </c>
      <c r="G32">
        <v>12.7</v>
      </c>
    </row>
    <row r="33" spans="1:7" x14ac:dyDescent="0.35">
      <c r="A33" t="s">
        <v>49</v>
      </c>
      <c r="B33">
        <v>5</v>
      </c>
      <c r="C33" t="s">
        <v>373</v>
      </c>
      <c r="D33">
        <v>1</v>
      </c>
      <c r="E33" t="s">
        <v>23</v>
      </c>
      <c r="F33">
        <v>207</v>
      </c>
      <c r="G33">
        <v>124.1</v>
      </c>
    </row>
    <row r="34" spans="1:7" x14ac:dyDescent="0.35">
      <c r="A34" t="s">
        <v>49</v>
      </c>
      <c r="B34">
        <v>5</v>
      </c>
      <c r="C34" t="s">
        <v>373</v>
      </c>
      <c r="D34">
        <v>1</v>
      </c>
      <c r="E34" t="s">
        <v>23</v>
      </c>
      <c r="F34">
        <v>101</v>
      </c>
      <c r="G34">
        <v>16.399999999999999</v>
      </c>
    </row>
    <row r="35" spans="1:7" x14ac:dyDescent="0.35">
      <c r="A35" t="s">
        <v>49</v>
      </c>
      <c r="B35">
        <v>5</v>
      </c>
      <c r="C35" t="s">
        <v>373</v>
      </c>
      <c r="D35">
        <v>1</v>
      </c>
      <c r="E35" t="s">
        <v>23</v>
      </c>
      <c r="F35">
        <v>264</v>
      </c>
      <c r="G35">
        <v>255.8</v>
      </c>
    </row>
    <row r="36" spans="1:7" x14ac:dyDescent="0.35">
      <c r="A36" t="s">
        <v>49</v>
      </c>
      <c r="B36">
        <v>5</v>
      </c>
      <c r="C36" t="s">
        <v>373</v>
      </c>
      <c r="D36">
        <v>1</v>
      </c>
      <c r="E36" t="s">
        <v>809</v>
      </c>
      <c r="F36">
        <v>108</v>
      </c>
      <c r="G36">
        <v>20.8</v>
      </c>
    </row>
    <row r="37" spans="1:7" x14ac:dyDescent="0.35">
      <c r="A37" t="s">
        <v>49</v>
      </c>
      <c r="B37">
        <v>5</v>
      </c>
      <c r="C37" t="s">
        <v>373</v>
      </c>
      <c r="D37">
        <v>1</v>
      </c>
      <c r="E37" t="s">
        <v>15</v>
      </c>
      <c r="F37">
        <v>71</v>
      </c>
      <c r="G37">
        <v>7.4</v>
      </c>
    </row>
    <row r="38" spans="1:7" x14ac:dyDescent="0.35">
      <c r="A38" t="s">
        <v>49</v>
      </c>
      <c r="B38">
        <v>5</v>
      </c>
      <c r="C38" t="s">
        <v>373</v>
      </c>
      <c r="D38">
        <v>1</v>
      </c>
      <c r="E38" t="s">
        <v>31</v>
      </c>
      <c r="F38">
        <v>49</v>
      </c>
      <c r="G38">
        <v>2.9</v>
      </c>
    </row>
    <row r="39" spans="1:7" x14ac:dyDescent="0.35">
      <c r="A39" t="s">
        <v>49</v>
      </c>
      <c r="B39">
        <v>5</v>
      </c>
      <c r="C39" t="s">
        <v>373</v>
      </c>
      <c r="D39">
        <v>1</v>
      </c>
      <c r="E39" t="s">
        <v>809</v>
      </c>
      <c r="F39">
        <v>107</v>
      </c>
      <c r="G39">
        <v>20.399999999999999</v>
      </c>
    </row>
    <row r="40" spans="1:7" x14ac:dyDescent="0.35">
      <c r="A40" t="s">
        <v>49</v>
      </c>
      <c r="B40">
        <v>5</v>
      </c>
      <c r="C40" t="s">
        <v>373</v>
      </c>
      <c r="D40">
        <v>1</v>
      </c>
      <c r="E40" t="s">
        <v>31</v>
      </c>
      <c r="F40">
        <v>75</v>
      </c>
      <c r="G40">
        <v>5.5</v>
      </c>
    </row>
    <row r="41" spans="1:7" x14ac:dyDescent="0.35">
      <c r="A41" t="s">
        <v>49</v>
      </c>
      <c r="B41">
        <v>5</v>
      </c>
      <c r="C41" t="s">
        <v>373</v>
      </c>
      <c r="D41">
        <v>1</v>
      </c>
      <c r="E41" t="s">
        <v>250</v>
      </c>
      <c r="F41">
        <v>54</v>
      </c>
      <c r="G41">
        <v>3.5</v>
      </c>
    </row>
    <row r="42" spans="1:7" x14ac:dyDescent="0.35">
      <c r="A42" t="s">
        <v>49</v>
      </c>
      <c r="B42">
        <v>5</v>
      </c>
      <c r="C42" t="s">
        <v>373</v>
      </c>
      <c r="D42">
        <v>2</v>
      </c>
      <c r="E42" t="s">
        <v>23</v>
      </c>
      <c r="F42">
        <v>181</v>
      </c>
      <c r="G42">
        <v>100.8</v>
      </c>
    </row>
    <row r="43" spans="1:7" x14ac:dyDescent="0.35">
      <c r="A43" t="s">
        <v>49</v>
      </c>
      <c r="B43">
        <v>5</v>
      </c>
      <c r="C43" t="s">
        <v>373</v>
      </c>
      <c r="D43">
        <v>2</v>
      </c>
      <c r="E43" t="s">
        <v>23</v>
      </c>
      <c r="F43">
        <v>101</v>
      </c>
      <c r="G43">
        <v>17.100000000000001</v>
      </c>
    </row>
    <row r="44" spans="1:7" x14ac:dyDescent="0.35">
      <c r="A44" t="s">
        <v>49</v>
      </c>
      <c r="B44">
        <v>5</v>
      </c>
      <c r="C44" t="s">
        <v>373</v>
      </c>
      <c r="D44">
        <v>2</v>
      </c>
      <c r="E44" t="s">
        <v>23</v>
      </c>
      <c r="F44">
        <v>109</v>
      </c>
      <c r="G44">
        <v>21.2</v>
      </c>
    </row>
    <row r="45" spans="1:7" x14ac:dyDescent="0.35">
      <c r="A45" t="s">
        <v>49</v>
      </c>
      <c r="B45">
        <v>5</v>
      </c>
      <c r="C45" t="s">
        <v>373</v>
      </c>
      <c r="D45">
        <v>2</v>
      </c>
      <c r="E45" t="s">
        <v>23</v>
      </c>
      <c r="F45">
        <v>101</v>
      </c>
      <c r="G45">
        <v>16.7</v>
      </c>
    </row>
    <row r="46" spans="1:7" x14ac:dyDescent="0.35">
      <c r="A46" t="s">
        <v>49</v>
      </c>
      <c r="B46">
        <v>5</v>
      </c>
      <c r="C46" t="s">
        <v>373</v>
      </c>
      <c r="D46">
        <v>2</v>
      </c>
      <c r="E46" t="s">
        <v>23</v>
      </c>
      <c r="F46">
        <v>100</v>
      </c>
      <c r="G46">
        <v>15.9</v>
      </c>
    </row>
    <row r="47" spans="1:7" x14ac:dyDescent="0.35">
      <c r="A47" t="s">
        <v>49</v>
      </c>
      <c r="B47">
        <v>5</v>
      </c>
      <c r="C47" t="s">
        <v>373</v>
      </c>
      <c r="D47">
        <v>2</v>
      </c>
      <c r="E47" t="s">
        <v>23</v>
      </c>
      <c r="F47">
        <v>154</v>
      </c>
      <c r="G47">
        <v>53.4</v>
      </c>
    </row>
    <row r="48" spans="1:7" x14ac:dyDescent="0.35">
      <c r="A48" t="s">
        <v>49</v>
      </c>
      <c r="B48">
        <v>5</v>
      </c>
      <c r="C48" t="s">
        <v>373</v>
      </c>
      <c r="D48">
        <v>2</v>
      </c>
      <c r="E48" t="s">
        <v>23</v>
      </c>
      <c r="F48">
        <v>96</v>
      </c>
      <c r="G48">
        <v>15.7</v>
      </c>
    </row>
    <row r="49" spans="1:9" x14ac:dyDescent="0.35">
      <c r="A49" t="s">
        <v>49</v>
      </c>
      <c r="B49">
        <v>5</v>
      </c>
      <c r="C49" t="s">
        <v>373</v>
      </c>
      <c r="D49">
        <v>2</v>
      </c>
      <c r="E49" t="s">
        <v>23</v>
      </c>
      <c r="F49">
        <v>87</v>
      </c>
      <c r="G49">
        <v>9.6</v>
      </c>
    </row>
    <row r="50" spans="1:9" x14ac:dyDescent="0.35">
      <c r="A50" t="s">
        <v>49</v>
      </c>
      <c r="B50">
        <v>5</v>
      </c>
      <c r="C50" t="s">
        <v>373</v>
      </c>
      <c r="D50">
        <v>2</v>
      </c>
      <c r="E50" t="s">
        <v>23</v>
      </c>
      <c r="F50">
        <v>92</v>
      </c>
      <c r="G50">
        <v>13.6</v>
      </c>
    </row>
    <row r="51" spans="1:9" x14ac:dyDescent="0.35">
      <c r="A51" t="s">
        <v>49</v>
      </c>
      <c r="B51">
        <v>5</v>
      </c>
      <c r="C51" t="s">
        <v>373</v>
      </c>
      <c r="D51">
        <v>2</v>
      </c>
      <c r="E51" t="s">
        <v>23</v>
      </c>
      <c r="F51">
        <v>100</v>
      </c>
      <c r="G51">
        <v>15.4</v>
      </c>
    </row>
    <row r="52" spans="1:9" x14ac:dyDescent="0.35">
      <c r="A52" t="s">
        <v>49</v>
      </c>
      <c r="B52">
        <v>5</v>
      </c>
      <c r="C52" t="s">
        <v>373</v>
      </c>
      <c r="D52">
        <v>2</v>
      </c>
      <c r="E52" t="s">
        <v>22</v>
      </c>
      <c r="F52">
        <v>55</v>
      </c>
      <c r="G52">
        <v>5.6</v>
      </c>
    </row>
    <row r="53" spans="1:9" x14ac:dyDescent="0.35">
      <c r="A53" t="s">
        <v>49</v>
      </c>
      <c r="B53">
        <v>5</v>
      </c>
      <c r="C53" t="s">
        <v>373</v>
      </c>
      <c r="D53">
        <v>2</v>
      </c>
      <c r="E53" t="s">
        <v>22</v>
      </c>
      <c r="F53">
        <v>58</v>
      </c>
      <c r="G53">
        <v>3</v>
      </c>
    </row>
    <row r="54" spans="1:9" x14ac:dyDescent="0.35">
      <c r="A54" t="s">
        <v>49</v>
      </c>
      <c r="B54">
        <v>5</v>
      </c>
      <c r="C54" t="s">
        <v>373</v>
      </c>
      <c r="D54">
        <v>2</v>
      </c>
      <c r="E54" t="s">
        <v>263</v>
      </c>
      <c r="F54">
        <v>80</v>
      </c>
      <c r="G54">
        <v>20.2</v>
      </c>
    </row>
    <row r="55" spans="1:9" x14ac:dyDescent="0.35">
      <c r="A55" t="s">
        <v>49</v>
      </c>
      <c r="B55">
        <v>5</v>
      </c>
      <c r="C55" t="s">
        <v>373</v>
      </c>
      <c r="D55">
        <v>2</v>
      </c>
      <c r="E55" t="s">
        <v>250</v>
      </c>
      <c r="F55">
        <v>64</v>
      </c>
      <c r="G55">
        <v>5.4</v>
      </c>
    </row>
    <row r="56" spans="1:9" x14ac:dyDescent="0.35">
      <c r="A56" t="s">
        <v>49</v>
      </c>
      <c r="B56">
        <v>5</v>
      </c>
      <c r="C56" t="s">
        <v>373</v>
      </c>
      <c r="D56">
        <v>2</v>
      </c>
      <c r="E56" t="s">
        <v>294</v>
      </c>
      <c r="F56">
        <v>112</v>
      </c>
      <c r="G56">
        <v>51.3</v>
      </c>
    </row>
    <row r="57" spans="1:9" x14ac:dyDescent="0.35">
      <c r="A57" t="s">
        <v>49</v>
      </c>
      <c r="B57">
        <v>5</v>
      </c>
      <c r="C57" t="s">
        <v>373</v>
      </c>
      <c r="D57">
        <v>2</v>
      </c>
      <c r="E57" t="s">
        <v>22</v>
      </c>
      <c r="F57">
        <v>45</v>
      </c>
      <c r="G57">
        <v>2.7</v>
      </c>
    </row>
    <row r="58" spans="1:9" x14ac:dyDescent="0.35">
      <c r="A58" t="s">
        <v>49</v>
      </c>
      <c r="B58">
        <v>5</v>
      </c>
      <c r="C58" t="s">
        <v>373</v>
      </c>
      <c r="D58">
        <v>2</v>
      </c>
      <c r="E58" t="s">
        <v>22</v>
      </c>
      <c r="F58">
        <v>51</v>
      </c>
      <c r="G58">
        <v>4.2</v>
      </c>
    </row>
    <row r="59" spans="1:9" x14ac:dyDescent="0.35">
      <c r="A59" t="s">
        <v>49</v>
      </c>
      <c r="B59">
        <v>5</v>
      </c>
      <c r="C59" t="s">
        <v>373</v>
      </c>
      <c r="D59">
        <v>2</v>
      </c>
      <c r="E59" t="s">
        <v>22</v>
      </c>
      <c r="F59">
        <v>61</v>
      </c>
      <c r="G59">
        <v>7.9</v>
      </c>
    </row>
    <row r="60" spans="1:9" x14ac:dyDescent="0.35">
      <c r="A60" t="s">
        <v>49</v>
      </c>
      <c r="B60">
        <v>5</v>
      </c>
      <c r="C60" t="s">
        <v>373</v>
      </c>
      <c r="D60">
        <v>2</v>
      </c>
      <c r="E60" t="s">
        <v>87</v>
      </c>
      <c r="F60">
        <v>65</v>
      </c>
      <c r="G60">
        <v>7.4</v>
      </c>
      <c r="I60" t="s">
        <v>1223</v>
      </c>
    </row>
    <row r="61" spans="1:9" x14ac:dyDescent="0.35">
      <c r="A61" t="s">
        <v>49</v>
      </c>
      <c r="B61">
        <v>5</v>
      </c>
      <c r="C61" t="s">
        <v>373</v>
      </c>
      <c r="D61">
        <v>3</v>
      </c>
      <c r="E61" t="s">
        <v>23</v>
      </c>
      <c r="F61">
        <v>191</v>
      </c>
      <c r="G61">
        <v>127.8</v>
      </c>
    </row>
    <row r="62" spans="1:9" x14ac:dyDescent="0.35">
      <c r="A62" t="s">
        <v>49</v>
      </c>
      <c r="B62">
        <v>5</v>
      </c>
      <c r="C62" t="s">
        <v>373</v>
      </c>
      <c r="D62">
        <v>3</v>
      </c>
      <c r="E62" t="s">
        <v>250</v>
      </c>
      <c r="F62">
        <v>61</v>
      </c>
      <c r="G62">
        <v>5.8</v>
      </c>
    </row>
    <row r="63" spans="1:9" x14ac:dyDescent="0.35">
      <c r="A63" t="s">
        <v>49</v>
      </c>
      <c r="B63">
        <v>5</v>
      </c>
      <c r="C63" t="s">
        <v>373</v>
      </c>
      <c r="D63">
        <v>3</v>
      </c>
      <c r="E63" t="s">
        <v>23</v>
      </c>
      <c r="F63">
        <v>51</v>
      </c>
      <c r="G63">
        <v>3.4</v>
      </c>
    </row>
    <row r="64" spans="1:9" x14ac:dyDescent="0.35">
      <c r="A64" t="s">
        <v>49</v>
      </c>
      <c r="B64">
        <v>5</v>
      </c>
      <c r="C64" t="s">
        <v>373</v>
      </c>
      <c r="D64">
        <v>3</v>
      </c>
      <c r="E64" t="s">
        <v>23</v>
      </c>
      <c r="F64">
        <v>206</v>
      </c>
      <c r="G64">
        <v>133.69999999999999</v>
      </c>
    </row>
    <row r="65" spans="1:7" x14ac:dyDescent="0.35">
      <c r="A65" t="s">
        <v>49</v>
      </c>
      <c r="B65">
        <v>5</v>
      </c>
      <c r="C65" t="s">
        <v>373</v>
      </c>
      <c r="D65">
        <v>3</v>
      </c>
      <c r="E65" t="s">
        <v>23</v>
      </c>
      <c r="F65">
        <v>122</v>
      </c>
      <c r="G65">
        <v>26.6</v>
      </c>
    </row>
    <row r="66" spans="1:7" x14ac:dyDescent="0.35">
      <c r="A66" t="s">
        <v>49</v>
      </c>
      <c r="B66">
        <v>5</v>
      </c>
      <c r="C66" t="s">
        <v>373</v>
      </c>
      <c r="D66">
        <v>3</v>
      </c>
      <c r="E66" t="s">
        <v>23</v>
      </c>
      <c r="F66">
        <v>271</v>
      </c>
      <c r="G66">
        <v>305</v>
      </c>
    </row>
    <row r="67" spans="1:7" x14ac:dyDescent="0.35">
      <c r="A67" t="s">
        <v>49</v>
      </c>
      <c r="B67">
        <v>5</v>
      </c>
      <c r="C67" t="s">
        <v>373</v>
      </c>
      <c r="D67">
        <v>3</v>
      </c>
      <c r="E67" t="s">
        <v>23</v>
      </c>
      <c r="F67">
        <v>270</v>
      </c>
      <c r="G67">
        <v>302</v>
      </c>
    </row>
    <row r="68" spans="1:7" x14ac:dyDescent="0.35">
      <c r="A68" t="s">
        <v>49</v>
      </c>
      <c r="B68">
        <v>5</v>
      </c>
      <c r="C68" t="s">
        <v>373</v>
      </c>
      <c r="D68">
        <v>3</v>
      </c>
      <c r="E68" t="s">
        <v>15</v>
      </c>
      <c r="F68">
        <v>225</v>
      </c>
      <c r="G68">
        <v>221.4</v>
      </c>
    </row>
    <row r="69" spans="1:7" x14ac:dyDescent="0.35">
      <c r="A69" t="s">
        <v>49</v>
      </c>
      <c r="B69">
        <v>5</v>
      </c>
      <c r="C69" t="s">
        <v>373</v>
      </c>
      <c r="D69">
        <v>3</v>
      </c>
      <c r="E69" t="s">
        <v>250</v>
      </c>
      <c r="F69">
        <v>115</v>
      </c>
      <c r="G69">
        <v>35.700000000000003</v>
      </c>
    </row>
    <row r="70" spans="1:7" x14ac:dyDescent="0.35">
      <c r="A70" t="s">
        <v>49</v>
      </c>
      <c r="B70">
        <v>5</v>
      </c>
      <c r="C70" t="s">
        <v>373</v>
      </c>
      <c r="D70">
        <v>3</v>
      </c>
      <c r="E70" t="s">
        <v>23</v>
      </c>
      <c r="F70">
        <v>106</v>
      </c>
      <c r="G70">
        <v>15.9</v>
      </c>
    </row>
    <row r="71" spans="1:7" x14ac:dyDescent="0.35">
      <c r="A71" t="s">
        <v>49</v>
      </c>
      <c r="B71">
        <v>5</v>
      </c>
      <c r="C71" t="s">
        <v>373</v>
      </c>
      <c r="D71">
        <v>3</v>
      </c>
      <c r="E71" t="s">
        <v>23</v>
      </c>
      <c r="F71">
        <v>97</v>
      </c>
      <c r="G71">
        <v>14.9</v>
      </c>
    </row>
    <row r="72" spans="1:7" x14ac:dyDescent="0.35">
      <c r="A72" t="s">
        <v>49</v>
      </c>
      <c r="B72">
        <v>5</v>
      </c>
      <c r="C72" t="s">
        <v>373</v>
      </c>
      <c r="D72">
        <v>3</v>
      </c>
      <c r="E72" t="s">
        <v>23</v>
      </c>
      <c r="F72">
        <v>106</v>
      </c>
      <c r="G72">
        <v>17.5</v>
      </c>
    </row>
    <row r="73" spans="1:7" x14ac:dyDescent="0.35">
      <c r="A73" t="s">
        <v>49</v>
      </c>
      <c r="B73">
        <v>5</v>
      </c>
      <c r="C73" t="s">
        <v>373</v>
      </c>
      <c r="D73">
        <v>3</v>
      </c>
      <c r="E73" t="s">
        <v>23</v>
      </c>
      <c r="F73">
        <v>95</v>
      </c>
      <c r="G73">
        <v>15.8</v>
      </c>
    </row>
    <row r="74" spans="1:7" x14ac:dyDescent="0.35">
      <c r="A74" t="s">
        <v>49</v>
      </c>
      <c r="B74">
        <v>5</v>
      </c>
      <c r="C74" t="s">
        <v>373</v>
      </c>
      <c r="D74">
        <v>3</v>
      </c>
      <c r="E74" t="s">
        <v>250</v>
      </c>
      <c r="F74">
        <v>75</v>
      </c>
      <c r="G74">
        <v>9.5</v>
      </c>
    </row>
    <row r="75" spans="1:7" x14ac:dyDescent="0.35">
      <c r="A75" t="s">
        <v>49</v>
      </c>
      <c r="B75">
        <v>5</v>
      </c>
      <c r="C75" t="s">
        <v>373</v>
      </c>
      <c r="D75">
        <v>3</v>
      </c>
      <c r="E75" t="s">
        <v>250</v>
      </c>
      <c r="F75">
        <v>75</v>
      </c>
      <c r="G75">
        <v>7.1</v>
      </c>
    </row>
    <row r="76" spans="1:7" x14ac:dyDescent="0.35">
      <c r="A76" t="s">
        <v>49</v>
      </c>
      <c r="B76">
        <v>5</v>
      </c>
      <c r="C76" t="s">
        <v>373</v>
      </c>
      <c r="D76">
        <v>3</v>
      </c>
      <c r="E76" t="s">
        <v>23</v>
      </c>
      <c r="F76">
        <v>65</v>
      </c>
      <c r="G76">
        <v>5.5</v>
      </c>
    </row>
    <row r="77" spans="1:7" x14ac:dyDescent="0.35">
      <c r="A77" t="s">
        <v>49</v>
      </c>
      <c r="B77">
        <v>5</v>
      </c>
      <c r="C77" t="s">
        <v>373</v>
      </c>
      <c r="D77">
        <v>3</v>
      </c>
      <c r="E77" t="s">
        <v>809</v>
      </c>
      <c r="F77">
        <v>75</v>
      </c>
      <c r="G77">
        <v>7.8</v>
      </c>
    </row>
    <row r="78" spans="1:7" x14ac:dyDescent="0.35">
      <c r="A78" t="s">
        <v>49</v>
      </c>
      <c r="B78">
        <v>5</v>
      </c>
      <c r="C78" t="s">
        <v>373</v>
      </c>
      <c r="D78">
        <v>3</v>
      </c>
      <c r="E78" t="s">
        <v>809</v>
      </c>
      <c r="F78">
        <v>102</v>
      </c>
      <c r="G78">
        <v>17.7</v>
      </c>
    </row>
    <row r="79" spans="1:7" x14ac:dyDescent="0.35">
      <c r="A79" t="s">
        <v>49</v>
      </c>
      <c r="B79">
        <v>5</v>
      </c>
      <c r="C79" t="s">
        <v>373</v>
      </c>
      <c r="D79">
        <v>3</v>
      </c>
      <c r="E79" t="s">
        <v>23</v>
      </c>
      <c r="F79">
        <v>97</v>
      </c>
      <c r="G79">
        <v>14.9</v>
      </c>
    </row>
    <row r="80" spans="1:7" x14ac:dyDescent="0.35">
      <c r="A80" t="s">
        <v>49</v>
      </c>
      <c r="B80">
        <v>5</v>
      </c>
      <c r="C80" t="s">
        <v>373</v>
      </c>
      <c r="D80">
        <v>3</v>
      </c>
      <c r="E80" t="s">
        <v>23</v>
      </c>
      <c r="F80">
        <v>152</v>
      </c>
      <c r="G80">
        <v>60.9</v>
      </c>
    </row>
    <row r="81" spans="1:7" x14ac:dyDescent="0.35">
      <c r="A81" t="s">
        <v>49</v>
      </c>
      <c r="B81">
        <v>5</v>
      </c>
      <c r="C81" t="s">
        <v>373</v>
      </c>
      <c r="D81">
        <v>3</v>
      </c>
      <c r="E81" t="s">
        <v>23</v>
      </c>
      <c r="F81">
        <v>114</v>
      </c>
      <c r="G81">
        <v>24.9</v>
      </c>
    </row>
    <row r="82" spans="1:7" x14ac:dyDescent="0.35">
      <c r="A82" t="s">
        <v>49</v>
      </c>
      <c r="B82">
        <v>5</v>
      </c>
      <c r="C82" t="s">
        <v>373</v>
      </c>
      <c r="D82">
        <v>3</v>
      </c>
      <c r="E82" t="s">
        <v>250</v>
      </c>
      <c r="F82">
        <v>65</v>
      </c>
      <c r="G82">
        <v>5.7</v>
      </c>
    </row>
    <row r="83" spans="1:7" x14ac:dyDescent="0.35">
      <c r="A83" t="s">
        <v>49</v>
      </c>
      <c r="B83">
        <v>5</v>
      </c>
      <c r="C83" t="s">
        <v>373</v>
      </c>
      <c r="D83">
        <v>3</v>
      </c>
      <c r="E83" t="s">
        <v>250</v>
      </c>
      <c r="F83">
        <v>68</v>
      </c>
      <c r="G83">
        <v>5.9</v>
      </c>
    </row>
    <row r="84" spans="1:7" x14ac:dyDescent="0.35">
      <c r="A84" t="s">
        <v>49</v>
      </c>
      <c r="B84">
        <v>5</v>
      </c>
      <c r="C84" t="s">
        <v>373</v>
      </c>
      <c r="D84">
        <v>3</v>
      </c>
      <c r="E84" t="s">
        <v>250</v>
      </c>
      <c r="F84">
        <v>60</v>
      </c>
      <c r="G84">
        <v>4</v>
      </c>
    </row>
    <row r="85" spans="1:7" x14ac:dyDescent="0.35">
      <c r="A85" t="s">
        <v>49</v>
      </c>
      <c r="B85">
        <v>5</v>
      </c>
      <c r="C85" t="s">
        <v>373</v>
      </c>
      <c r="D85">
        <v>3</v>
      </c>
      <c r="E85" t="s">
        <v>250</v>
      </c>
      <c r="F85">
        <v>60</v>
      </c>
      <c r="G85">
        <v>4.2</v>
      </c>
    </row>
    <row r="86" spans="1:7" x14ac:dyDescent="0.35">
      <c r="A86" t="s">
        <v>49</v>
      </c>
      <c r="B86">
        <v>5</v>
      </c>
      <c r="C86" t="s">
        <v>373</v>
      </c>
      <c r="D86">
        <v>3</v>
      </c>
      <c r="E86" t="s">
        <v>250</v>
      </c>
      <c r="F86">
        <v>62</v>
      </c>
      <c r="G86">
        <v>4.9000000000000004</v>
      </c>
    </row>
    <row r="87" spans="1:7" x14ac:dyDescent="0.35">
      <c r="A87" t="s">
        <v>49</v>
      </c>
      <c r="B87">
        <v>5</v>
      </c>
      <c r="C87" t="s">
        <v>373</v>
      </c>
      <c r="D87">
        <v>3</v>
      </c>
      <c r="E87" t="s">
        <v>23</v>
      </c>
      <c r="F87">
        <v>121</v>
      </c>
      <c r="G87">
        <v>27.8</v>
      </c>
    </row>
    <row r="88" spans="1:7" x14ac:dyDescent="0.35">
      <c r="A88" t="s">
        <v>49</v>
      </c>
      <c r="B88">
        <v>5</v>
      </c>
      <c r="C88" t="s">
        <v>373</v>
      </c>
      <c r="D88">
        <v>3</v>
      </c>
      <c r="E88" t="s">
        <v>294</v>
      </c>
      <c r="F88">
        <v>116</v>
      </c>
      <c r="G88">
        <v>66.5</v>
      </c>
    </row>
    <row r="89" spans="1:7" x14ac:dyDescent="0.35">
      <c r="A89" t="s">
        <v>49</v>
      </c>
      <c r="B89">
        <v>5</v>
      </c>
      <c r="C89" t="s">
        <v>373</v>
      </c>
      <c r="D89">
        <v>3</v>
      </c>
      <c r="E89" t="s">
        <v>23</v>
      </c>
      <c r="F89">
        <v>202</v>
      </c>
      <c r="G89">
        <v>124.8</v>
      </c>
    </row>
  </sheetData>
  <pageMargins left="0.7" right="0.7" top="0.75" bottom="0.75" header="0.3" footer="0.3"/>
  <tableParts count="1">
    <tablePart r:id="rId1"/>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6959-5F25-44FA-9981-2B19CA7957A8}">
  <dimension ref="A1:I76"/>
  <sheetViews>
    <sheetView workbookViewId="0"/>
  </sheetViews>
  <sheetFormatPr defaultRowHeight="14.5" x14ac:dyDescent="0.35"/>
  <cols>
    <col min="1" max="1" width="7.54296875" bestFit="1" customWidth="1"/>
    <col min="2" max="2" width="6.7265625" bestFit="1" customWidth="1"/>
    <col min="3" max="3" width="12.6328125" bestFit="1" customWidth="1"/>
    <col min="4" max="4" width="13.08984375" bestFit="1" customWidth="1"/>
    <col min="5" max="5" width="19.26953125" bestFit="1" customWidth="1"/>
    <col min="6" max="6" width="20.81640625" bestFit="1" customWidth="1"/>
    <col min="7" max="7" width="11" bestFit="1" customWidth="1"/>
    <col min="8" max="8" width="10.81640625" bestFit="1" customWidth="1"/>
    <col min="9" max="9" width="15.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49</v>
      </c>
      <c r="B2">
        <v>4</v>
      </c>
      <c r="C2" t="s">
        <v>365</v>
      </c>
      <c r="D2">
        <v>1</v>
      </c>
      <c r="E2" t="s">
        <v>68</v>
      </c>
      <c r="F2">
        <v>110</v>
      </c>
      <c r="G2">
        <v>13.5</v>
      </c>
      <c r="I2" t="s">
        <v>1011</v>
      </c>
    </row>
    <row r="3" spans="1:9" x14ac:dyDescent="0.35">
      <c r="A3" t="s">
        <v>49</v>
      </c>
      <c r="B3">
        <v>4</v>
      </c>
      <c r="C3" t="s">
        <v>365</v>
      </c>
      <c r="D3">
        <v>1</v>
      </c>
      <c r="E3" t="s">
        <v>68</v>
      </c>
      <c r="F3">
        <v>130</v>
      </c>
      <c r="G3">
        <v>25.7</v>
      </c>
      <c r="I3" t="s">
        <v>1011</v>
      </c>
    </row>
    <row r="4" spans="1:9" x14ac:dyDescent="0.35">
      <c r="A4" t="s">
        <v>49</v>
      </c>
      <c r="B4">
        <v>4</v>
      </c>
      <c r="C4" t="s">
        <v>365</v>
      </c>
      <c r="D4">
        <v>2</v>
      </c>
      <c r="E4" t="s">
        <v>68</v>
      </c>
      <c r="F4">
        <v>107</v>
      </c>
      <c r="G4">
        <v>13.2</v>
      </c>
      <c r="I4" t="s">
        <v>1011</v>
      </c>
    </row>
    <row r="5" spans="1:9" x14ac:dyDescent="0.35">
      <c r="A5" t="s">
        <v>49</v>
      </c>
      <c r="B5">
        <v>4</v>
      </c>
      <c r="C5" t="s">
        <v>365</v>
      </c>
      <c r="D5">
        <v>2</v>
      </c>
      <c r="E5" t="s">
        <v>68</v>
      </c>
      <c r="F5">
        <v>79</v>
      </c>
      <c r="G5">
        <v>4.9000000000000004</v>
      </c>
      <c r="I5" t="s">
        <v>1011</v>
      </c>
    </row>
    <row r="6" spans="1:9" x14ac:dyDescent="0.35">
      <c r="A6" t="s">
        <v>49</v>
      </c>
      <c r="B6">
        <v>4</v>
      </c>
      <c r="C6" t="s">
        <v>365</v>
      </c>
      <c r="D6">
        <v>2</v>
      </c>
      <c r="E6" t="s">
        <v>60</v>
      </c>
      <c r="F6">
        <v>142</v>
      </c>
      <c r="G6">
        <v>43.8</v>
      </c>
      <c r="I6" t="s">
        <v>1082</v>
      </c>
    </row>
    <row r="7" spans="1:9" x14ac:dyDescent="0.35">
      <c r="A7" t="s">
        <v>49</v>
      </c>
      <c r="B7">
        <v>4</v>
      </c>
      <c r="C7" t="s">
        <v>365</v>
      </c>
      <c r="D7">
        <v>3</v>
      </c>
      <c r="E7" t="s">
        <v>68</v>
      </c>
      <c r="F7">
        <v>107</v>
      </c>
      <c r="G7">
        <v>13.8</v>
      </c>
      <c r="I7" t="s">
        <v>1011</v>
      </c>
    </row>
    <row r="8" spans="1:9" x14ac:dyDescent="0.35">
      <c r="A8" t="s">
        <v>49</v>
      </c>
      <c r="B8">
        <v>4</v>
      </c>
      <c r="C8" t="s">
        <v>365</v>
      </c>
      <c r="D8">
        <v>3</v>
      </c>
      <c r="E8" t="s">
        <v>20</v>
      </c>
      <c r="F8">
        <v>125</v>
      </c>
      <c r="G8">
        <v>33</v>
      </c>
    </row>
    <row r="9" spans="1:9" x14ac:dyDescent="0.35">
      <c r="A9" t="s">
        <v>49</v>
      </c>
      <c r="B9">
        <v>4</v>
      </c>
      <c r="C9" t="s">
        <v>365</v>
      </c>
      <c r="D9">
        <v>4</v>
      </c>
      <c r="E9" t="s">
        <v>23</v>
      </c>
      <c r="F9">
        <v>102</v>
      </c>
      <c r="G9">
        <v>15.8</v>
      </c>
    </row>
    <row r="10" spans="1:9" x14ac:dyDescent="0.35">
      <c r="A10" t="s">
        <v>49</v>
      </c>
      <c r="B10">
        <v>4</v>
      </c>
      <c r="C10" t="s">
        <v>365</v>
      </c>
      <c r="D10">
        <v>5</v>
      </c>
      <c r="E10" t="s">
        <v>68</v>
      </c>
      <c r="F10">
        <v>105</v>
      </c>
      <c r="G10">
        <v>13.6</v>
      </c>
      <c r="I10" t="s">
        <v>1011</v>
      </c>
    </row>
    <row r="11" spans="1:9" x14ac:dyDescent="0.35">
      <c r="A11" t="s">
        <v>49</v>
      </c>
      <c r="B11">
        <v>4</v>
      </c>
      <c r="C11" t="s">
        <v>365</v>
      </c>
      <c r="D11">
        <v>5</v>
      </c>
      <c r="E11" t="s">
        <v>68</v>
      </c>
      <c r="F11">
        <v>106</v>
      </c>
      <c r="G11">
        <v>16.399999999999999</v>
      </c>
      <c r="I11" t="s">
        <v>1011</v>
      </c>
    </row>
    <row r="12" spans="1:9" x14ac:dyDescent="0.35">
      <c r="A12" t="s">
        <v>49</v>
      </c>
      <c r="B12">
        <v>4</v>
      </c>
      <c r="C12" t="s">
        <v>365</v>
      </c>
      <c r="D12">
        <v>6</v>
      </c>
      <c r="E12" t="s">
        <v>71</v>
      </c>
      <c r="F12">
        <v>111</v>
      </c>
      <c r="G12">
        <v>16</v>
      </c>
      <c r="I12" t="s">
        <v>1083</v>
      </c>
    </row>
    <row r="13" spans="1:9" x14ac:dyDescent="0.35">
      <c r="A13" t="s">
        <v>49</v>
      </c>
      <c r="B13">
        <v>4</v>
      </c>
      <c r="C13" t="s">
        <v>365</v>
      </c>
      <c r="D13">
        <v>6</v>
      </c>
      <c r="E13" t="s">
        <v>71</v>
      </c>
      <c r="F13">
        <v>112</v>
      </c>
      <c r="G13">
        <v>16.100000000000001</v>
      </c>
      <c r="I13" t="s">
        <v>1083</v>
      </c>
    </row>
    <row r="14" spans="1:9" x14ac:dyDescent="0.35">
      <c r="A14" t="s">
        <v>49</v>
      </c>
      <c r="B14">
        <v>4</v>
      </c>
      <c r="C14" t="s">
        <v>365</v>
      </c>
      <c r="D14">
        <v>7</v>
      </c>
      <c r="E14" t="s">
        <v>71</v>
      </c>
      <c r="F14">
        <v>121</v>
      </c>
      <c r="G14">
        <v>21.1</v>
      </c>
      <c r="I14" t="s">
        <v>1083</v>
      </c>
    </row>
    <row r="15" spans="1:9" x14ac:dyDescent="0.35">
      <c r="A15" t="s">
        <v>49</v>
      </c>
      <c r="B15">
        <v>4</v>
      </c>
      <c r="C15" t="s">
        <v>365</v>
      </c>
      <c r="D15">
        <v>7</v>
      </c>
      <c r="E15" t="s">
        <v>68</v>
      </c>
      <c r="F15">
        <v>113</v>
      </c>
      <c r="G15">
        <v>16.100000000000001</v>
      </c>
      <c r="I15" t="s">
        <v>1011</v>
      </c>
    </row>
    <row r="16" spans="1:9" x14ac:dyDescent="0.35">
      <c r="A16" t="s">
        <v>49</v>
      </c>
      <c r="B16">
        <v>4</v>
      </c>
      <c r="C16" t="s">
        <v>365</v>
      </c>
      <c r="D16">
        <v>8</v>
      </c>
      <c r="E16" t="s">
        <v>71</v>
      </c>
      <c r="F16">
        <v>96</v>
      </c>
      <c r="G16">
        <v>9.9</v>
      </c>
      <c r="I16" t="s">
        <v>1083</v>
      </c>
    </row>
    <row r="17" spans="1:9" x14ac:dyDescent="0.35">
      <c r="A17" t="s">
        <v>49</v>
      </c>
      <c r="B17">
        <v>4</v>
      </c>
      <c r="C17" t="s">
        <v>365</v>
      </c>
      <c r="D17">
        <v>9</v>
      </c>
      <c r="E17" t="s">
        <v>23</v>
      </c>
      <c r="F17">
        <v>152</v>
      </c>
      <c r="G17">
        <v>50.2</v>
      </c>
    </row>
    <row r="18" spans="1:9" x14ac:dyDescent="0.35">
      <c r="A18" t="s">
        <v>49</v>
      </c>
      <c r="B18">
        <v>4</v>
      </c>
      <c r="C18" t="s">
        <v>365</v>
      </c>
      <c r="D18">
        <v>10</v>
      </c>
      <c r="E18" t="s">
        <v>23</v>
      </c>
      <c r="F18">
        <v>269</v>
      </c>
      <c r="G18">
        <v>302</v>
      </c>
    </row>
    <row r="19" spans="1:9" x14ac:dyDescent="0.35">
      <c r="A19" t="s">
        <v>49</v>
      </c>
      <c r="B19">
        <v>4</v>
      </c>
      <c r="C19" t="s">
        <v>365</v>
      </c>
      <c r="D19">
        <v>11</v>
      </c>
      <c r="E19" t="s">
        <v>23</v>
      </c>
      <c r="F19">
        <v>274</v>
      </c>
      <c r="G19">
        <v>342</v>
      </c>
    </row>
    <row r="20" spans="1:9" x14ac:dyDescent="0.35">
      <c r="A20" t="s">
        <v>49</v>
      </c>
      <c r="B20">
        <v>4</v>
      </c>
      <c r="C20" t="s">
        <v>365</v>
      </c>
      <c r="D20">
        <v>12</v>
      </c>
      <c r="E20" t="s">
        <v>68</v>
      </c>
      <c r="F20">
        <v>116</v>
      </c>
      <c r="G20">
        <v>18.7</v>
      </c>
      <c r="I20" t="s">
        <v>1011</v>
      </c>
    </row>
    <row r="21" spans="1:9" x14ac:dyDescent="0.35">
      <c r="A21" t="s">
        <v>49</v>
      </c>
      <c r="B21">
        <v>4</v>
      </c>
      <c r="C21" t="s">
        <v>365</v>
      </c>
      <c r="D21">
        <v>13</v>
      </c>
      <c r="E21" t="s">
        <v>68</v>
      </c>
      <c r="F21">
        <v>105</v>
      </c>
      <c r="G21">
        <v>12.8</v>
      </c>
      <c r="I21" t="s">
        <v>1011</v>
      </c>
    </row>
    <row r="22" spans="1:9" x14ac:dyDescent="0.35">
      <c r="A22" t="s">
        <v>49</v>
      </c>
      <c r="B22">
        <v>4</v>
      </c>
      <c r="C22" t="s">
        <v>365</v>
      </c>
      <c r="D22">
        <v>14</v>
      </c>
      <c r="E22" t="s">
        <v>68</v>
      </c>
      <c r="F22">
        <v>104</v>
      </c>
      <c r="G22">
        <v>13.3</v>
      </c>
      <c r="I22" t="s">
        <v>1011</v>
      </c>
    </row>
    <row r="23" spans="1:9" x14ac:dyDescent="0.35">
      <c r="A23" t="s">
        <v>49</v>
      </c>
      <c r="B23">
        <v>4</v>
      </c>
      <c r="C23" t="s">
        <v>365</v>
      </c>
      <c r="D23">
        <v>14</v>
      </c>
      <c r="E23" t="s">
        <v>68</v>
      </c>
      <c r="F23">
        <v>122</v>
      </c>
      <c r="G23">
        <v>21.1</v>
      </c>
      <c r="I23" t="s">
        <v>1011</v>
      </c>
    </row>
    <row r="24" spans="1:9" x14ac:dyDescent="0.35">
      <c r="A24" t="s">
        <v>49</v>
      </c>
      <c r="B24">
        <v>4</v>
      </c>
      <c r="C24" t="s">
        <v>365</v>
      </c>
      <c r="D24">
        <v>15</v>
      </c>
      <c r="E24" t="s">
        <v>71</v>
      </c>
      <c r="F24">
        <v>99</v>
      </c>
      <c r="G24">
        <v>10</v>
      </c>
      <c r="I24" t="s">
        <v>1083</v>
      </c>
    </row>
    <row r="25" spans="1:9" x14ac:dyDescent="0.35">
      <c r="A25" t="s">
        <v>49</v>
      </c>
      <c r="B25">
        <v>4</v>
      </c>
      <c r="C25" t="s">
        <v>365</v>
      </c>
      <c r="D25">
        <v>15</v>
      </c>
      <c r="E25" t="s">
        <v>71</v>
      </c>
      <c r="F25">
        <v>115</v>
      </c>
      <c r="G25">
        <v>17</v>
      </c>
      <c r="I25" t="s">
        <v>1083</v>
      </c>
    </row>
    <row r="26" spans="1:9" x14ac:dyDescent="0.35">
      <c r="A26" t="s">
        <v>49</v>
      </c>
      <c r="B26">
        <v>4</v>
      </c>
      <c r="C26" t="s">
        <v>365</v>
      </c>
      <c r="D26">
        <v>16</v>
      </c>
      <c r="E26" t="s">
        <v>71</v>
      </c>
      <c r="F26">
        <v>111</v>
      </c>
      <c r="G26">
        <v>16.899999999999999</v>
      </c>
      <c r="I26" t="s">
        <v>1083</v>
      </c>
    </row>
    <row r="27" spans="1:9" x14ac:dyDescent="0.35">
      <c r="A27" t="s">
        <v>49</v>
      </c>
      <c r="B27">
        <v>4</v>
      </c>
      <c r="C27" t="s">
        <v>365</v>
      </c>
      <c r="D27">
        <v>17</v>
      </c>
      <c r="E27" t="s">
        <v>68</v>
      </c>
      <c r="F27">
        <v>102</v>
      </c>
      <c r="G27">
        <v>13.7</v>
      </c>
      <c r="I27" t="s">
        <v>1011</v>
      </c>
    </row>
    <row r="28" spans="1:9" x14ac:dyDescent="0.35">
      <c r="A28" t="s">
        <v>49</v>
      </c>
      <c r="B28">
        <v>4</v>
      </c>
      <c r="C28" t="s">
        <v>365</v>
      </c>
      <c r="D28">
        <v>18</v>
      </c>
      <c r="E28" t="s">
        <v>44</v>
      </c>
      <c r="F28">
        <v>114</v>
      </c>
      <c r="G28">
        <v>31.4</v>
      </c>
    </row>
    <row r="29" spans="1:9" x14ac:dyDescent="0.35">
      <c r="A29" t="s">
        <v>49</v>
      </c>
      <c r="B29">
        <v>4</v>
      </c>
      <c r="C29" t="s">
        <v>364</v>
      </c>
      <c r="D29">
        <v>1</v>
      </c>
      <c r="E29" t="s">
        <v>23</v>
      </c>
      <c r="F29">
        <v>105</v>
      </c>
      <c r="G29">
        <v>17.600000000000001</v>
      </c>
    </row>
    <row r="30" spans="1:9" x14ac:dyDescent="0.35">
      <c r="A30" t="s">
        <v>49</v>
      </c>
      <c r="B30">
        <v>4</v>
      </c>
      <c r="C30" t="s">
        <v>364</v>
      </c>
      <c r="D30">
        <v>1</v>
      </c>
      <c r="E30" t="s">
        <v>23</v>
      </c>
      <c r="F30">
        <v>119</v>
      </c>
      <c r="G30">
        <v>28.5</v>
      </c>
    </row>
    <row r="31" spans="1:9" x14ac:dyDescent="0.35">
      <c r="A31" t="s">
        <v>49</v>
      </c>
      <c r="B31">
        <v>4</v>
      </c>
      <c r="C31" t="s">
        <v>364</v>
      </c>
      <c r="D31">
        <v>1</v>
      </c>
      <c r="E31" t="s">
        <v>23</v>
      </c>
      <c r="F31">
        <v>97</v>
      </c>
      <c r="G31">
        <v>17.2</v>
      </c>
    </row>
    <row r="32" spans="1:9" x14ac:dyDescent="0.35">
      <c r="A32" t="s">
        <v>49</v>
      </c>
      <c r="B32">
        <v>4</v>
      </c>
      <c r="C32" t="s">
        <v>364</v>
      </c>
      <c r="D32">
        <v>1</v>
      </c>
      <c r="E32" t="s">
        <v>23</v>
      </c>
      <c r="F32">
        <v>95</v>
      </c>
      <c r="G32">
        <v>13</v>
      </c>
    </row>
    <row r="33" spans="1:9" x14ac:dyDescent="0.35">
      <c r="A33" t="s">
        <v>49</v>
      </c>
      <c r="B33">
        <v>4</v>
      </c>
      <c r="C33" t="s">
        <v>364</v>
      </c>
      <c r="D33">
        <v>1</v>
      </c>
      <c r="E33" t="s">
        <v>23</v>
      </c>
      <c r="F33">
        <v>104</v>
      </c>
      <c r="G33">
        <v>19.100000000000001</v>
      </c>
    </row>
    <row r="34" spans="1:9" x14ac:dyDescent="0.35">
      <c r="A34" t="s">
        <v>49</v>
      </c>
      <c r="B34">
        <v>4</v>
      </c>
      <c r="C34" t="s">
        <v>364</v>
      </c>
      <c r="D34">
        <v>1</v>
      </c>
      <c r="E34" t="s">
        <v>23</v>
      </c>
      <c r="F34">
        <v>114</v>
      </c>
      <c r="G34">
        <v>25</v>
      </c>
    </row>
    <row r="35" spans="1:9" x14ac:dyDescent="0.35">
      <c r="A35" t="s">
        <v>49</v>
      </c>
      <c r="B35">
        <v>4</v>
      </c>
      <c r="C35" t="s">
        <v>364</v>
      </c>
      <c r="D35">
        <v>1</v>
      </c>
      <c r="E35" t="s">
        <v>23</v>
      </c>
      <c r="F35">
        <v>83</v>
      </c>
      <c r="G35">
        <v>10.6</v>
      </c>
    </row>
    <row r="36" spans="1:9" x14ac:dyDescent="0.35">
      <c r="A36" t="s">
        <v>49</v>
      </c>
      <c r="B36">
        <v>4</v>
      </c>
      <c r="C36" t="s">
        <v>364</v>
      </c>
      <c r="D36">
        <v>1</v>
      </c>
      <c r="E36" t="s">
        <v>23</v>
      </c>
      <c r="F36">
        <v>103</v>
      </c>
      <c r="G36">
        <v>18.899999999999999</v>
      </c>
    </row>
    <row r="37" spans="1:9" x14ac:dyDescent="0.35">
      <c r="A37" t="s">
        <v>49</v>
      </c>
      <c r="B37">
        <v>4</v>
      </c>
      <c r="C37" t="s">
        <v>364</v>
      </c>
      <c r="D37">
        <v>1</v>
      </c>
      <c r="E37" t="s">
        <v>23</v>
      </c>
      <c r="F37">
        <v>82</v>
      </c>
      <c r="G37">
        <v>11</v>
      </c>
    </row>
    <row r="38" spans="1:9" x14ac:dyDescent="0.35">
      <c r="A38" t="s">
        <v>49</v>
      </c>
      <c r="B38">
        <v>4</v>
      </c>
      <c r="C38" t="s">
        <v>364</v>
      </c>
      <c r="D38">
        <v>1</v>
      </c>
      <c r="E38" t="s">
        <v>23</v>
      </c>
      <c r="F38">
        <v>104</v>
      </c>
      <c r="G38">
        <v>18.5</v>
      </c>
    </row>
    <row r="39" spans="1:9" x14ac:dyDescent="0.35">
      <c r="A39" t="s">
        <v>49</v>
      </c>
      <c r="B39">
        <v>4</v>
      </c>
      <c r="C39" t="s">
        <v>364</v>
      </c>
      <c r="D39">
        <v>1</v>
      </c>
      <c r="E39" t="s">
        <v>23</v>
      </c>
      <c r="F39">
        <v>126</v>
      </c>
      <c r="G39">
        <v>36.799999999999997</v>
      </c>
    </row>
    <row r="40" spans="1:9" x14ac:dyDescent="0.35">
      <c r="A40" t="s">
        <v>49</v>
      </c>
      <c r="B40">
        <v>4</v>
      </c>
      <c r="C40" t="s">
        <v>364</v>
      </c>
      <c r="D40">
        <v>1</v>
      </c>
      <c r="E40" t="s">
        <v>23</v>
      </c>
      <c r="F40">
        <v>94</v>
      </c>
      <c r="G40">
        <v>15.9</v>
      </c>
    </row>
    <row r="41" spans="1:9" x14ac:dyDescent="0.35">
      <c r="A41" t="s">
        <v>49</v>
      </c>
      <c r="B41">
        <v>4</v>
      </c>
      <c r="C41" t="s">
        <v>364</v>
      </c>
      <c r="D41">
        <v>1</v>
      </c>
      <c r="E41" t="s">
        <v>23</v>
      </c>
      <c r="F41">
        <v>97</v>
      </c>
      <c r="G41">
        <v>18.600000000000001</v>
      </c>
    </row>
    <row r="42" spans="1:9" x14ac:dyDescent="0.35">
      <c r="A42" t="s">
        <v>49</v>
      </c>
      <c r="B42">
        <v>4</v>
      </c>
      <c r="C42" t="s">
        <v>364</v>
      </c>
      <c r="D42">
        <v>1</v>
      </c>
      <c r="E42" t="s">
        <v>23</v>
      </c>
      <c r="F42">
        <v>102</v>
      </c>
      <c r="G42">
        <v>16.600000000000001</v>
      </c>
    </row>
    <row r="43" spans="1:9" x14ac:dyDescent="0.35">
      <c r="A43" t="s">
        <v>49</v>
      </c>
      <c r="B43">
        <v>4</v>
      </c>
      <c r="C43" t="s">
        <v>364</v>
      </c>
      <c r="D43">
        <v>1</v>
      </c>
      <c r="E43" t="s">
        <v>23</v>
      </c>
      <c r="F43">
        <v>151</v>
      </c>
      <c r="G43">
        <v>50.9</v>
      </c>
    </row>
    <row r="44" spans="1:9" x14ac:dyDescent="0.35">
      <c r="A44" t="s">
        <v>49</v>
      </c>
      <c r="B44">
        <v>4</v>
      </c>
      <c r="C44" t="s">
        <v>364</v>
      </c>
      <c r="D44">
        <v>1</v>
      </c>
      <c r="E44" t="s">
        <v>15</v>
      </c>
      <c r="F44">
        <v>94</v>
      </c>
      <c r="G44">
        <v>15.7</v>
      </c>
    </row>
    <row r="45" spans="1:9" x14ac:dyDescent="0.35">
      <c r="A45" t="s">
        <v>49</v>
      </c>
      <c r="B45">
        <v>4</v>
      </c>
      <c r="C45" t="s">
        <v>364</v>
      </c>
      <c r="D45">
        <v>1</v>
      </c>
      <c r="E45" t="s">
        <v>71</v>
      </c>
      <c r="F45">
        <v>114</v>
      </c>
      <c r="G45">
        <v>17.5</v>
      </c>
      <c r="I45" t="s">
        <v>1083</v>
      </c>
    </row>
    <row r="46" spans="1:9" x14ac:dyDescent="0.35">
      <c r="A46" t="s">
        <v>49</v>
      </c>
      <c r="B46">
        <v>4</v>
      </c>
      <c r="C46" t="s">
        <v>364</v>
      </c>
      <c r="D46">
        <v>1</v>
      </c>
      <c r="E46" t="s">
        <v>15</v>
      </c>
      <c r="F46">
        <v>86</v>
      </c>
      <c r="G46">
        <v>11.3</v>
      </c>
    </row>
    <row r="47" spans="1:9" x14ac:dyDescent="0.35">
      <c r="A47" t="s">
        <v>49</v>
      </c>
      <c r="B47">
        <v>4</v>
      </c>
      <c r="C47" t="s">
        <v>364</v>
      </c>
      <c r="D47">
        <v>1</v>
      </c>
      <c r="E47" t="s">
        <v>23</v>
      </c>
      <c r="F47">
        <v>95</v>
      </c>
      <c r="G47">
        <v>14.7</v>
      </c>
    </row>
    <row r="48" spans="1:9" x14ac:dyDescent="0.35">
      <c r="A48" t="s">
        <v>49</v>
      </c>
      <c r="B48">
        <v>4</v>
      </c>
      <c r="C48" t="s">
        <v>364</v>
      </c>
      <c r="D48">
        <v>1</v>
      </c>
      <c r="E48" t="s">
        <v>23</v>
      </c>
      <c r="F48">
        <v>92</v>
      </c>
      <c r="G48">
        <v>13</v>
      </c>
    </row>
    <row r="49" spans="1:9" x14ac:dyDescent="0.35">
      <c r="A49" t="s">
        <v>49</v>
      </c>
      <c r="B49">
        <v>4</v>
      </c>
      <c r="C49" t="s">
        <v>364</v>
      </c>
      <c r="D49">
        <v>1</v>
      </c>
      <c r="E49" t="s">
        <v>23</v>
      </c>
      <c r="F49">
        <v>85</v>
      </c>
      <c r="G49">
        <v>12.2</v>
      </c>
    </row>
    <row r="50" spans="1:9" x14ac:dyDescent="0.35">
      <c r="A50" t="s">
        <v>49</v>
      </c>
      <c r="B50">
        <v>4</v>
      </c>
      <c r="C50" t="s">
        <v>364</v>
      </c>
      <c r="D50">
        <v>1</v>
      </c>
      <c r="E50" t="s">
        <v>23</v>
      </c>
      <c r="F50">
        <v>93</v>
      </c>
      <c r="G50">
        <v>16</v>
      </c>
    </row>
    <row r="51" spans="1:9" x14ac:dyDescent="0.35">
      <c r="A51" t="s">
        <v>49</v>
      </c>
      <c r="B51">
        <v>4</v>
      </c>
      <c r="C51" t="s">
        <v>364</v>
      </c>
      <c r="D51">
        <v>1</v>
      </c>
      <c r="E51" t="s">
        <v>77</v>
      </c>
      <c r="F51">
        <v>51</v>
      </c>
      <c r="G51">
        <v>1.4</v>
      </c>
    </row>
    <row r="52" spans="1:9" x14ac:dyDescent="0.35">
      <c r="A52" t="s">
        <v>49</v>
      </c>
      <c r="B52">
        <v>4</v>
      </c>
      <c r="C52" t="s">
        <v>364</v>
      </c>
      <c r="D52">
        <v>1</v>
      </c>
      <c r="E52" t="s">
        <v>68</v>
      </c>
      <c r="F52">
        <v>105</v>
      </c>
      <c r="G52">
        <v>13.3</v>
      </c>
      <c r="I52" t="s">
        <v>1011</v>
      </c>
    </row>
    <row r="53" spans="1:9" x14ac:dyDescent="0.35">
      <c r="A53" t="s">
        <v>49</v>
      </c>
      <c r="B53">
        <v>4</v>
      </c>
      <c r="C53" t="s">
        <v>364</v>
      </c>
      <c r="D53">
        <v>1</v>
      </c>
      <c r="E53" t="s">
        <v>23</v>
      </c>
      <c r="F53">
        <v>93</v>
      </c>
      <c r="G53">
        <v>13.6</v>
      </c>
    </row>
    <row r="54" spans="1:9" x14ac:dyDescent="0.35">
      <c r="A54" t="s">
        <v>49</v>
      </c>
      <c r="B54">
        <v>4</v>
      </c>
      <c r="C54" t="s">
        <v>364</v>
      </c>
      <c r="D54">
        <v>1</v>
      </c>
      <c r="E54" t="s">
        <v>31</v>
      </c>
      <c r="F54">
        <v>102</v>
      </c>
      <c r="G54">
        <v>25.8</v>
      </c>
    </row>
    <row r="55" spans="1:9" x14ac:dyDescent="0.35">
      <c r="A55" t="s">
        <v>49</v>
      </c>
      <c r="B55">
        <v>4</v>
      </c>
      <c r="C55" t="s">
        <v>364</v>
      </c>
      <c r="D55">
        <v>1</v>
      </c>
      <c r="E55" t="s">
        <v>31</v>
      </c>
      <c r="F55">
        <v>61</v>
      </c>
      <c r="G55">
        <v>5.5</v>
      </c>
    </row>
    <row r="56" spans="1:9" x14ac:dyDescent="0.35">
      <c r="A56" t="s">
        <v>49</v>
      </c>
      <c r="B56">
        <v>4</v>
      </c>
      <c r="C56" t="s">
        <v>364</v>
      </c>
      <c r="D56">
        <v>1</v>
      </c>
      <c r="E56" t="s">
        <v>31</v>
      </c>
      <c r="F56">
        <v>60</v>
      </c>
      <c r="G56">
        <v>5.4</v>
      </c>
    </row>
    <row r="57" spans="1:9" x14ac:dyDescent="0.35">
      <c r="A57" t="s">
        <v>49</v>
      </c>
      <c r="B57">
        <v>4</v>
      </c>
      <c r="C57" t="s">
        <v>373</v>
      </c>
      <c r="D57">
        <v>3</v>
      </c>
      <c r="E57" t="s">
        <v>31</v>
      </c>
      <c r="F57">
        <v>78</v>
      </c>
      <c r="G57">
        <v>10.4</v>
      </c>
    </row>
    <row r="58" spans="1:9" x14ac:dyDescent="0.35">
      <c r="A58" t="s">
        <v>49</v>
      </c>
      <c r="B58">
        <v>4</v>
      </c>
      <c r="C58" t="s">
        <v>373</v>
      </c>
      <c r="D58">
        <v>3</v>
      </c>
      <c r="E58" t="s">
        <v>250</v>
      </c>
      <c r="F58">
        <v>53</v>
      </c>
      <c r="G58">
        <v>2.9</v>
      </c>
    </row>
    <row r="59" spans="1:9" x14ac:dyDescent="0.35">
      <c r="A59" t="s">
        <v>49</v>
      </c>
      <c r="B59">
        <v>4</v>
      </c>
      <c r="C59" t="s">
        <v>373</v>
      </c>
      <c r="D59">
        <v>3</v>
      </c>
      <c r="E59" t="s">
        <v>22</v>
      </c>
      <c r="F59">
        <v>46</v>
      </c>
      <c r="G59">
        <v>2.9</v>
      </c>
    </row>
    <row r="60" spans="1:9" x14ac:dyDescent="0.35">
      <c r="A60" t="s">
        <v>49</v>
      </c>
      <c r="B60">
        <v>4</v>
      </c>
      <c r="C60" t="s">
        <v>373</v>
      </c>
      <c r="D60">
        <v>2</v>
      </c>
      <c r="E60" t="s">
        <v>23</v>
      </c>
      <c r="F60">
        <v>165</v>
      </c>
      <c r="G60">
        <v>63.1</v>
      </c>
    </row>
    <row r="61" spans="1:9" x14ac:dyDescent="0.35">
      <c r="A61" t="s">
        <v>49</v>
      </c>
      <c r="B61">
        <v>4</v>
      </c>
      <c r="C61" t="s">
        <v>373</v>
      </c>
      <c r="D61">
        <v>2</v>
      </c>
      <c r="E61" t="s">
        <v>23</v>
      </c>
      <c r="F61">
        <v>148</v>
      </c>
      <c r="G61">
        <v>47.6</v>
      </c>
    </row>
    <row r="62" spans="1:9" x14ac:dyDescent="0.35">
      <c r="A62" t="s">
        <v>49</v>
      </c>
      <c r="B62">
        <v>4</v>
      </c>
      <c r="C62" t="s">
        <v>373</v>
      </c>
      <c r="D62">
        <v>2</v>
      </c>
      <c r="E62" t="s">
        <v>22</v>
      </c>
      <c r="F62">
        <v>49</v>
      </c>
      <c r="G62">
        <v>3.2</v>
      </c>
    </row>
    <row r="63" spans="1:9" x14ac:dyDescent="0.35">
      <c r="A63" t="s">
        <v>49</v>
      </c>
      <c r="B63">
        <v>4</v>
      </c>
      <c r="C63" t="s">
        <v>373</v>
      </c>
      <c r="D63">
        <v>2</v>
      </c>
      <c r="E63" t="s">
        <v>23</v>
      </c>
      <c r="F63">
        <v>113</v>
      </c>
      <c r="G63">
        <v>22.8</v>
      </c>
    </row>
    <row r="64" spans="1:9" x14ac:dyDescent="0.35">
      <c r="A64" t="s">
        <v>49</v>
      </c>
      <c r="B64">
        <v>4</v>
      </c>
      <c r="C64" t="s">
        <v>373</v>
      </c>
      <c r="D64">
        <v>2</v>
      </c>
      <c r="E64" t="s">
        <v>31</v>
      </c>
      <c r="F64">
        <v>48</v>
      </c>
      <c r="G64">
        <v>2.9</v>
      </c>
    </row>
    <row r="65" spans="1:9" x14ac:dyDescent="0.35">
      <c r="A65" t="s">
        <v>49</v>
      </c>
      <c r="B65">
        <v>4</v>
      </c>
      <c r="C65" t="s">
        <v>373</v>
      </c>
      <c r="D65">
        <v>2</v>
      </c>
      <c r="E65" t="s">
        <v>23</v>
      </c>
      <c r="F65">
        <v>97</v>
      </c>
      <c r="G65">
        <v>14.3</v>
      </c>
    </row>
    <row r="66" spans="1:9" x14ac:dyDescent="0.35">
      <c r="A66" t="s">
        <v>49</v>
      </c>
      <c r="B66">
        <v>4</v>
      </c>
      <c r="C66" t="s">
        <v>373</v>
      </c>
      <c r="D66">
        <v>2</v>
      </c>
      <c r="E66" t="s">
        <v>809</v>
      </c>
      <c r="F66">
        <v>111</v>
      </c>
      <c r="G66">
        <v>19</v>
      </c>
    </row>
    <row r="67" spans="1:9" x14ac:dyDescent="0.35">
      <c r="A67" t="s">
        <v>49</v>
      </c>
      <c r="B67">
        <v>4</v>
      </c>
      <c r="C67" t="s">
        <v>373</v>
      </c>
      <c r="D67">
        <v>1</v>
      </c>
      <c r="E67" t="s">
        <v>46</v>
      </c>
      <c r="I67" t="s">
        <v>1084</v>
      </c>
    </row>
    <row r="68" spans="1:9" x14ac:dyDescent="0.35">
      <c r="A68" t="s">
        <v>49</v>
      </c>
      <c r="B68">
        <v>4</v>
      </c>
      <c r="C68" t="s">
        <v>373</v>
      </c>
      <c r="D68">
        <v>1</v>
      </c>
      <c r="E68" t="s">
        <v>23</v>
      </c>
      <c r="F68">
        <v>164</v>
      </c>
      <c r="G68">
        <v>68.599999999999994</v>
      </c>
    </row>
    <row r="69" spans="1:9" x14ac:dyDescent="0.35">
      <c r="A69" t="s">
        <v>49</v>
      </c>
      <c r="B69">
        <v>4</v>
      </c>
      <c r="C69" t="s">
        <v>373</v>
      </c>
      <c r="D69">
        <v>1</v>
      </c>
      <c r="E69" t="s">
        <v>23</v>
      </c>
      <c r="F69">
        <v>109</v>
      </c>
      <c r="G69">
        <v>20</v>
      </c>
    </row>
    <row r="70" spans="1:9" x14ac:dyDescent="0.35">
      <c r="A70" t="s">
        <v>49</v>
      </c>
      <c r="B70">
        <v>4</v>
      </c>
      <c r="C70" t="s">
        <v>373</v>
      </c>
      <c r="D70">
        <v>1</v>
      </c>
      <c r="E70" t="s">
        <v>22</v>
      </c>
      <c r="F70">
        <v>49</v>
      </c>
      <c r="G70">
        <v>3.5</v>
      </c>
    </row>
    <row r="71" spans="1:9" x14ac:dyDescent="0.35">
      <c r="A71" t="s">
        <v>49</v>
      </c>
      <c r="B71">
        <v>4</v>
      </c>
      <c r="C71" t="s">
        <v>373</v>
      </c>
      <c r="D71">
        <v>1</v>
      </c>
      <c r="E71" t="s">
        <v>22</v>
      </c>
      <c r="F71">
        <v>55</v>
      </c>
      <c r="G71">
        <v>5.8</v>
      </c>
    </row>
    <row r="72" spans="1:9" x14ac:dyDescent="0.35">
      <c r="A72" t="s">
        <v>49</v>
      </c>
      <c r="B72">
        <v>4</v>
      </c>
      <c r="C72" t="s">
        <v>373</v>
      </c>
      <c r="D72">
        <v>1</v>
      </c>
      <c r="E72" t="s">
        <v>44</v>
      </c>
      <c r="F72">
        <v>142</v>
      </c>
      <c r="G72">
        <v>52.8</v>
      </c>
    </row>
    <row r="73" spans="1:9" x14ac:dyDescent="0.35">
      <c r="A73" t="s">
        <v>49</v>
      </c>
      <c r="B73">
        <v>4</v>
      </c>
      <c r="C73" t="s">
        <v>373</v>
      </c>
      <c r="D73">
        <v>1</v>
      </c>
      <c r="E73" t="s">
        <v>770</v>
      </c>
      <c r="F73">
        <v>112</v>
      </c>
      <c r="G73">
        <v>43.8</v>
      </c>
    </row>
    <row r="74" spans="1:9" x14ac:dyDescent="0.35">
      <c r="A74" t="s">
        <v>49</v>
      </c>
      <c r="B74">
        <v>4</v>
      </c>
      <c r="C74" t="s">
        <v>373</v>
      </c>
      <c r="D74">
        <v>1</v>
      </c>
      <c r="E74" t="s">
        <v>22</v>
      </c>
      <c r="F74">
        <v>53</v>
      </c>
      <c r="G74">
        <v>4.2</v>
      </c>
    </row>
    <row r="75" spans="1:9" x14ac:dyDescent="0.35">
      <c r="A75" t="s">
        <v>49</v>
      </c>
      <c r="B75">
        <v>4</v>
      </c>
      <c r="C75" t="s">
        <v>373</v>
      </c>
      <c r="D75">
        <v>1</v>
      </c>
      <c r="E75" t="s">
        <v>770</v>
      </c>
      <c r="F75">
        <v>125</v>
      </c>
      <c r="G75">
        <v>50.1</v>
      </c>
    </row>
    <row r="76" spans="1:9" x14ac:dyDescent="0.35">
      <c r="A76" t="s">
        <v>49</v>
      </c>
      <c r="B76">
        <v>4</v>
      </c>
      <c r="C76" t="s">
        <v>373</v>
      </c>
      <c r="D76">
        <v>1</v>
      </c>
      <c r="E76" t="s">
        <v>770</v>
      </c>
      <c r="F76">
        <v>120</v>
      </c>
      <c r="G76">
        <v>38.200000000000003</v>
      </c>
    </row>
  </sheetData>
  <pageMargins left="0.7" right="0.7" top="0.75" bottom="0.75" header="0.3" footer="0.3"/>
  <tableParts count="1">
    <tablePart r:id="rId1"/>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B8B37-C851-478F-8A5A-E7DA998751A6}">
  <dimension ref="A1:I23"/>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19.36328125" bestFit="1" customWidth="1"/>
    <col min="6" max="6" width="20.81640625" bestFit="1" customWidth="1"/>
    <col min="7" max="7" width="11" bestFit="1" customWidth="1"/>
    <col min="8" max="8" width="10.81640625" bestFit="1" customWidth="1"/>
    <col min="9" max="9" width="8"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5</v>
      </c>
      <c r="C2" t="s">
        <v>365</v>
      </c>
      <c r="D2">
        <v>1</v>
      </c>
      <c r="E2" t="s">
        <v>272</v>
      </c>
      <c r="F2">
        <v>46</v>
      </c>
      <c r="G2">
        <v>1.54</v>
      </c>
    </row>
    <row r="3" spans="1:9" x14ac:dyDescent="0.35">
      <c r="A3" t="s">
        <v>30</v>
      </c>
      <c r="B3">
        <v>5</v>
      </c>
      <c r="C3" t="s">
        <v>365</v>
      </c>
      <c r="D3">
        <v>1</v>
      </c>
      <c r="E3" t="s">
        <v>272</v>
      </c>
      <c r="F3">
        <v>47</v>
      </c>
      <c r="G3">
        <v>1.82</v>
      </c>
    </row>
    <row r="4" spans="1:9" x14ac:dyDescent="0.35">
      <c r="A4" t="s">
        <v>30</v>
      </c>
      <c r="B4">
        <v>5</v>
      </c>
      <c r="C4" t="s">
        <v>365</v>
      </c>
      <c r="D4">
        <v>1</v>
      </c>
      <c r="E4" t="s">
        <v>272</v>
      </c>
      <c r="F4">
        <v>34</v>
      </c>
      <c r="G4">
        <v>0.45</v>
      </c>
    </row>
    <row r="5" spans="1:9" x14ac:dyDescent="0.35">
      <c r="A5" t="s">
        <v>30</v>
      </c>
      <c r="B5">
        <v>5</v>
      </c>
      <c r="C5" t="s">
        <v>365</v>
      </c>
      <c r="D5">
        <v>1</v>
      </c>
      <c r="E5" t="s">
        <v>272</v>
      </c>
      <c r="F5">
        <v>69</v>
      </c>
      <c r="G5">
        <v>5.6</v>
      </c>
    </row>
    <row r="6" spans="1:9" x14ac:dyDescent="0.35">
      <c r="A6" t="s">
        <v>30</v>
      </c>
      <c r="B6">
        <v>5</v>
      </c>
      <c r="C6" t="s">
        <v>365</v>
      </c>
      <c r="D6">
        <v>1</v>
      </c>
      <c r="E6" t="s">
        <v>272</v>
      </c>
      <c r="F6">
        <v>48</v>
      </c>
      <c r="G6">
        <v>2.2000000000000002</v>
      </c>
    </row>
    <row r="7" spans="1:9" x14ac:dyDescent="0.35">
      <c r="A7" t="s">
        <v>30</v>
      </c>
      <c r="B7">
        <v>5</v>
      </c>
      <c r="C7" t="s">
        <v>365</v>
      </c>
      <c r="D7">
        <v>1</v>
      </c>
      <c r="E7" t="s">
        <v>272</v>
      </c>
      <c r="F7">
        <v>46</v>
      </c>
      <c r="G7">
        <v>2.06</v>
      </c>
    </row>
    <row r="8" spans="1:9" x14ac:dyDescent="0.35">
      <c r="A8" t="s">
        <v>30</v>
      </c>
      <c r="B8">
        <v>5</v>
      </c>
      <c r="C8" t="s">
        <v>365</v>
      </c>
      <c r="D8">
        <v>1</v>
      </c>
      <c r="E8" t="s">
        <v>272</v>
      </c>
      <c r="F8">
        <v>45</v>
      </c>
      <c r="G8">
        <v>1.9</v>
      </c>
    </row>
    <row r="9" spans="1:9" x14ac:dyDescent="0.35">
      <c r="A9" t="s">
        <v>30</v>
      </c>
      <c r="B9">
        <v>5</v>
      </c>
      <c r="C9" t="s">
        <v>365</v>
      </c>
      <c r="D9">
        <v>2</v>
      </c>
      <c r="E9" t="s">
        <v>272</v>
      </c>
      <c r="F9">
        <v>46</v>
      </c>
      <c r="G9">
        <v>1.77</v>
      </c>
    </row>
    <row r="10" spans="1:9" x14ac:dyDescent="0.35">
      <c r="A10" t="s">
        <v>30</v>
      </c>
      <c r="B10">
        <v>5</v>
      </c>
      <c r="C10" t="s">
        <v>365</v>
      </c>
      <c r="D10">
        <v>2</v>
      </c>
      <c r="E10" t="s">
        <v>272</v>
      </c>
      <c r="F10">
        <v>35</v>
      </c>
      <c r="G10">
        <v>0.87</v>
      </c>
    </row>
    <row r="11" spans="1:9" x14ac:dyDescent="0.35">
      <c r="A11" t="s">
        <v>30</v>
      </c>
      <c r="B11">
        <v>5</v>
      </c>
      <c r="C11" t="s">
        <v>365</v>
      </c>
      <c r="D11">
        <v>2</v>
      </c>
      <c r="E11" t="s">
        <v>272</v>
      </c>
      <c r="F11">
        <v>44</v>
      </c>
      <c r="G11">
        <v>1.64</v>
      </c>
    </row>
    <row r="12" spans="1:9" x14ac:dyDescent="0.35">
      <c r="A12" t="s">
        <v>30</v>
      </c>
      <c r="B12">
        <v>5</v>
      </c>
      <c r="C12" t="s">
        <v>365</v>
      </c>
      <c r="D12">
        <v>3</v>
      </c>
      <c r="E12" t="s">
        <v>272</v>
      </c>
      <c r="F12">
        <v>36</v>
      </c>
      <c r="G12">
        <v>0.98</v>
      </c>
    </row>
    <row r="13" spans="1:9" x14ac:dyDescent="0.35">
      <c r="A13" t="s">
        <v>30</v>
      </c>
      <c r="B13">
        <v>5</v>
      </c>
      <c r="C13" t="s">
        <v>365</v>
      </c>
      <c r="D13">
        <v>3</v>
      </c>
      <c r="E13" t="s">
        <v>272</v>
      </c>
      <c r="F13">
        <v>35</v>
      </c>
      <c r="G13">
        <v>74</v>
      </c>
    </row>
    <row r="14" spans="1:9" x14ac:dyDescent="0.35">
      <c r="A14" t="s">
        <v>30</v>
      </c>
      <c r="B14">
        <v>5</v>
      </c>
      <c r="C14" t="s">
        <v>365</v>
      </c>
      <c r="D14">
        <v>3</v>
      </c>
      <c r="E14" t="s">
        <v>272</v>
      </c>
      <c r="F14">
        <v>42</v>
      </c>
      <c r="G14">
        <v>1.3</v>
      </c>
    </row>
    <row r="15" spans="1:9" x14ac:dyDescent="0.35">
      <c r="A15" t="s">
        <v>30</v>
      </c>
      <c r="B15">
        <v>5</v>
      </c>
      <c r="C15" t="s">
        <v>365</v>
      </c>
      <c r="D15">
        <v>4</v>
      </c>
      <c r="E15" t="s">
        <v>256</v>
      </c>
      <c r="F15">
        <v>206</v>
      </c>
      <c r="G15">
        <v>87.9</v>
      </c>
    </row>
    <row r="16" spans="1:9" x14ac:dyDescent="0.35">
      <c r="A16" t="s">
        <v>30</v>
      </c>
      <c r="B16">
        <v>5</v>
      </c>
      <c r="C16" t="s">
        <v>365</v>
      </c>
      <c r="D16">
        <v>5</v>
      </c>
      <c r="E16" t="s">
        <v>102</v>
      </c>
      <c r="F16">
        <v>151</v>
      </c>
      <c r="G16">
        <v>59.4</v>
      </c>
    </row>
    <row r="17" spans="1:7" x14ac:dyDescent="0.35">
      <c r="A17" t="s">
        <v>30</v>
      </c>
      <c r="B17">
        <v>5</v>
      </c>
      <c r="C17" t="s">
        <v>365</v>
      </c>
      <c r="D17">
        <v>5</v>
      </c>
      <c r="E17" t="s">
        <v>272</v>
      </c>
      <c r="F17">
        <v>31</v>
      </c>
      <c r="G17">
        <v>0.61</v>
      </c>
    </row>
    <row r="18" spans="1:7" x14ac:dyDescent="0.35">
      <c r="A18" t="s">
        <v>30</v>
      </c>
      <c r="B18">
        <v>5</v>
      </c>
      <c r="C18" t="s">
        <v>365</v>
      </c>
      <c r="D18">
        <v>6</v>
      </c>
      <c r="E18" t="s">
        <v>256</v>
      </c>
      <c r="F18">
        <v>242</v>
      </c>
      <c r="G18">
        <v>135.1</v>
      </c>
    </row>
    <row r="19" spans="1:7" x14ac:dyDescent="0.35">
      <c r="A19" t="s">
        <v>30</v>
      </c>
      <c r="B19">
        <v>5</v>
      </c>
      <c r="C19" t="s">
        <v>365</v>
      </c>
      <c r="D19">
        <v>6</v>
      </c>
      <c r="E19" t="s">
        <v>272</v>
      </c>
      <c r="F19">
        <v>43</v>
      </c>
      <c r="G19">
        <v>1.51</v>
      </c>
    </row>
    <row r="20" spans="1:7" x14ac:dyDescent="0.35">
      <c r="A20" t="s">
        <v>30</v>
      </c>
      <c r="B20">
        <v>5</v>
      </c>
      <c r="C20" t="s">
        <v>373</v>
      </c>
      <c r="D20">
        <v>1</v>
      </c>
      <c r="E20" t="s">
        <v>256</v>
      </c>
      <c r="F20">
        <v>165</v>
      </c>
      <c r="G20">
        <v>36.4</v>
      </c>
    </row>
    <row r="21" spans="1:7" x14ac:dyDescent="0.35">
      <c r="A21" t="s">
        <v>30</v>
      </c>
      <c r="B21">
        <v>5</v>
      </c>
      <c r="C21" t="s">
        <v>373</v>
      </c>
      <c r="D21">
        <v>1</v>
      </c>
      <c r="E21" t="s">
        <v>256</v>
      </c>
      <c r="F21">
        <v>224</v>
      </c>
      <c r="G21">
        <v>118</v>
      </c>
    </row>
    <row r="22" spans="1:7" x14ac:dyDescent="0.35">
      <c r="A22" t="s">
        <v>30</v>
      </c>
      <c r="B22">
        <v>5</v>
      </c>
      <c r="C22" t="s">
        <v>373</v>
      </c>
      <c r="D22">
        <v>3</v>
      </c>
      <c r="E22" t="s">
        <v>23</v>
      </c>
      <c r="F22">
        <v>112</v>
      </c>
      <c r="G22">
        <v>22.8</v>
      </c>
    </row>
    <row r="23" spans="1:7" x14ac:dyDescent="0.35">
      <c r="A23" t="s">
        <v>30</v>
      </c>
      <c r="B23">
        <v>5</v>
      </c>
      <c r="C23" t="s">
        <v>373</v>
      </c>
      <c r="D23">
        <v>3</v>
      </c>
      <c r="E23" t="s">
        <v>23</v>
      </c>
      <c r="F23">
        <v>144</v>
      </c>
      <c r="G23">
        <v>50.1</v>
      </c>
    </row>
  </sheetData>
  <pageMargins left="0.7" right="0.7" top="0.75" bottom="0.75" header="0.3" footer="0.3"/>
  <tableParts count="1">
    <tablePart r:id="rId1"/>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B86A-64F2-482C-B451-9B09B7171BB1}">
  <dimension ref="A1:I21"/>
  <sheetViews>
    <sheetView workbookViewId="0"/>
  </sheetViews>
  <sheetFormatPr defaultRowHeight="14.5" x14ac:dyDescent="0.35"/>
  <cols>
    <col min="1" max="1" width="6.36328125"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15.5429687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5</v>
      </c>
      <c r="C2" t="s">
        <v>365</v>
      </c>
      <c r="D2">
        <v>1</v>
      </c>
      <c r="E2" t="s">
        <v>8</v>
      </c>
      <c r="F2">
        <v>67</v>
      </c>
      <c r="G2">
        <v>8.4</v>
      </c>
    </row>
    <row r="3" spans="1:9" x14ac:dyDescent="0.35">
      <c r="A3" t="s">
        <v>0</v>
      </c>
      <c r="B3">
        <v>5</v>
      </c>
      <c r="C3" t="s">
        <v>364</v>
      </c>
      <c r="D3">
        <v>1</v>
      </c>
      <c r="E3" t="s">
        <v>68</v>
      </c>
      <c r="F3">
        <v>10</v>
      </c>
      <c r="G3">
        <v>0.02</v>
      </c>
      <c r="I3" t="s">
        <v>1011</v>
      </c>
    </row>
    <row r="4" spans="1:9" x14ac:dyDescent="0.35">
      <c r="A4" t="s">
        <v>0</v>
      </c>
      <c r="B4">
        <v>5</v>
      </c>
      <c r="C4" t="s">
        <v>364</v>
      </c>
      <c r="D4">
        <v>1</v>
      </c>
      <c r="E4" t="s">
        <v>68</v>
      </c>
      <c r="F4">
        <v>11</v>
      </c>
      <c r="G4">
        <v>0.02</v>
      </c>
      <c r="I4" t="s">
        <v>1011</v>
      </c>
    </row>
    <row r="5" spans="1:9" x14ac:dyDescent="0.35">
      <c r="A5" t="s">
        <v>0</v>
      </c>
      <c r="B5">
        <v>5</v>
      </c>
      <c r="C5" t="s">
        <v>364</v>
      </c>
      <c r="D5">
        <v>1</v>
      </c>
      <c r="E5" t="s">
        <v>68</v>
      </c>
      <c r="F5">
        <v>14</v>
      </c>
      <c r="G5">
        <v>0.04</v>
      </c>
      <c r="I5" t="s">
        <v>1011</v>
      </c>
    </row>
    <row r="6" spans="1:9" x14ac:dyDescent="0.35">
      <c r="A6" t="s">
        <v>0</v>
      </c>
      <c r="B6">
        <v>5</v>
      </c>
      <c r="C6" t="s">
        <v>364</v>
      </c>
      <c r="D6">
        <v>1</v>
      </c>
      <c r="E6" t="s">
        <v>68</v>
      </c>
      <c r="F6">
        <v>12</v>
      </c>
      <c r="G6">
        <v>0.03</v>
      </c>
      <c r="I6" t="s">
        <v>1011</v>
      </c>
    </row>
    <row r="7" spans="1:9" x14ac:dyDescent="0.35">
      <c r="A7" t="s">
        <v>0</v>
      </c>
      <c r="B7">
        <v>5</v>
      </c>
      <c r="C7" t="s">
        <v>364</v>
      </c>
      <c r="D7">
        <v>1</v>
      </c>
      <c r="E7" t="s">
        <v>68</v>
      </c>
      <c r="F7">
        <v>9</v>
      </c>
      <c r="G7">
        <v>0.01</v>
      </c>
      <c r="I7" t="s">
        <v>1011</v>
      </c>
    </row>
    <row r="8" spans="1:9" x14ac:dyDescent="0.35">
      <c r="A8" t="s">
        <v>0</v>
      </c>
      <c r="B8">
        <v>5</v>
      </c>
      <c r="C8" t="s">
        <v>364</v>
      </c>
      <c r="D8">
        <v>2</v>
      </c>
      <c r="E8" t="s">
        <v>68</v>
      </c>
      <c r="F8">
        <v>40</v>
      </c>
      <c r="G8">
        <v>0.75</v>
      </c>
      <c r="I8" t="s">
        <v>1011</v>
      </c>
    </row>
    <row r="9" spans="1:9" x14ac:dyDescent="0.35">
      <c r="A9" t="s">
        <v>0</v>
      </c>
      <c r="B9">
        <v>5</v>
      </c>
      <c r="C9" t="s">
        <v>364</v>
      </c>
      <c r="D9">
        <v>2</v>
      </c>
      <c r="E9" t="s">
        <v>68</v>
      </c>
      <c r="F9">
        <v>42</v>
      </c>
      <c r="G9">
        <v>0.99</v>
      </c>
      <c r="I9" t="s">
        <v>1011</v>
      </c>
    </row>
    <row r="10" spans="1:9" x14ac:dyDescent="0.35">
      <c r="A10" t="s">
        <v>0</v>
      </c>
      <c r="B10">
        <v>5</v>
      </c>
      <c r="C10" t="s">
        <v>364</v>
      </c>
      <c r="D10">
        <v>2</v>
      </c>
      <c r="E10" t="s">
        <v>68</v>
      </c>
      <c r="F10">
        <v>37</v>
      </c>
      <c r="G10">
        <v>0.48</v>
      </c>
      <c r="I10" t="s">
        <v>1011</v>
      </c>
    </row>
    <row r="11" spans="1:9" x14ac:dyDescent="0.35">
      <c r="A11" t="s">
        <v>0</v>
      </c>
      <c r="B11">
        <v>5</v>
      </c>
      <c r="C11" t="s">
        <v>364</v>
      </c>
      <c r="D11">
        <v>2</v>
      </c>
      <c r="E11" t="s">
        <v>68</v>
      </c>
      <c r="F11">
        <v>39</v>
      </c>
      <c r="G11">
        <v>0.52</v>
      </c>
      <c r="I11" t="s">
        <v>1011</v>
      </c>
    </row>
    <row r="12" spans="1:9" x14ac:dyDescent="0.35">
      <c r="A12" t="s">
        <v>0</v>
      </c>
      <c r="B12">
        <v>5</v>
      </c>
      <c r="C12" t="s">
        <v>364</v>
      </c>
      <c r="D12">
        <v>2</v>
      </c>
      <c r="E12" t="s">
        <v>68</v>
      </c>
      <c r="F12">
        <v>38</v>
      </c>
      <c r="G12">
        <v>0.69</v>
      </c>
      <c r="I12" t="s">
        <v>1011</v>
      </c>
    </row>
    <row r="13" spans="1:9" x14ac:dyDescent="0.35">
      <c r="A13" t="s">
        <v>0</v>
      </c>
      <c r="B13">
        <v>5</v>
      </c>
      <c r="C13" t="s">
        <v>364</v>
      </c>
      <c r="D13">
        <v>2</v>
      </c>
      <c r="E13" t="s">
        <v>68</v>
      </c>
      <c r="F13">
        <v>38</v>
      </c>
      <c r="G13">
        <v>0.62</v>
      </c>
      <c r="I13" t="s">
        <v>1011</v>
      </c>
    </row>
    <row r="14" spans="1:9" x14ac:dyDescent="0.35">
      <c r="A14" t="s">
        <v>0</v>
      </c>
      <c r="B14">
        <v>5</v>
      </c>
      <c r="C14" t="s">
        <v>364</v>
      </c>
      <c r="D14">
        <v>2</v>
      </c>
      <c r="E14" t="s">
        <v>68</v>
      </c>
      <c r="F14">
        <v>35</v>
      </c>
      <c r="G14">
        <v>0.47</v>
      </c>
      <c r="I14" t="s">
        <v>1011</v>
      </c>
    </row>
    <row r="15" spans="1:9" x14ac:dyDescent="0.35">
      <c r="A15" t="s">
        <v>0</v>
      </c>
      <c r="B15">
        <v>5</v>
      </c>
      <c r="C15" t="s">
        <v>364</v>
      </c>
      <c r="D15">
        <v>2</v>
      </c>
      <c r="E15" t="s">
        <v>294</v>
      </c>
      <c r="F15">
        <v>29</v>
      </c>
      <c r="G15">
        <v>1.24</v>
      </c>
    </row>
    <row r="16" spans="1:9" x14ac:dyDescent="0.35">
      <c r="A16" t="s">
        <v>0</v>
      </c>
      <c r="B16">
        <v>5</v>
      </c>
      <c r="C16" t="s">
        <v>364</v>
      </c>
      <c r="D16">
        <v>2</v>
      </c>
      <c r="E16" t="s">
        <v>294</v>
      </c>
      <c r="F16">
        <v>27</v>
      </c>
      <c r="G16">
        <v>0.79</v>
      </c>
    </row>
    <row r="17" spans="1:7" x14ac:dyDescent="0.35">
      <c r="A17" t="s">
        <v>0</v>
      </c>
      <c r="B17">
        <v>5</v>
      </c>
      <c r="C17" t="s">
        <v>364</v>
      </c>
      <c r="D17">
        <v>2</v>
      </c>
      <c r="E17" t="s">
        <v>55</v>
      </c>
      <c r="F17">
        <v>45</v>
      </c>
      <c r="G17">
        <v>2.69</v>
      </c>
    </row>
    <row r="18" spans="1:7" x14ac:dyDescent="0.35">
      <c r="A18" t="s">
        <v>0</v>
      </c>
      <c r="B18">
        <v>5</v>
      </c>
      <c r="C18" t="s">
        <v>373</v>
      </c>
      <c r="D18">
        <v>1</v>
      </c>
      <c r="E18" t="s">
        <v>294</v>
      </c>
      <c r="F18">
        <v>105</v>
      </c>
      <c r="G18">
        <v>42.1</v>
      </c>
    </row>
    <row r="19" spans="1:7" x14ac:dyDescent="0.35">
      <c r="A19" t="s">
        <v>0</v>
      </c>
      <c r="B19">
        <v>5</v>
      </c>
      <c r="C19" t="s">
        <v>373</v>
      </c>
      <c r="D19">
        <v>2</v>
      </c>
      <c r="E19" t="s">
        <v>31</v>
      </c>
      <c r="F19">
        <v>42</v>
      </c>
      <c r="G19">
        <v>2.75</v>
      </c>
    </row>
    <row r="20" spans="1:7" x14ac:dyDescent="0.35">
      <c r="A20" t="s">
        <v>0</v>
      </c>
      <c r="B20">
        <v>5</v>
      </c>
      <c r="C20" t="s">
        <v>373</v>
      </c>
      <c r="D20">
        <v>2</v>
      </c>
      <c r="E20" t="s">
        <v>8</v>
      </c>
      <c r="F20">
        <v>101</v>
      </c>
      <c r="G20">
        <v>27.5</v>
      </c>
    </row>
    <row r="21" spans="1:7" x14ac:dyDescent="0.35">
      <c r="A21" t="s">
        <v>0</v>
      </c>
      <c r="B21">
        <v>5</v>
      </c>
      <c r="C21" t="s">
        <v>373</v>
      </c>
      <c r="D21">
        <v>3</v>
      </c>
      <c r="E21" t="s">
        <v>46</v>
      </c>
      <c r="F21">
        <v>695</v>
      </c>
      <c r="G21">
        <v>1110</v>
      </c>
    </row>
  </sheetData>
  <pageMargins left="0.7" right="0.7" top="0.75" bottom="0.75" header="0.3" footer="0.3"/>
  <tableParts count="1">
    <tablePart r:id="rId1"/>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9964-56CB-43BB-8BFC-25701AA728D0}">
  <dimension ref="A1:I139"/>
  <sheetViews>
    <sheetView workbookViewId="0"/>
  </sheetViews>
  <sheetFormatPr defaultRowHeight="14.5" x14ac:dyDescent="0.35"/>
  <cols>
    <col min="1" max="1" width="13" bestFit="1" customWidth="1"/>
    <col min="2" max="2" width="6.7265625" bestFit="1" customWidth="1"/>
    <col min="3" max="3" width="12.6328125" bestFit="1" customWidth="1"/>
    <col min="4" max="4" width="13.08984375" bestFit="1" customWidth="1"/>
    <col min="5" max="5" width="19.90625" bestFit="1" customWidth="1"/>
    <col min="6" max="6" width="20.81640625" bestFit="1" customWidth="1"/>
    <col min="7" max="7" width="11" bestFit="1" customWidth="1"/>
    <col min="8" max="8" width="10.81640625" bestFit="1" customWidth="1"/>
    <col min="9" max="9" width="12.453125" bestFit="1" customWidth="1"/>
  </cols>
  <sheetData>
    <row r="1" spans="1:9" x14ac:dyDescent="0.35">
      <c r="A1" t="s">
        <v>295</v>
      </c>
      <c r="B1" t="s">
        <v>1053</v>
      </c>
      <c r="C1" t="s">
        <v>366</v>
      </c>
      <c r="D1" t="s">
        <v>1057</v>
      </c>
      <c r="E1" t="s">
        <v>356</v>
      </c>
      <c r="F1" t="s">
        <v>1054</v>
      </c>
      <c r="G1" t="s">
        <v>1055</v>
      </c>
      <c r="H1" t="s">
        <v>1058</v>
      </c>
      <c r="I1" t="s">
        <v>360</v>
      </c>
    </row>
    <row r="2" spans="1:9" x14ac:dyDescent="0.35">
      <c r="A2" t="s">
        <v>16</v>
      </c>
      <c r="B2">
        <v>5</v>
      </c>
      <c r="C2" t="s">
        <v>365</v>
      </c>
      <c r="D2">
        <v>1</v>
      </c>
      <c r="E2" t="s">
        <v>15</v>
      </c>
      <c r="F2">
        <v>125</v>
      </c>
      <c r="G2">
        <v>36.5</v>
      </c>
    </row>
    <row r="3" spans="1:9" x14ac:dyDescent="0.35">
      <c r="A3" t="s">
        <v>16</v>
      </c>
      <c r="B3">
        <v>5</v>
      </c>
      <c r="C3" t="s">
        <v>365</v>
      </c>
      <c r="D3">
        <v>1</v>
      </c>
      <c r="E3" t="s">
        <v>15</v>
      </c>
      <c r="F3">
        <v>122</v>
      </c>
      <c r="G3">
        <v>34.799999999999997</v>
      </c>
    </row>
    <row r="4" spans="1:9" x14ac:dyDescent="0.35">
      <c r="A4" t="s">
        <v>16</v>
      </c>
      <c r="B4">
        <v>5</v>
      </c>
      <c r="C4" t="s">
        <v>365</v>
      </c>
      <c r="D4">
        <v>1</v>
      </c>
      <c r="E4" t="s">
        <v>15</v>
      </c>
      <c r="F4">
        <v>120</v>
      </c>
      <c r="G4">
        <v>24.6</v>
      </c>
    </row>
    <row r="5" spans="1:9" x14ac:dyDescent="0.35">
      <c r="A5" t="s">
        <v>16</v>
      </c>
      <c r="B5">
        <v>5</v>
      </c>
      <c r="C5" t="s">
        <v>365</v>
      </c>
      <c r="D5">
        <v>2</v>
      </c>
      <c r="E5" t="s">
        <v>15</v>
      </c>
      <c r="F5">
        <v>133</v>
      </c>
      <c r="G5">
        <v>39.6</v>
      </c>
    </row>
    <row r="6" spans="1:9" x14ac:dyDescent="0.35">
      <c r="A6" t="s">
        <v>16</v>
      </c>
      <c r="B6">
        <v>5</v>
      </c>
      <c r="C6" t="s">
        <v>365</v>
      </c>
      <c r="D6">
        <v>2</v>
      </c>
      <c r="E6" t="s">
        <v>15</v>
      </c>
      <c r="F6">
        <v>135</v>
      </c>
      <c r="G6">
        <v>45.1</v>
      </c>
    </row>
    <row r="7" spans="1:9" x14ac:dyDescent="0.35">
      <c r="A7" t="s">
        <v>16</v>
      </c>
      <c r="B7">
        <v>5</v>
      </c>
      <c r="C7" t="s">
        <v>365</v>
      </c>
      <c r="D7">
        <v>3</v>
      </c>
      <c r="E7" t="s">
        <v>15</v>
      </c>
      <c r="F7">
        <v>122</v>
      </c>
      <c r="G7">
        <v>32</v>
      </c>
    </row>
    <row r="8" spans="1:9" x14ac:dyDescent="0.35">
      <c r="A8" t="s">
        <v>16</v>
      </c>
      <c r="B8">
        <v>5</v>
      </c>
      <c r="C8" t="s">
        <v>365</v>
      </c>
      <c r="D8">
        <v>3</v>
      </c>
      <c r="E8" t="s">
        <v>15</v>
      </c>
      <c r="F8">
        <v>104</v>
      </c>
      <c r="G8">
        <v>23</v>
      </c>
    </row>
    <row r="9" spans="1:9" x14ac:dyDescent="0.35">
      <c r="A9" t="s">
        <v>16</v>
      </c>
      <c r="B9">
        <v>5</v>
      </c>
      <c r="C9" t="s">
        <v>365</v>
      </c>
      <c r="D9">
        <v>4</v>
      </c>
      <c r="E9" t="s">
        <v>15</v>
      </c>
      <c r="F9">
        <v>115</v>
      </c>
      <c r="G9">
        <v>28.1</v>
      </c>
    </row>
    <row r="10" spans="1:9" x14ac:dyDescent="0.35">
      <c r="A10" t="s">
        <v>16</v>
      </c>
      <c r="B10">
        <v>5</v>
      </c>
      <c r="C10" t="s">
        <v>365</v>
      </c>
      <c r="D10">
        <v>4</v>
      </c>
      <c r="E10" t="s">
        <v>15</v>
      </c>
      <c r="F10">
        <v>95</v>
      </c>
      <c r="G10">
        <v>13.8</v>
      </c>
    </row>
    <row r="11" spans="1:9" x14ac:dyDescent="0.35">
      <c r="A11" t="s">
        <v>16</v>
      </c>
      <c r="B11">
        <v>5</v>
      </c>
      <c r="C11" t="s">
        <v>365</v>
      </c>
      <c r="D11">
        <v>5</v>
      </c>
      <c r="E11" t="s">
        <v>15</v>
      </c>
      <c r="F11">
        <v>93</v>
      </c>
      <c r="G11">
        <v>14.7</v>
      </c>
    </row>
    <row r="12" spans="1:9" x14ac:dyDescent="0.35">
      <c r="A12" t="s">
        <v>16</v>
      </c>
      <c r="B12">
        <v>5</v>
      </c>
      <c r="C12" t="s">
        <v>365</v>
      </c>
      <c r="D12">
        <v>6</v>
      </c>
      <c r="E12" t="s">
        <v>15</v>
      </c>
      <c r="F12">
        <v>118</v>
      </c>
      <c r="G12">
        <v>31.9</v>
      </c>
    </row>
    <row r="13" spans="1:9" x14ac:dyDescent="0.35">
      <c r="A13" t="s">
        <v>16</v>
      </c>
      <c r="B13">
        <v>5</v>
      </c>
      <c r="C13" t="s">
        <v>365</v>
      </c>
      <c r="D13">
        <v>7</v>
      </c>
      <c r="E13" t="s">
        <v>15</v>
      </c>
      <c r="F13">
        <v>123</v>
      </c>
      <c r="G13">
        <v>35.299999999999997</v>
      </c>
    </row>
    <row r="14" spans="1:9" x14ac:dyDescent="0.35">
      <c r="A14" t="s">
        <v>16</v>
      </c>
      <c r="B14">
        <v>5</v>
      </c>
      <c r="C14" t="s">
        <v>365</v>
      </c>
      <c r="D14">
        <v>8</v>
      </c>
      <c r="E14" t="s">
        <v>15</v>
      </c>
      <c r="F14">
        <v>113</v>
      </c>
      <c r="G14">
        <v>25.8</v>
      </c>
    </row>
    <row r="15" spans="1:9" x14ac:dyDescent="0.35">
      <c r="A15" t="s">
        <v>16</v>
      </c>
      <c r="B15">
        <v>5</v>
      </c>
      <c r="C15" t="s">
        <v>364</v>
      </c>
      <c r="D15">
        <v>1</v>
      </c>
      <c r="E15" t="s">
        <v>22</v>
      </c>
      <c r="F15">
        <v>16</v>
      </c>
      <c r="G15">
        <v>0.11</v>
      </c>
    </row>
    <row r="16" spans="1:9" x14ac:dyDescent="0.35">
      <c r="A16" t="s">
        <v>16</v>
      </c>
      <c r="B16">
        <v>5</v>
      </c>
      <c r="C16" t="s">
        <v>364</v>
      </c>
      <c r="D16">
        <v>1</v>
      </c>
      <c r="E16" t="s">
        <v>22</v>
      </c>
      <c r="F16">
        <v>21</v>
      </c>
      <c r="G16">
        <v>0.19</v>
      </c>
    </row>
    <row r="17" spans="1:7" x14ac:dyDescent="0.35">
      <c r="A17" t="s">
        <v>16</v>
      </c>
      <c r="B17">
        <v>5</v>
      </c>
      <c r="C17" t="s">
        <v>364</v>
      </c>
      <c r="D17">
        <v>1</v>
      </c>
      <c r="E17" t="s">
        <v>22</v>
      </c>
      <c r="F17">
        <v>10</v>
      </c>
      <c r="G17">
        <v>0.03</v>
      </c>
    </row>
    <row r="18" spans="1:7" x14ac:dyDescent="0.35">
      <c r="A18" t="s">
        <v>16</v>
      </c>
      <c r="B18">
        <v>5</v>
      </c>
      <c r="C18" t="s">
        <v>364</v>
      </c>
      <c r="D18">
        <v>1</v>
      </c>
      <c r="E18" t="s">
        <v>22</v>
      </c>
      <c r="F18">
        <v>9</v>
      </c>
      <c r="G18">
        <v>0.03</v>
      </c>
    </row>
    <row r="19" spans="1:7" x14ac:dyDescent="0.35">
      <c r="A19" t="s">
        <v>16</v>
      </c>
      <c r="B19">
        <v>5</v>
      </c>
      <c r="C19" t="s">
        <v>364</v>
      </c>
      <c r="D19">
        <v>1</v>
      </c>
      <c r="E19" t="s">
        <v>22</v>
      </c>
      <c r="F19">
        <v>19</v>
      </c>
      <c r="G19">
        <v>0.18</v>
      </c>
    </row>
    <row r="20" spans="1:7" x14ac:dyDescent="0.35">
      <c r="A20" t="s">
        <v>16</v>
      </c>
      <c r="B20">
        <v>5</v>
      </c>
      <c r="C20" t="s">
        <v>364</v>
      </c>
      <c r="D20">
        <v>1</v>
      </c>
      <c r="E20" t="s">
        <v>22</v>
      </c>
      <c r="F20">
        <v>21</v>
      </c>
      <c r="G20">
        <v>0.19</v>
      </c>
    </row>
    <row r="21" spans="1:7" x14ac:dyDescent="0.35">
      <c r="A21" t="s">
        <v>16</v>
      </c>
      <c r="B21">
        <v>5</v>
      </c>
      <c r="C21" t="s">
        <v>364</v>
      </c>
      <c r="D21">
        <v>1</v>
      </c>
      <c r="E21" t="s">
        <v>22</v>
      </c>
      <c r="F21">
        <v>14</v>
      </c>
      <c r="G21">
        <v>0.06</v>
      </c>
    </row>
    <row r="22" spans="1:7" x14ac:dyDescent="0.35">
      <c r="A22" t="s">
        <v>16</v>
      </c>
      <c r="B22">
        <v>5</v>
      </c>
      <c r="C22" t="s">
        <v>364</v>
      </c>
      <c r="D22">
        <v>1</v>
      </c>
      <c r="E22" t="s">
        <v>22</v>
      </c>
      <c r="F22">
        <v>19</v>
      </c>
      <c r="G22">
        <v>0.14000000000000001</v>
      </c>
    </row>
    <row r="23" spans="1:7" x14ac:dyDescent="0.35">
      <c r="A23" t="s">
        <v>16</v>
      </c>
      <c r="B23">
        <v>5</v>
      </c>
      <c r="C23" t="s">
        <v>364</v>
      </c>
      <c r="D23">
        <v>1</v>
      </c>
      <c r="E23" t="s">
        <v>22</v>
      </c>
      <c r="F23">
        <v>20</v>
      </c>
      <c r="G23">
        <v>0.19</v>
      </c>
    </row>
    <row r="24" spans="1:7" x14ac:dyDescent="0.35">
      <c r="A24" t="s">
        <v>16</v>
      </c>
      <c r="B24">
        <v>5</v>
      </c>
      <c r="C24" t="s">
        <v>364</v>
      </c>
      <c r="D24">
        <v>1</v>
      </c>
      <c r="E24" t="s">
        <v>22</v>
      </c>
      <c r="F24">
        <v>17</v>
      </c>
      <c r="G24">
        <v>0.12</v>
      </c>
    </row>
    <row r="25" spans="1:7" x14ac:dyDescent="0.35">
      <c r="A25" t="s">
        <v>16</v>
      </c>
      <c r="B25">
        <v>5</v>
      </c>
      <c r="C25" t="s">
        <v>364</v>
      </c>
      <c r="D25">
        <v>1</v>
      </c>
      <c r="E25" t="s">
        <v>22</v>
      </c>
      <c r="F25">
        <v>21</v>
      </c>
      <c r="G25">
        <v>0.17</v>
      </c>
    </row>
    <row r="26" spans="1:7" x14ac:dyDescent="0.35">
      <c r="A26" t="s">
        <v>16</v>
      </c>
      <c r="B26">
        <v>5</v>
      </c>
      <c r="C26" t="s">
        <v>364</v>
      </c>
      <c r="D26">
        <v>1</v>
      </c>
      <c r="E26" t="s">
        <v>22</v>
      </c>
      <c r="F26">
        <v>20</v>
      </c>
      <c r="G26">
        <v>0.14000000000000001</v>
      </c>
    </row>
    <row r="27" spans="1:7" x14ac:dyDescent="0.35">
      <c r="A27" t="s">
        <v>16</v>
      </c>
      <c r="B27">
        <v>5</v>
      </c>
      <c r="C27" t="s">
        <v>364</v>
      </c>
      <c r="D27">
        <v>1</v>
      </c>
      <c r="E27" t="s">
        <v>22</v>
      </c>
      <c r="F27">
        <v>19</v>
      </c>
      <c r="G27">
        <v>0.17</v>
      </c>
    </row>
    <row r="28" spans="1:7" x14ac:dyDescent="0.35">
      <c r="A28" t="s">
        <v>16</v>
      </c>
      <c r="B28">
        <v>5</v>
      </c>
      <c r="C28" t="s">
        <v>364</v>
      </c>
      <c r="D28">
        <v>1</v>
      </c>
      <c r="E28" t="s">
        <v>22</v>
      </c>
      <c r="F28">
        <v>24</v>
      </c>
      <c r="G28">
        <v>0.23</v>
      </c>
    </row>
    <row r="29" spans="1:7" x14ac:dyDescent="0.35">
      <c r="A29" t="s">
        <v>16</v>
      </c>
      <c r="B29">
        <v>5</v>
      </c>
      <c r="C29" t="s">
        <v>364</v>
      </c>
      <c r="D29">
        <v>1</v>
      </c>
      <c r="E29" t="s">
        <v>22</v>
      </c>
      <c r="F29">
        <v>18</v>
      </c>
      <c r="G29">
        <v>0.12</v>
      </c>
    </row>
    <row r="30" spans="1:7" x14ac:dyDescent="0.35">
      <c r="A30" t="s">
        <v>16</v>
      </c>
      <c r="B30">
        <v>5</v>
      </c>
      <c r="C30" t="s">
        <v>364</v>
      </c>
      <c r="D30">
        <v>1</v>
      </c>
      <c r="E30" t="s">
        <v>22</v>
      </c>
      <c r="F30">
        <v>19</v>
      </c>
      <c r="G30">
        <v>0.14000000000000001</v>
      </c>
    </row>
    <row r="31" spans="1:7" x14ac:dyDescent="0.35">
      <c r="A31" t="s">
        <v>16</v>
      </c>
      <c r="B31">
        <v>5</v>
      </c>
      <c r="C31" t="s">
        <v>364</v>
      </c>
      <c r="D31">
        <v>1</v>
      </c>
      <c r="E31" t="s">
        <v>22</v>
      </c>
      <c r="F31">
        <v>19</v>
      </c>
      <c r="G31">
        <v>0.16</v>
      </c>
    </row>
    <row r="32" spans="1:7" x14ac:dyDescent="0.35">
      <c r="A32" t="s">
        <v>16</v>
      </c>
      <c r="B32">
        <v>5</v>
      </c>
      <c r="C32" t="s">
        <v>364</v>
      </c>
      <c r="D32">
        <v>1</v>
      </c>
      <c r="E32" t="s">
        <v>22</v>
      </c>
      <c r="F32">
        <v>15</v>
      </c>
      <c r="G32">
        <v>7.0000000000000007E-2</v>
      </c>
    </row>
    <row r="33" spans="1:7" x14ac:dyDescent="0.35">
      <c r="A33" t="s">
        <v>16</v>
      </c>
      <c r="B33">
        <v>5</v>
      </c>
      <c r="C33" t="s">
        <v>364</v>
      </c>
      <c r="D33">
        <v>1</v>
      </c>
      <c r="E33" t="s">
        <v>22</v>
      </c>
      <c r="F33">
        <v>13</v>
      </c>
      <c r="G33">
        <v>0.06</v>
      </c>
    </row>
    <row r="34" spans="1:7" x14ac:dyDescent="0.35">
      <c r="A34" t="s">
        <v>16</v>
      </c>
      <c r="B34">
        <v>5</v>
      </c>
      <c r="C34" t="s">
        <v>364</v>
      </c>
      <c r="D34">
        <v>1</v>
      </c>
      <c r="E34" t="s">
        <v>22</v>
      </c>
      <c r="F34">
        <v>17</v>
      </c>
      <c r="G34">
        <v>0.13</v>
      </c>
    </row>
    <row r="35" spans="1:7" x14ac:dyDescent="0.35">
      <c r="A35" t="s">
        <v>16</v>
      </c>
      <c r="B35">
        <v>5</v>
      </c>
      <c r="C35" t="s">
        <v>364</v>
      </c>
      <c r="D35">
        <v>1</v>
      </c>
      <c r="E35" t="s">
        <v>22</v>
      </c>
      <c r="F35">
        <v>15</v>
      </c>
      <c r="G35">
        <v>0.08</v>
      </c>
    </row>
    <row r="36" spans="1:7" x14ac:dyDescent="0.35">
      <c r="A36" t="s">
        <v>16</v>
      </c>
      <c r="B36">
        <v>5</v>
      </c>
      <c r="C36" t="s">
        <v>364</v>
      </c>
      <c r="D36">
        <v>1</v>
      </c>
      <c r="E36" t="s">
        <v>22</v>
      </c>
      <c r="F36">
        <v>10</v>
      </c>
      <c r="G36">
        <v>0.03</v>
      </c>
    </row>
    <row r="37" spans="1:7" x14ac:dyDescent="0.35">
      <c r="A37" t="s">
        <v>16</v>
      </c>
      <c r="B37">
        <v>5</v>
      </c>
      <c r="C37" t="s">
        <v>364</v>
      </c>
      <c r="D37">
        <v>1</v>
      </c>
      <c r="E37" t="s">
        <v>22</v>
      </c>
      <c r="F37">
        <v>30</v>
      </c>
      <c r="G37">
        <v>0.19</v>
      </c>
    </row>
    <row r="38" spans="1:7" x14ac:dyDescent="0.35">
      <c r="A38" t="s">
        <v>16</v>
      </c>
      <c r="B38">
        <v>5</v>
      </c>
      <c r="C38" t="s">
        <v>364</v>
      </c>
      <c r="D38">
        <v>1</v>
      </c>
      <c r="E38" t="s">
        <v>22</v>
      </c>
      <c r="F38">
        <v>19</v>
      </c>
      <c r="G38">
        <v>0.16</v>
      </c>
    </row>
    <row r="39" spans="1:7" x14ac:dyDescent="0.35">
      <c r="A39" t="s">
        <v>16</v>
      </c>
      <c r="B39">
        <v>5</v>
      </c>
      <c r="C39" t="s">
        <v>364</v>
      </c>
      <c r="D39">
        <v>1</v>
      </c>
      <c r="E39" t="s">
        <v>22</v>
      </c>
      <c r="F39">
        <v>14</v>
      </c>
      <c r="G39">
        <v>0.06</v>
      </c>
    </row>
    <row r="40" spans="1:7" x14ac:dyDescent="0.35">
      <c r="A40" t="s">
        <v>16</v>
      </c>
      <c r="B40">
        <v>5</v>
      </c>
      <c r="C40" t="s">
        <v>364</v>
      </c>
      <c r="D40">
        <v>1</v>
      </c>
      <c r="E40" t="s">
        <v>22</v>
      </c>
      <c r="F40">
        <v>15</v>
      </c>
      <c r="G40">
        <v>0.04</v>
      </c>
    </row>
    <row r="41" spans="1:7" x14ac:dyDescent="0.35">
      <c r="A41" t="s">
        <v>16</v>
      </c>
      <c r="B41">
        <v>5</v>
      </c>
      <c r="C41" t="s">
        <v>364</v>
      </c>
      <c r="D41">
        <v>1</v>
      </c>
      <c r="E41" t="s">
        <v>22</v>
      </c>
      <c r="F41">
        <v>17</v>
      </c>
      <c r="G41">
        <v>0.12</v>
      </c>
    </row>
    <row r="42" spans="1:7" x14ac:dyDescent="0.35">
      <c r="A42" t="s">
        <v>16</v>
      </c>
      <c r="B42">
        <v>5</v>
      </c>
      <c r="C42" t="s">
        <v>364</v>
      </c>
      <c r="D42">
        <v>1</v>
      </c>
      <c r="E42" t="s">
        <v>22</v>
      </c>
      <c r="F42">
        <v>18</v>
      </c>
      <c r="G42">
        <v>0.13</v>
      </c>
    </row>
    <row r="43" spans="1:7" x14ac:dyDescent="0.35">
      <c r="A43" t="s">
        <v>16</v>
      </c>
      <c r="B43">
        <v>5</v>
      </c>
      <c r="C43" t="s">
        <v>364</v>
      </c>
      <c r="D43">
        <v>1</v>
      </c>
      <c r="E43" t="s">
        <v>22</v>
      </c>
      <c r="F43">
        <v>14</v>
      </c>
      <c r="G43">
        <v>7.0000000000000007E-2</v>
      </c>
    </row>
    <row r="44" spans="1:7" x14ac:dyDescent="0.35">
      <c r="A44" t="s">
        <v>16</v>
      </c>
      <c r="B44">
        <v>5</v>
      </c>
      <c r="C44" t="s">
        <v>364</v>
      </c>
      <c r="D44">
        <v>1</v>
      </c>
      <c r="E44" t="s">
        <v>77</v>
      </c>
      <c r="F44">
        <v>43</v>
      </c>
      <c r="G44">
        <v>0.59</v>
      </c>
    </row>
    <row r="45" spans="1:7" x14ac:dyDescent="0.35">
      <c r="A45" t="s">
        <v>16</v>
      </c>
      <c r="B45">
        <v>5</v>
      </c>
      <c r="C45" t="s">
        <v>364</v>
      </c>
      <c r="D45">
        <v>1</v>
      </c>
      <c r="E45" t="s">
        <v>77</v>
      </c>
      <c r="F45">
        <v>41</v>
      </c>
      <c r="G45">
        <v>0.72</v>
      </c>
    </row>
    <row r="46" spans="1:7" x14ac:dyDescent="0.35">
      <c r="A46" t="s">
        <v>16</v>
      </c>
      <c r="B46">
        <v>5</v>
      </c>
      <c r="C46" t="s">
        <v>364</v>
      </c>
      <c r="D46">
        <v>1</v>
      </c>
      <c r="E46" t="s">
        <v>77</v>
      </c>
      <c r="F46">
        <v>33</v>
      </c>
      <c r="G46">
        <v>0.34</v>
      </c>
    </row>
    <row r="47" spans="1:7" x14ac:dyDescent="0.35">
      <c r="A47" t="s">
        <v>16</v>
      </c>
      <c r="B47">
        <v>5</v>
      </c>
      <c r="C47" t="s">
        <v>364</v>
      </c>
      <c r="D47">
        <v>1</v>
      </c>
      <c r="E47" t="s">
        <v>77</v>
      </c>
      <c r="F47">
        <v>42</v>
      </c>
      <c r="G47">
        <v>0.74</v>
      </c>
    </row>
    <row r="48" spans="1:7" x14ac:dyDescent="0.35">
      <c r="A48" t="s">
        <v>16</v>
      </c>
      <c r="B48">
        <v>5</v>
      </c>
      <c r="C48" t="s">
        <v>364</v>
      </c>
      <c r="D48">
        <v>1</v>
      </c>
      <c r="E48" t="s">
        <v>77</v>
      </c>
      <c r="F48">
        <v>30</v>
      </c>
      <c r="G48">
        <v>0.27</v>
      </c>
    </row>
    <row r="49" spans="1:7" x14ac:dyDescent="0.35">
      <c r="A49" t="s">
        <v>16</v>
      </c>
      <c r="B49">
        <v>5</v>
      </c>
      <c r="C49" t="s">
        <v>364</v>
      </c>
      <c r="D49">
        <v>1</v>
      </c>
      <c r="E49" t="s">
        <v>77</v>
      </c>
      <c r="F49">
        <v>31</v>
      </c>
      <c r="G49">
        <v>0.32</v>
      </c>
    </row>
    <row r="50" spans="1:7" x14ac:dyDescent="0.35">
      <c r="A50" t="s">
        <v>16</v>
      </c>
      <c r="B50">
        <v>5</v>
      </c>
      <c r="C50" t="s">
        <v>364</v>
      </c>
      <c r="D50">
        <v>1</v>
      </c>
      <c r="E50" t="s">
        <v>77</v>
      </c>
      <c r="F50">
        <v>30</v>
      </c>
      <c r="G50">
        <v>0.28000000000000003</v>
      </c>
    </row>
    <row r="51" spans="1:7" x14ac:dyDescent="0.35">
      <c r="A51" t="s">
        <v>16</v>
      </c>
      <c r="B51">
        <v>5</v>
      </c>
      <c r="C51" t="s">
        <v>364</v>
      </c>
      <c r="D51">
        <v>1</v>
      </c>
      <c r="E51" t="s">
        <v>77</v>
      </c>
      <c r="F51">
        <v>35</v>
      </c>
      <c r="G51">
        <v>0.47</v>
      </c>
    </row>
    <row r="52" spans="1:7" x14ac:dyDescent="0.35">
      <c r="A52" t="s">
        <v>16</v>
      </c>
      <c r="B52">
        <v>5</v>
      </c>
      <c r="C52" t="s">
        <v>364</v>
      </c>
      <c r="D52">
        <v>1</v>
      </c>
      <c r="E52" t="s">
        <v>77</v>
      </c>
      <c r="F52">
        <v>30</v>
      </c>
      <c r="G52">
        <v>0.3</v>
      </c>
    </row>
    <row r="53" spans="1:7" x14ac:dyDescent="0.35">
      <c r="A53" t="s">
        <v>16</v>
      </c>
      <c r="B53">
        <v>5</v>
      </c>
      <c r="C53" t="s">
        <v>364</v>
      </c>
      <c r="D53">
        <v>1</v>
      </c>
      <c r="E53" t="s">
        <v>77</v>
      </c>
      <c r="F53">
        <v>20</v>
      </c>
      <c r="G53">
        <v>0.08</v>
      </c>
    </row>
    <row r="54" spans="1:7" x14ac:dyDescent="0.35">
      <c r="A54" t="s">
        <v>16</v>
      </c>
      <c r="B54">
        <v>5</v>
      </c>
      <c r="C54" t="s">
        <v>364</v>
      </c>
      <c r="D54">
        <v>1</v>
      </c>
      <c r="E54" t="s">
        <v>77</v>
      </c>
      <c r="F54">
        <v>30</v>
      </c>
      <c r="G54">
        <v>0.28999999999999998</v>
      </c>
    </row>
    <row r="55" spans="1:7" x14ac:dyDescent="0.35">
      <c r="A55" t="s">
        <v>16</v>
      </c>
      <c r="B55">
        <v>5</v>
      </c>
      <c r="C55" t="s">
        <v>364</v>
      </c>
      <c r="D55">
        <v>1</v>
      </c>
      <c r="E55" t="s">
        <v>77</v>
      </c>
      <c r="F55">
        <v>30</v>
      </c>
      <c r="G55">
        <v>0.3</v>
      </c>
    </row>
    <row r="56" spans="1:7" x14ac:dyDescent="0.35">
      <c r="A56" t="s">
        <v>16</v>
      </c>
      <c r="B56">
        <v>5</v>
      </c>
      <c r="C56" t="s">
        <v>364</v>
      </c>
      <c r="D56">
        <v>1</v>
      </c>
      <c r="E56" t="s">
        <v>77</v>
      </c>
      <c r="F56">
        <v>36</v>
      </c>
      <c r="G56">
        <v>0.44</v>
      </c>
    </row>
    <row r="57" spans="1:7" x14ac:dyDescent="0.35">
      <c r="A57" t="s">
        <v>16</v>
      </c>
      <c r="B57">
        <v>5</v>
      </c>
      <c r="C57" t="s">
        <v>364</v>
      </c>
      <c r="D57">
        <v>1</v>
      </c>
      <c r="E57" t="s">
        <v>77</v>
      </c>
      <c r="F57">
        <v>25</v>
      </c>
      <c r="G57">
        <v>0.15</v>
      </c>
    </row>
    <row r="58" spans="1:7" x14ac:dyDescent="0.35">
      <c r="A58" t="s">
        <v>16</v>
      </c>
      <c r="B58">
        <v>5</v>
      </c>
      <c r="C58" t="s">
        <v>364</v>
      </c>
      <c r="D58">
        <v>1</v>
      </c>
      <c r="E58" t="s">
        <v>77</v>
      </c>
      <c r="F58">
        <v>26</v>
      </c>
      <c r="G58">
        <v>0.14000000000000001</v>
      </c>
    </row>
    <row r="59" spans="1:7" x14ac:dyDescent="0.35">
      <c r="A59" t="s">
        <v>16</v>
      </c>
      <c r="B59">
        <v>5</v>
      </c>
      <c r="C59" t="s">
        <v>364</v>
      </c>
      <c r="D59">
        <v>1</v>
      </c>
      <c r="E59" t="s">
        <v>77</v>
      </c>
      <c r="F59">
        <v>24</v>
      </c>
      <c r="G59">
        <v>0.14000000000000001</v>
      </c>
    </row>
    <row r="60" spans="1:7" x14ac:dyDescent="0.35">
      <c r="A60" t="s">
        <v>16</v>
      </c>
      <c r="B60">
        <v>5</v>
      </c>
      <c r="C60" t="s">
        <v>364</v>
      </c>
      <c r="D60">
        <v>1</v>
      </c>
      <c r="E60" t="s">
        <v>77</v>
      </c>
      <c r="F60">
        <v>47</v>
      </c>
      <c r="G60">
        <v>0.94</v>
      </c>
    </row>
    <row r="61" spans="1:7" x14ac:dyDescent="0.35">
      <c r="A61" t="s">
        <v>16</v>
      </c>
      <c r="B61">
        <v>5</v>
      </c>
      <c r="C61" t="s">
        <v>364</v>
      </c>
      <c r="D61">
        <v>1</v>
      </c>
      <c r="E61" t="s">
        <v>77</v>
      </c>
      <c r="F61">
        <v>42</v>
      </c>
      <c r="G61">
        <v>0.71</v>
      </c>
    </row>
    <row r="62" spans="1:7" x14ac:dyDescent="0.35">
      <c r="A62" t="s">
        <v>16</v>
      </c>
      <c r="B62">
        <v>5</v>
      </c>
      <c r="C62" t="s">
        <v>364</v>
      </c>
      <c r="D62">
        <v>1</v>
      </c>
      <c r="E62" t="s">
        <v>77</v>
      </c>
      <c r="F62">
        <v>45</v>
      </c>
      <c r="G62">
        <v>0.83</v>
      </c>
    </row>
    <row r="63" spans="1:7" x14ac:dyDescent="0.35">
      <c r="A63" t="s">
        <v>16</v>
      </c>
      <c r="B63">
        <v>5</v>
      </c>
      <c r="C63" t="s">
        <v>364</v>
      </c>
      <c r="D63">
        <v>1</v>
      </c>
      <c r="E63" t="s">
        <v>77</v>
      </c>
      <c r="F63">
        <v>41</v>
      </c>
      <c r="G63">
        <v>0.32</v>
      </c>
    </row>
    <row r="64" spans="1:7" x14ac:dyDescent="0.35">
      <c r="A64" t="s">
        <v>16</v>
      </c>
      <c r="B64">
        <v>5</v>
      </c>
      <c r="C64" t="s">
        <v>364</v>
      </c>
      <c r="D64">
        <v>1</v>
      </c>
      <c r="E64" t="s">
        <v>77</v>
      </c>
      <c r="F64">
        <v>45</v>
      </c>
      <c r="G64">
        <v>0.31</v>
      </c>
    </row>
    <row r="65" spans="1:9" x14ac:dyDescent="0.35">
      <c r="A65" t="s">
        <v>16</v>
      </c>
      <c r="B65">
        <v>5</v>
      </c>
      <c r="C65" t="s">
        <v>364</v>
      </c>
      <c r="D65">
        <v>1</v>
      </c>
      <c r="E65" t="s">
        <v>77</v>
      </c>
      <c r="F65">
        <v>33</v>
      </c>
      <c r="G65">
        <v>0.37</v>
      </c>
    </row>
    <row r="66" spans="1:9" x14ac:dyDescent="0.35">
      <c r="A66" t="s">
        <v>16</v>
      </c>
      <c r="B66">
        <v>5</v>
      </c>
      <c r="C66" t="s">
        <v>364</v>
      </c>
      <c r="D66">
        <v>1</v>
      </c>
      <c r="E66" t="s">
        <v>77</v>
      </c>
      <c r="F66">
        <v>40</v>
      </c>
      <c r="G66">
        <v>0.38</v>
      </c>
    </row>
    <row r="67" spans="1:9" x14ac:dyDescent="0.35">
      <c r="A67" t="s">
        <v>16</v>
      </c>
      <c r="B67">
        <v>5</v>
      </c>
      <c r="C67" t="s">
        <v>364</v>
      </c>
      <c r="D67">
        <v>1</v>
      </c>
      <c r="E67" t="s">
        <v>77</v>
      </c>
      <c r="F67">
        <v>30</v>
      </c>
      <c r="G67">
        <v>0.27</v>
      </c>
    </row>
    <row r="68" spans="1:9" x14ac:dyDescent="0.35">
      <c r="A68" t="s">
        <v>16</v>
      </c>
      <c r="B68">
        <v>5</v>
      </c>
      <c r="C68" t="s">
        <v>364</v>
      </c>
      <c r="D68">
        <v>1</v>
      </c>
      <c r="E68" t="s">
        <v>77</v>
      </c>
      <c r="F68">
        <v>35</v>
      </c>
      <c r="G68">
        <v>0.34</v>
      </c>
    </row>
    <row r="69" spans="1:9" x14ac:dyDescent="0.35">
      <c r="A69" t="s">
        <v>16</v>
      </c>
      <c r="B69">
        <v>5</v>
      </c>
      <c r="C69" t="s">
        <v>364</v>
      </c>
      <c r="D69">
        <v>1</v>
      </c>
      <c r="E69" t="s">
        <v>77</v>
      </c>
      <c r="F69">
        <v>25</v>
      </c>
      <c r="G69">
        <v>0.13</v>
      </c>
    </row>
    <row r="70" spans="1:9" x14ac:dyDescent="0.35">
      <c r="A70" t="s">
        <v>16</v>
      </c>
      <c r="B70">
        <v>5</v>
      </c>
      <c r="C70" t="s">
        <v>364</v>
      </c>
      <c r="D70">
        <v>1</v>
      </c>
      <c r="E70" t="s">
        <v>77</v>
      </c>
      <c r="F70">
        <v>30</v>
      </c>
      <c r="G70">
        <v>0.27</v>
      </c>
    </row>
    <row r="71" spans="1:9" x14ac:dyDescent="0.35">
      <c r="A71" t="s">
        <v>16</v>
      </c>
      <c r="B71">
        <v>5</v>
      </c>
      <c r="C71" t="s">
        <v>364</v>
      </c>
      <c r="D71">
        <v>1</v>
      </c>
      <c r="E71" t="s">
        <v>77</v>
      </c>
      <c r="F71">
        <v>43</v>
      </c>
      <c r="G71">
        <v>0.7</v>
      </c>
    </row>
    <row r="72" spans="1:9" x14ac:dyDescent="0.35">
      <c r="A72" t="s">
        <v>16</v>
      </c>
      <c r="B72">
        <v>5</v>
      </c>
      <c r="C72" t="s">
        <v>364</v>
      </c>
      <c r="D72">
        <v>1</v>
      </c>
      <c r="E72" t="s">
        <v>77</v>
      </c>
      <c r="F72">
        <v>34</v>
      </c>
      <c r="G72">
        <v>0.38</v>
      </c>
    </row>
    <row r="73" spans="1:9" x14ac:dyDescent="0.35">
      <c r="A73" t="s">
        <v>16</v>
      </c>
      <c r="B73">
        <v>5</v>
      </c>
      <c r="C73" t="s">
        <v>364</v>
      </c>
      <c r="D73">
        <v>1</v>
      </c>
      <c r="E73" t="s">
        <v>77</v>
      </c>
      <c r="F73">
        <v>35</v>
      </c>
      <c r="G73">
        <v>0.41</v>
      </c>
    </row>
    <row r="74" spans="1:9" x14ac:dyDescent="0.35">
      <c r="A74" t="s">
        <v>16</v>
      </c>
      <c r="B74">
        <v>5</v>
      </c>
      <c r="C74" t="s">
        <v>364</v>
      </c>
      <c r="D74">
        <v>1</v>
      </c>
      <c r="E74" t="s">
        <v>77</v>
      </c>
      <c r="F74">
        <v>33</v>
      </c>
      <c r="G74">
        <v>0.4</v>
      </c>
    </row>
    <row r="75" spans="1:9" x14ac:dyDescent="0.35">
      <c r="A75" t="s">
        <v>16</v>
      </c>
      <c r="B75">
        <v>5</v>
      </c>
      <c r="C75" t="s">
        <v>364</v>
      </c>
      <c r="D75">
        <v>1</v>
      </c>
      <c r="E75" t="s">
        <v>71</v>
      </c>
      <c r="F75">
        <v>41</v>
      </c>
      <c r="G75">
        <v>0.75</v>
      </c>
      <c r="I75" t="s">
        <v>1083</v>
      </c>
    </row>
    <row r="76" spans="1:9" x14ac:dyDescent="0.35">
      <c r="A76" t="s">
        <v>16</v>
      </c>
      <c r="B76">
        <v>5</v>
      </c>
      <c r="C76" t="s">
        <v>364</v>
      </c>
      <c r="D76">
        <v>1</v>
      </c>
      <c r="E76" t="s">
        <v>71</v>
      </c>
      <c r="F76">
        <v>35</v>
      </c>
      <c r="G76">
        <v>0.4</v>
      </c>
      <c r="I76" t="s">
        <v>1083</v>
      </c>
    </row>
    <row r="77" spans="1:9" x14ac:dyDescent="0.35">
      <c r="A77" t="s">
        <v>16</v>
      </c>
      <c r="B77">
        <v>5</v>
      </c>
      <c r="C77" t="s">
        <v>364</v>
      </c>
      <c r="D77">
        <v>1</v>
      </c>
      <c r="E77" t="s">
        <v>71</v>
      </c>
      <c r="F77">
        <v>36</v>
      </c>
      <c r="G77">
        <v>0.55000000000000004</v>
      </c>
      <c r="I77" t="s">
        <v>1083</v>
      </c>
    </row>
    <row r="78" spans="1:9" x14ac:dyDescent="0.35">
      <c r="A78" t="s">
        <v>16</v>
      </c>
      <c r="B78">
        <v>5</v>
      </c>
      <c r="C78" t="s">
        <v>364</v>
      </c>
      <c r="D78">
        <v>1</v>
      </c>
      <c r="E78" t="s">
        <v>71</v>
      </c>
      <c r="F78">
        <v>36</v>
      </c>
      <c r="G78">
        <v>0.54</v>
      </c>
      <c r="I78" t="s">
        <v>1083</v>
      </c>
    </row>
    <row r="79" spans="1:9" x14ac:dyDescent="0.35">
      <c r="A79" t="s">
        <v>16</v>
      </c>
      <c r="B79">
        <v>5</v>
      </c>
      <c r="C79" t="s">
        <v>364</v>
      </c>
      <c r="D79">
        <v>1</v>
      </c>
      <c r="E79" t="s">
        <v>71</v>
      </c>
      <c r="F79">
        <v>28</v>
      </c>
      <c r="G79">
        <v>0.18</v>
      </c>
      <c r="I79" t="s">
        <v>1083</v>
      </c>
    </row>
    <row r="80" spans="1:9" x14ac:dyDescent="0.35">
      <c r="A80" t="s">
        <v>16</v>
      </c>
      <c r="B80">
        <v>5</v>
      </c>
      <c r="C80" t="s">
        <v>364</v>
      </c>
      <c r="D80">
        <v>1</v>
      </c>
      <c r="E80" t="s">
        <v>71</v>
      </c>
      <c r="F80">
        <v>24</v>
      </c>
      <c r="G80">
        <v>0.14000000000000001</v>
      </c>
      <c r="I80" t="s">
        <v>1083</v>
      </c>
    </row>
    <row r="81" spans="1:9" x14ac:dyDescent="0.35">
      <c r="A81" t="s">
        <v>16</v>
      </c>
      <c r="B81">
        <v>5</v>
      </c>
      <c r="C81" t="s">
        <v>364</v>
      </c>
      <c r="D81">
        <v>1</v>
      </c>
      <c r="E81" t="s">
        <v>71</v>
      </c>
      <c r="F81">
        <v>35</v>
      </c>
      <c r="G81">
        <v>0.43</v>
      </c>
      <c r="I81" t="s">
        <v>1083</v>
      </c>
    </row>
    <row r="82" spans="1:9" x14ac:dyDescent="0.35">
      <c r="A82" t="s">
        <v>16</v>
      </c>
      <c r="B82">
        <v>5</v>
      </c>
      <c r="C82" t="s">
        <v>364</v>
      </c>
      <c r="D82">
        <v>1</v>
      </c>
      <c r="E82" t="s">
        <v>71</v>
      </c>
      <c r="F82">
        <v>32</v>
      </c>
      <c r="G82">
        <v>0.33</v>
      </c>
      <c r="I82" t="s">
        <v>1083</v>
      </c>
    </row>
    <row r="83" spans="1:9" x14ac:dyDescent="0.35">
      <c r="A83" t="s">
        <v>16</v>
      </c>
      <c r="B83">
        <v>5</v>
      </c>
      <c r="C83" t="s">
        <v>364</v>
      </c>
      <c r="D83">
        <v>1</v>
      </c>
      <c r="E83" t="s">
        <v>71</v>
      </c>
      <c r="F83">
        <v>35</v>
      </c>
      <c r="G83">
        <v>0.45</v>
      </c>
      <c r="I83" t="s">
        <v>1083</v>
      </c>
    </row>
    <row r="84" spans="1:9" x14ac:dyDescent="0.35">
      <c r="A84" t="s">
        <v>16</v>
      </c>
      <c r="B84">
        <v>5</v>
      </c>
      <c r="C84" t="s">
        <v>364</v>
      </c>
      <c r="D84">
        <v>1</v>
      </c>
      <c r="E84" t="s">
        <v>71</v>
      </c>
      <c r="F84">
        <v>34</v>
      </c>
      <c r="G84">
        <v>0.38</v>
      </c>
      <c r="I84" t="s">
        <v>1083</v>
      </c>
    </row>
    <row r="85" spans="1:9" x14ac:dyDescent="0.35">
      <c r="A85" t="s">
        <v>16</v>
      </c>
      <c r="B85">
        <v>5</v>
      </c>
      <c r="C85" t="s">
        <v>364</v>
      </c>
      <c r="D85">
        <v>1</v>
      </c>
      <c r="E85" t="s">
        <v>71</v>
      </c>
      <c r="F85">
        <v>37</v>
      </c>
      <c r="G85">
        <v>0.55000000000000004</v>
      </c>
      <c r="I85" t="s">
        <v>1083</v>
      </c>
    </row>
    <row r="86" spans="1:9" x14ac:dyDescent="0.35">
      <c r="A86" t="s">
        <v>16</v>
      </c>
      <c r="B86">
        <v>5</v>
      </c>
      <c r="C86" t="s">
        <v>364</v>
      </c>
      <c r="D86">
        <v>1</v>
      </c>
      <c r="E86" t="s">
        <v>71</v>
      </c>
      <c r="F86">
        <v>35</v>
      </c>
      <c r="G86">
        <v>0.47</v>
      </c>
      <c r="I86" t="s">
        <v>1083</v>
      </c>
    </row>
    <row r="87" spans="1:9" x14ac:dyDescent="0.35">
      <c r="A87" t="s">
        <v>16</v>
      </c>
      <c r="B87">
        <v>5</v>
      </c>
      <c r="C87" t="s">
        <v>364</v>
      </c>
      <c r="D87">
        <v>1</v>
      </c>
      <c r="E87" t="s">
        <v>71</v>
      </c>
      <c r="F87">
        <v>32</v>
      </c>
      <c r="G87">
        <v>0.3</v>
      </c>
      <c r="I87" t="s">
        <v>1083</v>
      </c>
    </row>
    <row r="88" spans="1:9" x14ac:dyDescent="0.35">
      <c r="A88" t="s">
        <v>16</v>
      </c>
      <c r="B88">
        <v>5</v>
      </c>
      <c r="C88" t="s">
        <v>364</v>
      </c>
      <c r="D88">
        <v>1</v>
      </c>
      <c r="E88" t="s">
        <v>71</v>
      </c>
      <c r="F88">
        <v>35</v>
      </c>
      <c r="G88">
        <v>0.45</v>
      </c>
      <c r="I88" t="s">
        <v>1083</v>
      </c>
    </row>
    <row r="89" spans="1:9" x14ac:dyDescent="0.35">
      <c r="A89" t="s">
        <v>16</v>
      </c>
      <c r="B89">
        <v>5</v>
      </c>
      <c r="C89" t="s">
        <v>364</v>
      </c>
      <c r="D89">
        <v>1</v>
      </c>
      <c r="E89" t="s">
        <v>71</v>
      </c>
      <c r="F89">
        <v>34</v>
      </c>
      <c r="G89">
        <v>0.38</v>
      </c>
      <c r="I89" t="s">
        <v>1083</v>
      </c>
    </row>
    <row r="90" spans="1:9" x14ac:dyDescent="0.35">
      <c r="A90" t="s">
        <v>16</v>
      </c>
      <c r="B90">
        <v>5</v>
      </c>
      <c r="C90" t="s">
        <v>364</v>
      </c>
      <c r="D90">
        <v>1</v>
      </c>
      <c r="E90" t="s">
        <v>71</v>
      </c>
      <c r="F90">
        <v>34</v>
      </c>
      <c r="G90">
        <v>0.39</v>
      </c>
      <c r="I90" t="s">
        <v>1083</v>
      </c>
    </row>
    <row r="91" spans="1:9" x14ac:dyDescent="0.35">
      <c r="A91" t="s">
        <v>16</v>
      </c>
      <c r="B91">
        <v>5</v>
      </c>
      <c r="C91" t="s">
        <v>364</v>
      </c>
      <c r="D91">
        <v>1</v>
      </c>
      <c r="E91" t="s">
        <v>71</v>
      </c>
      <c r="F91">
        <v>36</v>
      </c>
      <c r="G91">
        <v>0.5</v>
      </c>
      <c r="I91" t="s">
        <v>1083</v>
      </c>
    </row>
    <row r="92" spans="1:9" x14ac:dyDescent="0.35">
      <c r="A92" t="s">
        <v>16</v>
      </c>
      <c r="B92">
        <v>5</v>
      </c>
      <c r="C92" t="s">
        <v>364</v>
      </c>
      <c r="D92">
        <v>1</v>
      </c>
      <c r="E92" t="s">
        <v>71</v>
      </c>
      <c r="F92">
        <v>34</v>
      </c>
      <c r="G92">
        <v>0.38</v>
      </c>
      <c r="I92" t="s">
        <v>1083</v>
      </c>
    </row>
    <row r="93" spans="1:9" x14ac:dyDescent="0.35">
      <c r="A93" t="s">
        <v>16</v>
      </c>
      <c r="B93">
        <v>5</v>
      </c>
      <c r="C93" t="s">
        <v>364</v>
      </c>
      <c r="D93">
        <v>1</v>
      </c>
      <c r="E93" t="s">
        <v>71</v>
      </c>
      <c r="F93">
        <v>35</v>
      </c>
      <c r="G93">
        <v>0.49</v>
      </c>
      <c r="I93" t="s">
        <v>1083</v>
      </c>
    </row>
    <row r="94" spans="1:9" x14ac:dyDescent="0.35">
      <c r="A94" t="s">
        <v>16</v>
      </c>
      <c r="B94">
        <v>5</v>
      </c>
      <c r="C94" t="s">
        <v>364</v>
      </c>
      <c r="D94">
        <v>1</v>
      </c>
      <c r="E94" t="s">
        <v>71</v>
      </c>
      <c r="F94">
        <v>36</v>
      </c>
      <c r="G94">
        <v>0.51</v>
      </c>
      <c r="I94" t="s">
        <v>1083</v>
      </c>
    </row>
    <row r="95" spans="1:9" x14ac:dyDescent="0.35">
      <c r="A95" t="s">
        <v>16</v>
      </c>
      <c r="B95">
        <v>5</v>
      </c>
      <c r="C95" t="s">
        <v>364</v>
      </c>
      <c r="D95">
        <v>1</v>
      </c>
      <c r="E95" t="s">
        <v>71</v>
      </c>
      <c r="F95">
        <v>32</v>
      </c>
      <c r="G95">
        <v>0.36</v>
      </c>
      <c r="I95" t="s">
        <v>1083</v>
      </c>
    </row>
    <row r="96" spans="1:9" x14ac:dyDescent="0.35">
      <c r="A96" t="s">
        <v>16</v>
      </c>
      <c r="B96">
        <v>5</v>
      </c>
      <c r="C96" t="s">
        <v>364</v>
      </c>
      <c r="D96">
        <v>1</v>
      </c>
      <c r="E96" t="s">
        <v>71</v>
      </c>
      <c r="F96">
        <v>35</v>
      </c>
      <c r="G96">
        <v>0.42</v>
      </c>
      <c r="I96" t="s">
        <v>1083</v>
      </c>
    </row>
    <row r="97" spans="1:9" x14ac:dyDescent="0.35">
      <c r="A97" t="s">
        <v>16</v>
      </c>
      <c r="B97">
        <v>5</v>
      </c>
      <c r="C97" t="s">
        <v>364</v>
      </c>
      <c r="D97">
        <v>1</v>
      </c>
      <c r="E97" t="s">
        <v>71</v>
      </c>
      <c r="F97">
        <v>36</v>
      </c>
      <c r="G97">
        <v>0.44</v>
      </c>
      <c r="I97" t="s">
        <v>1083</v>
      </c>
    </row>
    <row r="98" spans="1:9" x14ac:dyDescent="0.35">
      <c r="A98" t="s">
        <v>16</v>
      </c>
      <c r="B98">
        <v>5</v>
      </c>
      <c r="C98" t="s">
        <v>364</v>
      </c>
      <c r="D98">
        <v>1</v>
      </c>
      <c r="E98" t="s">
        <v>71</v>
      </c>
      <c r="F98">
        <v>38</v>
      </c>
      <c r="G98">
        <v>0.57999999999999996</v>
      </c>
      <c r="I98" t="s">
        <v>1083</v>
      </c>
    </row>
    <row r="99" spans="1:9" x14ac:dyDescent="0.35">
      <c r="A99" t="s">
        <v>16</v>
      </c>
      <c r="B99">
        <v>5</v>
      </c>
      <c r="C99" t="s">
        <v>364</v>
      </c>
      <c r="D99">
        <v>1</v>
      </c>
      <c r="E99" t="s">
        <v>71</v>
      </c>
      <c r="F99">
        <v>30</v>
      </c>
      <c r="G99">
        <v>0.28999999999999998</v>
      </c>
      <c r="I99" t="s">
        <v>1083</v>
      </c>
    </row>
    <row r="100" spans="1:9" x14ac:dyDescent="0.35">
      <c r="A100" t="s">
        <v>16</v>
      </c>
      <c r="B100">
        <v>5</v>
      </c>
      <c r="C100" t="s">
        <v>364</v>
      </c>
      <c r="D100">
        <v>1</v>
      </c>
      <c r="E100" t="s">
        <v>71</v>
      </c>
      <c r="F100">
        <v>29</v>
      </c>
      <c r="G100">
        <v>0.22</v>
      </c>
      <c r="I100" t="s">
        <v>1083</v>
      </c>
    </row>
    <row r="101" spans="1:9" x14ac:dyDescent="0.35">
      <c r="A101" t="s">
        <v>16</v>
      </c>
      <c r="B101">
        <v>5</v>
      </c>
      <c r="C101" t="s">
        <v>364</v>
      </c>
      <c r="D101">
        <v>1</v>
      </c>
      <c r="E101" t="s">
        <v>71</v>
      </c>
      <c r="F101">
        <v>32</v>
      </c>
      <c r="G101">
        <v>0.33</v>
      </c>
      <c r="I101" t="s">
        <v>1083</v>
      </c>
    </row>
    <row r="102" spans="1:9" x14ac:dyDescent="0.35">
      <c r="A102" t="s">
        <v>16</v>
      </c>
      <c r="B102">
        <v>5</v>
      </c>
      <c r="C102" t="s">
        <v>364</v>
      </c>
      <c r="D102">
        <v>1</v>
      </c>
      <c r="E102" t="s">
        <v>71</v>
      </c>
      <c r="F102">
        <v>26</v>
      </c>
      <c r="G102">
        <v>0.17</v>
      </c>
      <c r="I102" t="s">
        <v>1083</v>
      </c>
    </row>
    <row r="103" spans="1:9" x14ac:dyDescent="0.35">
      <c r="A103" t="s">
        <v>16</v>
      </c>
      <c r="B103">
        <v>5</v>
      </c>
      <c r="C103" t="s">
        <v>364</v>
      </c>
      <c r="D103">
        <v>1</v>
      </c>
      <c r="E103" t="s">
        <v>71</v>
      </c>
      <c r="F103">
        <v>25</v>
      </c>
      <c r="G103">
        <v>0.15</v>
      </c>
      <c r="I103" t="s">
        <v>1083</v>
      </c>
    </row>
    <row r="104" spans="1:9" x14ac:dyDescent="0.35">
      <c r="A104" t="s">
        <v>16</v>
      </c>
      <c r="B104">
        <v>5</v>
      </c>
      <c r="C104" t="s">
        <v>364</v>
      </c>
      <c r="D104">
        <v>1</v>
      </c>
      <c r="E104" t="s">
        <v>71</v>
      </c>
      <c r="F104">
        <v>34</v>
      </c>
      <c r="G104">
        <v>0.46</v>
      </c>
      <c r="I104" t="s">
        <v>1083</v>
      </c>
    </row>
    <row r="105" spans="1:9" x14ac:dyDescent="0.35">
      <c r="A105" t="s">
        <v>16</v>
      </c>
      <c r="B105">
        <v>5</v>
      </c>
      <c r="C105" t="s">
        <v>364</v>
      </c>
      <c r="D105">
        <v>1</v>
      </c>
      <c r="E105" t="s">
        <v>71</v>
      </c>
      <c r="F105">
        <v>142</v>
      </c>
      <c r="G105">
        <v>32.83</v>
      </c>
      <c r="I105" t="s">
        <v>1083</v>
      </c>
    </row>
    <row r="106" spans="1:9" x14ac:dyDescent="0.35">
      <c r="A106" t="s">
        <v>16</v>
      </c>
      <c r="B106">
        <v>5</v>
      </c>
      <c r="C106" t="s">
        <v>364</v>
      </c>
      <c r="D106">
        <v>1</v>
      </c>
      <c r="E106" t="s">
        <v>577</v>
      </c>
      <c r="F106">
        <v>39</v>
      </c>
      <c r="G106">
        <v>1.24</v>
      </c>
    </row>
    <row r="107" spans="1:9" x14ac:dyDescent="0.35">
      <c r="A107" t="s">
        <v>16</v>
      </c>
      <c r="B107">
        <v>5</v>
      </c>
      <c r="C107" t="s">
        <v>364</v>
      </c>
      <c r="D107">
        <v>1</v>
      </c>
      <c r="E107" t="s">
        <v>31</v>
      </c>
      <c r="F107">
        <v>20</v>
      </c>
      <c r="G107">
        <v>0.15</v>
      </c>
    </row>
    <row r="108" spans="1:9" x14ac:dyDescent="0.35">
      <c r="A108" t="s">
        <v>16</v>
      </c>
      <c r="B108">
        <v>5</v>
      </c>
      <c r="C108" t="s">
        <v>364</v>
      </c>
      <c r="D108">
        <v>1</v>
      </c>
      <c r="E108" t="s">
        <v>31</v>
      </c>
      <c r="F108">
        <v>21</v>
      </c>
      <c r="G108">
        <v>0.14000000000000001</v>
      </c>
    </row>
    <row r="109" spans="1:9" x14ac:dyDescent="0.35">
      <c r="A109" t="s">
        <v>16</v>
      </c>
      <c r="B109">
        <v>5</v>
      </c>
      <c r="C109" t="s">
        <v>373</v>
      </c>
      <c r="D109">
        <v>1</v>
      </c>
      <c r="E109" t="s">
        <v>23</v>
      </c>
      <c r="F109">
        <v>155</v>
      </c>
      <c r="G109">
        <v>57.3</v>
      </c>
    </row>
    <row r="110" spans="1:9" x14ac:dyDescent="0.35">
      <c r="A110" t="s">
        <v>16</v>
      </c>
      <c r="B110">
        <v>5</v>
      </c>
      <c r="C110" t="s">
        <v>373</v>
      </c>
      <c r="D110">
        <v>1</v>
      </c>
      <c r="E110" t="s">
        <v>23</v>
      </c>
      <c r="F110">
        <v>129</v>
      </c>
      <c r="G110">
        <v>32.5</v>
      </c>
    </row>
    <row r="111" spans="1:9" x14ac:dyDescent="0.35">
      <c r="A111" t="s">
        <v>16</v>
      </c>
      <c r="B111">
        <v>5</v>
      </c>
      <c r="C111" t="s">
        <v>373</v>
      </c>
      <c r="D111">
        <v>1</v>
      </c>
      <c r="E111" t="s">
        <v>23</v>
      </c>
      <c r="F111">
        <v>118</v>
      </c>
      <c r="G111">
        <v>24.6</v>
      </c>
    </row>
    <row r="112" spans="1:9" x14ac:dyDescent="0.35">
      <c r="A112" t="s">
        <v>16</v>
      </c>
      <c r="B112">
        <v>5</v>
      </c>
      <c r="C112" t="s">
        <v>373</v>
      </c>
      <c r="D112">
        <v>1</v>
      </c>
      <c r="E112" t="s">
        <v>23</v>
      </c>
      <c r="F112">
        <v>235</v>
      </c>
      <c r="G112">
        <v>217</v>
      </c>
    </row>
    <row r="113" spans="1:7" x14ac:dyDescent="0.35">
      <c r="A113" t="s">
        <v>16</v>
      </c>
      <c r="B113">
        <v>5</v>
      </c>
      <c r="C113" t="s">
        <v>373</v>
      </c>
      <c r="D113">
        <v>1</v>
      </c>
      <c r="E113" t="s">
        <v>23</v>
      </c>
      <c r="F113">
        <v>132</v>
      </c>
      <c r="G113">
        <v>35.9</v>
      </c>
    </row>
    <row r="114" spans="1:7" x14ac:dyDescent="0.35">
      <c r="A114" t="s">
        <v>16</v>
      </c>
      <c r="B114">
        <v>5</v>
      </c>
      <c r="C114" t="s">
        <v>373</v>
      </c>
      <c r="D114">
        <v>1</v>
      </c>
      <c r="E114" t="s">
        <v>22</v>
      </c>
      <c r="F114">
        <v>32</v>
      </c>
      <c r="G114">
        <v>1.1000000000000001</v>
      </c>
    </row>
    <row r="115" spans="1:7" x14ac:dyDescent="0.35">
      <c r="A115" t="s">
        <v>16</v>
      </c>
      <c r="B115">
        <v>5</v>
      </c>
      <c r="C115" t="s">
        <v>373</v>
      </c>
      <c r="D115">
        <v>1</v>
      </c>
      <c r="E115" t="s">
        <v>22</v>
      </c>
      <c r="F115">
        <v>30</v>
      </c>
      <c r="G115">
        <v>0.7</v>
      </c>
    </row>
    <row r="116" spans="1:7" x14ac:dyDescent="0.35">
      <c r="A116" t="s">
        <v>16</v>
      </c>
      <c r="B116">
        <v>5</v>
      </c>
      <c r="C116" t="s">
        <v>373</v>
      </c>
      <c r="D116">
        <v>1</v>
      </c>
      <c r="E116" t="s">
        <v>22</v>
      </c>
      <c r="F116">
        <v>27</v>
      </c>
      <c r="G116">
        <v>0.6</v>
      </c>
    </row>
    <row r="117" spans="1:7" x14ac:dyDescent="0.35">
      <c r="A117" t="s">
        <v>16</v>
      </c>
      <c r="B117">
        <v>5</v>
      </c>
      <c r="C117" t="s">
        <v>373</v>
      </c>
      <c r="D117">
        <v>1</v>
      </c>
      <c r="E117" t="s">
        <v>22</v>
      </c>
      <c r="F117">
        <v>30</v>
      </c>
      <c r="G117">
        <v>0.7</v>
      </c>
    </row>
    <row r="118" spans="1:7" x14ac:dyDescent="0.35">
      <c r="A118" t="s">
        <v>16</v>
      </c>
      <c r="B118">
        <v>5</v>
      </c>
      <c r="C118" t="s">
        <v>373</v>
      </c>
      <c r="D118">
        <v>1</v>
      </c>
      <c r="E118" t="s">
        <v>22</v>
      </c>
      <c r="F118">
        <v>41</v>
      </c>
      <c r="G118">
        <v>1.7</v>
      </c>
    </row>
    <row r="119" spans="1:7" x14ac:dyDescent="0.35">
      <c r="A119" t="s">
        <v>16</v>
      </c>
      <c r="B119">
        <v>5</v>
      </c>
      <c r="C119" t="s">
        <v>373</v>
      </c>
      <c r="D119">
        <v>1</v>
      </c>
      <c r="E119" t="s">
        <v>22</v>
      </c>
      <c r="F119">
        <v>34</v>
      </c>
      <c r="G119">
        <v>1.1000000000000001</v>
      </c>
    </row>
    <row r="120" spans="1:7" x14ac:dyDescent="0.35">
      <c r="A120" t="s">
        <v>16</v>
      </c>
      <c r="B120">
        <v>5</v>
      </c>
      <c r="C120" t="s">
        <v>373</v>
      </c>
      <c r="D120">
        <v>1</v>
      </c>
      <c r="E120" t="s">
        <v>22</v>
      </c>
      <c r="F120">
        <v>23</v>
      </c>
      <c r="G120">
        <v>0.2</v>
      </c>
    </row>
    <row r="121" spans="1:7" x14ac:dyDescent="0.35">
      <c r="A121" t="s">
        <v>16</v>
      </c>
      <c r="B121">
        <v>5</v>
      </c>
      <c r="C121" t="s">
        <v>373</v>
      </c>
      <c r="D121">
        <v>1</v>
      </c>
      <c r="E121" t="s">
        <v>22</v>
      </c>
      <c r="F121">
        <v>31</v>
      </c>
      <c r="G121">
        <v>0.8</v>
      </c>
    </row>
    <row r="122" spans="1:7" x14ac:dyDescent="0.35">
      <c r="A122" t="s">
        <v>16</v>
      </c>
      <c r="B122">
        <v>5</v>
      </c>
      <c r="C122" t="s">
        <v>373</v>
      </c>
      <c r="D122">
        <v>2</v>
      </c>
      <c r="E122" t="s">
        <v>22</v>
      </c>
      <c r="F122">
        <v>47</v>
      </c>
      <c r="G122">
        <v>1.4</v>
      </c>
    </row>
    <row r="123" spans="1:7" x14ac:dyDescent="0.35">
      <c r="A123" t="s">
        <v>16</v>
      </c>
      <c r="B123">
        <v>5</v>
      </c>
      <c r="C123" t="s">
        <v>373</v>
      </c>
      <c r="D123">
        <v>2</v>
      </c>
      <c r="E123" t="s">
        <v>22</v>
      </c>
      <c r="F123">
        <v>41</v>
      </c>
      <c r="G123">
        <v>0.7</v>
      </c>
    </row>
    <row r="124" spans="1:7" x14ac:dyDescent="0.35">
      <c r="A124" t="s">
        <v>16</v>
      </c>
      <c r="B124">
        <v>5</v>
      </c>
      <c r="C124" t="s">
        <v>373</v>
      </c>
      <c r="D124">
        <v>2</v>
      </c>
      <c r="E124" t="s">
        <v>22</v>
      </c>
      <c r="F124">
        <v>36</v>
      </c>
      <c r="G124">
        <v>1.3</v>
      </c>
    </row>
    <row r="125" spans="1:7" x14ac:dyDescent="0.35">
      <c r="A125" t="s">
        <v>16</v>
      </c>
      <c r="B125">
        <v>5</v>
      </c>
      <c r="C125" t="s">
        <v>373</v>
      </c>
      <c r="D125">
        <v>2</v>
      </c>
      <c r="E125" t="s">
        <v>22</v>
      </c>
      <c r="F125">
        <v>35</v>
      </c>
      <c r="G125">
        <v>1.1000000000000001</v>
      </c>
    </row>
    <row r="126" spans="1:7" x14ac:dyDescent="0.35">
      <c r="A126" t="s">
        <v>16</v>
      </c>
      <c r="B126">
        <v>5</v>
      </c>
      <c r="C126" t="s">
        <v>373</v>
      </c>
      <c r="D126">
        <v>2</v>
      </c>
      <c r="E126" t="s">
        <v>22</v>
      </c>
      <c r="F126">
        <v>23</v>
      </c>
      <c r="G126">
        <v>0.7</v>
      </c>
    </row>
    <row r="127" spans="1:7" x14ac:dyDescent="0.35">
      <c r="A127" t="s">
        <v>16</v>
      </c>
      <c r="B127">
        <v>5</v>
      </c>
      <c r="C127" t="s">
        <v>373</v>
      </c>
      <c r="D127">
        <v>2</v>
      </c>
      <c r="E127" t="s">
        <v>22</v>
      </c>
      <c r="F127">
        <v>27</v>
      </c>
      <c r="G127">
        <v>0.5</v>
      </c>
    </row>
    <row r="128" spans="1:7" x14ac:dyDescent="0.35">
      <c r="A128" t="s">
        <v>16</v>
      </c>
      <c r="B128">
        <v>5</v>
      </c>
      <c r="C128" t="s">
        <v>373</v>
      </c>
      <c r="D128">
        <v>2</v>
      </c>
      <c r="E128" t="s">
        <v>22</v>
      </c>
      <c r="F128">
        <v>31</v>
      </c>
      <c r="G128">
        <v>0.6</v>
      </c>
    </row>
    <row r="129" spans="1:7" x14ac:dyDescent="0.35">
      <c r="A129" t="s">
        <v>16</v>
      </c>
      <c r="B129">
        <v>5</v>
      </c>
      <c r="C129" t="s">
        <v>373</v>
      </c>
      <c r="D129">
        <v>2</v>
      </c>
      <c r="E129" t="s">
        <v>22</v>
      </c>
      <c r="F129">
        <v>25</v>
      </c>
      <c r="G129">
        <v>0.4</v>
      </c>
    </row>
    <row r="130" spans="1:7" x14ac:dyDescent="0.35">
      <c r="A130" t="s">
        <v>16</v>
      </c>
      <c r="B130">
        <v>5</v>
      </c>
      <c r="C130" t="s">
        <v>373</v>
      </c>
      <c r="D130">
        <v>2</v>
      </c>
      <c r="E130" t="s">
        <v>22</v>
      </c>
      <c r="F130">
        <v>25</v>
      </c>
      <c r="G130">
        <v>0.5</v>
      </c>
    </row>
    <row r="131" spans="1:7" x14ac:dyDescent="0.35">
      <c r="A131" t="s">
        <v>16</v>
      </c>
      <c r="B131">
        <v>5</v>
      </c>
      <c r="C131" t="s">
        <v>373</v>
      </c>
      <c r="D131">
        <v>2</v>
      </c>
      <c r="E131" t="s">
        <v>22</v>
      </c>
      <c r="F131">
        <v>40</v>
      </c>
      <c r="G131">
        <v>2</v>
      </c>
    </row>
    <row r="132" spans="1:7" x14ac:dyDescent="0.35">
      <c r="A132" t="s">
        <v>16</v>
      </c>
      <c r="B132">
        <v>5</v>
      </c>
      <c r="C132" t="s">
        <v>373</v>
      </c>
      <c r="D132">
        <v>2</v>
      </c>
      <c r="E132" t="s">
        <v>22</v>
      </c>
      <c r="F132">
        <v>38</v>
      </c>
      <c r="G132">
        <v>1.3</v>
      </c>
    </row>
    <row r="133" spans="1:7" x14ac:dyDescent="0.35">
      <c r="A133" t="s">
        <v>16</v>
      </c>
      <c r="B133">
        <v>5</v>
      </c>
      <c r="C133" t="s">
        <v>373</v>
      </c>
      <c r="D133">
        <v>2</v>
      </c>
      <c r="E133" t="s">
        <v>8</v>
      </c>
      <c r="F133">
        <v>112</v>
      </c>
      <c r="G133">
        <v>39.1</v>
      </c>
    </row>
    <row r="134" spans="1:7" x14ac:dyDescent="0.35">
      <c r="A134" t="s">
        <v>16</v>
      </c>
      <c r="B134">
        <v>5</v>
      </c>
      <c r="C134" t="s">
        <v>373</v>
      </c>
      <c r="D134">
        <v>3</v>
      </c>
      <c r="E134" t="s">
        <v>22</v>
      </c>
      <c r="F134">
        <v>27</v>
      </c>
      <c r="G134">
        <v>0.6</v>
      </c>
    </row>
    <row r="135" spans="1:7" x14ac:dyDescent="0.35">
      <c r="A135" t="s">
        <v>16</v>
      </c>
      <c r="B135">
        <v>5</v>
      </c>
      <c r="C135" t="s">
        <v>373</v>
      </c>
      <c r="D135">
        <v>3</v>
      </c>
      <c r="E135" t="s">
        <v>22</v>
      </c>
      <c r="F135">
        <v>24</v>
      </c>
      <c r="G135">
        <v>0.3</v>
      </c>
    </row>
    <row r="136" spans="1:7" x14ac:dyDescent="0.35">
      <c r="A136" t="s">
        <v>16</v>
      </c>
      <c r="B136">
        <v>5</v>
      </c>
      <c r="C136" t="s">
        <v>373</v>
      </c>
      <c r="D136">
        <v>3</v>
      </c>
      <c r="E136" t="s">
        <v>22</v>
      </c>
      <c r="F136">
        <v>35</v>
      </c>
      <c r="G136">
        <v>1.1000000000000001</v>
      </c>
    </row>
    <row r="137" spans="1:7" x14ac:dyDescent="0.35">
      <c r="A137" t="s">
        <v>16</v>
      </c>
      <c r="B137">
        <v>5</v>
      </c>
      <c r="C137" t="s">
        <v>373</v>
      </c>
      <c r="D137">
        <v>3</v>
      </c>
      <c r="E137" t="s">
        <v>22</v>
      </c>
      <c r="F137">
        <v>37</v>
      </c>
      <c r="G137">
        <v>1.2</v>
      </c>
    </row>
    <row r="138" spans="1:7" x14ac:dyDescent="0.35">
      <c r="A138" t="s">
        <v>16</v>
      </c>
      <c r="B138">
        <v>5</v>
      </c>
      <c r="C138" t="s">
        <v>373</v>
      </c>
      <c r="D138">
        <v>3</v>
      </c>
      <c r="E138" t="s">
        <v>22</v>
      </c>
      <c r="F138">
        <v>17</v>
      </c>
      <c r="G138">
        <v>0.2</v>
      </c>
    </row>
    <row r="139" spans="1:7" x14ac:dyDescent="0.35">
      <c r="A139" t="s">
        <v>16</v>
      </c>
      <c r="B139">
        <v>5</v>
      </c>
      <c r="C139" t="s">
        <v>373</v>
      </c>
      <c r="D139">
        <v>3</v>
      </c>
      <c r="E139" t="s">
        <v>22</v>
      </c>
      <c r="F139">
        <v>22</v>
      </c>
      <c r="G139">
        <v>0.2</v>
      </c>
    </row>
  </sheetData>
  <pageMargins left="0.7" right="0.7" top="0.75" bottom="0.75" header="0.3" footer="0.3"/>
  <tableParts count="1">
    <tablePart r:id="rId1"/>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03F0-85C3-45BF-88C6-3D77B052B4ED}">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6</v>
      </c>
      <c r="C2" t="s">
        <v>994</v>
      </c>
      <c r="D2" s="36">
        <v>45132.694444444445</v>
      </c>
      <c r="E2" t="s">
        <v>373</v>
      </c>
      <c r="F2">
        <v>1</v>
      </c>
      <c r="G2" t="s">
        <v>1154</v>
      </c>
      <c r="H2">
        <v>0.76041666666666663</v>
      </c>
      <c r="I2">
        <v>0.92708333333333337</v>
      </c>
      <c r="J2">
        <v>4.0000000000000018</v>
      </c>
      <c r="K2" t="s">
        <v>376</v>
      </c>
      <c r="L2">
        <v>12</v>
      </c>
      <c r="M2">
        <v>12.5</v>
      </c>
      <c r="N2">
        <v>12.25</v>
      </c>
      <c r="X2">
        <v>11</v>
      </c>
    </row>
    <row r="3" spans="1:27" x14ac:dyDescent="0.35">
      <c r="A3" t="s">
        <v>30</v>
      </c>
      <c r="B3">
        <v>6</v>
      </c>
      <c r="C3" t="s">
        <v>994</v>
      </c>
      <c r="D3" s="36">
        <v>45132.694444444445</v>
      </c>
      <c r="E3" t="s">
        <v>373</v>
      </c>
      <c r="F3">
        <v>2</v>
      </c>
      <c r="G3" t="s">
        <v>1155</v>
      </c>
      <c r="H3">
        <v>0.76736111111111116</v>
      </c>
      <c r="I3">
        <v>0.92013888888888884</v>
      </c>
      <c r="J3">
        <v>3.6666666666666643</v>
      </c>
      <c r="K3" t="s">
        <v>376</v>
      </c>
      <c r="L3">
        <v>12.5</v>
      </c>
      <c r="M3">
        <v>13</v>
      </c>
      <c r="N3">
        <v>12.75</v>
      </c>
      <c r="X3">
        <v>10</v>
      </c>
    </row>
    <row r="4" spans="1:27" x14ac:dyDescent="0.35">
      <c r="A4" t="s">
        <v>30</v>
      </c>
      <c r="B4">
        <v>6</v>
      </c>
      <c r="C4" t="s">
        <v>994</v>
      </c>
      <c r="D4" s="36">
        <v>45132.694444444445</v>
      </c>
      <c r="E4" t="s">
        <v>373</v>
      </c>
      <c r="F4">
        <v>3</v>
      </c>
      <c r="G4" t="s">
        <v>1189</v>
      </c>
      <c r="H4">
        <v>0.74305555555555547</v>
      </c>
      <c r="I4">
        <v>0.93402777777777779</v>
      </c>
      <c r="J4">
        <v>4.5833333333333357</v>
      </c>
      <c r="K4" t="s">
        <v>376</v>
      </c>
      <c r="L4">
        <v>12.5</v>
      </c>
      <c r="M4">
        <v>13.5</v>
      </c>
      <c r="N4">
        <v>13</v>
      </c>
      <c r="X4">
        <v>11</v>
      </c>
    </row>
    <row r="5" spans="1:27" x14ac:dyDescent="0.35">
      <c r="A5" t="s">
        <v>30</v>
      </c>
      <c r="B5">
        <v>6</v>
      </c>
      <c r="C5" t="s">
        <v>994</v>
      </c>
      <c r="D5" s="36">
        <v>45132.694444444445</v>
      </c>
      <c r="E5" t="s">
        <v>364</v>
      </c>
      <c r="G5" t="s">
        <v>343</v>
      </c>
      <c r="J5">
        <v>0</v>
      </c>
      <c r="K5" t="s">
        <v>374</v>
      </c>
      <c r="N5">
        <v>12.666666666666666</v>
      </c>
      <c r="X5">
        <v>10.666666666666666</v>
      </c>
    </row>
    <row r="6" spans="1:27" x14ac:dyDescent="0.35">
      <c r="A6" t="s">
        <v>30</v>
      </c>
      <c r="B6">
        <v>6</v>
      </c>
      <c r="C6" t="s">
        <v>994</v>
      </c>
      <c r="D6" s="36">
        <v>45132.694444444445</v>
      </c>
      <c r="E6" t="s">
        <v>365</v>
      </c>
      <c r="F6">
        <v>1</v>
      </c>
      <c r="G6" t="s">
        <v>343</v>
      </c>
      <c r="J6">
        <v>20</v>
      </c>
      <c r="K6" t="s">
        <v>375</v>
      </c>
      <c r="N6">
        <v>12.666666666666666</v>
      </c>
      <c r="X6">
        <v>10.666666666666666</v>
      </c>
    </row>
  </sheetData>
  <pageMargins left="0.7" right="0.7" top="0.75" bottom="0.75" header="0.3" footer="0.3"/>
  <tableParts count="1">
    <tablePart r:id="rId1"/>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3DE8-A3E0-492F-8E04-06C711B442AB}">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9" width="11.81640625" bestFit="1" customWidth="1"/>
    <col min="10" max="10" width="7.9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6</v>
      </c>
      <c r="C2" t="s">
        <v>994</v>
      </c>
      <c r="D2" s="36">
        <v>45132.177083333336</v>
      </c>
      <c r="E2" t="s">
        <v>373</v>
      </c>
      <c r="F2">
        <v>1</v>
      </c>
      <c r="G2" t="s">
        <v>1194</v>
      </c>
      <c r="H2">
        <v>0.21875</v>
      </c>
      <c r="I2">
        <v>0.4375</v>
      </c>
      <c r="J2">
        <v>5.25</v>
      </c>
      <c r="K2" t="s">
        <v>376</v>
      </c>
      <c r="L2">
        <v>29</v>
      </c>
      <c r="M2">
        <v>29.5</v>
      </c>
      <c r="N2">
        <v>29.25</v>
      </c>
      <c r="X2">
        <v>31</v>
      </c>
    </row>
    <row r="3" spans="1:27" x14ac:dyDescent="0.35">
      <c r="A3" t="s">
        <v>25</v>
      </c>
      <c r="B3">
        <v>6</v>
      </c>
      <c r="C3" t="s">
        <v>994</v>
      </c>
      <c r="D3" s="36">
        <v>45132.177083333336</v>
      </c>
      <c r="E3" t="s">
        <v>373</v>
      </c>
      <c r="F3">
        <v>2</v>
      </c>
      <c r="G3" t="s">
        <v>1195</v>
      </c>
      <c r="H3">
        <v>0.21875</v>
      </c>
      <c r="I3">
        <v>0.4375</v>
      </c>
      <c r="J3">
        <v>5.25</v>
      </c>
      <c r="K3" t="s">
        <v>376</v>
      </c>
      <c r="L3">
        <v>29</v>
      </c>
      <c r="M3">
        <v>30</v>
      </c>
      <c r="N3">
        <v>29.5</v>
      </c>
      <c r="X3">
        <v>31.5</v>
      </c>
    </row>
    <row r="4" spans="1:27" x14ac:dyDescent="0.35">
      <c r="A4" t="s">
        <v>25</v>
      </c>
      <c r="B4">
        <v>6</v>
      </c>
      <c r="C4" t="s">
        <v>994</v>
      </c>
      <c r="D4" s="36">
        <v>45132.177083333336</v>
      </c>
      <c r="E4" t="s">
        <v>373</v>
      </c>
      <c r="F4">
        <v>3</v>
      </c>
      <c r="G4" t="s">
        <v>1196</v>
      </c>
      <c r="H4">
        <v>0.22569444444444445</v>
      </c>
      <c r="I4">
        <v>0.43402777777777773</v>
      </c>
      <c r="J4">
        <v>4.9999999999999991</v>
      </c>
      <c r="K4" t="s">
        <v>376</v>
      </c>
      <c r="L4">
        <v>32</v>
      </c>
      <c r="M4">
        <v>31</v>
      </c>
      <c r="N4">
        <v>31.5</v>
      </c>
      <c r="X4">
        <v>31</v>
      </c>
    </row>
    <row r="5" spans="1:27" x14ac:dyDescent="0.35">
      <c r="A5" t="s">
        <v>25</v>
      </c>
      <c r="B5">
        <v>6</v>
      </c>
      <c r="C5" t="s">
        <v>994</v>
      </c>
      <c r="D5" s="36">
        <v>45132.177083333336</v>
      </c>
      <c r="E5" t="s">
        <v>364</v>
      </c>
      <c r="F5">
        <v>1</v>
      </c>
      <c r="G5" t="s">
        <v>347</v>
      </c>
      <c r="J5">
        <v>1</v>
      </c>
      <c r="K5" t="s">
        <v>374</v>
      </c>
      <c r="N5">
        <v>30.083333333333332</v>
      </c>
      <c r="X5">
        <v>31.166666666666668</v>
      </c>
    </row>
    <row r="6" spans="1:27" x14ac:dyDescent="0.35">
      <c r="A6" t="s">
        <v>25</v>
      </c>
      <c r="B6">
        <v>6</v>
      </c>
      <c r="C6" t="s">
        <v>994</v>
      </c>
      <c r="D6" s="36">
        <v>45132.177083333336</v>
      </c>
      <c r="E6" t="s">
        <v>365</v>
      </c>
      <c r="F6">
        <v>1</v>
      </c>
      <c r="G6" t="s">
        <v>347</v>
      </c>
      <c r="J6">
        <v>20</v>
      </c>
      <c r="K6" t="s">
        <v>375</v>
      </c>
      <c r="N6">
        <v>30.083333333333332</v>
      </c>
      <c r="X6">
        <v>31.166666666666668</v>
      </c>
    </row>
  </sheetData>
  <pageMargins left="0.7" right="0.7" top="0.75" bottom="0.75" header="0.3" footer="0.3"/>
  <tableParts count="1">
    <tablePart r:id="rId1"/>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B8BA-27F1-48A7-95F7-BA0ADF5536BC}">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6</v>
      </c>
      <c r="C2" t="s">
        <v>994</v>
      </c>
      <c r="D2" s="36">
        <v>45131.166666666664</v>
      </c>
      <c r="E2" t="s">
        <v>373</v>
      </c>
      <c r="F2">
        <v>1</v>
      </c>
      <c r="G2" t="s">
        <v>1201</v>
      </c>
      <c r="H2">
        <v>0.21527777777777779</v>
      </c>
      <c r="I2">
        <v>0.3576388888888889</v>
      </c>
      <c r="J2">
        <v>3.4166666666666665</v>
      </c>
      <c r="K2" t="s">
        <v>376</v>
      </c>
      <c r="L2">
        <v>185</v>
      </c>
      <c r="M2">
        <v>187</v>
      </c>
      <c r="N2">
        <v>186</v>
      </c>
      <c r="X2">
        <v>32</v>
      </c>
    </row>
    <row r="3" spans="1:27" x14ac:dyDescent="0.35">
      <c r="A3" t="s">
        <v>0</v>
      </c>
      <c r="B3">
        <v>6</v>
      </c>
      <c r="C3" t="s">
        <v>994</v>
      </c>
      <c r="D3" s="36">
        <v>45131.166666666664</v>
      </c>
      <c r="E3" t="s">
        <v>373</v>
      </c>
      <c r="F3">
        <v>2</v>
      </c>
      <c r="G3" t="s">
        <v>1202</v>
      </c>
      <c r="H3">
        <v>0.22916666666666666</v>
      </c>
      <c r="I3">
        <v>0.35069444444444442</v>
      </c>
      <c r="J3">
        <v>2.9166666666666661</v>
      </c>
      <c r="K3" t="s">
        <v>376</v>
      </c>
      <c r="L3">
        <v>186</v>
      </c>
      <c r="M3">
        <v>188</v>
      </c>
      <c r="N3">
        <v>187</v>
      </c>
      <c r="X3">
        <v>33</v>
      </c>
    </row>
    <row r="4" spans="1:27" x14ac:dyDescent="0.35">
      <c r="A4" t="s">
        <v>0</v>
      </c>
      <c r="B4">
        <v>6</v>
      </c>
      <c r="C4" t="s">
        <v>994</v>
      </c>
      <c r="D4" s="36">
        <v>45131.166666666664</v>
      </c>
      <c r="E4" t="s">
        <v>373</v>
      </c>
      <c r="F4">
        <v>3</v>
      </c>
      <c r="G4" t="s">
        <v>1203</v>
      </c>
      <c r="H4">
        <v>0.22222222222222221</v>
      </c>
      <c r="I4">
        <v>0.35069444444444442</v>
      </c>
      <c r="J4">
        <v>3.083333333333333</v>
      </c>
      <c r="K4" t="s">
        <v>376</v>
      </c>
      <c r="L4">
        <v>189</v>
      </c>
      <c r="M4">
        <v>188.5</v>
      </c>
      <c r="N4">
        <v>188.75</v>
      </c>
      <c r="X4">
        <v>33</v>
      </c>
    </row>
    <row r="5" spans="1:27" x14ac:dyDescent="0.35">
      <c r="A5" t="s">
        <v>0</v>
      </c>
      <c r="B5">
        <v>6</v>
      </c>
      <c r="C5" t="s">
        <v>994</v>
      </c>
      <c r="D5" s="36">
        <v>45131.166666666664</v>
      </c>
      <c r="E5" t="s">
        <v>364</v>
      </c>
      <c r="F5">
        <v>1</v>
      </c>
      <c r="G5" t="s">
        <v>339</v>
      </c>
      <c r="J5">
        <v>2</v>
      </c>
      <c r="K5" t="s">
        <v>374</v>
      </c>
      <c r="N5">
        <v>187.25</v>
      </c>
      <c r="X5">
        <v>32.666666666666664</v>
      </c>
    </row>
    <row r="6" spans="1:27" x14ac:dyDescent="0.35">
      <c r="A6" t="s">
        <v>0</v>
      </c>
      <c r="B6">
        <v>6</v>
      </c>
      <c r="C6" t="s">
        <v>994</v>
      </c>
      <c r="D6" s="36">
        <v>45131.166666666664</v>
      </c>
      <c r="E6" t="s">
        <v>365</v>
      </c>
      <c r="F6">
        <v>1</v>
      </c>
      <c r="G6" t="s">
        <v>339</v>
      </c>
      <c r="J6">
        <v>20</v>
      </c>
      <c r="K6" t="s">
        <v>375</v>
      </c>
      <c r="N6">
        <v>187.25</v>
      </c>
      <c r="X6">
        <v>32.666666666666664</v>
      </c>
    </row>
  </sheetData>
  <pageMargins left="0.7" right="0.7" top="0.75" bottom="0.75" header="0.3" footer="0.3"/>
  <tableParts count="1">
    <tablePart r:id="rId1"/>
  </tablePart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0C44-A11C-487E-BC31-4C15356B6830}">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6</v>
      </c>
      <c r="C2" t="s">
        <v>994</v>
      </c>
      <c r="D2" s="36">
        <v>45130.625</v>
      </c>
      <c r="E2" t="s">
        <v>373</v>
      </c>
      <c r="F2">
        <v>1</v>
      </c>
      <c r="G2" t="s">
        <v>1183</v>
      </c>
      <c r="H2">
        <v>0.64583333333333337</v>
      </c>
      <c r="I2">
        <v>0.89236111111111116</v>
      </c>
      <c r="J2">
        <v>5.916666666666667</v>
      </c>
      <c r="K2" t="s">
        <v>376</v>
      </c>
      <c r="L2">
        <v>59</v>
      </c>
      <c r="M2">
        <v>60.5</v>
      </c>
      <c r="N2">
        <v>59.75</v>
      </c>
      <c r="X2">
        <v>31</v>
      </c>
    </row>
    <row r="3" spans="1:27" x14ac:dyDescent="0.35">
      <c r="A3" t="s">
        <v>16</v>
      </c>
      <c r="B3">
        <v>6</v>
      </c>
      <c r="C3" t="s">
        <v>994</v>
      </c>
      <c r="D3" s="36">
        <v>45130.625</v>
      </c>
      <c r="E3" t="s">
        <v>373</v>
      </c>
      <c r="F3">
        <v>2</v>
      </c>
      <c r="G3" t="s">
        <v>1184</v>
      </c>
      <c r="H3">
        <v>0.64583333333333337</v>
      </c>
      <c r="I3">
        <v>0.89583333333333337</v>
      </c>
      <c r="J3">
        <v>6</v>
      </c>
      <c r="K3" t="s">
        <v>376</v>
      </c>
      <c r="L3">
        <v>59</v>
      </c>
      <c r="M3">
        <v>61</v>
      </c>
      <c r="N3">
        <v>60</v>
      </c>
      <c r="X3">
        <v>32</v>
      </c>
    </row>
    <row r="4" spans="1:27" x14ac:dyDescent="0.35">
      <c r="A4" t="s">
        <v>16</v>
      </c>
      <c r="B4">
        <v>6</v>
      </c>
      <c r="C4" t="s">
        <v>994</v>
      </c>
      <c r="D4" s="36">
        <v>45130.625</v>
      </c>
      <c r="E4" t="s">
        <v>373</v>
      </c>
      <c r="F4">
        <v>3</v>
      </c>
      <c r="G4" t="s">
        <v>1200</v>
      </c>
      <c r="H4">
        <v>0.63541666666666663</v>
      </c>
      <c r="I4">
        <v>0.90277777777777779</v>
      </c>
      <c r="J4">
        <v>6.4166666666666679</v>
      </c>
      <c r="K4" t="s">
        <v>376</v>
      </c>
      <c r="L4">
        <v>58.5</v>
      </c>
      <c r="M4">
        <v>59.5</v>
      </c>
      <c r="N4">
        <v>59</v>
      </c>
      <c r="X4">
        <v>32</v>
      </c>
    </row>
    <row r="5" spans="1:27" x14ac:dyDescent="0.35">
      <c r="A5" t="s">
        <v>16</v>
      </c>
      <c r="B5">
        <v>6</v>
      </c>
      <c r="C5" t="s">
        <v>994</v>
      </c>
      <c r="D5" s="36">
        <v>45130.625</v>
      </c>
      <c r="E5" t="s">
        <v>364</v>
      </c>
      <c r="F5">
        <v>1</v>
      </c>
      <c r="G5" t="s">
        <v>341</v>
      </c>
      <c r="J5">
        <v>2</v>
      </c>
      <c r="K5" t="s">
        <v>374</v>
      </c>
      <c r="N5">
        <v>59.583333333333336</v>
      </c>
      <c r="X5">
        <v>31.666666666666668</v>
      </c>
    </row>
    <row r="6" spans="1:27" x14ac:dyDescent="0.35">
      <c r="A6" t="s">
        <v>16</v>
      </c>
      <c r="B6">
        <v>6</v>
      </c>
      <c r="C6" t="s">
        <v>994</v>
      </c>
      <c r="D6" s="36">
        <v>45130.625</v>
      </c>
      <c r="E6" t="s">
        <v>365</v>
      </c>
      <c r="F6">
        <v>1</v>
      </c>
      <c r="G6" t="s">
        <v>341</v>
      </c>
      <c r="J6">
        <v>20</v>
      </c>
      <c r="K6" t="s">
        <v>375</v>
      </c>
      <c r="N6">
        <v>59.583333333333336</v>
      </c>
      <c r="X6">
        <v>31.666666666666668</v>
      </c>
    </row>
  </sheetData>
  <pageMargins left="0.7" right="0.7" top="0.75" bottom="0.75" header="0.3" footer="0.3"/>
  <tableParts count="1">
    <tablePart r:id="rId1"/>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8415-390D-4549-80D6-9ED2CF541D42}">
  <dimension ref="A1:AA6"/>
  <sheetViews>
    <sheetView workbookViewId="0"/>
  </sheetViews>
  <sheetFormatPr defaultRowHeight="14.5" x14ac:dyDescent="0.35"/>
  <cols>
    <col min="1" max="1" width="6.17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51</v>
      </c>
      <c r="B2">
        <v>5</v>
      </c>
      <c r="C2" t="s">
        <v>994</v>
      </c>
      <c r="D2" s="36">
        <v>45130.135416666664</v>
      </c>
      <c r="E2" t="s">
        <v>373</v>
      </c>
      <c r="F2">
        <v>1</v>
      </c>
      <c r="G2" t="s">
        <v>1197</v>
      </c>
      <c r="H2">
        <v>0.14583333333333334</v>
      </c>
      <c r="I2">
        <v>0.375</v>
      </c>
      <c r="J2">
        <v>5.5</v>
      </c>
      <c r="K2" t="s">
        <v>376</v>
      </c>
      <c r="L2">
        <v>26.5</v>
      </c>
      <c r="M2">
        <v>26.5</v>
      </c>
      <c r="N2">
        <v>26.5</v>
      </c>
      <c r="X2">
        <v>28.5</v>
      </c>
    </row>
    <row r="3" spans="1:27" x14ac:dyDescent="0.35">
      <c r="A3" t="s">
        <v>51</v>
      </c>
      <c r="B3">
        <v>5</v>
      </c>
      <c r="C3" t="s">
        <v>994</v>
      </c>
      <c r="D3" s="36">
        <v>45130.135416666664</v>
      </c>
      <c r="E3" t="s">
        <v>373</v>
      </c>
      <c r="F3">
        <v>2</v>
      </c>
      <c r="G3" t="s">
        <v>1198</v>
      </c>
      <c r="H3">
        <v>0.15625</v>
      </c>
      <c r="I3">
        <v>0.375</v>
      </c>
      <c r="J3">
        <v>5.25</v>
      </c>
      <c r="K3" t="s">
        <v>376</v>
      </c>
      <c r="L3">
        <v>25.5</v>
      </c>
      <c r="M3">
        <v>27</v>
      </c>
      <c r="N3">
        <v>26.25</v>
      </c>
      <c r="X3">
        <v>28.5</v>
      </c>
    </row>
    <row r="4" spans="1:27" x14ac:dyDescent="0.35">
      <c r="A4" t="s">
        <v>51</v>
      </c>
      <c r="B4">
        <v>5</v>
      </c>
      <c r="C4" t="s">
        <v>994</v>
      </c>
      <c r="D4" s="36">
        <v>45130.135416666664</v>
      </c>
      <c r="E4" t="s">
        <v>373</v>
      </c>
      <c r="F4">
        <v>3</v>
      </c>
      <c r="G4" t="s">
        <v>1199</v>
      </c>
      <c r="H4">
        <v>0.15625</v>
      </c>
      <c r="I4">
        <v>0.36805555555555558</v>
      </c>
      <c r="J4">
        <v>5.0833333333333339</v>
      </c>
      <c r="K4" t="s">
        <v>376</v>
      </c>
      <c r="L4">
        <v>26</v>
      </c>
      <c r="M4">
        <v>27</v>
      </c>
      <c r="N4">
        <v>26.5</v>
      </c>
      <c r="X4">
        <v>28</v>
      </c>
    </row>
    <row r="5" spans="1:27" x14ac:dyDescent="0.35">
      <c r="A5" t="s">
        <v>51</v>
      </c>
      <c r="B5">
        <v>5</v>
      </c>
      <c r="C5" t="s">
        <v>994</v>
      </c>
      <c r="D5" s="36">
        <v>45130.135416666664</v>
      </c>
      <c r="E5" t="s">
        <v>364</v>
      </c>
      <c r="F5">
        <v>1</v>
      </c>
      <c r="G5" t="s">
        <v>1162</v>
      </c>
      <c r="J5">
        <v>1</v>
      </c>
      <c r="K5" t="s">
        <v>374</v>
      </c>
      <c r="N5">
        <v>26.416666666666668</v>
      </c>
      <c r="X5">
        <v>28.333333333333332</v>
      </c>
    </row>
    <row r="6" spans="1:27" x14ac:dyDescent="0.35">
      <c r="A6" t="s">
        <v>51</v>
      </c>
      <c r="B6">
        <v>5</v>
      </c>
      <c r="C6" t="s">
        <v>994</v>
      </c>
      <c r="D6" s="36">
        <v>45130.135416666664</v>
      </c>
      <c r="E6" t="s">
        <v>365</v>
      </c>
      <c r="F6">
        <v>1</v>
      </c>
      <c r="G6" t="s">
        <v>1162</v>
      </c>
      <c r="J6">
        <v>20</v>
      </c>
      <c r="K6" t="s">
        <v>375</v>
      </c>
      <c r="N6">
        <v>26.416666666666668</v>
      </c>
      <c r="X6">
        <v>28.333333333333332</v>
      </c>
    </row>
  </sheetData>
  <pageMargins left="0.7" right="0.7" top="0.75" bottom="0.75" header="0.3" footer="0.3"/>
  <tableParts count="1">
    <tablePart r:id="rId1"/>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F0CB-2999-460B-A23F-3ED8B93EB147}">
  <dimension ref="A1:AA6"/>
  <sheetViews>
    <sheetView workbookViewId="0"/>
  </sheetViews>
  <sheetFormatPr defaultRowHeight="14.5" x14ac:dyDescent="0.35"/>
  <cols>
    <col min="1" max="1" width="6.17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51</v>
      </c>
      <c r="B2">
        <v>4</v>
      </c>
      <c r="C2" t="s">
        <v>994</v>
      </c>
      <c r="D2" s="36">
        <v>45129.631944444445</v>
      </c>
      <c r="E2" t="s">
        <v>373</v>
      </c>
      <c r="F2">
        <v>1</v>
      </c>
      <c r="G2" t="s">
        <v>1197</v>
      </c>
      <c r="H2">
        <v>0.64930555555555558</v>
      </c>
      <c r="I2">
        <v>0.84722222222222221</v>
      </c>
      <c r="J2">
        <v>4.7499999999999991</v>
      </c>
      <c r="K2" t="s">
        <v>376</v>
      </c>
      <c r="L2">
        <v>43.5</v>
      </c>
      <c r="M2">
        <v>42</v>
      </c>
      <c r="N2">
        <v>42.75</v>
      </c>
      <c r="X2">
        <v>28</v>
      </c>
      <c r="Z2">
        <v>32.83</v>
      </c>
    </row>
    <row r="3" spans="1:27" x14ac:dyDescent="0.35">
      <c r="A3" t="s">
        <v>51</v>
      </c>
      <c r="B3">
        <v>4</v>
      </c>
      <c r="C3" t="s">
        <v>994</v>
      </c>
      <c r="D3" s="36">
        <v>45129.631944444445</v>
      </c>
      <c r="E3" t="s">
        <v>373</v>
      </c>
      <c r="F3">
        <v>2</v>
      </c>
      <c r="G3" t="s">
        <v>1198</v>
      </c>
      <c r="H3">
        <v>0.64930555555555558</v>
      </c>
      <c r="I3">
        <v>0.86111111111111116</v>
      </c>
      <c r="J3">
        <v>5.0833333333333339</v>
      </c>
      <c r="K3" t="s">
        <v>376</v>
      </c>
      <c r="L3">
        <v>36</v>
      </c>
      <c r="M3">
        <v>38.5</v>
      </c>
      <c r="N3">
        <v>37.25</v>
      </c>
      <c r="X3">
        <v>28.5</v>
      </c>
      <c r="Z3">
        <v>32.659999999999997</v>
      </c>
    </row>
    <row r="4" spans="1:27" x14ac:dyDescent="0.35">
      <c r="A4" t="s">
        <v>51</v>
      </c>
      <c r="B4">
        <v>4</v>
      </c>
      <c r="C4" t="s">
        <v>994</v>
      </c>
      <c r="D4" s="36">
        <v>45129.631944444445</v>
      </c>
      <c r="E4" t="s">
        <v>373</v>
      </c>
      <c r="F4">
        <v>3</v>
      </c>
      <c r="G4" t="s">
        <v>1199</v>
      </c>
      <c r="H4">
        <v>0.65277777777777779</v>
      </c>
      <c r="I4">
        <v>0.85416666666666663</v>
      </c>
      <c r="J4">
        <v>4.8333333333333321</v>
      </c>
      <c r="K4" t="s">
        <v>376</v>
      </c>
      <c r="L4">
        <v>33</v>
      </c>
      <c r="M4">
        <v>34.5</v>
      </c>
      <c r="N4">
        <v>33.75</v>
      </c>
      <c r="X4">
        <v>28</v>
      </c>
      <c r="Z4">
        <v>32.729999999999997</v>
      </c>
    </row>
    <row r="5" spans="1:27" x14ac:dyDescent="0.35">
      <c r="A5" t="s">
        <v>51</v>
      </c>
      <c r="B5">
        <v>4</v>
      </c>
      <c r="C5" t="s">
        <v>994</v>
      </c>
      <c r="D5" s="36">
        <v>45129.631944444445</v>
      </c>
      <c r="E5" t="s">
        <v>364</v>
      </c>
      <c r="F5">
        <v>1</v>
      </c>
      <c r="G5" t="s">
        <v>1162</v>
      </c>
      <c r="J5">
        <v>1</v>
      </c>
      <c r="K5" t="s">
        <v>374</v>
      </c>
      <c r="N5">
        <v>37.916666666666664</v>
      </c>
      <c r="X5">
        <v>28.166666666666668</v>
      </c>
      <c r="Z5">
        <v>32.74</v>
      </c>
    </row>
    <row r="6" spans="1:27" x14ac:dyDescent="0.35">
      <c r="A6" t="s">
        <v>51</v>
      </c>
      <c r="B6">
        <v>4</v>
      </c>
      <c r="C6" t="s">
        <v>994</v>
      </c>
      <c r="D6" s="36">
        <v>45129.631944444445</v>
      </c>
      <c r="E6" t="s">
        <v>365</v>
      </c>
      <c r="F6">
        <v>1</v>
      </c>
      <c r="G6" t="s">
        <v>1162</v>
      </c>
      <c r="J6">
        <v>20</v>
      </c>
      <c r="K6" t="s">
        <v>375</v>
      </c>
      <c r="N6">
        <v>37.916666666666664</v>
      </c>
      <c r="X6">
        <v>28.166666666666668</v>
      </c>
      <c r="Z6">
        <v>32.74</v>
      </c>
    </row>
  </sheetData>
  <pageMargins left="0.7" right="0.7" top="0.75" bottom="0.75" header="0.3" footer="0.3"/>
  <tableParts count="1">
    <tablePart r:id="rId1"/>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A57F-2B1A-4F4D-9563-B70EC1B79809}">
  <dimension ref="A1:AA6"/>
  <sheetViews>
    <sheetView workbookViewId="0"/>
  </sheetViews>
  <sheetFormatPr defaultRowHeight="14.5" x14ac:dyDescent="0.35"/>
  <cols>
    <col min="1" max="1" width="8.453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25</v>
      </c>
      <c r="B2">
        <v>5</v>
      </c>
      <c r="C2" t="s">
        <v>994</v>
      </c>
      <c r="D2" s="36">
        <v>45128.611111111109</v>
      </c>
      <c r="E2" t="s">
        <v>373</v>
      </c>
      <c r="F2">
        <v>1</v>
      </c>
      <c r="G2" t="s">
        <v>1194</v>
      </c>
      <c r="H2">
        <v>0.61805555555555558</v>
      </c>
      <c r="I2">
        <v>0.86805555555555547</v>
      </c>
      <c r="J2">
        <v>5.9999999999999973</v>
      </c>
      <c r="K2" t="s">
        <v>376</v>
      </c>
      <c r="L2">
        <v>26</v>
      </c>
      <c r="M2">
        <v>28.5</v>
      </c>
      <c r="N2">
        <v>27.25</v>
      </c>
      <c r="X2">
        <v>25</v>
      </c>
      <c r="Z2">
        <v>36.4</v>
      </c>
    </row>
    <row r="3" spans="1:27" x14ac:dyDescent="0.35">
      <c r="A3" t="s">
        <v>25</v>
      </c>
      <c r="B3">
        <v>5</v>
      </c>
      <c r="C3" t="s">
        <v>994</v>
      </c>
      <c r="D3" s="36">
        <v>45128.611111111109</v>
      </c>
      <c r="E3" t="s">
        <v>373</v>
      </c>
      <c r="F3">
        <v>2</v>
      </c>
      <c r="G3" t="s">
        <v>1195</v>
      </c>
      <c r="H3">
        <v>0.61805555555555558</v>
      </c>
      <c r="I3">
        <v>0.87152777777777779</v>
      </c>
      <c r="J3">
        <v>6.083333333333333</v>
      </c>
      <c r="K3" t="s">
        <v>376</v>
      </c>
      <c r="L3">
        <v>27.5</v>
      </c>
      <c r="M3">
        <v>26.5</v>
      </c>
      <c r="N3">
        <v>27</v>
      </c>
      <c r="X3">
        <v>25</v>
      </c>
      <c r="Z3">
        <v>36.4</v>
      </c>
    </row>
    <row r="4" spans="1:27" x14ac:dyDescent="0.35">
      <c r="A4" t="s">
        <v>25</v>
      </c>
      <c r="B4">
        <v>5</v>
      </c>
      <c r="C4" t="s">
        <v>994</v>
      </c>
      <c r="D4" s="36">
        <v>45128.611111111109</v>
      </c>
      <c r="E4" t="s">
        <v>373</v>
      </c>
      <c r="F4">
        <v>3</v>
      </c>
      <c r="G4" t="s">
        <v>1196</v>
      </c>
      <c r="H4">
        <v>0.62152777777777779</v>
      </c>
      <c r="I4">
        <v>0.85763888888888884</v>
      </c>
      <c r="J4">
        <v>5.6666666666666652</v>
      </c>
      <c r="K4" t="s">
        <v>376</v>
      </c>
      <c r="L4">
        <v>26.5</v>
      </c>
      <c r="M4">
        <v>27.5</v>
      </c>
      <c r="N4">
        <v>27</v>
      </c>
      <c r="X4">
        <v>24</v>
      </c>
      <c r="Z4">
        <v>36.5</v>
      </c>
    </row>
    <row r="5" spans="1:27" x14ac:dyDescent="0.35">
      <c r="A5" t="s">
        <v>25</v>
      </c>
      <c r="B5">
        <v>5</v>
      </c>
      <c r="C5" t="s">
        <v>994</v>
      </c>
      <c r="D5" s="36">
        <v>45128.611111111109</v>
      </c>
      <c r="E5" t="s">
        <v>364</v>
      </c>
      <c r="F5">
        <v>1</v>
      </c>
      <c r="G5" t="s">
        <v>347</v>
      </c>
      <c r="J5">
        <v>1</v>
      </c>
      <c r="K5" t="s">
        <v>374</v>
      </c>
      <c r="N5">
        <v>27.083333333333332</v>
      </c>
      <c r="X5">
        <v>24.666666666666668</v>
      </c>
      <c r="Z5">
        <v>36.43333333333333</v>
      </c>
    </row>
    <row r="6" spans="1:27" x14ac:dyDescent="0.35">
      <c r="A6" t="s">
        <v>25</v>
      </c>
      <c r="B6">
        <v>5</v>
      </c>
      <c r="C6" t="s">
        <v>994</v>
      </c>
      <c r="D6" s="36">
        <v>45128.611111111109</v>
      </c>
      <c r="E6" t="s">
        <v>365</v>
      </c>
      <c r="F6">
        <v>1</v>
      </c>
      <c r="G6" t="s">
        <v>347</v>
      </c>
      <c r="J6">
        <v>20</v>
      </c>
      <c r="K6" t="s">
        <v>375</v>
      </c>
      <c r="N6">
        <v>27.083333333333332</v>
      </c>
      <c r="X6">
        <v>24.666666666666668</v>
      </c>
      <c r="Z6">
        <v>36.43333333333333</v>
      </c>
    </row>
  </sheetData>
  <pageMargins left="0.7" right="0.7" top="0.75" bottom="0.75" header="0.3" footer="0.3"/>
  <tableParts count="1">
    <tablePart r:id="rId1"/>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7DE6-9250-44E5-A5AA-B2B29F638DF5}">
  <dimension ref="A1:AA6"/>
  <sheetViews>
    <sheetView workbookViewId="0"/>
  </sheetViews>
  <sheetFormatPr defaultRowHeight="14.5" x14ac:dyDescent="0.35"/>
  <cols>
    <col min="1" max="1" width="7.542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49</v>
      </c>
      <c r="B2">
        <v>5</v>
      </c>
      <c r="C2" t="s">
        <v>994</v>
      </c>
      <c r="D2" s="36">
        <v>45127.5625</v>
      </c>
      <c r="E2" t="s">
        <v>373</v>
      </c>
      <c r="F2">
        <v>1</v>
      </c>
      <c r="G2" t="s">
        <v>1190</v>
      </c>
      <c r="H2">
        <v>0.57638888888888895</v>
      </c>
      <c r="I2">
        <v>0.82638888888888884</v>
      </c>
      <c r="J2">
        <v>5.9999999999999973</v>
      </c>
      <c r="K2" t="s">
        <v>376</v>
      </c>
      <c r="L2">
        <v>52</v>
      </c>
      <c r="M2">
        <v>53.5</v>
      </c>
      <c r="N2">
        <v>52.75</v>
      </c>
      <c r="X2">
        <v>22</v>
      </c>
      <c r="Z2">
        <v>37</v>
      </c>
    </row>
    <row r="3" spans="1:27" x14ac:dyDescent="0.35">
      <c r="A3" t="s">
        <v>49</v>
      </c>
      <c r="B3">
        <v>5</v>
      </c>
      <c r="C3" t="s">
        <v>994</v>
      </c>
      <c r="D3" s="36">
        <v>45127.5625</v>
      </c>
      <c r="E3" t="s">
        <v>373</v>
      </c>
      <c r="F3">
        <v>2</v>
      </c>
      <c r="G3" t="s">
        <v>1191</v>
      </c>
      <c r="H3">
        <v>0.58333333333333337</v>
      </c>
      <c r="I3">
        <v>0.80555555555555547</v>
      </c>
      <c r="J3">
        <v>5.3333333333333304</v>
      </c>
      <c r="K3" t="s">
        <v>376</v>
      </c>
      <c r="L3">
        <v>26.5</v>
      </c>
      <c r="M3">
        <v>28</v>
      </c>
      <c r="N3">
        <v>27.25</v>
      </c>
      <c r="X3">
        <v>23</v>
      </c>
      <c r="Z3">
        <v>37</v>
      </c>
    </row>
    <row r="4" spans="1:27" x14ac:dyDescent="0.35">
      <c r="A4" t="s">
        <v>49</v>
      </c>
      <c r="B4">
        <v>5</v>
      </c>
      <c r="C4" t="s">
        <v>994</v>
      </c>
      <c r="D4" s="36">
        <v>45127.5625</v>
      </c>
      <c r="E4" t="s">
        <v>373</v>
      </c>
      <c r="F4">
        <v>3</v>
      </c>
      <c r="G4" t="s">
        <v>1193</v>
      </c>
      <c r="H4">
        <v>0.57986111111111105</v>
      </c>
      <c r="I4">
        <v>0.8125</v>
      </c>
      <c r="J4">
        <v>5.5833333333333348</v>
      </c>
      <c r="K4" t="s">
        <v>376</v>
      </c>
      <c r="L4">
        <v>46</v>
      </c>
      <c r="M4">
        <v>42.5</v>
      </c>
      <c r="N4">
        <v>44.25</v>
      </c>
      <c r="X4">
        <v>29</v>
      </c>
      <c r="Z4">
        <v>37</v>
      </c>
    </row>
    <row r="5" spans="1:27" x14ac:dyDescent="0.35">
      <c r="A5" t="s">
        <v>49</v>
      </c>
      <c r="B5">
        <v>5</v>
      </c>
      <c r="C5" t="s">
        <v>994</v>
      </c>
      <c r="D5" s="36">
        <v>45127.5625</v>
      </c>
      <c r="E5" t="s">
        <v>364</v>
      </c>
      <c r="F5">
        <v>1</v>
      </c>
      <c r="G5" t="s">
        <v>1170</v>
      </c>
      <c r="J5">
        <v>2</v>
      </c>
      <c r="K5" t="s">
        <v>374</v>
      </c>
      <c r="N5">
        <v>41.416666666666664</v>
      </c>
      <c r="X5">
        <v>24.666666666666668</v>
      </c>
      <c r="Z5">
        <v>37</v>
      </c>
    </row>
    <row r="6" spans="1:27" x14ac:dyDescent="0.35">
      <c r="A6" t="s">
        <v>49</v>
      </c>
      <c r="B6">
        <v>5</v>
      </c>
      <c r="C6" t="s">
        <v>994</v>
      </c>
      <c r="D6" s="36">
        <v>45127.5625</v>
      </c>
      <c r="E6" t="s">
        <v>365</v>
      </c>
      <c r="F6">
        <v>1</v>
      </c>
      <c r="G6" t="s">
        <v>1170</v>
      </c>
      <c r="J6">
        <v>20</v>
      </c>
      <c r="K6" t="s">
        <v>375</v>
      </c>
      <c r="N6">
        <v>41.416666666666664</v>
      </c>
      <c r="X6">
        <v>24.666666666666668</v>
      </c>
      <c r="Z6">
        <v>37</v>
      </c>
    </row>
  </sheetData>
  <pageMargins left="0.7" right="0.7" top="0.75" bottom="0.75" header="0.3" footer="0.3"/>
  <tableParts count="1">
    <tablePart r:id="rId1"/>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C441-B3A8-42A1-8376-AF766B691E44}">
  <dimension ref="A1:AA6"/>
  <sheetViews>
    <sheetView workbookViewId="0"/>
  </sheetViews>
  <sheetFormatPr defaultRowHeight="14.5" x14ac:dyDescent="0.35"/>
  <cols>
    <col min="1" max="1" width="7.5429687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49</v>
      </c>
      <c r="B2">
        <v>4</v>
      </c>
      <c r="C2" t="s">
        <v>994</v>
      </c>
      <c r="D2" s="36">
        <v>45127.0625</v>
      </c>
      <c r="E2" t="s">
        <v>373</v>
      </c>
      <c r="F2">
        <v>1</v>
      </c>
      <c r="G2" t="s">
        <v>1190</v>
      </c>
      <c r="H2">
        <v>8.3333333333333329E-2</v>
      </c>
      <c r="I2">
        <v>0.30555555555555552</v>
      </c>
      <c r="J2">
        <v>5.333333333333333</v>
      </c>
      <c r="K2" t="s">
        <v>376</v>
      </c>
      <c r="L2">
        <v>26.5</v>
      </c>
      <c r="M2">
        <v>26</v>
      </c>
      <c r="N2">
        <v>26.25</v>
      </c>
      <c r="X2">
        <v>29</v>
      </c>
      <c r="Z2">
        <v>35</v>
      </c>
    </row>
    <row r="3" spans="1:27" x14ac:dyDescent="0.35">
      <c r="A3" t="s">
        <v>49</v>
      </c>
      <c r="B3">
        <v>4</v>
      </c>
      <c r="C3" t="s">
        <v>994</v>
      </c>
      <c r="D3" s="36">
        <v>45127.0625</v>
      </c>
      <c r="E3" t="s">
        <v>373</v>
      </c>
      <c r="F3">
        <v>2</v>
      </c>
      <c r="G3" t="s">
        <v>1191</v>
      </c>
      <c r="H3">
        <v>7.6388888888888895E-2</v>
      </c>
      <c r="I3">
        <v>0.30902777777777779</v>
      </c>
      <c r="J3">
        <v>5.5833333333333339</v>
      </c>
      <c r="K3" t="s">
        <v>376</v>
      </c>
      <c r="L3">
        <v>24</v>
      </c>
      <c r="M3">
        <v>24.5</v>
      </c>
      <c r="N3">
        <v>24.25</v>
      </c>
      <c r="X3">
        <v>29</v>
      </c>
      <c r="Z3">
        <v>35</v>
      </c>
    </row>
    <row r="4" spans="1:27" x14ac:dyDescent="0.35">
      <c r="A4" t="s">
        <v>49</v>
      </c>
      <c r="B4">
        <v>4</v>
      </c>
      <c r="C4" t="s">
        <v>994</v>
      </c>
      <c r="D4" s="36">
        <v>45127.0625</v>
      </c>
      <c r="E4" t="s">
        <v>373</v>
      </c>
      <c r="F4">
        <v>3</v>
      </c>
      <c r="G4" t="s">
        <v>1192</v>
      </c>
      <c r="H4">
        <v>8.3333333333333329E-2</v>
      </c>
      <c r="I4">
        <v>0.31597222222222221</v>
      </c>
      <c r="J4">
        <v>5.5833333333333339</v>
      </c>
      <c r="K4" t="s">
        <v>376</v>
      </c>
      <c r="L4">
        <v>26.5</v>
      </c>
      <c r="M4">
        <v>26</v>
      </c>
      <c r="N4">
        <v>26.25</v>
      </c>
      <c r="X4">
        <v>29</v>
      </c>
      <c r="Z4">
        <v>35</v>
      </c>
    </row>
    <row r="5" spans="1:27" x14ac:dyDescent="0.35">
      <c r="A5" t="s">
        <v>49</v>
      </c>
      <c r="B5">
        <v>4</v>
      </c>
      <c r="C5" t="s">
        <v>994</v>
      </c>
      <c r="D5" s="36">
        <v>45127.0625</v>
      </c>
      <c r="E5" t="s">
        <v>364</v>
      </c>
      <c r="F5">
        <v>1</v>
      </c>
      <c r="G5" t="s">
        <v>1170</v>
      </c>
      <c r="J5">
        <v>1</v>
      </c>
      <c r="K5" t="s">
        <v>374</v>
      </c>
      <c r="N5">
        <v>25.583333333333332</v>
      </c>
      <c r="X5">
        <v>29</v>
      </c>
      <c r="Z5">
        <v>35</v>
      </c>
    </row>
    <row r="6" spans="1:27" x14ac:dyDescent="0.35">
      <c r="A6" t="s">
        <v>49</v>
      </c>
      <c r="B6">
        <v>4</v>
      </c>
      <c r="C6" t="s">
        <v>994</v>
      </c>
      <c r="D6" s="36">
        <v>45127.0625</v>
      </c>
      <c r="E6" t="s">
        <v>365</v>
      </c>
      <c r="F6">
        <v>1</v>
      </c>
      <c r="G6" t="s">
        <v>1170</v>
      </c>
      <c r="J6">
        <v>20</v>
      </c>
      <c r="K6" t="s">
        <v>375</v>
      </c>
      <c r="N6">
        <v>25.583333333333332</v>
      </c>
      <c r="X6">
        <v>29</v>
      </c>
      <c r="Z6">
        <v>35</v>
      </c>
    </row>
  </sheetData>
  <pageMargins left="0.7" right="0.7" top="0.75" bottom="0.75" header="0.3" footer="0.3"/>
  <tableParts count="1">
    <tablePart r:id="rId1"/>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BE88-CA84-4C9C-8403-FF571491A70F}">
  <dimension ref="A1:AA6"/>
  <sheetViews>
    <sheetView workbookViewId="0"/>
  </sheetViews>
  <sheetFormatPr defaultRowHeight="14.5" x14ac:dyDescent="0.35"/>
  <cols>
    <col min="1" max="1" width="8.906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9" width="11.81640625" bestFit="1" customWidth="1"/>
    <col min="10" max="10" width="7.9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816406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30</v>
      </c>
      <c r="B2">
        <v>5</v>
      </c>
      <c r="C2" t="s">
        <v>994</v>
      </c>
      <c r="D2" s="36">
        <v>45126.0625</v>
      </c>
      <c r="E2" t="s">
        <v>373</v>
      </c>
      <c r="F2">
        <v>1</v>
      </c>
      <c r="G2" t="s">
        <v>1154</v>
      </c>
      <c r="H2">
        <v>9.375E-2</v>
      </c>
      <c r="I2">
        <v>0.29166666666666669</v>
      </c>
      <c r="J2">
        <v>4.75</v>
      </c>
      <c r="K2" t="s">
        <v>376</v>
      </c>
      <c r="L2">
        <v>9</v>
      </c>
      <c r="M2">
        <v>10</v>
      </c>
      <c r="N2">
        <v>9.5</v>
      </c>
      <c r="S2">
        <v>4.82</v>
      </c>
      <c r="X2">
        <v>5</v>
      </c>
      <c r="Z2">
        <v>25.4</v>
      </c>
    </row>
    <row r="3" spans="1:27" x14ac:dyDescent="0.35">
      <c r="A3" t="s">
        <v>30</v>
      </c>
      <c r="B3">
        <v>5</v>
      </c>
      <c r="C3" t="s">
        <v>994</v>
      </c>
      <c r="D3" s="36">
        <v>45126.0625</v>
      </c>
      <c r="E3" t="s">
        <v>373</v>
      </c>
      <c r="F3">
        <v>2</v>
      </c>
      <c r="G3" t="s">
        <v>1155</v>
      </c>
      <c r="H3">
        <v>0.10069444444444443</v>
      </c>
      <c r="I3">
        <v>0.27777777777777779</v>
      </c>
      <c r="J3">
        <v>4.2500000000000009</v>
      </c>
      <c r="K3" t="s">
        <v>376</v>
      </c>
      <c r="L3">
        <v>10</v>
      </c>
      <c r="M3">
        <v>11</v>
      </c>
      <c r="N3">
        <v>10.5</v>
      </c>
      <c r="S3">
        <v>4.1100000000000003</v>
      </c>
      <c r="X3">
        <v>6</v>
      </c>
      <c r="Z3">
        <v>25.6</v>
      </c>
    </row>
    <row r="4" spans="1:27" x14ac:dyDescent="0.35">
      <c r="A4" t="s">
        <v>30</v>
      </c>
      <c r="B4">
        <v>5</v>
      </c>
      <c r="C4" t="s">
        <v>994</v>
      </c>
      <c r="D4" s="36">
        <v>45126.0625</v>
      </c>
      <c r="E4" t="s">
        <v>373</v>
      </c>
      <c r="F4">
        <v>3</v>
      </c>
      <c r="G4" t="s">
        <v>1189</v>
      </c>
      <c r="H4">
        <v>0.1076388888888889</v>
      </c>
      <c r="I4">
        <v>0.27430555555555552</v>
      </c>
      <c r="J4">
        <v>3.9999999999999991</v>
      </c>
      <c r="K4" t="s">
        <v>376</v>
      </c>
      <c r="L4">
        <v>11.5</v>
      </c>
      <c r="M4">
        <v>10</v>
      </c>
      <c r="N4">
        <v>10.75</v>
      </c>
      <c r="S4">
        <v>4.68</v>
      </c>
      <c r="X4">
        <v>6</v>
      </c>
      <c r="Z4">
        <v>25.6</v>
      </c>
    </row>
    <row r="5" spans="1:27" x14ac:dyDescent="0.35">
      <c r="A5" t="s">
        <v>30</v>
      </c>
      <c r="B5">
        <v>5</v>
      </c>
      <c r="C5" t="s">
        <v>994</v>
      </c>
      <c r="D5" s="36">
        <v>45126.0625</v>
      </c>
      <c r="E5" t="s">
        <v>364</v>
      </c>
      <c r="G5" t="s">
        <v>343</v>
      </c>
      <c r="J5">
        <v>0</v>
      </c>
      <c r="K5" t="s">
        <v>374</v>
      </c>
      <c r="N5">
        <v>10.25</v>
      </c>
      <c r="S5">
        <v>4.5366666666666662</v>
      </c>
      <c r="X5">
        <v>5.666666666666667</v>
      </c>
      <c r="Z5">
        <v>25.533333333333331</v>
      </c>
    </row>
    <row r="6" spans="1:27" x14ac:dyDescent="0.35">
      <c r="A6" t="s">
        <v>30</v>
      </c>
      <c r="B6">
        <v>5</v>
      </c>
      <c r="C6" t="s">
        <v>994</v>
      </c>
      <c r="D6" s="36">
        <v>45126.0625</v>
      </c>
      <c r="E6" t="s">
        <v>365</v>
      </c>
      <c r="F6">
        <v>1</v>
      </c>
      <c r="G6" t="s">
        <v>343</v>
      </c>
      <c r="J6">
        <v>20</v>
      </c>
      <c r="K6" t="s">
        <v>375</v>
      </c>
      <c r="N6">
        <v>10.25</v>
      </c>
      <c r="S6">
        <v>4.5366666666666662</v>
      </c>
      <c r="X6">
        <v>5.666666666666667</v>
      </c>
      <c r="Z6">
        <v>25.533333333333331</v>
      </c>
    </row>
  </sheetData>
  <pageMargins left="0.7" right="0.7" top="0.75" bottom="0.75" header="0.3" footer="0.3"/>
  <tableParts count="1">
    <tablePart r:id="rId1"/>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6FFB-1224-4867-A5DB-E86E88D77A3A}">
  <dimension ref="A1:AA6"/>
  <sheetViews>
    <sheetView workbookViewId="0"/>
  </sheetViews>
  <sheetFormatPr defaultRowHeight="14.5" x14ac:dyDescent="0.35"/>
  <cols>
    <col min="1" max="1" width="6.36328125"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6.363281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0</v>
      </c>
      <c r="B2">
        <v>5</v>
      </c>
      <c r="C2" t="s">
        <v>994</v>
      </c>
      <c r="D2" s="36">
        <v>45125.520833333336</v>
      </c>
      <c r="E2" t="s">
        <v>373</v>
      </c>
      <c r="F2">
        <v>1</v>
      </c>
      <c r="G2" t="s">
        <v>1186</v>
      </c>
      <c r="H2">
        <v>0.55555555555555558</v>
      </c>
      <c r="I2">
        <v>0.75347222222222221</v>
      </c>
      <c r="J2">
        <v>4.7499999999999991</v>
      </c>
      <c r="K2" t="s">
        <v>376</v>
      </c>
      <c r="L2">
        <v>104</v>
      </c>
      <c r="M2">
        <v>98</v>
      </c>
      <c r="N2">
        <v>101</v>
      </c>
      <c r="S2">
        <v>9.8800000000000008</v>
      </c>
      <c r="X2">
        <v>29</v>
      </c>
      <c r="Z2">
        <v>30.7</v>
      </c>
    </row>
    <row r="3" spans="1:27" x14ac:dyDescent="0.35">
      <c r="A3" t="s">
        <v>0</v>
      </c>
      <c r="B3">
        <v>5</v>
      </c>
      <c r="C3" t="s">
        <v>994</v>
      </c>
      <c r="D3" s="36">
        <v>45125.520833333336</v>
      </c>
      <c r="E3" t="s">
        <v>373</v>
      </c>
      <c r="F3">
        <v>2</v>
      </c>
      <c r="G3" t="s">
        <v>1187</v>
      </c>
      <c r="H3">
        <v>0.55902777777777779</v>
      </c>
      <c r="I3">
        <v>0.73958333333333337</v>
      </c>
      <c r="J3">
        <v>4.3333333333333339</v>
      </c>
      <c r="K3" t="s">
        <v>376</v>
      </c>
      <c r="L3">
        <v>93</v>
      </c>
      <c r="M3">
        <v>99</v>
      </c>
      <c r="N3">
        <v>96</v>
      </c>
      <c r="S3">
        <v>9.77</v>
      </c>
      <c r="X3">
        <v>29</v>
      </c>
      <c r="Z3">
        <v>30.7</v>
      </c>
    </row>
    <row r="4" spans="1:27" x14ac:dyDescent="0.35">
      <c r="A4" t="s">
        <v>0</v>
      </c>
      <c r="B4">
        <v>5</v>
      </c>
      <c r="C4" t="s">
        <v>994</v>
      </c>
      <c r="D4" s="36">
        <v>45125.520833333336</v>
      </c>
      <c r="E4" t="s">
        <v>373</v>
      </c>
      <c r="F4">
        <v>3</v>
      </c>
      <c r="G4" t="s">
        <v>1188</v>
      </c>
      <c r="H4">
        <v>0.56597222222222221</v>
      </c>
      <c r="I4">
        <v>0.74305555555555547</v>
      </c>
      <c r="J4">
        <v>4.2499999999999982</v>
      </c>
      <c r="K4" t="s">
        <v>376</v>
      </c>
      <c r="L4">
        <v>105</v>
      </c>
      <c r="M4">
        <v>103</v>
      </c>
      <c r="N4">
        <v>104</v>
      </c>
      <c r="S4">
        <v>9.7200000000000006</v>
      </c>
      <c r="X4">
        <v>29</v>
      </c>
      <c r="Z4">
        <v>30.6</v>
      </c>
    </row>
    <row r="5" spans="1:27" x14ac:dyDescent="0.35">
      <c r="A5" t="s">
        <v>0</v>
      </c>
      <c r="B5">
        <v>5</v>
      </c>
      <c r="C5" t="s">
        <v>994</v>
      </c>
      <c r="D5" s="36">
        <v>45125.520833333336</v>
      </c>
      <c r="E5" t="s">
        <v>364</v>
      </c>
      <c r="F5">
        <v>1</v>
      </c>
      <c r="G5" t="s">
        <v>339</v>
      </c>
      <c r="J5">
        <v>2</v>
      </c>
      <c r="K5" t="s">
        <v>374</v>
      </c>
      <c r="N5">
        <v>100.33333333333333</v>
      </c>
      <c r="S5">
        <v>9.7899999999999991</v>
      </c>
      <c r="X5">
        <v>29</v>
      </c>
      <c r="Z5">
        <v>30.666666666666668</v>
      </c>
    </row>
    <row r="6" spans="1:27" x14ac:dyDescent="0.35">
      <c r="A6" t="s">
        <v>0</v>
      </c>
      <c r="B6">
        <v>5</v>
      </c>
      <c r="C6" t="s">
        <v>994</v>
      </c>
      <c r="D6" s="36">
        <v>45125.520833333336</v>
      </c>
      <c r="E6" t="s">
        <v>365</v>
      </c>
      <c r="F6">
        <v>1</v>
      </c>
      <c r="G6" t="s">
        <v>339</v>
      </c>
      <c r="J6">
        <v>20</v>
      </c>
      <c r="K6" t="s">
        <v>375</v>
      </c>
      <c r="N6">
        <v>100.33333333333333</v>
      </c>
      <c r="S6">
        <v>9.7899999999999991</v>
      </c>
      <c r="X6">
        <v>29</v>
      </c>
      <c r="Z6">
        <v>30.666666666666668</v>
      </c>
    </row>
  </sheetData>
  <pageMargins left="0.7" right="0.7" top="0.75" bottom="0.75" header="0.3" footer="0.3"/>
  <tableParts count="1">
    <tablePart r:id="rId1"/>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3856-8A40-45C1-8194-129B47105252}">
  <dimension ref="A1:AA6"/>
  <sheetViews>
    <sheetView workbookViewId="0"/>
  </sheetViews>
  <sheetFormatPr defaultRowHeight="14.5" x14ac:dyDescent="0.35"/>
  <cols>
    <col min="1" max="1" width="13" bestFit="1" customWidth="1"/>
    <col min="2" max="2" width="6.7265625" bestFit="1" customWidth="1"/>
    <col min="3" max="3" width="9" bestFit="1" customWidth="1"/>
    <col min="4" max="4" width="17.7265625" bestFit="1" customWidth="1"/>
    <col min="5" max="5" width="12.6328125" bestFit="1" customWidth="1"/>
    <col min="6" max="6" width="15.7265625" bestFit="1" customWidth="1"/>
    <col min="7" max="7" width="22.26953125" bestFit="1" customWidth="1"/>
    <col min="8" max="10" width="11.81640625" bestFit="1" customWidth="1"/>
    <col min="11" max="11" width="11.90625" bestFit="1" customWidth="1"/>
    <col min="12" max="13" width="26.36328125" bestFit="1" customWidth="1"/>
    <col min="14" max="14" width="18.08984375" bestFit="1" customWidth="1"/>
    <col min="15" max="15" width="8.26953125" bestFit="1" customWidth="1"/>
    <col min="16" max="16" width="5.453125" bestFit="1" customWidth="1"/>
    <col min="17" max="17" width="9.453125" bestFit="1" customWidth="1"/>
    <col min="18" max="18" width="8.90625" bestFit="1" customWidth="1"/>
    <col min="19" max="19" width="11.36328125" bestFit="1" customWidth="1"/>
    <col min="20" max="20" width="21.26953125" bestFit="1" customWidth="1"/>
    <col min="21" max="21" width="29.36328125" bestFit="1" customWidth="1"/>
    <col min="22" max="22" width="19.90625" bestFit="1" customWidth="1"/>
    <col min="23" max="23" width="10.90625" bestFit="1" customWidth="1"/>
    <col min="24" max="24" width="11.81640625" bestFit="1" customWidth="1"/>
    <col min="25" max="25" width="4.90625" bestFit="1" customWidth="1"/>
    <col min="26" max="26" width="17.7265625" bestFit="1" customWidth="1"/>
    <col min="27" max="27" width="26" bestFit="1" customWidth="1"/>
  </cols>
  <sheetData>
    <row r="1" spans="1:27" x14ac:dyDescent="0.35">
      <c r="A1" t="s">
        <v>295</v>
      </c>
      <c r="B1" t="s">
        <v>1053</v>
      </c>
      <c r="C1" t="s">
        <v>993</v>
      </c>
      <c r="D1" t="s">
        <v>1062</v>
      </c>
      <c r="E1" t="s">
        <v>366</v>
      </c>
      <c r="F1" t="s">
        <v>978</v>
      </c>
      <c r="G1" t="s">
        <v>367</v>
      </c>
      <c r="H1" t="s">
        <v>368</v>
      </c>
      <c r="I1" t="s">
        <v>369</v>
      </c>
      <c r="J1" t="s">
        <v>370</v>
      </c>
      <c r="K1" t="s">
        <v>371</v>
      </c>
      <c r="L1" t="s">
        <v>388</v>
      </c>
      <c r="M1" t="s">
        <v>389</v>
      </c>
      <c r="N1" t="s">
        <v>372</v>
      </c>
      <c r="O1" t="s">
        <v>1</v>
      </c>
      <c r="P1" t="s">
        <v>2</v>
      </c>
      <c r="Q1" t="s">
        <v>3</v>
      </c>
      <c r="R1" t="s">
        <v>4</v>
      </c>
      <c r="S1" t="s">
        <v>354</v>
      </c>
      <c r="T1" t="s">
        <v>17</v>
      </c>
      <c r="U1" t="s">
        <v>986</v>
      </c>
      <c r="V1" t="s">
        <v>988</v>
      </c>
      <c r="W1" t="s">
        <v>992</v>
      </c>
      <c r="X1" t="s">
        <v>5</v>
      </c>
      <c r="Y1" t="s">
        <v>989</v>
      </c>
      <c r="Z1" t="s">
        <v>377</v>
      </c>
      <c r="AA1" t="s">
        <v>387</v>
      </c>
    </row>
    <row r="2" spans="1:27" x14ac:dyDescent="0.35">
      <c r="A2" t="s">
        <v>16</v>
      </c>
      <c r="B2">
        <v>5</v>
      </c>
      <c r="C2" t="s">
        <v>994</v>
      </c>
      <c r="D2" s="36">
        <v>45124.479166666664</v>
      </c>
      <c r="E2" t="s">
        <v>373</v>
      </c>
      <c r="F2">
        <v>1</v>
      </c>
      <c r="G2" t="s">
        <v>1183</v>
      </c>
      <c r="H2">
        <v>0.49305555555555558</v>
      </c>
      <c r="I2">
        <v>0.74305555555555547</v>
      </c>
      <c r="J2">
        <v>5.9999999999999973</v>
      </c>
      <c r="K2" t="s">
        <v>376</v>
      </c>
      <c r="L2">
        <v>41</v>
      </c>
      <c r="M2">
        <v>44</v>
      </c>
      <c r="N2">
        <v>42.5</v>
      </c>
      <c r="S2">
        <v>9.51</v>
      </c>
      <c r="T2">
        <v>47.16</v>
      </c>
      <c r="X2">
        <v>30</v>
      </c>
      <c r="Z2">
        <v>31.3</v>
      </c>
    </row>
    <row r="3" spans="1:27" x14ac:dyDescent="0.35">
      <c r="A3" t="s">
        <v>16</v>
      </c>
      <c r="B3">
        <v>5</v>
      </c>
      <c r="C3" t="s">
        <v>994</v>
      </c>
      <c r="D3" s="36">
        <v>45124.479166666664</v>
      </c>
      <c r="E3" t="s">
        <v>373</v>
      </c>
      <c r="F3">
        <v>2</v>
      </c>
      <c r="G3" t="s">
        <v>1184</v>
      </c>
      <c r="H3">
        <v>0.48958333333333331</v>
      </c>
      <c r="I3">
        <v>0.74305555555555547</v>
      </c>
      <c r="J3">
        <v>6.0833333333333321</v>
      </c>
      <c r="K3" t="s">
        <v>376</v>
      </c>
      <c r="L3">
        <v>42</v>
      </c>
      <c r="M3">
        <v>44</v>
      </c>
      <c r="N3">
        <v>43</v>
      </c>
      <c r="S3">
        <v>7.19</v>
      </c>
      <c r="T3">
        <v>48.32</v>
      </c>
      <c r="X3">
        <v>30</v>
      </c>
      <c r="Z3">
        <v>30.6</v>
      </c>
    </row>
    <row r="4" spans="1:27" x14ac:dyDescent="0.35">
      <c r="A4" t="s">
        <v>16</v>
      </c>
      <c r="B4">
        <v>5</v>
      </c>
      <c r="C4" t="s">
        <v>994</v>
      </c>
      <c r="D4" s="36">
        <v>45124.479166666664</v>
      </c>
      <c r="E4" t="s">
        <v>373</v>
      </c>
      <c r="F4">
        <v>3</v>
      </c>
      <c r="G4" t="s">
        <v>1185</v>
      </c>
      <c r="H4">
        <v>0.4826388888888889</v>
      </c>
      <c r="I4">
        <v>0.75</v>
      </c>
      <c r="J4">
        <v>6.4166666666666661</v>
      </c>
      <c r="K4" t="s">
        <v>376</v>
      </c>
      <c r="L4">
        <v>42</v>
      </c>
      <c r="M4">
        <v>44.5</v>
      </c>
      <c r="N4">
        <v>43.25</v>
      </c>
      <c r="S4">
        <v>8.0500000000000007</v>
      </c>
      <c r="T4">
        <v>46.4</v>
      </c>
      <c r="X4">
        <v>28</v>
      </c>
      <c r="Z4">
        <v>31.2</v>
      </c>
    </row>
    <row r="5" spans="1:27" x14ac:dyDescent="0.35">
      <c r="A5" t="s">
        <v>16</v>
      </c>
      <c r="B5">
        <v>5</v>
      </c>
      <c r="C5" t="s">
        <v>994</v>
      </c>
      <c r="D5" s="36">
        <v>45124.479166666664</v>
      </c>
      <c r="E5" t="s">
        <v>364</v>
      </c>
      <c r="F5">
        <v>1</v>
      </c>
      <c r="G5" t="s">
        <v>341</v>
      </c>
      <c r="J5">
        <v>1</v>
      </c>
      <c r="K5" t="s">
        <v>374</v>
      </c>
      <c r="N5">
        <v>42.916666666666664</v>
      </c>
      <c r="S5">
        <v>8.25</v>
      </c>
      <c r="X5">
        <v>29.333333333333332</v>
      </c>
      <c r="Z5">
        <v>31.033333333333335</v>
      </c>
    </row>
    <row r="6" spans="1:27" x14ac:dyDescent="0.35">
      <c r="A6" t="s">
        <v>16</v>
      </c>
      <c r="B6">
        <v>5</v>
      </c>
      <c r="C6" t="s">
        <v>994</v>
      </c>
      <c r="D6" s="36">
        <v>45124.479166666664</v>
      </c>
      <c r="E6" t="s">
        <v>365</v>
      </c>
      <c r="F6">
        <v>1</v>
      </c>
      <c r="G6" t="s">
        <v>341</v>
      </c>
      <c r="J6">
        <v>20</v>
      </c>
      <c r="K6" t="s">
        <v>375</v>
      </c>
      <c r="N6">
        <v>42.916666666666664</v>
      </c>
      <c r="S6">
        <v>8.25</v>
      </c>
      <c r="X6">
        <v>29.333333333333332</v>
      </c>
      <c r="Z6">
        <v>31.033333333333335</v>
      </c>
    </row>
  </sheetData>
  <pageMargins left="0.7" right="0.7" top="0.75" bottom="0.75" header="0.3" footer="0.3"/>
  <tableParts count="1">
    <tablePart r:id="rId1"/>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E7CE-9877-4C34-87BC-045D494EDA6C}">
  <dimension ref="B1:AB141"/>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4.453125" bestFit="1" customWidth="1"/>
    <col min="5" max="5" width="11.54296875" customWidth="1"/>
    <col min="6" max="6" width="27.453125" bestFit="1" customWidth="1"/>
    <col min="7" max="7" width="13.81640625" bestFit="1" customWidth="1"/>
    <col min="8"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8.4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29"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1080</v>
      </c>
      <c r="X3" s="44"/>
      <c r="Y3" s="44"/>
      <c r="Z3" s="44"/>
      <c r="AA3" s="44"/>
      <c r="AB3" s="4"/>
    </row>
    <row r="4" spans="2:28" x14ac:dyDescent="0.35">
      <c r="B4" s="5" t="str">
        <f t="shared" ref="B4" si="0">$W$5</f>
        <v>Punta Morales</v>
      </c>
      <c r="C4" s="5">
        <f t="shared" ref="C4:C14" si="1">$W$6</f>
        <v>5</v>
      </c>
      <c r="D4" s="5" t="s">
        <v>365</v>
      </c>
      <c r="E4" s="5">
        <v>1</v>
      </c>
      <c r="F4" s="5" t="s">
        <v>15</v>
      </c>
      <c r="G4" s="5">
        <v>125</v>
      </c>
      <c r="H4" s="5">
        <v>36.5</v>
      </c>
      <c r="I4" s="5"/>
      <c r="J4" s="5"/>
      <c r="L4" s="5" t="str">
        <f t="shared" ref="L4" si="2">$W$5</f>
        <v>Punta Morales</v>
      </c>
      <c r="M4" s="5">
        <f>$W$6</f>
        <v>5</v>
      </c>
      <c r="N4" s="5" t="s">
        <v>364</v>
      </c>
      <c r="O4" s="5">
        <v>1</v>
      </c>
      <c r="P4" s="5" t="s">
        <v>77</v>
      </c>
      <c r="Q4" s="5">
        <f>45+7</f>
        <v>52</v>
      </c>
      <c r="R4" s="5">
        <f>17.41+2.7</f>
        <v>20.11</v>
      </c>
      <c r="S4" s="8"/>
      <c r="T4" s="14">
        <f>PuntaMorales5_Batch[[#This Row],[TotalWeight_g]]/PuntaMorales5_Batch[[#This Row],[Number]]</f>
        <v>0.38673076923076921</v>
      </c>
      <c r="V4" s="15" t="s">
        <v>990</v>
      </c>
      <c r="W4" s="25" t="s">
        <v>363</v>
      </c>
      <c r="X4" s="26" t="s">
        <v>379</v>
      </c>
      <c r="Y4" s="26" t="s">
        <v>378</v>
      </c>
      <c r="Z4" s="26" t="s">
        <v>364</v>
      </c>
      <c r="AA4" s="26" t="s">
        <v>365</v>
      </c>
      <c r="AB4" s="5"/>
    </row>
    <row r="5" spans="2:28" x14ac:dyDescent="0.35">
      <c r="B5" s="5" t="str">
        <f t="shared" ref="B5:B14" si="3">$W$5</f>
        <v>Punta Morales</v>
      </c>
      <c r="C5" s="5">
        <f t="shared" si="1"/>
        <v>5</v>
      </c>
      <c r="D5" s="5" t="s">
        <v>365</v>
      </c>
      <c r="E5" s="5">
        <v>1</v>
      </c>
      <c r="F5" s="5" t="s">
        <v>15</v>
      </c>
      <c r="G5" s="5">
        <v>122</v>
      </c>
      <c r="H5" s="5">
        <v>34.799999999999997</v>
      </c>
      <c r="I5" s="5"/>
      <c r="J5" s="5"/>
      <c r="L5" s="5" t="str">
        <f>$W$5</f>
        <v>Punta Morales</v>
      </c>
      <c r="M5" s="5">
        <f>$W$6</f>
        <v>5</v>
      </c>
      <c r="N5" s="5" t="s">
        <v>364</v>
      </c>
      <c r="O5" s="5">
        <v>1</v>
      </c>
      <c r="P5" s="5" t="s">
        <v>71</v>
      </c>
      <c r="Q5" s="5">
        <f>137+211+18</f>
        <v>366</v>
      </c>
      <c r="R5" s="5">
        <f>18.3+20.7+19.25+14.42+15.28+18.3+15.4+3.55</f>
        <v>125.2</v>
      </c>
      <c r="S5" s="5" t="s">
        <v>1083</v>
      </c>
      <c r="T5" s="5">
        <f>PuntaMorales5_Batch[[#This Row],[TotalWeight_g]]/PuntaMorales5_Batch[[#This Row],[Number]]</f>
        <v>0.34207650273224044</v>
      </c>
      <c r="V5" s="10" t="s">
        <v>295</v>
      </c>
      <c r="W5" s="29" t="s">
        <v>16</v>
      </c>
      <c r="X5" s="29" t="str">
        <f>PuntaMorales5_Info[[#This Row],[Centipede Net 1.1]]</f>
        <v>Punta Morales</v>
      </c>
      <c r="Y5" s="29" t="str">
        <f>PuntaMorales5_Info[[#This Row],[Centipede Net 1.1]]</f>
        <v>Punta Morales</v>
      </c>
      <c r="Z5" s="29" t="str">
        <f>PuntaMorales5_Info[[#This Row],[Centipede Net 1.1]]</f>
        <v>Punta Morales</v>
      </c>
      <c r="AA5" s="29" t="str">
        <f>PuntaMorales5_Info[[#This Row],[Centipede Net 1.1]]</f>
        <v>Punta Morales</v>
      </c>
      <c r="AB5" s="5"/>
    </row>
    <row r="6" spans="2:28" x14ac:dyDescent="0.35">
      <c r="B6" s="5" t="str">
        <f t="shared" si="3"/>
        <v>Punta Morales</v>
      </c>
      <c r="C6" s="5">
        <f t="shared" si="1"/>
        <v>5</v>
      </c>
      <c r="D6" s="5" t="s">
        <v>365</v>
      </c>
      <c r="E6" s="5">
        <v>1</v>
      </c>
      <c r="F6" s="5" t="s">
        <v>15</v>
      </c>
      <c r="G6" s="5">
        <v>120</v>
      </c>
      <c r="H6" s="5">
        <v>24.6</v>
      </c>
      <c r="I6" s="5"/>
      <c r="J6" s="5"/>
      <c r="V6" s="10" t="s">
        <v>1053</v>
      </c>
      <c r="W6" s="15">
        <v>5</v>
      </c>
      <c r="X6" s="15">
        <f>PuntaMorales5_Info[[#This Row],[Centipede Net 1.1]]</f>
        <v>5</v>
      </c>
      <c r="Y6" s="15">
        <f>PuntaMorales5_Info[[#This Row],[Centipede Net 1.1]]</f>
        <v>5</v>
      </c>
      <c r="Z6" s="15">
        <f>PuntaMorales5_Info[[#This Row],[Centipede Net 1.1]]</f>
        <v>5</v>
      </c>
      <c r="AA6" s="15">
        <f>PuntaMorales5_Info[[#This Row],[Centipede Net 1.1]]</f>
        <v>5</v>
      </c>
      <c r="AB6" s="9"/>
    </row>
    <row r="7" spans="2:28" x14ac:dyDescent="0.35">
      <c r="B7" s="5" t="str">
        <f t="shared" si="3"/>
        <v>Punta Morales</v>
      </c>
      <c r="C7" s="5">
        <f t="shared" si="1"/>
        <v>5</v>
      </c>
      <c r="D7" s="5" t="s">
        <v>365</v>
      </c>
      <c r="E7" s="5">
        <v>2</v>
      </c>
      <c r="F7" s="5" t="s">
        <v>15</v>
      </c>
      <c r="G7" s="5">
        <v>133</v>
      </c>
      <c r="H7" s="5">
        <v>39.6</v>
      </c>
      <c r="I7" s="5"/>
      <c r="J7" s="5"/>
      <c r="V7" s="10" t="s">
        <v>993</v>
      </c>
      <c r="W7" s="29" t="s">
        <v>994</v>
      </c>
      <c r="X7" s="29" t="str">
        <f>PuntaMorales5_Info[[#This Row],[Centipede Net 1.1]]</f>
        <v>Rainy</v>
      </c>
      <c r="Y7" s="29" t="str">
        <f>PuntaMorales5_Info[[#This Row],[Centipede Net 1.1]]</f>
        <v>Rainy</v>
      </c>
      <c r="Z7" s="29" t="str">
        <f>PuntaMorales5_Info[[#This Row],[Centipede Net 1.1]]</f>
        <v>Rainy</v>
      </c>
      <c r="AA7" s="29" t="str">
        <f>PuntaMorales5_Info[[#This Row],[Centipede Net 1.1]]</f>
        <v>Rainy</v>
      </c>
      <c r="AB7" s="11"/>
    </row>
    <row r="8" spans="2:28" x14ac:dyDescent="0.35">
      <c r="B8" s="5" t="str">
        <f t="shared" si="3"/>
        <v>Punta Morales</v>
      </c>
      <c r="C8" s="5">
        <f t="shared" si="1"/>
        <v>5</v>
      </c>
      <c r="D8" s="5" t="s">
        <v>365</v>
      </c>
      <c r="E8" s="5">
        <v>2</v>
      </c>
      <c r="F8" s="5" t="s">
        <v>15</v>
      </c>
      <c r="G8" s="5">
        <v>135</v>
      </c>
      <c r="H8" s="5">
        <v>45.1</v>
      </c>
      <c r="I8" s="5"/>
      <c r="J8" s="5"/>
      <c r="V8" s="10" t="s">
        <v>384</v>
      </c>
      <c r="W8" s="16">
        <v>45124</v>
      </c>
      <c r="X8" s="16">
        <f>PuntaMorales5_Info[[#This Row],[Centipede Net 1.1]]</f>
        <v>45124</v>
      </c>
      <c r="Y8" s="16">
        <f>PuntaMorales5_Info[[#This Row],[Centipede Net 1.1]]</f>
        <v>45124</v>
      </c>
      <c r="Z8" s="16">
        <f>PuntaMorales5_Info[[#This Row],[Centipede Net 1.1]]</f>
        <v>45124</v>
      </c>
      <c r="AA8" s="16">
        <f>PuntaMorales5_Info[[#This Row],[Centipede Net 1.1]]</f>
        <v>45124</v>
      </c>
      <c r="AB8" s="5"/>
    </row>
    <row r="9" spans="2:28" x14ac:dyDescent="0.35">
      <c r="B9" s="5" t="str">
        <f t="shared" si="3"/>
        <v>Punta Morales</v>
      </c>
      <c r="C9" s="5">
        <f t="shared" si="1"/>
        <v>5</v>
      </c>
      <c r="D9" s="5" t="s">
        <v>365</v>
      </c>
      <c r="E9" s="5">
        <v>3</v>
      </c>
      <c r="F9" s="5" t="s">
        <v>15</v>
      </c>
      <c r="G9" s="5">
        <v>122</v>
      </c>
      <c r="H9" s="5">
        <v>32</v>
      </c>
      <c r="I9" s="5"/>
      <c r="J9" s="5"/>
      <c r="V9" s="10" t="s">
        <v>392</v>
      </c>
      <c r="W9" s="17">
        <v>0.47916666666666669</v>
      </c>
      <c r="X9" s="17">
        <f>PuntaMorales5_Info[[#This Row],[Centipede Net 1.1]]</f>
        <v>0.47916666666666669</v>
      </c>
      <c r="Y9" s="17">
        <f>PuntaMorales5_Info[[#This Row],[Centipede Net 1.1]]</f>
        <v>0.47916666666666669</v>
      </c>
      <c r="Z9" s="17">
        <f>PuntaMorales5_Info[[#This Row],[Centipede Net 1.1]]</f>
        <v>0.47916666666666669</v>
      </c>
      <c r="AA9" s="17">
        <f>PuntaMorales5_Info[[#This Row],[Centipede Net 1.1]]</f>
        <v>0.47916666666666669</v>
      </c>
      <c r="AB9" s="10"/>
    </row>
    <row r="10" spans="2:28" x14ac:dyDescent="0.35">
      <c r="B10" s="5" t="str">
        <f t="shared" si="3"/>
        <v>Punta Morales</v>
      </c>
      <c r="C10" s="5">
        <f t="shared" si="1"/>
        <v>5</v>
      </c>
      <c r="D10" s="5" t="s">
        <v>365</v>
      </c>
      <c r="E10" s="5">
        <v>3</v>
      </c>
      <c r="F10" s="5" t="s">
        <v>15</v>
      </c>
      <c r="G10" s="5">
        <v>104</v>
      </c>
      <c r="H10" s="5">
        <v>23</v>
      </c>
      <c r="I10" s="5"/>
      <c r="J10" s="5"/>
      <c r="V10" s="10" t="s">
        <v>366</v>
      </c>
      <c r="W10" s="15" t="s">
        <v>373</v>
      </c>
      <c r="X10" s="15" t="s">
        <v>373</v>
      </c>
      <c r="Y10" s="15" t="s">
        <v>373</v>
      </c>
      <c r="Z10" s="15" t="s">
        <v>364</v>
      </c>
      <c r="AA10" s="15" t="s">
        <v>365</v>
      </c>
      <c r="AB10" s="5"/>
    </row>
    <row r="11" spans="2:28" x14ac:dyDescent="0.35">
      <c r="B11" s="5" t="str">
        <f t="shared" si="3"/>
        <v>Punta Morales</v>
      </c>
      <c r="C11" s="5">
        <f t="shared" si="1"/>
        <v>5</v>
      </c>
      <c r="D11" s="5" t="s">
        <v>365</v>
      </c>
      <c r="E11" s="5">
        <v>4</v>
      </c>
      <c r="F11" s="5" t="s">
        <v>15</v>
      </c>
      <c r="G11" s="5">
        <v>115</v>
      </c>
      <c r="H11" s="5">
        <v>28.1</v>
      </c>
      <c r="I11" s="5"/>
      <c r="J11" s="5"/>
      <c r="V11" s="10" t="s">
        <v>978</v>
      </c>
      <c r="W11" s="15">
        <v>1</v>
      </c>
      <c r="X11" s="15">
        <v>2</v>
      </c>
      <c r="Y11" s="15">
        <v>3</v>
      </c>
      <c r="Z11" s="15">
        <v>1</v>
      </c>
      <c r="AA11" s="15">
        <v>1</v>
      </c>
      <c r="AB11" s="5"/>
    </row>
    <row r="12" spans="2:28" x14ac:dyDescent="0.35">
      <c r="B12" s="5" t="str">
        <f t="shared" si="3"/>
        <v>Punta Morales</v>
      </c>
      <c r="C12" s="5">
        <f t="shared" si="1"/>
        <v>5</v>
      </c>
      <c r="D12" s="5" t="s">
        <v>365</v>
      </c>
      <c r="E12" s="5">
        <v>4</v>
      </c>
      <c r="F12" s="5" t="s">
        <v>15</v>
      </c>
      <c r="G12" s="5">
        <v>95</v>
      </c>
      <c r="H12" s="5">
        <v>13.8</v>
      </c>
      <c r="I12" s="5"/>
      <c r="J12" s="5"/>
      <c r="V12" s="10" t="s">
        <v>367</v>
      </c>
      <c r="W12" s="15" t="str">
        <f>_xlfn.XLOOKUP(_xlfn.CONCAT(W5, " ", W6,  ".", W11), Sample_Coordinates[Sample Name], Sample_Coordinates[Coordinates], "Error")</f>
        <v>10.06751, -84.95742</v>
      </c>
      <c r="X12" s="15" t="str">
        <f>_xlfn.XLOOKUP(_xlfn.CONCAT(X5, " ", X6,  ".", X11), Sample_Coordinates[Sample Name], Sample_Coordinates[Coordinates], "Error")</f>
        <v>10.06744, -84.95768</v>
      </c>
      <c r="Y12" s="15" t="str">
        <f>_xlfn.XLOOKUP(_xlfn.CONCAT(Y5, " ", Y6,  ".", Y11), Sample_Coordinates[Sample Name], Sample_Coordinates[Coordinates], "Error")</f>
        <v>10.06735, -84.95811</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tr">
        <f t="shared" si="3"/>
        <v>Punta Morales</v>
      </c>
      <c r="C13" s="5">
        <f t="shared" si="1"/>
        <v>5</v>
      </c>
      <c r="D13" s="5" t="s">
        <v>365</v>
      </c>
      <c r="E13" s="5">
        <v>5</v>
      </c>
      <c r="F13" s="5" t="s">
        <v>15</v>
      </c>
      <c r="G13" s="5">
        <v>93</v>
      </c>
      <c r="H13" s="5">
        <v>14.7</v>
      </c>
      <c r="I13" s="5"/>
      <c r="J13" s="5"/>
      <c r="V13" s="10" t="s">
        <v>368</v>
      </c>
      <c r="W13" s="18">
        <v>0.49305555555555558</v>
      </c>
      <c r="X13" s="18">
        <v>0.48958333333333331</v>
      </c>
      <c r="Y13" s="18">
        <v>0.4826388888888889</v>
      </c>
      <c r="Z13" s="15"/>
      <c r="AA13" s="15"/>
    </row>
    <row r="14" spans="2:28" x14ac:dyDescent="0.35">
      <c r="B14" s="5" t="str">
        <f t="shared" si="3"/>
        <v>Punta Morales</v>
      </c>
      <c r="C14" s="5">
        <f t="shared" si="1"/>
        <v>5</v>
      </c>
      <c r="D14" s="5" t="s">
        <v>365</v>
      </c>
      <c r="E14" s="5">
        <v>6</v>
      </c>
      <c r="F14" s="5" t="s">
        <v>15</v>
      </c>
      <c r="G14" s="5">
        <v>118</v>
      </c>
      <c r="H14" s="5">
        <v>31.9</v>
      </c>
      <c r="I14" s="5"/>
      <c r="J14" s="5"/>
      <c r="V14" s="10" t="s">
        <v>369</v>
      </c>
      <c r="W14" s="18">
        <v>0.74305555555555547</v>
      </c>
      <c r="X14" s="18">
        <v>0.74305555555555547</v>
      </c>
      <c r="Y14" s="18">
        <v>0.75</v>
      </c>
      <c r="Z14" s="15"/>
      <c r="AA14" s="15"/>
      <c r="AB14" s="6"/>
    </row>
    <row r="15" spans="2:28" x14ac:dyDescent="0.35">
      <c r="B15" s="5" t="str">
        <f t="shared" ref="B15:B28" si="4">$W$5</f>
        <v>Punta Morales</v>
      </c>
      <c r="C15" s="5">
        <f t="shared" ref="C15:C28" si="5">$W$6</f>
        <v>5</v>
      </c>
      <c r="D15" s="5" t="s">
        <v>365</v>
      </c>
      <c r="E15" s="5">
        <v>7</v>
      </c>
      <c r="F15" s="5" t="s">
        <v>15</v>
      </c>
      <c r="G15" s="5">
        <v>123</v>
      </c>
      <c r="H15" s="5">
        <v>35.299999999999997</v>
      </c>
      <c r="I15" s="5"/>
      <c r="J15" s="5"/>
      <c r="V15" s="10" t="s">
        <v>370</v>
      </c>
      <c r="W15" s="19">
        <f>IF(W14&lt;W13,24+24*(W14-W13),24*(W14-W13))</f>
        <v>5.9999999999999973</v>
      </c>
      <c r="X15" s="19">
        <f t="shared" ref="X15:Y15" si="6">IF(X14&lt;X13,24+24*(X14-X13),24*(X14-X13))</f>
        <v>6.0833333333333321</v>
      </c>
      <c r="Y15" s="19">
        <f t="shared" si="6"/>
        <v>6.4166666666666661</v>
      </c>
      <c r="Z15" s="15">
        <v>1</v>
      </c>
      <c r="AA15" s="15">
        <v>20</v>
      </c>
      <c r="AB15" s="5"/>
    </row>
    <row r="16" spans="2:28" x14ac:dyDescent="0.35">
      <c r="B16" s="5" t="str">
        <f t="shared" si="4"/>
        <v>Punta Morales</v>
      </c>
      <c r="C16" s="5">
        <f t="shared" si="5"/>
        <v>5</v>
      </c>
      <c r="D16" s="5" t="s">
        <v>365</v>
      </c>
      <c r="E16" s="5">
        <v>8</v>
      </c>
      <c r="F16" s="5" t="s">
        <v>15</v>
      </c>
      <c r="G16" s="5">
        <v>113</v>
      </c>
      <c r="H16" s="5">
        <v>25.8</v>
      </c>
      <c r="I16" s="5"/>
      <c r="J16" s="5"/>
      <c r="V16" s="10" t="s">
        <v>371</v>
      </c>
      <c r="W16" s="15" t="s">
        <v>376</v>
      </c>
      <c r="X16" s="15" t="s">
        <v>376</v>
      </c>
      <c r="Y16" s="15" t="s">
        <v>376</v>
      </c>
      <c r="Z16" s="15" t="s">
        <v>374</v>
      </c>
      <c r="AA16" s="15" t="s">
        <v>375</v>
      </c>
      <c r="AB16" s="5"/>
    </row>
    <row r="17" spans="2:28" x14ac:dyDescent="0.35">
      <c r="B17" s="5" t="str">
        <f t="shared" si="4"/>
        <v>Punta Morales</v>
      </c>
      <c r="C17" s="5">
        <f t="shared" si="5"/>
        <v>5</v>
      </c>
      <c r="D17" s="5" t="s">
        <v>364</v>
      </c>
      <c r="E17" s="5">
        <v>1</v>
      </c>
      <c r="F17" s="5" t="s">
        <v>22</v>
      </c>
      <c r="G17" s="5">
        <v>16</v>
      </c>
      <c r="H17" s="5">
        <v>0.11</v>
      </c>
      <c r="I17" s="5"/>
      <c r="J17" s="5"/>
      <c r="V17" s="10" t="s">
        <v>388</v>
      </c>
      <c r="W17" s="20">
        <v>41</v>
      </c>
      <c r="X17" s="20">
        <v>42</v>
      </c>
      <c r="Y17" s="20">
        <v>42</v>
      </c>
      <c r="Z17" s="15"/>
      <c r="AA17" s="15"/>
      <c r="AB17" s="5"/>
    </row>
    <row r="18" spans="2:28" x14ac:dyDescent="0.35">
      <c r="B18" s="5" t="str">
        <f t="shared" si="4"/>
        <v>Punta Morales</v>
      </c>
      <c r="C18" s="5">
        <f t="shared" si="5"/>
        <v>5</v>
      </c>
      <c r="D18" s="5" t="s">
        <v>364</v>
      </c>
      <c r="E18" s="5">
        <v>1</v>
      </c>
      <c r="F18" s="5" t="s">
        <v>22</v>
      </c>
      <c r="G18" s="5">
        <v>21</v>
      </c>
      <c r="H18" s="5">
        <v>0.19</v>
      </c>
      <c r="I18" s="5"/>
      <c r="J18" s="5"/>
      <c r="V18" s="10" t="s">
        <v>389</v>
      </c>
      <c r="W18" s="20">
        <v>44</v>
      </c>
      <c r="X18" s="20">
        <v>44</v>
      </c>
      <c r="Y18" s="20">
        <v>44.5</v>
      </c>
      <c r="Z18" s="15"/>
      <c r="AA18" s="15"/>
      <c r="AB18" s="5"/>
    </row>
    <row r="19" spans="2:28" x14ac:dyDescent="0.35">
      <c r="B19" s="5" t="str">
        <f t="shared" si="4"/>
        <v>Punta Morales</v>
      </c>
      <c r="C19" s="5">
        <f t="shared" si="5"/>
        <v>5</v>
      </c>
      <c r="D19" s="5" t="s">
        <v>364</v>
      </c>
      <c r="E19" s="5">
        <v>1</v>
      </c>
      <c r="F19" s="5" t="s">
        <v>22</v>
      </c>
      <c r="G19" s="5">
        <v>10</v>
      </c>
      <c r="H19" s="5">
        <v>0.03</v>
      </c>
      <c r="I19" s="5"/>
      <c r="J19" s="5"/>
      <c r="V19" s="10" t="s">
        <v>372</v>
      </c>
      <c r="W19" s="15">
        <f>AVERAGE(W17:W18)</f>
        <v>42.5</v>
      </c>
      <c r="X19" s="15">
        <f t="shared" ref="X19:Y19" si="7">AVERAGE(X17:X18)</f>
        <v>43</v>
      </c>
      <c r="Y19" s="15">
        <f t="shared" si="7"/>
        <v>43.25</v>
      </c>
      <c r="Z19" s="15">
        <f>AVERAGE($W19:$Y19)</f>
        <v>42.916666666666664</v>
      </c>
      <c r="AA19" s="15">
        <f>AVERAGE($W19:$Y19)</f>
        <v>42.916666666666664</v>
      </c>
      <c r="AB19" s="5"/>
    </row>
    <row r="20" spans="2:28" x14ac:dyDescent="0.35">
      <c r="B20" s="5" t="str">
        <f t="shared" si="4"/>
        <v>Punta Morales</v>
      </c>
      <c r="C20" s="5">
        <f t="shared" si="5"/>
        <v>5</v>
      </c>
      <c r="D20" s="5" t="s">
        <v>364</v>
      </c>
      <c r="E20" s="5">
        <v>1</v>
      </c>
      <c r="F20" s="5" t="s">
        <v>22</v>
      </c>
      <c r="G20" s="5">
        <v>9</v>
      </c>
      <c r="H20" s="5">
        <v>0.03</v>
      </c>
      <c r="I20" s="5"/>
      <c r="J20" s="5"/>
      <c r="V20" s="10" t="s">
        <v>1</v>
      </c>
      <c r="W20" s="15"/>
      <c r="X20" s="21"/>
      <c r="Y20" s="15"/>
      <c r="Z20" s="15"/>
      <c r="AA20" s="15"/>
      <c r="AB20" s="5"/>
    </row>
    <row r="21" spans="2:28" x14ac:dyDescent="0.35">
      <c r="B21" s="5" t="str">
        <f t="shared" si="4"/>
        <v>Punta Morales</v>
      </c>
      <c r="C21" s="5">
        <f t="shared" si="5"/>
        <v>5</v>
      </c>
      <c r="D21" s="5" t="s">
        <v>364</v>
      </c>
      <c r="E21" s="5">
        <v>1</v>
      </c>
      <c r="F21" s="5" t="s">
        <v>22</v>
      </c>
      <c r="G21" s="5">
        <v>19</v>
      </c>
      <c r="H21" s="5">
        <v>0.18</v>
      </c>
      <c r="I21" s="5"/>
      <c r="J21" s="5"/>
      <c r="V21" s="10" t="s">
        <v>2</v>
      </c>
      <c r="W21" s="15"/>
      <c r="X21" s="15"/>
      <c r="Y21" s="15"/>
      <c r="Z21" s="15"/>
      <c r="AA21" s="15"/>
      <c r="AB21" s="5"/>
    </row>
    <row r="22" spans="2:28" x14ac:dyDescent="0.35">
      <c r="B22" s="5" t="str">
        <f t="shared" si="4"/>
        <v>Punta Morales</v>
      </c>
      <c r="C22" s="5">
        <f t="shared" si="5"/>
        <v>5</v>
      </c>
      <c r="D22" s="5" t="s">
        <v>364</v>
      </c>
      <c r="E22" s="5">
        <v>1</v>
      </c>
      <c r="F22" s="5" t="s">
        <v>22</v>
      </c>
      <c r="G22" s="5">
        <v>21</v>
      </c>
      <c r="H22" s="5">
        <v>0.19</v>
      </c>
      <c r="I22" s="5"/>
      <c r="J22" s="5"/>
      <c r="V22" s="10" t="s">
        <v>3</v>
      </c>
      <c r="W22" s="15"/>
      <c r="X22" s="15"/>
      <c r="Y22" s="15"/>
      <c r="Z22" s="15"/>
      <c r="AA22" s="15"/>
      <c r="AB22" s="5"/>
    </row>
    <row r="23" spans="2:28" x14ac:dyDescent="0.35">
      <c r="B23" s="5" t="str">
        <f t="shared" si="4"/>
        <v>Punta Morales</v>
      </c>
      <c r="C23" s="5">
        <f t="shared" si="5"/>
        <v>5</v>
      </c>
      <c r="D23" s="5" t="s">
        <v>364</v>
      </c>
      <c r="E23" s="5">
        <v>1</v>
      </c>
      <c r="F23" s="5" t="s">
        <v>22</v>
      </c>
      <c r="G23" s="5">
        <v>14</v>
      </c>
      <c r="H23" s="5">
        <v>0.06</v>
      </c>
      <c r="I23" s="5"/>
      <c r="J23" s="5"/>
      <c r="V23" s="10" t="s">
        <v>4</v>
      </c>
      <c r="W23" s="15"/>
      <c r="X23" s="15"/>
      <c r="Y23" s="15"/>
      <c r="Z23" s="15"/>
      <c r="AA23" s="15"/>
      <c r="AB23" s="5"/>
    </row>
    <row r="24" spans="2:28" x14ac:dyDescent="0.35">
      <c r="B24" s="5" t="str">
        <f t="shared" si="4"/>
        <v>Punta Morales</v>
      </c>
      <c r="C24" s="5">
        <f t="shared" si="5"/>
        <v>5</v>
      </c>
      <c r="D24" s="5" t="s">
        <v>364</v>
      </c>
      <c r="E24" s="5">
        <v>1</v>
      </c>
      <c r="F24" s="5" t="s">
        <v>22</v>
      </c>
      <c r="G24" s="5">
        <v>19</v>
      </c>
      <c r="H24" s="5">
        <v>0.14000000000000001</v>
      </c>
      <c r="I24" s="5"/>
      <c r="J24" s="5"/>
      <c r="V24" s="10" t="s">
        <v>354</v>
      </c>
      <c r="W24" s="19">
        <v>9.51</v>
      </c>
      <c r="X24" s="19">
        <v>7.19</v>
      </c>
      <c r="Y24" s="19">
        <v>8.0500000000000007</v>
      </c>
      <c r="Z24" s="19">
        <f t="shared" ref="Z24:AA31" si="8">AVERAGE($W24:$Y24)</f>
        <v>8.25</v>
      </c>
      <c r="AA24" s="19">
        <f t="shared" si="8"/>
        <v>8.25</v>
      </c>
      <c r="AB24" s="5"/>
    </row>
    <row r="25" spans="2:28" x14ac:dyDescent="0.35">
      <c r="B25" s="5" t="str">
        <f t="shared" si="4"/>
        <v>Punta Morales</v>
      </c>
      <c r="C25" s="5">
        <f t="shared" si="5"/>
        <v>5</v>
      </c>
      <c r="D25" s="5" t="s">
        <v>364</v>
      </c>
      <c r="E25" s="5">
        <v>1</v>
      </c>
      <c r="F25" s="5" t="s">
        <v>22</v>
      </c>
      <c r="G25" s="5">
        <v>20</v>
      </c>
      <c r="H25" s="5">
        <v>0.19</v>
      </c>
      <c r="I25" s="5"/>
      <c r="J25" s="5"/>
      <c r="V25" s="10" t="s">
        <v>17</v>
      </c>
      <c r="W25" s="15">
        <v>47.16</v>
      </c>
      <c r="X25" s="15">
        <v>48.32</v>
      </c>
      <c r="Y25" s="15">
        <v>46.4</v>
      </c>
      <c r="Z25" s="15"/>
      <c r="AA25" s="15"/>
      <c r="AB25" s="5"/>
    </row>
    <row r="26" spans="2:28" x14ac:dyDescent="0.35">
      <c r="B26" s="5" t="str">
        <f t="shared" si="4"/>
        <v>Punta Morales</v>
      </c>
      <c r="C26" s="5">
        <f t="shared" si="5"/>
        <v>5</v>
      </c>
      <c r="D26" s="5" t="s">
        <v>364</v>
      </c>
      <c r="E26" s="5">
        <v>1</v>
      </c>
      <c r="F26" s="5" t="s">
        <v>22</v>
      </c>
      <c r="G26" s="5">
        <v>17</v>
      </c>
      <c r="H26" s="5">
        <v>0.12</v>
      </c>
      <c r="I26" s="5"/>
      <c r="J26" s="5"/>
      <c r="Q26" s="12"/>
      <c r="V26" s="10" t="s">
        <v>986</v>
      </c>
      <c r="W26" s="15"/>
      <c r="X26" s="15"/>
      <c r="Y26" s="15"/>
      <c r="Z26" s="15"/>
      <c r="AA26" s="15"/>
      <c r="AB26" s="5"/>
    </row>
    <row r="27" spans="2:28" x14ac:dyDescent="0.35">
      <c r="B27" s="5" t="str">
        <f t="shared" si="4"/>
        <v>Punta Morales</v>
      </c>
      <c r="C27" s="5">
        <f t="shared" si="5"/>
        <v>5</v>
      </c>
      <c r="D27" s="5" t="s">
        <v>364</v>
      </c>
      <c r="E27" s="5">
        <v>1</v>
      </c>
      <c r="F27" s="5" t="s">
        <v>22</v>
      </c>
      <c r="G27" s="5">
        <v>21</v>
      </c>
      <c r="H27" s="5">
        <v>0.17</v>
      </c>
      <c r="I27" s="5"/>
      <c r="J27" s="5"/>
      <c r="V27" s="10" t="s">
        <v>988</v>
      </c>
      <c r="W27" s="15"/>
      <c r="X27" s="15"/>
      <c r="Y27" s="15"/>
      <c r="Z27" s="15"/>
      <c r="AA27" s="15"/>
      <c r="AB27" s="5"/>
    </row>
    <row r="28" spans="2:28" x14ac:dyDescent="0.35">
      <c r="B28" s="5" t="str">
        <f t="shared" si="4"/>
        <v>Punta Morales</v>
      </c>
      <c r="C28" s="5">
        <f t="shared" si="5"/>
        <v>5</v>
      </c>
      <c r="D28" s="5" t="s">
        <v>364</v>
      </c>
      <c r="E28" s="5">
        <v>1</v>
      </c>
      <c r="F28" s="5" t="s">
        <v>22</v>
      </c>
      <c r="G28" s="5">
        <v>20</v>
      </c>
      <c r="H28" s="5">
        <v>0.14000000000000001</v>
      </c>
      <c r="I28" s="5"/>
      <c r="J28" s="5"/>
      <c r="V28" s="10" t="s">
        <v>992</v>
      </c>
      <c r="W28" s="15"/>
      <c r="X28" s="15"/>
      <c r="Y28" s="15"/>
      <c r="Z28" s="15"/>
      <c r="AA28" s="15"/>
      <c r="AB28" s="5"/>
    </row>
    <row r="29" spans="2:28" x14ac:dyDescent="0.35">
      <c r="B29" s="5" t="str">
        <f t="shared" ref="B29:B38" si="9">$W$5</f>
        <v>Punta Morales</v>
      </c>
      <c r="C29" s="5">
        <f t="shared" ref="C29:C38" si="10">$W$6</f>
        <v>5</v>
      </c>
      <c r="D29" s="5" t="s">
        <v>364</v>
      </c>
      <c r="E29" s="5">
        <v>1</v>
      </c>
      <c r="F29" s="5" t="s">
        <v>22</v>
      </c>
      <c r="G29" s="5">
        <v>19</v>
      </c>
      <c r="H29" s="5">
        <v>0.17</v>
      </c>
      <c r="I29" s="5"/>
      <c r="J29" s="5"/>
      <c r="V29" s="10" t="s">
        <v>5</v>
      </c>
      <c r="W29" s="15">
        <v>30</v>
      </c>
      <c r="X29" s="15">
        <v>30</v>
      </c>
      <c r="Y29" s="15">
        <v>28</v>
      </c>
      <c r="Z29" s="15">
        <f t="shared" si="8"/>
        <v>29.333333333333332</v>
      </c>
      <c r="AA29" s="15">
        <f t="shared" si="8"/>
        <v>29.333333333333332</v>
      </c>
      <c r="AB29" s="5"/>
    </row>
    <row r="30" spans="2:28" x14ac:dyDescent="0.35">
      <c r="B30" s="5" t="str">
        <f t="shared" si="9"/>
        <v>Punta Morales</v>
      </c>
      <c r="C30" s="5">
        <f t="shared" si="10"/>
        <v>5</v>
      </c>
      <c r="D30" s="5" t="s">
        <v>364</v>
      </c>
      <c r="E30" s="5">
        <v>1</v>
      </c>
      <c r="F30" s="5" t="s">
        <v>22</v>
      </c>
      <c r="G30" s="5">
        <v>24</v>
      </c>
      <c r="H30" s="5">
        <v>0.23</v>
      </c>
      <c r="I30" s="5"/>
      <c r="J30" s="5"/>
      <c r="V30" s="10" t="s">
        <v>989</v>
      </c>
      <c r="W30" s="15"/>
      <c r="X30" s="15"/>
      <c r="Y30" s="15"/>
      <c r="Z30" s="15"/>
      <c r="AA30" s="15"/>
      <c r="AB30" s="5"/>
    </row>
    <row r="31" spans="2:28" x14ac:dyDescent="0.35">
      <c r="B31" s="5" t="str">
        <f t="shared" si="9"/>
        <v>Punta Morales</v>
      </c>
      <c r="C31" s="5">
        <f t="shared" si="10"/>
        <v>5</v>
      </c>
      <c r="D31" s="5" t="s">
        <v>364</v>
      </c>
      <c r="E31" s="5">
        <v>1</v>
      </c>
      <c r="F31" s="5" t="s">
        <v>22</v>
      </c>
      <c r="G31" s="5">
        <v>18</v>
      </c>
      <c r="H31" s="5">
        <v>0.12</v>
      </c>
      <c r="I31" s="5"/>
      <c r="J31" s="5"/>
      <c r="V31" s="10" t="s">
        <v>377</v>
      </c>
      <c r="W31" s="15">
        <v>31.3</v>
      </c>
      <c r="X31" s="15">
        <v>30.6</v>
      </c>
      <c r="Y31" s="15">
        <v>31.2</v>
      </c>
      <c r="Z31" s="15">
        <f t="shared" si="8"/>
        <v>31.033333333333335</v>
      </c>
      <c r="AA31" s="15">
        <f t="shared" si="8"/>
        <v>31.033333333333335</v>
      </c>
    </row>
    <row r="32" spans="2:28" x14ac:dyDescent="0.35">
      <c r="B32" s="5" t="str">
        <f t="shared" si="9"/>
        <v>Punta Morales</v>
      </c>
      <c r="C32" s="5">
        <f t="shared" si="10"/>
        <v>5</v>
      </c>
      <c r="D32" s="5" t="s">
        <v>364</v>
      </c>
      <c r="E32" s="5">
        <v>1</v>
      </c>
      <c r="F32" s="5" t="s">
        <v>22</v>
      </c>
      <c r="G32" s="5">
        <v>19</v>
      </c>
      <c r="H32" s="5">
        <v>0.14000000000000001</v>
      </c>
      <c r="I32" s="5"/>
      <c r="J32" s="5"/>
      <c r="V32" s="10" t="s">
        <v>387</v>
      </c>
      <c r="W32" s="15"/>
      <c r="X32" s="15"/>
      <c r="Y32" s="15"/>
      <c r="Z32" s="15"/>
      <c r="AA32" s="15"/>
    </row>
    <row r="33" spans="2:10" x14ac:dyDescent="0.35">
      <c r="B33" s="5" t="str">
        <f t="shared" si="9"/>
        <v>Punta Morales</v>
      </c>
      <c r="C33" s="5">
        <f t="shared" si="10"/>
        <v>5</v>
      </c>
      <c r="D33" s="5" t="s">
        <v>364</v>
      </c>
      <c r="E33" s="5">
        <v>1</v>
      </c>
      <c r="F33" s="5" t="s">
        <v>22</v>
      </c>
      <c r="G33" s="5">
        <v>19</v>
      </c>
      <c r="H33" s="5">
        <v>0.16</v>
      </c>
      <c r="I33" s="5"/>
      <c r="J33" s="5"/>
    </row>
    <row r="34" spans="2:10" x14ac:dyDescent="0.35">
      <c r="B34" s="5" t="str">
        <f t="shared" si="9"/>
        <v>Punta Morales</v>
      </c>
      <c r="C34" s="5">
        <f t="shared" si="10"/>
        <v>5</v>
      </c>
      <c r="D34" s="5" t="s">
        <v>364</v>
      </c>
      <c r="E34" s="5">
        <v>1</v>
      </c>
      <c r="F34" s="5" t="s">
        <v>22</v>
      </c>
      <c r="G34" s="5">
        <v>15</v>
      </c>
      <c r="H34" s="5">
        <v>7.0000000000000007E-2</v>
      </c>
      <c r="I34" s="5"/>
      <c r="J34" s="5"/>
    </row>
    <row r="35" spans="2:10" x14ac:dyDescent="0.35">
      <c r="B35" s="5" t="str">
        <f t="shared" si="9"/>
        <v>Punta Morales</v>
      </c>
      <c r="C35" s="5">
        <f t="shared" si="10"/>
        <v>5</v>
      </c>
      <c r="D35" s="5" t="s">
        <v>364</v>
      </c>
      <c r="E35" s="5">
        <v>1</v>
      </c>
      <c r="F35" s="5" t="s">
        <v>22</v>
      </c>
      <c r="G35" s="5">
        <v>13</v>
      </c>
      <c r="H35" s="5">
        <v>0.06</v>
      </c>
      <c r="I35" s="5"/>
      <c r="J35" s="5"/>
    </row>
    <row r="36" spans="2:10" x14ac:dyDescent="0.35">
      <c r="B36" s="5" t="str">
        <f t="shared" si="9"/>
        <v>Punta Morales</v>
      </c>
      <c r="C36" s="5">
        <f t="shared" si="10"/>
        <v>5</v>
      </c>
      <c r="D36" s="5" t="s">
        <v>364</v>
      </c>
      <c r="E36" s="5">
        <v>1</v>
      </c>
      <c r="F36" s="5" t="s">
        <v>22</v>
      </c>
      <c r="G36" s="5">
        <v>17</v>
      </c>
      <c r="H36" s="5">
        <v>0.13</v>
      </c>
      <c r="I36" s="5"/>
      <c r="J36" s="5"/>
    </row>
    <row r="37" spans="2:10" x14ac:dyDescent="0.35">
      <c r="B37" s="5" t="str">
        <f t="shared" si="9"/>
        <v>Punta Morales</v>
      </c>
      <c r="C37" s="5">
        <f t="shared" si="10"/>
        <v>5</v>
      </c>
      <c r="D37" s="5" t="s">
        <v>364</v>
      </c>
      <c r="E37" s="5">
        <v>1</v>
      </c>
      <c r="F37" s="5" t="s">
        <v>22</v>
      </c>
      <c r="G37" s="5">
        <v>15</v>
      </c>
      <c r="H37" s="5">
        <v>0.08</v>
      </c>
      <c r="I37" s="5"/>
      <c r="J37" s="5"/>
    </row>
    <row r="38" spans="2:10" x14ac:dyDescent="0.35">
      <c r="B38" s="5" t="str">
        <f t="shared" si="9"/>
        <v>Punta Morales</v>
      </c>
      <c r="C38" s="5">
        <f t="shared" si="10"/>
        <v>5</v>
      </c>
      <c r="D38" s="5" t="s">
        <v>364</v>
      </c>
      <c r="E38" s="5">
        <v>1</v>
      </c>
      <c r="F38" s="5" t="s">
        <v>22</v>
      </c>
      <c r="G38" s="5">
        <v>10</v>
      </c>
      <c r="H38" s="5">
        <v>0.03</v>
      </c>
      <c r="I38" s="5"/>
      <c r="J38" s="5"/>
    </row>
    <row r="39" spans="2:10" x14ac:dyDescent="0.35">
      <c r="B39" s="5" t="str">
        <f t="shared" ref="B39:B42" si="11">$W$5</f>
        <v>Punta Morales</v>
      </c>
      <c r="C39" s="5">
        <f t="shared" ref="C39:C42" si="12">$W$6</f>
        <v>5</v>
      </c>
      <c r="D39" s="5" t="s">
        <v>364</v>
      </c>
      <c r="E39" s="5">
        <v>1</v>
      </c>
      <c r="F39" s="5" t="s">
        <v>22</v>
      </c>
      <c r="G39" s="5">
        <v>30</v>
      </c>
      <c r="H39" s="5">
        <v>0.19</v>
      </c>
      <c r="I39" s="5"/>
      <c r="J39" s="5"/>
    </row>
    <row r="40" spans="2:10" x14ac:dyDescent="0.35">
      <c r="B40" s="5" t="str">
        <f t="shared" si="11"/>
        <v>Punta Morales</v>
      </c>
      <c r="C40" s="5">
        <f t="shared" si="12"/>
        <v>5</v>
      </c>
      <c r="D40" s="5" t="s">
        <v>364</v>
      </c>
      <c r="E40" s="5">
        <v>1</v>
      </c>
      <c r="F40" s="5" t="s">
        <v>22</v>
      </c>
      <c r="G40" s="5">
        <v>19</v>
      </c>
      <c r="H40" s="5">
        <v>0.16</v>
      </c>
      <c r="I40" s="5"/>
      <c r="J40" s="5"/>
    </row>
    <row r="41" spans="2:10" x14ac:dyDescent="0.35">
      <c r="B41" s="5" t="str">
        <f t="shared" si="11"/>
        <v>Punta Morales</v>
      </c>
      <c r="C41" s="5">
        <f t="shared" si="12"/>
        <v>5</v>
      </c>
      <c r="D41" s="5" t="s">
        <v>364</v>
      </c>
      <c r="E41" s="5">
        <v>1</v>
      </c>
      <c r="F41" s="5" t="s">
        <v>22</v>
      </c>
      <c r="G41" s="5">
        <v>14</v>
      </c>
      <c r="H41" s="5">
        <v>0.06</v>
      </c>
      <c r="I41" s="5"/>
      <c r="J41" s="5"/>
    </row>
    <row r="42" spans="2:10" x14ac:dyDescent="0.35">
      <c r="B42" s="5" t="str">
        <f t="shared" si="11"/>
        <v>Punta Morales</v>
      </c>
      <c r="C42" s="5">
        <f t="shared" si="12"/>
        <v>5</v>
      </c>
      <c r="D42" s="5" t="s">
        <v>364</v>
      </c>
      <c r="E42" s="5">
        <v>1</v>
      </c>
      <c r="F42" s="5" t="s">
        <v>22</v>
      </c>
      <c r="G42" s="5">
        <v>15</v>
      </c>
      <c r="H42" s="5">
        <v>0.04</v>
      </c>
      <c r="I42" s="5"/>
      <c r="J42" s="5"/>
    </row>
    <row r="43" spans="2:10" x14ac:dyDescent="0.35">
      <c r="B43" s="5" t="str">
        <f t="shared" ref="B43:B45" si="13">$W$5</f>
        <v>Punta Morales</v>
      </c>
      <c r="C43" s="5">
        <f t="shared" ref="C43:C45" si="14">$W$6</f>
        <v>5</v>
      </c>
      <c r="D43" s="5" t="s">
        <v>364</v>
      </c>
      <c r="E43" s="5">
        <v>1</v>
      </c>
      <c r="F43" s="5" t="s">
        <v>22</v>
      </c>
      <c r="G43" s="5">
        <v>17</v>
      </c>
      <c r="H43" s="5">
        <v>0.12</v>
      </c>
      <c r="I43" s="5"/>
      <c r="J43" s="5"/>
    </row>
    <row r="44" spans="2:10" x14ac:dyDescent="0.35">
      <c r="B44" s="5" t="str">
        <f t="shared" si="13"/>
        <v>Punta Morales</v>
      </c>
      <c r="C44" s="5">
        <f t="shared" si="14"/>
        <v>5</v>
      </c>
      <c r="D44" s="5" t="s">
        <v>364</v>
      </c>
      <c r="E44" s="5">
        <v>1</v>
      </c>
      <c r="F44" s="5" t="s">
        <v>22</v>
      </c>
      <c r="G44" s="5">
        <v>18</v>
      </c>
      <c r="H44" s="5">
        <v>0.13</v>
      </c>
      <c r="I44" s="5"/>
      <c r="J44" s="5"/>
    </row>
    <row r="45" spans="2:10" x14ac:dyDescent="0.35">
      <c r="B45" s="5" t="str">
        <f t="shared" si="13"/>
        <v>Punta Morales</v>
      </c>
      <c r="C45" s="5">
        <f t="shared" si="14"/>
        <v>5</v>
      </c>
      <c r="D45" s="5" t="s">
        <v>364</v>
      </c>
      <c r="E45" s="5">
        <v>1</v>
      </c>
      <c r="F45" s="5" t="s">
        <v>22</v>
      </c>
      <c r="G45" s="5">
        <v>14</v>
      </c>
      <c r="H45" s="5">
        <v>7.0000000000000007E-2</v>
      </c>
      <c r="I45" s="5"/>
      <c r="J45" s="5"/>
    </row>
    <row r="46" spans="2:10" x14ac:dyDescent="0.35">
      <c r="B46" s="5" t="str">
        <f t="shared" ref="B46:B77" si="15">$W$5</f>
        <v>Punta Morales</v>
      </c>
      <c r="C46" s="5">
        <f t="shared" ref="C46:C77" si="16">$W$6</f>
        <v>5</v>
      </c>
      <c r="D46" s="5" t="s">
        <v>364</v>
      </c>
      <c r="E46" s="5">
        <v>1</v>
      </c>
      <c r="F46" s="5" t="s">
        <v>77</v>
      </c>
      <c r="G46" s="5">
        <v>43</v>
      </c>
      <c r="H46" s="5">
        <v>0.59</v>
      </c>
      <c r="I46" s="5"/>
      <c r="J46" s="5"/>
    </row>
    <row r="47" spans="2:10" x14ac:dyDescent="0.35">
      <c r="B47" s="5" t="str">
        <f t="shared" si="15"/>
        <v>Punta Morales</v>
      </c>
      <c r="C47" s="5">
        <f t="shared" si="16"/>
        <v>5</v>
      </c>
      <c r="D47" s="5" t="s">
        <v>364</v>
      </c>
      <c r="E47" s="5">
        <v>1</v>
      </c>
      <c r="F47" s="5" t="s">
        <v>77</v>
      </c>
      <c r="G47" s="5">
        <v>41</v>
      </c>
      <c r="H47" s="5">
        <v>0.72</v>
      </c>
      <c r="I47" s="5"/>
      <c r="J47" s="5"/>
    </row>
    <row r="48" spans="2:10" x14ac:dyDescent="0.35">
      <c r="B48" s="5" t="str">
        <f t="shared" si="15"/>
        <v>Punta Morales</v>
      </c>
      <c r="C48" s="5">
        <f t="shared" si="16"/>
        <v>5</v>
      </c>
      <c r="D48" s="5" t="s">
        <v>364</v>
      </c>
      <c r="E48" s="5">
        <v>1</v>
      </c>
      <c r="F48" s="5" t="s">
        <v>77</v>
      </c>
      <c r="G48" s="5">
        <v>33</v>
      </c>
      <c r="H48" s="5">
        <v>0.34</v>
      </c>
      <c r="I48" s="5"/>
      <c r="J48" s="5"/>
    </row>
    <row r="49" spans="2:10" x14ac:dyDescent="0.35">
      <c r="B49" s="5" t="str">
        <f t="shared" si="15"/>
        <v>Punta Morales</v>
      </c>
      <c r="C49" s="5">
        <f t="shared" si="16"/>
        <v>5</v>
      </c>
      <c r="D49" s="5" t="s">
        <v>364</v>
      </c>
      <c r="E49" s="5">
        <v>1</v>
      </c>
      <c r="F49" s="5" t="s">
        <v>77</v>
      </c>
      <c r="G49" s="5">
        <v>42</v>
      </c>
      <c r="H49" s="5">
        <v>0.74</v>
      </c>
      <c r="I49" s="5"/>
      <c r="J49" s="5"/>
    </row>
    <row r="50" spans="2:10" x14ac:dyDescent="0.35">
      <c r="B50" s="5" t="str">
        <f t="shared" si="15"/>
        <v>Punta Morales</v>
      </c>
      <c r="C50" s="5">
        <f t="shared" si="16"/>
        <v>5</v>
      </c>
      <c r="D50" s="5" t="s">
        <v>364</v>
      </c>
      <c r="E50" s="5">
        <v>1</v>
      </c>
      <c r="F50" s="5" t="s">
        <v>77</v>
      </c>
      <c r="G50" s="5">
        <v>30</v>
      </c>
      <c r="H50" s="5">
        <v>0.27</v>
      </c>
      <c r="I50" s="5"/>
      <c r="J50" s="5"/>
    </row>
    <row r="51" spans="2:10" x14ac:dyDescent="0.35">
      <c r="B51" s="5" t="str">
        <f t="shared" si="15"/>
        <v>Punta Morales</v>
      </c>
      <c r="C51" s="5">
        <f t="shared" si="16"/>
        <v>5</v>
      </c>
      <c r="D51" s="5" t="s">
        <v>364</v>
      </c>
      <c r="E51" s="5">
        <v>1</v>
      </c>
      <c r="F51" s="5" t="s">
        <v>77</v>
      </c>
      <c r="G51" s="5">
        <v>31</v>
      </c>
      <c r="H51" s="5">
        <v>0.32</v>
      </c>
      <c r="I51" s="5"/>
      <c r="J51" s="5"/>
    </row>
    <row r="52" spans="2:10" x14ac:dyDescent="0.35">
      <c r="B52" s="5" t="str">
        <f t="shared" si="15"/>
        <v>Punta Morales</v>
      </c>
      <c r="C52" s="5">
        <f t="shared" si="16"/>
        <v>5</v>
      </c>
      <c r="D52" s="5" t="s">
        <v>364</v>
      </c>
      <c r="E52" s="5">
        <v>1</v>
      </c>
      <c r="F52" s="5" t="s">
        <v>77</v>
      </c>
      <c r="G52" s="5">
        <v>30</v>
      </c>
      <c r="H52" s="5">
        <v>0.28000000000000003</v>
      </c>
      <c r="I52" s="5"/>
      <c r="J52" s="5"/>
    </row>
    <row r="53" spans="2:10" x14ac:dyDescent="0.35">
      <c r="B53" s="5" t="str">
        <f t="shared" si="15"/>
        <v>Punta Morales</v>
      </c>
      <c r="C53" s="5">
        <f t="shared" si="16"/>
        <v>5</v>
      </c>
      <c r="D53" s="5" t="s">
        <v>364</v>
      </c>
      <c r="E53" s="5">
        <v>1</v>
      </c>
      <c r="F53" s="5" t="s">
        <v>77</v>
      </c>
      <c r="G53" s="5">
        <v>35</v>
      </c>
      <c r="H53" s="5">
        <v>0.47</v>
      </c>
      <c r="I53" s="5"/>
      <c r="J53" s="5"/>
    </row>
    <row r="54" spans="2:10" x14ac:dyDescent="0.35">
      <c r="B54" s="5" t="str">
        <f t="shared" si="15"/>
        <v>Punta Morales</v>
      </c>
      <c r="C54" s="5">
        <f t="shared" si="16"/>
        <v>5</v>
      </c>
      <c r="D54" s="5" t="s">
        <v>364</v>
      </c>
      <c r="E54" s="5">
        <v>1</v>
      </c>
      <c r="F54" s="5" t="s">
        <v>77</v>
      </c>
      <c r="G54" s="5">
        <v>30</v>
      </c>
      <c r="H54" s="5">
        <v>0.3</v>
      </c>
      <c r="I54" s="5"/>
      <c r="J54" s="5"/>
    </row>
    <row r="55" spans="2:10" x14ac:dyDescent="0.35">
      <c r="B55" s="5" t="str">
        <f t="shared" si="15"/>
        <v>Punta Morales</v>
      </c>
      <c r="C55" s="5">
        <f t="shared" si="16"/>
        <v>5</v>
      </c>
      <c r="D55" s="5" t="s">
        <v>364</v>
      </c>
      <c r="E55" s="5">
        <v>1</v>
      </c>
      <c r="F55" s="5" t="s">
        <v>77</v>
      </c>
      <c r="G55" s="5">
        <v>20</v>
      </c>
      <c r="H55" s="5">
        <v>0.08</v>
      </c>
      <c r="I55" s="5"/>
      <c r="J55" s="5"/>
    </row>
    <row r="56" spans="2:10" x14ac:dyDescent="0.35">
      <c r="B56" s="5" t="str">
        <f t="shared" si="15"/>
        <v>Punta Morales</v>
      </c>
      <c r="C56" s="5">
        <f t="shared" si="16"/>
        <v>5</v>
      </c>
      <c r="D56" s="5" t="s">
        <v>364</v>
      </c>
      <c r="E56" s="5">
        <v>1</v>
      </c>
      <c r="F56" s="5" t="s">
        <v>77</v>
      </c>
      <c r="G56" s="5">
        <v>30</v>
      </c>
      <c r="H56" s="5">
        <v>0.28999999999999998</v>
      </c>
      <c r="I56" s="5"/>
      <c r="J56" s="5"/>
    </row>
    <row r="57" spans="2:10" x14ac:dyDescent="0.35">
      <c r="B57" s="5" t="str">
        <f t="shared" si="15"/>
        <v>Punta Morales</v>
      </c>
      <c r="C57" s="5">
        <f t="shared" si="16"/>
        <v>5</v>
      </c>
      <c r="D57" s="5" t="s">
        <v>364</v>
      </c>
      <c r="E57" s="5">
        <v>1</v>
      </c>
      <c r="F57" s="5" t="s">
        <v>77</v>
      </c>
      <c r="G57" s="5">
        <v>30</v>
      </c>
      <c r="H57" s="5">
        <v>0.3</v>
      </c>
      <c r="I57" s="5"/>
      <c r="J57" s="5"/>
    </row>
    <row r="58" spans="2:10" x14ac:dyDescent="0.35">
      <c r="B58" s="5" t="str">
        <f t="shared" si="15"/>
        <v>Punta Morales</v>
      </c>
      <c r="C58" s="5">
        <f t="shared" si="16"/>
        <v>5</v>
      </c>
      <c r="D58" s="5" t="s">
        <v>364</v>
      </c>
      <c r="E58" s="5">
        <v>1</v>
      </c>
      <c r="F58" s="5" t="s">
        <v>77</v>
      </c>
      <c r="G58" s="5">
        <v>36</v>
      </c>
      <c r="H58" s="5">
        <v>0.44</v>
      </c>
      <c r="I58" s="5"/>
      <c r="J58" s="5"/>
    </row>
    <row r="59" spans="2:10" x14ac:dyDescent="0.35">
      <c r="B59" s="5" t="str">
        <f t="shared" si="15"/>
        <v>Punta Morales</v>
      </c>
      <c r="C59" s="5">
        <f t="shared" si="16"/>
        <v>5</v>
      </c>
      <c r="D59" s="5" t="s">
        <v>364</v>
      </c>
      <c r="E59" s="5">
        <v>1</v>
      </c>
      <c r="F59" s="5" t="s">
        <v>77</v>
      </c>
      <c r="G59" s="5">
        <v>25</v>
      </c>
      <c r="H59" s="5">
        <v>0.15</v>
      </c>
      <c r="I59" s="5"/>
      <c r="J59" s="5"/>
    </row>
    <row r="60" spans="2:10" x14ac:dyDescent="0.35">
      <c r="B60" s="5" t="str">
        <f t="shared" si="15"/>
        <v>Punta Morales</v>
      </c>
      <c r="C60" s="5">
        <f t="shared" si="16"/>
        <v>5</v>
      </c>
      <c r="D60" s="5" t="s">
        <v>364</v>
      </c>
      <c r="E60" s="5">
        <v>1</v>
      </c>
      <c r="F60" s="5" t="s">
        <v>77</v>
      </c>
      <c r="G60" s="5">
        <v>26</v>
      </c>
      <c r="H60" s="5">
        <v>0.14000000000000001</v>
      </c>
      <c r="I60" s="5"/>
      <c r="J60" s="5"/>
    </row>
    <row r="61" spans="2:10" x14ac:dyDescent="0.35">
      <c r="B61" s="5" t="str">
        <f t="shared" si="15"/>
        <v>Punta Morales</v>
      </c>
      <c r="C61" s="5">
        <f t="shared" si="16"/>
        <v>5</v>
      </c>
      <c r="D61" s="5" t="s">
        <v>364</v>
      </c>
      <c r="E61" s="5">
        <v>1</v>
      </c>
      <c r="F61" s="5" t="s">
        <v>77</v>
      </c>
      <c r="G61" s="5">
        <v>24</v>
      </c>
      <c r="H61" s="5">
        <v>0.14000000000000001</v>
      </c>
      <c r="I61" s="5"/>
      <c r="J61" s="5"/>
    </row>
    <row r="62" spans="2:10" x14ac:dyDescent="0.35">
      <c r="B62" s="5" t="str">
        <f t="shared" si="15"/>
        <v>Punta Morales</v>
      </c>
      <c r="C62" s="5">
        <f t="shared" si="16"/>
        <v>5</v>
      </c>
      <c r="D62" s="5" t="s">
        <v>364</v>
      </c>
      <c r="E62" s="5">
        <v>1</v>
      </c>
      <c r="F62" s="5" t="s">
        <v>77</v>
      </c>
      <c r="G62" s="5">
        <v>47</v>
      </c>
      <c r="H62" s="5">
        <v>0.94</v>
      </c>
      <c r="I62" s="5"/>
      <c r="J62" s="5"/>
    </row>
    <row r="63" spans="2:10" x14ac:dyDescent="0.35">
      <c r="B63" s="5" t="str">
        <f t="shared" si="15"/>
        <v>Punta Morales</v>
      </c>
      <c r="C63" s="5">
        <f t="shared" si="16"/>
        <v>5</v>
      </c>
      <c r="D63" s="5" t="s">
        <v>364</v>
      </c>
      <c r="E63" s="5">
        <v>1</v>
      </c>
      <c r="F63" s="5" t="s">
        <v>77</v>
      </c>
      <c r="G63" s="5">
        <v>42</v>
      </c>
      <c r="H63" s="5">
        <v>0.71</v>
      </c>
      <c r="I63" s="5"/>
      <c r="J63" s="5"/>
    </row>
    <row r="64" spans="2:10" x14ac:dyDescent="0.35">
      <c r="B64" s="5" t="str">
        <f t="shared" si="15"/>
        <v>Punta Morales</v>
      </c>
      <c r="C64" s="5">
        <f t="shared" si="16"/>
        <v>5</v>
      </c>
      <c r="D64" s="5" t="s">
        <v>364</v>
      </c>
      <c r="E64" s="5">
        <v>1</v>
      </c>
      <c r="F64" s="5" t="s">
        <v>77</v>
      </c>
      <c r="G64" s="5">
        <v>45</v>
      </c>
      <c r="H64" s="5">
        <v>0.83</v>
      </c>
      <c r="I64" s="5"/>
      <c r="J64" s="5"/>
    </row>
    <row r="65" spans="2:10" x14ac:dyDescent="0.35">
      <c r="B65" s="5" t="str">
        <f t="shared" si="15"/>
        <v>Punta Morales</v>
      </c>
      <c r="C65" s="5">
        <f t="shared" si="16"/>
        <v>5</v>
      </c>
      <c r="D65" s="5" t="s">
        <v>364</v>
      </c>
      <c r="E65" s="5">
        <v>1</v>
      </c>
      <c r="F65" s="5" t="s">
        <v>77</v>
      </c>
      <c r="G65" s="5">
        <v>41</v>
      </c>
      <c r="H65" s="5">
        <v>0.32</v>
      </c>
      <c r="I65" s="5"/>
      <c r="J65" s="5"/>
    </row>
    <row r="66" spans="2:10" x14ac:dyDescent="0.35">
      <c r="B66" s="5" t="str">
        <f t="shared" si="15"/>
        <v>Punta Morales</v>
      </c>
      <c r="C66" s="5">
        <f t="shared" si="16"/>
        <v>5</v>
      </c>
      <c r="D66" s="5" t="s">
        <v>364</v>
      </c>
      <c r="E66" s="5">
        <v>1</v>
      </c>
      <c r="F66" s="5" t="s">
        <v>77</v>
      </c>
      <c r="G66" s="5">
        <v>45</v>
      </c>
      <c r="H66" s="5">
        <v>0.31</v>
      </c>
      <c r="I66" s="5"/>
      <c r="J66" s="5"/>
    </row>
    <row r="67" spans="2:10" x14ac:dyDescent="0.35">
      <c r="B67" s="5" t="str">
        <f t="shared" si="15"/>
        <v>Punta Morales</v>
      </c>
      <c r="C67" s="5">
        <f t="shared" si="16"/>
        <v>5</v>
      </c>
      <c r="D67" s="5" t="s">
        <v>364</v>
      </c>
      <c r="E67" s="5">
        <v>1</v>
      </c>
      <c r="F67" s="5" t="s">
        <v>77</v>
      </c>
      <c r="G67" s="5">
        <v>33</v>
      </c>
      <c r="H67" s="5">
        <v>0.37</v>
      </c>
      <c r="I67" s="5"/>
      <c r="J67" s="5"/>
    </row>
    <row r="68" spans="2:10" x14ac:dyDescent="0.35">
      <c r="B68" s="5" t="str">
        <f t="shared" si="15"/>
        <v>Punta Morales</v>
      </c>
      <c r="C68" s="5">
        <f t="shared" si="16"/>
        <v>5</v>
      </c>
      <c r="D68" s="5" t="s">
        <v>364</v>
      </c>
      <c r="E68" s="5">
        <v>1</v>
      </c>
      <c r="F68" s="5" t="s">
        <v>77</v>
      </c>
      <c r="G68" s="5">
        <v>40</v>
      </c>
      <c r="H68" s="5">
        <v>0.38</v>
      </c>
      <c r="I68" s="5"/>
      <c r="J68" s="5"/>
    </row>
    <row r="69" spans="2:10" x14ac:dyDescent="0.35">
      <c r="B69" s="5" t="str">
        <f t="shared" si="15"/>
        <v>Punta Morales</v>
      </c>
      <c r="C69" s="5">
        <f t="shared" si="16"/>
        <v>5</v>
      </c>
      <c r="D69" s="5" t="s">
        <v>364</v>
      </c>
      <c r="E69" s="5">
        <v>1</v>
      </c>
      <c r="F69" s="5" t="s">
        <v>77</v>
      </c>
      <c r="G69" s="5">
        <v>30</v>
      </c>
      <c r="H69" s="5">
        <v>0.27</v>
      </c>
      <c r="I69" s="5"/>
      <c r="J69" s="5"/>
    </row>
    <row r="70" spans="2:10" x14ac:dyDescent="0.35">
      <c r="B70" s="5" t="str">
        <f t="shared" si="15"/>
        <v>Punta Morales</v>
      </c>
      <c r="C70" s="5">
        <f t="shared" si="16"/>
        <v>5</v>
      </c>
      <c r="D70" s="5" t="s">
        <v>364</v>
      </c>
      <c r="E70" s="5">
        <v>1</v>
      </c>
      <c r="F70" s="5" t="s">
        <v>77</v>
      </c>
      <c r="G70" s="5">
        <v>35</v>
      </c>
      <c r="H70" s="5">
        <v>0.34</v>
      </c>
      <c r="I70" s="5"/>
      <c r="J70" s="5"/>
    </row>
    <row r="71" spans="2:10" x14ac:dyDescent="0.35">
      <c r="B71" s="5" t="str">
        <f t="shared" si="15"/>
        <v>Punta Morales</v>
      </c>
      <c r="C71" s="5">
        <f t="shared" si="16"/>
        <v>5</v>
      </c>
      <c r="D71" s="5" t="s">
        <v>364</v>
      </c>
      <c r="E71" s="5">
        <v>1</v>
      </c>
      <c r="F71" s="5" t="s">
        <v>77</v>
      </c>
      <c r="G71" s="5">
        <v>25</v>
      </c>
      <c r="H71" s="5">
        <v>0.13</v>
      </c>
      <c r="I71" s="5"/>
      <c r="J71" s="5"/>
    </row>
    <row r="72" spans="2:10" x14ac:dyDescent="0.35">
      <c r="B72" s="5" t="str">
        <f t="shared" si="15"/>
        <v>Punta Morales</v>
      </c>
      <c r="C72" s="5">
        <f t="shared" si="16"/>
        <v>5</v>
      </c>
      <c r="D72" s="5" t="s">
        <v>364</v>
      </c>
      <c r="E72" s="5">
        <v>1</v>
      </c>
      <c r="F72" s="5" t="s">
        <v>77</v>
      </c>
      <c r="G72" s="5">
        <v>30</v>
      </c>
      <c r="H72" s="5">
        <v>0.27</v>
      </c>
      <c r="I72" s="5"/>
      <c r="J72" s="5"/>
    </row>
    <row r="73" spans="2:10" x14ac:dyDescent="0.35">
      <c r="B73" s="5" t="str">
        <f t="shared" si="15"/>
        <v>Punta Morales</v>
      </c>
      <c r="C73" s="5">
        <f t="shared" si="16"/>
        <v>5</v>
      </c>
      <c r="D73" s="5" t="s">
        <v>364</v>
      </c>
      <c r="E73" s="5">
        <v>1</v>
      </c>
      <c r="F73" s="5" t="s">
        <v>77</v>
      </c>
      <c r="G73" s="5">
        <v>43</v>
      </c>
      <c r="H73" s="5">
        <v>0.7</v>
      </c>
      <c r="I73" s="5"/>
      <c r="J73" s="5"/>
    </row>
    <row r="74" spans="2:10" x14ac:dyDescent="0.35">
      <c r="B74" s="5" t="str">
        <f t="shared" si="15"/>
        <v>Punta Morales</v>
      </c>
      <c r="C74" s="5">
        <f t="shared" si="16"/>
        <v>5</v>
      </c>
      <c r="D74" s="5" t="s">
        <v>364</v>
      </c>
      <c r="E74" s="5">
        <v>1</v>
      </c>
      <c r="F74" s="5" t="s">
        <v>77</v>
      </c>
      <c r="G74" s="5">
        <v>34</v>
      </c>
      <c r="H74" s="5">
        <v>0.38</v>
      </c>
      <c r="I74" s="5"/>
      <c r="J74" s="5"/>
    </row>
    <row r="75" spans="2:10" x14ac:dyDescent="0.35">
      <c r="B75" s="5" t="str">
        <f t="shared" si="15"/>
        <v>Punta Morales</v>
      </c>
      <c r="C75" s="5">
        <f t="shared" si="16"/>
        <v>5</v>
      </c>
      <c r="D75" s="5" t="s">
        <v>364</v>
      </c>
      <c r="E75" s="5">
        <v>1</v>
      </c>
      <c r="F75" s="5" t="s">
        <v>77</v>
      </c>
      <c r="G75" s="5">
        <v>35</v>
      </c>
      <c r="H75" s="5">
        <v>0.41</v>
      </c>
      <c r="I75" s="5"/>
      <c r="J75" s="5"/>
    </row>
    <row r="76" spans="2:10" x14ac:dyDescent="0.35">
      <c r="B76" s="5" t="str">
        <f t="shared" si="15"/>
        <v>Punta Morales</v>
      </c>
      <c r="C76" s="5">
        <f t="shared" si="16"/>
        <v>5</v>
      </c>
      <c r="D76" s="5" t="s">
        <v>364</v>
      </c>
      <c r="E76" s="5">
        <v>1</v>
      </c>
      <c r="F76" s="5" t="s">
        <v>77</v>
      </c>
      <c r="G76" s="5">
        <v>33</v>
      </c>
      <c r="H76" s="5">
        <v>0.4</v>
      </c>
      <c r="I76" s="5"/>
      <c r="J76" s="5"/>
    </row>
    <row r="77" spans="2:10" x14ac:dyDescent="0.35">
      <c r="B77" s="5" t="str">
        <f t="shared" si="15"/>
        <v>Punta Morales</v>
      </c>
      <c r="C77" s="5">
        <f t="shared" si="16"/>
        <v>5</v>
      </c>
      <c r="D77" s="5" t="s">
        <v>364</v>
      </c>
      <c r="E77" s="5">
        <v>1</v>
      </c>
      <c r="F77" s="5" t="s">
        <v>71</v>
      </c>
      <c r="G77" s="5">
        <v>41</v>
      </c>
      <c r="H77" s="5">
        <v>0.75</v>
      </c>
      <c r="I77" s="5"/>
      <c r="J77" s="5" t="s">
        <v>1083</v>
      </c>
    </row>
    <row r="78" spans="2:10" x14ac:dyDescent="0.35">
      <c r="B78" s="5" t="str">
        <f t="shared" ref="B78:B109" si="17">$W$5</f>
        <v>Punta Morales</v>
      </c>
      <c r="C78" s="5">
        <f t="shared" ref="C78:C109" si="18">$W$6</f>
        <v>5</v>
      </c>
      <c r="D78" s="5" t="s">
        <v>364</v>
      </c>
      <c r="E78" s="5">
        <v>1</v>
      </c>
      <c r="F78" s="5" t="s">
        <v>71</v>
      </c>
      <c r="G78" s="5">
        <v>35</v>
      </c>
      <c r="H78" s="5">
        <v>0.4</v>
      </c>
      <c r="I78" s="5"/>
      <c r="J78" s="5" t="s">
        <v>1083</v>
      </c>
    </row>
    <row r="79" spans="2:10" x14ac:dyDescent="0.35">
      <c r="B79" s="5" t="str">
        <f t="shared" si="17"/>
        <v>Punta Morales</v>
      </c>
      <c r="C79" s="5">
        <f t="shared" si="18"/>
        <v>5</v>
      </c>
      <c r="D79" s="5" t="s">
        <v>364</v>
      </c>
      <c r="E79" s="5">
        <v>1</v>
      </c>
      <c r="F79" s="5" t="s">
        <v>71</v>
      </c>
      <c r="G79" s="5">
        <v>36</v>
      </c>
      <c r="H79" s="5">
        <v>0.55000000000000004</v>
      </c>
      <c r="I79" s="5"/>
      <c r="J79" s="5" t="s">
        <v>1083</v>
      </c>
    </row>
    <row r="80" spans="2:10" x14ac:dyDescent="0.35">
      <c r="B80" s="5" t="str">
        <f t="shared" si="17"/>
        <v>Punta Morales</v>
      </c>
      <c r="C80" s="5">
        <f t="shared" si="18"/>
        <v>5</v>
      </c>
      <c r="D80" s="5" t="s">
        <v>364</v>
      </c>
      <c r="E80" s="5">
        <v>1</v>
      </c>
      <c r="F80" s="5" t="s">
        <v>71</v>
      </c>
      <c r="G80" s="5">
        <v>36</v>
      </c>
      <c r="H80" s="5">
        <v>0.54</v>
      </c>
      <c r="I80" s="5"/>
      <c r="J80" s="5" t="s">
        <v>1083</v>
      </c>
    </row>
    <row r="81" spans="2:10" x14ac:dyDescent="0.35">
      <c r="B81" s="5" t="str">
        <f t="shared" si="17"/>
        <v>Punta Morales</v>
      </c>
      <c r="C81" s="5">
        <f t="shared" si="18"/>
        <v>5</v>
      </c>
      <c r="D81" s="5" t="s">
        <v>364</v>
      </c>
      <c r="E81" s="5">
        <v>1</v>
      </c>
      <c r="F81" s="5" t="s">
        <v>71</v>
      </c>
      <c r="G81" s="5">
        <v>28</v>
      </c>
      <c r="H81" s="5">
        <v>0.18</v>
      </c>
      <c r="I81" s="5"/>
      <c r="J81" s="5" t="s">
        <v>1083</v>
      </c>
    </row>
    <row r="82" spans="2:10" x14ac:dyDescent="0.35">
      <c r="B82" s="5" t="str">
        <f t="shared" si="17"/>
        <v>Punta Morales</v>
      </c>
      <c r="C82" s="5">
        <f t="shared" si="18"/>
        <v>5</v>
      </c>
      <c r="D82" s="5" t="s">
        <v>364</v>
      </c>
      <c r="E82" s="5">
        <v>1</v>
      </c>
      <c r="F82" s="5" t="s">
        <v>71</v>
      </c>
      <c r="G82" s="5">
        <v>24</v>
      </c>
      <c r="H82" s="5">
        <v>0.14000000000000001</v>
      </c>
      <c r="I82" s="5"/>
      <c r="J82" s="5" t="s">
        <v>1083</v>
      </c>
    </row>
    <row r="83" spans="2:10" x14ac:dyDescent="0.35">
      <c r="B83" s="5" t="str">
        <f t="shared" si="17"/>
        <v>Punta Morales</v>
      </c>
      <c r="C83" s="5">
        <f t="shared" si="18"/>
        <v>5</v>
      </c>
      <c r="D83" s="5" t="s">
        <v>364</v>
      </c>
      <c r="E83" s="5">
        <v>1</v>
      </c>
      <c r="F83" s="5" t="s">
        <v>71</v>
      </c>
      <c r="G83" s="5">
        <v>35</v>
      </c>
      <c r="H83" s="5">
        <v>0.43</v>
      </c>
      <c r="I83" s="5"/>
      <c r="J83" s="5" t="s">
        <v>1083</v>
      </c>
    </row>
    <row r="84" spans="2:10" x14ac:dyDescent="0.35">
      <c r="B84" s="5" t="str">
        <f t="shared" si="17"/>
        <v>Punta Morales</v>
      </c>
      <c r="C84" s="5">
        <f t="shared" si="18"/>
        <v>5</v>
      </c>
      <c r="D84" s="5" t="s">
        <v>364</v>
      </c>
      <c r="E84" s="5">
        <v>1</v>
      </c>
      <c r="F84" s="5" t="s">
        <v>71</v>
      </c>
      <c r="G84" s="5">
        <v>32</v>
      </c>
      <c r="H84" s="5">
        <v>0.33</v>
      </c>
      <c r="I84" s="5"/>
      <c r="J84" s="5" t="s">
        <v>1083</v>
      </c>
    </row>
    <row r="85" spans="2:10" x14ac:dyDescent="0.35">
      <c r="B85" s="5" t="str">
        <f t="shared" si="17"/>
        <v>Punta Morales</v>
      </c>
      <c r="C85" s="5">
        <f t="shared" si="18"/>
        <v>5</v>
      </c>
      <c r="D85" s="5" t="s">
        <v>364</v>
      </c>
      <c r="E85" s="5">
        <v>1</v>
      </c>
      <c r="F85" s="5" t="s">
        <v>71</v>
      </c>
      <c r="G85" s="5">
        <v>35</v>
      </c>
      <c r="H85" s="5">
        <v>0.45</v>
      </c>
      <c r="I85" s="5"/>
      <c r="J85" s="5" t="s">
        <v>1083</v>
      </c>
    </row>
    <row r="86" spans="2:10" x14ac:dyDescent="0.35">
      <c r="B86" s="5" t="str">
        <f t="shared" si="17"/>
        <v>Punta Morales</v>
      </c>
      <c r="C86" s="5">
        <f t="shared" si="18"/>
        <v>5</v>
      </c>
      <c r="D86" s="5" t="s">
        <v>364</v>
      </c>
      <c r="E86" s="5">
        <v>1</v>
      </c>
      <c r="F86" s="5" t="s">
        <v>71</v>
      </c>
      <c r="G86" s="5">
        <v>34</v>
      </c>
      <c r="H86" s="5">
        <v>0.38</v>
      </c>
      <c r="I86" s="5"/>
      <c r="J86" s="5" t="s">
        <v>1083</v>
      </c>
    </row>
    <row r="87" spans="2:10" x14ac:dyDescent="0.35">
      <c r="B87" s="5" t="str">
        <f t="shared" si="17"/>
        <v>Punta Morales</v>
      </c>
      <c r="C87" s="5">
        <f t="shared" si="18"/>
        <v>5</v>
      </c>
      <c r="D87" s="5" t="s">
        <v>364</v>
      </c>
      <c r="E87" s="5">
        <v>1</v>
      </c>
      <c r="F87" s="5" t="s">
        <v>71</v>
      </c>
      <c r="G87" s="5">
        <v>37</v>
      </c>
      <c r="H87" s="5">
        <v>0.55000000000000004</v>
      </c>
      <c r="I87" s="5"/>
      <c r="J87" s="5" t="s">
        <v>1083</v>
      </c>
    </row>
    <row r="88" spans="2:10" x14ac:dyDescent="0.35">
      <c r="B88" s="5" t="str">
        <f t="shared" si="17"/>
        <v>Punta Morales</v>
      </c>
      <c r="C88" s="5">
        <f t="shared" si="18"/>
        <v>5</v>
      </c>
      <c r="D88" s="5" t="s">
        <v>364</v>
      </c>
      <c r="E88" s="5">
        <v>1</v>
      </c>
      <c r="F88" s="5" t="s">
        <v>71</v>
      </c>
      <c r="G88" s="5">
        <v>35</v>
      </c>
      <c r="H88" s="5">
        <v>0.47</v>
      </c>
      <c r="I88" s="5"/>
      <c r="J88" s="5" t="s">
        <v>1083</v>
      </c>
    </row>
    <row r="89" spans="2:10" x14ac:dyDescent="0.35">
      <c r="B89" s="5" t="str">
        <f t="shared" si="17"/>
        <v>Punta Morales</v>
      </c>
      <c r="C89" s="5">
        <f t="shared" si="18"/>
        <v>5</v>
      </c>
      <c r="D89" s="5" t="s">
        <v>364</v>
      </c>
      <c r="E89" s="5">
        <v>1</v>
      </c>
      <c r="F89" s="5" t="s">
        <v>71</v>
      </c>
      <c r="G89" s="5">
        <v>32</v>
      </c>
      <c r="H89" s="5">
        <v>0.3</v>
      </c>
      <c r="I89" s="5"/>
      <c r="J89" s="5" t="s">
        <v>1083</v>
      </c>
    </row>
    <row r="90" spans="2:10" x14ac:dyDescent="0.35">
      <c r="B90" s="5" t="str">
        <f t="shared" si="17"/>
        <v>Punta Morales</v>
      </c>
      <c r="C90" s="5">
        <f t="shared" si="18"/>
        <v>5</v>
      </c>
      <c r="D90" s="5" t="s">
        <v>364</v>
      </c>
      <c r="E90" s="5">
        <v>1</v>
      </c>
      <c r="F90" s="5" t="s">
        <v>71</v>
      </c>
      <c r="G90" s="5">
        <v>35</v>
      </c>
      <c r="H90" s="5">
        <v>0.45</v>
      </c>
      <c r="I90" s="5"/>
      <c r="J90" s="5" t="s">
        <v>1083</v>
      </c>
    </row>
    <row r="91" spans="2:10" x14ac:dyDescent="0.35">
      <c r="B91" s="5" t="str">
        <f t="shared" si="17"/>
        <v>Punta Morales</v>
      </c>
      <c r="C91" s="5">
        <f t="shared" si="18"/>
        <v>5</v>
      </c>
      <c r="D91" s="5" t="s">
        <v>364</v>
      </c>
      <c r="E91" s="5">
        <v>1</v>
      </c>
      <c r="F91" s="5" t="s">
        <v>71</v>
      </c>
      <c r="G91" s="5">
        <v>34</v>
      </c>
      <c r="H91" s="5">
        <v>0.38</v>
      </c>
      <c r="I91" s="5"/>
      <c r="J91" s="5" t="s">
        <v>1083</v>
      </c>
    </row>
    <row r="92" spans="2:10" x14ac:dyDescent="0.35">
      <c r="B92" s="5" t="str">
        <f t="shared" si="17"/>
        <v>Punta Morales</v>
      </c>
      <c r="C92" s="5">
        <f t="shared" si="18"/>
        <v>5</v>
      </c>
      <c r="D92" s="5" t="s">
        <v>364</v>
      </c>
      <c r="E92" s="5">
        <v>1</v>
      </c>
      <c r="F92" s="5" t="s">
        <v>71</v>
      </c>
      <c r="G92" s="5">
        <v>34</v>
      </c>
      <c r="H92" s="5">
        <v>0.39</v>
      </c>
      <c r="I92" s="5"/>
      <c r="J92" s="5" t="s">
        <v>1083</v>
      </c>
    </row>
    <row r="93" spans="2:10" x14ac:dyDescent="0.35">
      <c r="B93" s="5" t="str">
        <f t="shared" si="17"/>
        <v>Punta Morales</v>
      </c>
      <c r="C93" s="5">
        <f t="shared" si="18"/>
        <v>5</v>
      </c>
      <c r="D93" s="5" t="s">
        <v>364</v>
      </c>
      <c r="E93" s="5">
        <v>1</v>
      </c>
      <c r="F93" s="5" t="s">
        <v>71</v>
      </c>
      <c r="G93" s="5">
        <v>36</v>
      </c>
      <c r="H93" s="5">
        <v>0.5</v>
      </c>
      <c r="I93" s="5"/>
      <c r="J93" s="5" t="s">
        <v>1083</v>
      </c>
    </row>
    <row r="94" spans="2:10" x14ac:dyDescent="0.35">
      <c r="B94" s="5" t="str">
        <f t="shared" si="17"/>
        <v>Punta Morales</v>
      </c>
      <c r="C94" s="5">
        <f t="shared" si="18"/>
        <v>5</v>
      </c>
      <c r="D94" s="5" t="s">
        <v>364</v>
      </c>
      <c r="E94" s="5">
        <v>1</v>
      </c>
      <c r="F94" s="5" t="s">
        <v>71</v>
      </c>
      <c r="G94" s="5">
        <v>34</v>
      </c>
      <c r="H94" s="5">
        <v>0.38</v>
      </c>
      <c r="I94" s="5"/>
      <c r="J94" s="5" t="s">
        <v>1083</v>
      </c>
    </row>
    <row r="95" spans="2:10" x14ac:dyDescent="0.35">
      <c r="B95" s="5" t="str">
        <f t="shared" si="17"/>
        <v>Punta Morales</v>
      </c>
      <c r="C95" s="5">
        <f t="shared" si="18"/>
        <v>5</v>
      </c>
      <c r="D95" s="5" t="s">
        <v>364</v>
      </c>
      <c r="E95" s="5">
        <v>1</v>
      </c>
      <c r="F95" s="5" t="s">
        <v>71</v>
      </c>
      <c r="G95" s="5">
        <v>35</v>
      </c>
      <c r="H95" s="5">
        <v>0.49</v>
      </c>
      <c r="I95" s="5"/>
      <c r="J95" s="5" t="s">
        <v>1083</v>
      </c>
    </row>
    <row r="96" spans="2:10" x14ac:dyDescent="0.35">
      <c r="B96" s="5" t="str">
        <f t="shared" si="17"/>
        <v>Punta Morales</v>
      </c>
      <c r="C96" s="5">
        <f t="shared" si="18"/>
        <v>5</v>
      </c>
      <c r="D96" s="5" t="s">
        <v>364</v>
      </c>
      <c r="E96" s="5">
        <v>1</v>
      </c>
      <c r="F96" s="5" t="s">
        <v>71</v>
      </c>
      <c r="G96" s="5">
        <v>36</v>
      </c>
      <c r="H96" s="5">
        <v>0.51</v>
      </c>
      <c r="I96" s="5"/>
      <c r="J96" s="5" t="s">
        <v>1083</v>
      </c>
    </row>
    <row r="97" spans="2:10" x14ac:dyDescent="0.35">
      <c r="B97" s="5" t="str">
        <f t="shared" si="17"/>
        <v>Punta Morales</v>
      </c>
      <c r="C97" s="5">
        <f t="shared" si="18"/>
        <v>5</v>
      </c>
      <c r="D97" s="5" t="s">
        <v>364</v>
      </c>
      <c r="E97" s="5">
        <v>1</v>
      </c>
      <c r="F97" s="5" t="s">
        <v>71</v>
      </c>
      <c r="G97" s="5">
        <v>32</v>
      </c>
      <c r="H97" s="5">
        <v>0.36</v>
      </c>
      <c r="I97" s="5"/>
      <c r="J97" s="5" t="s">
        <v>1083</v>
      </c>
    </row>
    <row r="98" spans="2:10" x14ac:dyDescent="0.35">
      <c r="B98" s="5" t="str">
        <f t="shared" si="17"/>
        <v>Punta Morales</v>
      </c>
      <c r="C98" s="5">
        <f t="shared" si="18"/>
        <v>5</v>
      </c>
      <c r="D98" s="5" t="s">
        <v>364</v>
      </c>
      <c r="E98" s="5">
        <v>1</v>
      </c>
      <c r="F98" s="5" t="s">
        <v>71</v>
      </c>
      <c r="G98" s="5">
        <v>35</v>
      </c>
      <c r="H98" s="5">
        <v>0.42</v>
      </c>
      <c r="I98" s="5"/>
      <c r="J98" s="5" t="s">
        <v>1083</v>
      </c>
    </row>
    <row r="99" spans="2:10" x14ac:dyDescent="0.35">
      <c r="B99" s="5" t="str">
        <f t="shared" si="17"/>
        <v>Punta Morales</v>
      </c>
      <c r="C99" s="5">
        <f t="shared" si="18"/>
        <v>5</v>
      </c>
      <c r="D99" s="5" t="s">
        <v>364</v>
      </c>
      <c r="E99" s="5">
        <v>1</v>
      </c>
      <c r="F99" s="5" t="s">
        <v>71</v>
      </c>
      <c r="G99" s="5">
        <v>36</v>
      </c>
      <c r="H99" s="5">
        <v>0.44</v>
      </c>
      <c r="I99" s="5"/>
      <c r="J99" s="5" t="s">
        <v>1083</v>
      </c>
    </row>
    <row r="100" spans="2:10" x14ac:dyDescent="0.35">
      <c r="B100" s="5" t="str">
        <f t="shared" si="17"/>
        <v>Punta Morales</v>
      </c>
      <c r="C100" s="5">
        <f t="shared" si="18"/>
        <v>5</v>
      </c>
      <c r="D100" s="5" t="s">
        <v>364</v>
      </c>
      <c r="E100" s="5">
        <v>1</v>
      </c>
      <c r="F100" s="5" t="s">
        <v>71</v>
      </c>
      <c r="G100" s="5">
        <v>38</v>
      </c>
      <c r="H100" s="5">
        <v>0.57999999999999996</v>
      </c>
      <c r="I100" s="5"/>
      <c r="J100" s="5" t="s">
        <v>1083</v>
      </c>
    </row>
    <row r="101" spans="2:10" x14ac:dyDescent="0.35">
      <c r="B101" s="5" t="str">
        <f t="shared" si="17"/>
        <v>Punta Morales</v>
      </c>
      <c r="C101" s="5">
        <f t="shared" si="18"/>
        <v>5</v>
      </c>
      <c r="D101" s="5" t="s">
        <v>364</v>
      </c>
      <c r="E101" s="5">
        <v>1</v>
      </c>
      <c r="F101" s="5" t="s">
        <v>71</v>
      </c>
      <c r="G101" s="5">
        <v>30</v>
      </c>
      <c r="H101" s="5">
        <v>0.28999999999999998</v>
      </c>
      <c r="I101" s="5"/>
      <c r="J101" s="5" t="s">
        <v>1083</v>
      </c>
    </row>
    <row r="102" spans="2:10" x14ac:dyDescent="0.35">
      <c r="B102" s="5" t="str">
        <f t="shared" si="17"/>
        <v>Punta Morales</v>
      </c>
      <c r="C102" s="5">
        <f t="shared" si="18"/>
        <v>5</v>
      </c>
      <c r="D102" s="5" t="s">
        <v>364</v>
      </c>
      <c r="E102" s="5">
        <v>1</v>
      </c>
      <c r="F102" s="5" t="s">
        <v>71</v>
      </c>
      <c r="G102" s="5">
        <v>29</v>
      </c>
      <c r="H102" s="5">
        <v>0.22</v>
      </c>
      <c r="I102" s="5"/>
      <c r="J102" s="5" t="s">
        <v>1083</v>
      </c>
    </row>
    <row r="103" spans="2:10" x14ac:dyDescent="0.35">
      <c r="B103" s="5" t="str">
        <f t="shared" si="17"/>
        <v>Punta Morales</v>
      </c>
      <c r="C103" s="5">
        <f t="shared" si="18"/>
        <v>5</v>
      </c>
      <c r="D103" s="5" t="s">
        <v>364</v>
      </c>
      <c r="E103" s="5">
        <v>1</v>
      </c>
      <c r="F103" s="5" t="s">
        <v>71</v>
      </c>
      <c r="G103" s="5">
        <v>32</v>
      </c>
      <c r="H103" s="5">
        <v>0.33</v>
      </c>
      <c r="I103" s="5"/>
      <c r="J103" s="5" t="s">
        <v>1083</v>
      </c>
    </row>
    <row r="104" spans="2:10" x14ac:dyDescent="0.35">
      <c r="B104" s="5" t="str">
        <f t="shared" si="17"/>
        <v>Punta Morales</v>
      </c>
      <c r="C104" s="5">
        <f t="shared" si="18"/>
        <v>5</v>
      </c>
      <c r="D104" s="5" t="s">
        <v>364</v>
      </c>
      <c r="E104" s="5">
        <v>1</v>
      </c>
      <c r="F104" s="5" t="s">
        <v>71</v>
      </c>
      <c r="G104" s="5">
        <v>26</v>
      </c>
      <c r="H104" s="5">
        <v>0.17</v>
      </c>
      <c r="I104" s="5"/>
      <c r="J104" s="5" t="s">
        <v>1083</v>
      </c>
    </row>
    <row r="105" spans="2:10" x14ac:dyDescent="0.35">
      <c r="B105" s="5" t="str">
        <f t="shared" si="17"/>
        <v>Punta Morales</v>
      </c>
      <c r="C105" s="5">
        <f t="shared" si="18"/>
        <v>5</v>
      </c>
      <c r="D105" s="5" t="s">
        <v>364</v>
      </c>
      <c r="E105" s="5">
        <v>1</v>
      </c>
      <c r="F105" s="5" t="s">
        <v>71</v>
      </c>
      <c r="G105" s="5">
        <v>25</v>
      </c>
      <c r="H105" s="5">
        <v>0.15</v>
      </c>
      <c r="I105" s="5"/>
      <c r="J105" s="5" t="s">
        <v>1083</v>
      </c>
    </row>
    <row r="106" spans="2:10" x14ac:dyDescent="0.35">
      <c r="B106" s="5" t="str">
        <f t="shared" si="17"/>
        <v>Punta Morales</v>
      </c>
      <c r="C106" s="5">
        <f t="shared" si="18"/>
        <v>5</v>
      </c>
      <c r="D106" s="5" t="s">
        <v>364</v>
      </c>
      <c r="E106" s="5">
        <v>1</v>
      </c>
      <c r="F106" s="5" t="s">
        <v>71</v>
      </c>
      <c r="G106" s="5">
        <v>34</v>
      </c>
      <c r="H106" s="5">
        <v>0.46</v>
      </c>
      <c r="I106" s="5"/>
      <c r="J106" s="5" t="s">
        <v>1083</v>
      </c>
    </row>
    <row r="107" spans="2:10" x14ac:dyDescent="0.35">
      <c r="B107" s="5" t="str">
        <f t="shared" si="17"/>
        <v>Punta Morales</v>
      </c>
      <c r="C107" s="5">
        <f t="shared" si="18"/>
        <v>5</v>
      </c>
      <c r="D107" s="5" t="s">
        <v>364</v>
      </c>
      <c r="E107" s="5">
        <v>1</v>
      </c>
      <c r="F107" s="5" t="s">
        <v>71</v>
      </c>
      <c r="G107" s="5">
        <v>142</v>
      </c>
      <c r="H107" s="5">
        <v>32.83</v>
      </c>
      <c r="I107" s="5"/>
      <c r="J107" s="5" t="s">
        <v>1083</v>
      </c>
    </row>
    <row r="108" spans="2:10" x14ac:dyDescent="0.35">
      <c r="B108" s="5" t="str">
        <f t="shared" si="17"/>
        <v>Punta Morales</v>
      </c>
      <c r="C108" s="5">
        <f t="shared" si="18"/>
        <v>5</v>
      </c>
      <c r="D108" s="5" t="s">
        <v>364</v>
      </c>
      <c r="E108" s="5">
        <v>1</v>
      </c>
      <c r="F108" s="5" t="s">
        <v>577</v>
      </c>
      <c r="G108" s="5">
        <v>39</v>
      </c>
      <c r="H108" s="5">
        <v>1.24</v>
      </c>
      <c r="I108" s="5"/>
      <c r="J108" s="5"/>
    </row>
    <row r="109" spans="2:10" x14ac:dyDescent="0.35">
      <c r="B109" s="5" t="str">
        <f t="shared" si="17"/>
        <v>Punta Morales</v>
      </c>
      <c r="C109" s="5">
        <f t="shared" si="18"/>
        <v>5</v>
      </c>
      <c r="D109" s="5" t="s">
        <v>364</v>
      </c>
      <c r="E109" s="5">
        <v>1</v>
      </c>
      <c r="F109" s="5" t="s">
        <v>31</v>
      </c>
      <c r="G109" s="5">
        <v>20</v>
      </c>
      <c r="H109" s="5">
        <v>0.15</v>
      </c>
      <c r="I109" s="5"/>
      <c r="J109" s="5"/>
    </row>
    <row r="110" spans="2:10" x14ac:dyDescent="0.35">
      <c r="B110" s="5" t="str">
        <f t="shared" ref="B110:B141" si="19">$W$5</f>
        <v>Punta Morales</v>
      </c>
      <c r="C110" s="5">
        <f t="shared" ref="C110:C141" si="20">$W$6</f>
        <v>5</v>
      </c>
      <c r="D110" s="5" t="s">
        <v>364</v>
      </c>
      <c r="E110" s="5">
        <v>1</v>
      </c>
      <c r="F110" s="5" t="s">
        <v>31</v>
      </c>
      <c r="G110" s="5">
        <v>21</v>
      </c>
      <c r="H110" s="5">
        <v>0.14000000000000001</v>
      </c>
      <c r="I110" s="5"/>
      <c r="J110" s="5"/>
    </row>
    <row r="111" spans="2:10" x14ac:dyDescent="0.35">
      <c r="B111" s="5" t="str">
        <f t="shared" si="19"/>
        <v>Punta Morales</v>
      </c>
      <c r="C111" s="5">
        <f t="shared" si="20"/>
        <v>5</v>
      </c>
      <c r="D111" s="5" t="s">
        <v>373</v>
      </c>
      <c r="E111" s="5">
        <v>1</v>
      </c>
      <c r="F111" s="5" t="s">
        <v>23</v>
      </c>
      <c r="G111" s="5">
        <v>155</v>
      </c>
      <c r="H111" s="5">
        <v>57.3</v>
      </c>
      <c r="I111" s="5"/>
      <c r="J111" s="5"/>
    </row>
    <row r="112" spans="2:10" x14ac:dyDescent="0.35">
      <c r="B112" s="5" t="str">
        <f t="shared" si="19"/>
        <v>Punta Morales</v>
      </c>
      <c r="C112" s="5">
        <f t="shared" si="20"/>
        <v>5</v>
      </c>
      <c r="D112" s="5" t="s">
        <v>373</v>
      </c>
      <c r="E112" s="5">
        <v>1</v>
      </c>
      <c r="F112" s="5" t="s">
        <v>23</v>
      </c>
      <c r="G112" s="5">
        <v>129</v>
      </c>
      <c r="H112" s="5">
        <v>32.5</v>
      </c>
      <c r="I112" s="5"/>
      <c r="J112" s="5"/>
    </row>
    <row r="113" spans="2:10" x14ac:dyDescent="0.35">
      <c r="B113" s="5" t="str">
        <f t="shared" si="19"/>
        <v>Punta Morales</v>
      </c>
      <c r="C113" s="5">
        <f t="shared" si="20"/>
        <v>5</v>
      </c>
      <c r="D113" s="5" t="s">
        <v>373</v>
      </c>
      <c r="E113" s="5">
        <v>1</v>
      </c>
      <c r="F113" s="5" t="s">
        <v>23</v>
      </c>
      <c r="G113" s="5">
        <v>118</v>
      </c>
      <c r="H113" s="5">
        <v>24.6</v>
      </c>
      <c r="I113" s="5"/>
      <c r="J113" s="5"/>
    </row>
    <row r="114" spans="2:10" x14ac:dyDescent="0.35">
      <c r="B114" s="5" t="str">
        <f t="shared" si="19"/>
        <v>Punta Morales</v>
      </c>
      <c r="C114" s="5">
        <f t="shared" si="20"/>
        <v>5</v>
      </c>
      <c r="D114" s="5" t="s">
        <v>373</v>
      </c>
      <c r="E114" s="5">
        <v>1</v>
      </c>
      <c r="F114" s="5" t="s">
        <v>23</v>
      </c>
      <c r="G114" s="5">
        <v>235</v>
      </c>
      <c r="H114" s="5">
        <v>217</v>
      </c>
      <c r="I114" s="5"/>
      <c r="J114" s="5"/>
    </row>
    <row r="115" spans="2:10" x14ac:dyDescent="0.35">
      <c r="B115" s="5" t="str">
        <f t="shared" si="19"/>
        <v>Punta Morales</v>
      </c>
      <c r="C115" s="5">
        <f t="shared" si="20"/>
        <v>5</v>
      </c>
      <c r="D115" s="5" t="s">
        <v>373</v>
      </c>
      <c r="E115" s="5">
        <v>1</v>
      </c>
      <c r="F115" s="5" t="s">
        <v>23</v>
      </c>
      <c r="G115" s="5">
        <v>132</v>
      </c>
      <c r="H115" s="5">
        <v>35.9</v>
      </c>
      <c r="I115" s="5"/>
      <c r="J115" s="5"/>
    </row>
    <row r="116" spans="2:10" x14ac:dyDescent="0.35">
      <c r="B116" s="5" t="str">
        <f t="shared" si="19"/>
        <v>Punta Morales</v>
      </c>
      <c r="C116" s="5">
        <f t="shared" si="20"/>
        <v>5</v>
      </c>
      <c r="D116" s="5" t="s">
        <v>373</v>
      </c>
      <c r="E116" s="5">
        <v>1</v>
      </c>
      <c r="F116" s="5" t="s">
        <v>22</v>
      </c>
      <c r="G116" s="5">
        <v>32</v>
      </c>
      <c r="H116" s="5">
        <v>1.1000000000000001</v>
      </c>
      <c r="I116" s="5"/>
      <c r="J116" s="5"/>
    </row>
    <row r="117" spans="2:10" x14ac:dyDescent="0.35">
      <c r="B117" s="5" t="str">
        <f t="shared" si="19"/>
        <v>Punta Morales</v>
      </c>
      <c r="C117" s="5">
        <f t="shared" si="20"/>
        <v>5</v>
      </c>
      <c r="D117" s="5" t="s">
        <v>373</v>
      </c>
      <c r="E117" s="5">
        <v>1</v>
      </c>
      <c r="F117" s="5" t="s">
        <v>22</v>
      </c>
      <c r="G117" s="5">
        <v>30</v>
      </c>
      <c r="H117" s="5">
        <v>0.7</v>
      </c>
      <c r="I117" s="5"/>
      <c r="J117" s="5"/>
    </row>
    <row r="118" spans="2:10" x14ac:dyDescent="0.35">
      <c r="B118" s="5" t="str">
        <f t="shared" si="19"/>
        <v>Punta Morales</v>
      </c>
      <c r="C118" s="5">
        <f t="shared" si="20"/>
        <v>5</v>
      </c>
      <c r="D118" s="5" t="s">
        <v>373</v>
      </c>
      <c r="E118" s="5">
        <v>1</v>
      </c>
      <c r="F118" s="5" t="s">
        <v>22</v>
      </c>
      <c r="G118" s="5">
        <v>27</v>
      </c>
      <c r="H118" s="5">
        <v>0.6</v>
      </c>
      <c r="I118" s="5"/>
      <c r="J118" s="5"/>
    </row>
    <row r="119" spans="2:10" x14ac:dyDescent="0.35">
      <c r="B119" s="5" t="str">
        <f t="shared" si="19"/>
        <v>Punta Morales</v>
      </c>
      <c r="C119" s="5">
        <f t="shared" si="20"/>
        <v>5</v>
      </c>
      <c r="D119" s="5" t="s">
        <v>373</v>
      </c>
      <c r="E119" s="5">
        <v>1</v>
      </c>
      <c r="F119" s="5" t="s">
        <v>22</v>
      </c>
      <c r="G119" s="5">
        <v>30</v>
      </c>
      <c r="H119" s="5">
        <v>0.7</v>
      </c>
      <c r="I119" s="5"/>
      <c r="J119" s="5"/>
    </row>
    <row r="120" spans="2:10" x14ac:dyDescent="0.35">
      <c r="B120" s="5" t="str">
        <f t="shared" si="19"/>
        <v>Punta Morales</v>
      </c>
      <c r="C120" s="5">
        <f t="shared" si="20"/>
        <v>5</v>
      </c>
      <c r="D120" s="5" t="s">
        <v>373</v>
      </c>
      <c r="E120" s="5">
        <v>1</v>
      </c>
      <c r="F120" s="5" t="s">
        <v>22</v>
      </c>
      <c r="G120" s="5">
        <v>41</v>
      </c>
      <c r="H120" s="5">
        <v>1.7</v>
      </c>
      <c r="I120" s="5"/>
      <c r="J120" s="5"/>
    </row>
    <row r="121" spans="2:10" x14ac:dyDescent="0.35">
      <c r="B121" s="5" t="str">
        <f t="shared" si="19"/>
        <v>Punta Morales</v>
      </c>
      <c r="C121" s="5">
        <f t="shared" si="20"/>
        <v>5</v>
      </c>
      <c r="D121" s="5" t="s">
        <v>373</v>
      </c>
      <c r="E121" s="5">
        <v>1</v>
      </c>
      <c r="F121" s="5" t="s">
        <v>22</v>
      </c>
      <c r="G121" s="5">
        <v>34</v>
      </c>
      <c r="H121" s="5">
        <v>1.1000000000000001</v>
      </c>
      <c r="I121" s="5"/>
      <c r="J121" s="5"/>
    </row>
    <row r="122" spans="2:10" x14ac:dyDescent="0.35">
      <c r="B122" s="5" t="str">
        <f t="shared" si="19"/>
        <v>Punta Morales</v>
      </c>
      <c r="C122" s="5">
        <f t="shared" si="20"/>
        <v>5</v>
      </c>
      <c r="D122" s="5" t="s">
        <v>373</v>
      </c>
      <c r="E122" s="5">
        <v>1</v>
      </c>
      <c r="F122" s="5" t="s">
        <v>22</v>
      </c>
      <c r="G122" s="5">
        <v>23</v>
      </c>
      <c r="H122" s="5">
        <v>0.2</v>
      </c>
      <c r="I122" s="5"/>
      <c r="J122" s="5"/>
    </row>
    <row r="123" spans="2:10" x14ac:dyDescent="0.35">
      <c r="B123" s="5" t="str">
        <f t="shared" si="19"/>
        <v>Punta Morales</v>
      </c>
      <c r="C123" s="5">
        <f t="shared" si="20"/>
        <v>5</v>
      </c>
      <c r="D123" s="5" t="s">
        <v>373</v>
      </c>
      <c r="E123" s="5">
        <v>1</v>
      </c>
      <c r="F123" s="5" t="s">
        <v>22</v>
      </c>
      <c r="G123" s="5">
        <v>31</v>
      </c>
      <c r="H123" s="5">
        <v>0.8</v>
      </c>
      <c r="I123" s="5"/>
      <c r="J123" s="5"/>
    </row>
    <row r="124" spans="2:10" x14ac:dyDescent="0.35">
      <c r="B124" s="5" t="str">
        <f t="shared" si="19"/>
        <v>Punta Morales</v>
      </c>
      <c r="C124" s="5">
        <f t="shared" si="20"/>
        <v>5</v>
      </c>
      <c r="D124" s="5" t="s">
        <v>373</v>
      </c>
      <c r="E124" s="5">
        <v>2</v>
      </c>
      <c r="F124" s="5" t="s">
        <v>22</v>
      </c>
      <c r="G124" s="5">
        <v>47</v>
      </c>
      <c r="H124" s="5">
        <v>1.4</v>
      </c>
      <c r="I124" s="5"/>
      <c r="J124" s="5"/>
    </row>
    <row r="125" spans="2:10" x14ac:dyDescent="0.35">
      <c r="B125" s="5" t="str">
        <f t="shared" si="19"/>
        <v>Punta Morales</v>
      </c>
      <c r="C125" s="5">
        <f t="shared" si="20"/>
        <v>5</v>
      </c>
      <c r="D125" s="5" t="s">
        <v>373</v>
      </c>
      <c r="E125" s="5">
        <v>2</v>
      </c>
      <c r="F125" s="5" t="s">
        <v>22</v>
      </c>
      <c r="G125" s="5">
        <v>41</v>
      </c>
      <c r="H125" s="5">
        <v>0.7</v>
      </c>
      <c r="I125" s="5"/>
      <c r="J125" s="5"/>
    </row>
    <row r="126" spans="2:10" x14ac:dyDescent="0.35">
      <c r="B126" s="5" t="str">
        <f t="shared" si="19"/>
        <v>Punta Morales</v>
      </c>
      <c r="C126" s="5">
        <f t="shared" si="20"/>
        <v>5</v>
      </c>
      <c r="D126" s="5" t="s">
        <v>373</v>
      </c>
      <c r="E126" s="5">
        <v>2</v>
      </c>
      <c r="F126" s="5" t="s">
        <v>22</v>
      </c>
      <c r="G126" s="5">
        <v>36</v>
      </c>
      <c r="H126" s="5">
        <v>1.3</v>
      </c>
      <c r="I126" s="5"/>
      <c r="J126" s="5"/>
    </row>
    <row r="127" spans="2:10" x14ac:dyDescent="0.35">
      <c r="B127" s="5" t="str">
        <f t="shared" si="19"/>
        <v>Punta Morales</v>
      </c>
      <c r="C127" s="5">
        <f t="shared" si="20"/>
        <v>5</v>
      </c>
      <c r="D127" s="5" t="s">
        <v>373</v>
      </c>
      <c r="E127" s="5">
        <v>2</v>
      </c>
      <c r="F127" s="5" t="s">
        <v>22</v>
      </c>
      <c r="G127" s="5">
        <v>35</v>
      </c>
      <c r="H127" s="5">
        <v>1.1000000000000001</v>
      </c>
      <c r="I127" s="5"/>
      <c r="J127" s="5"/>
    </row>
    <row r="128" spans="2:10" x14ac:dyDescent="0.35">
      <c r="B128" s="5" t="str">
        <f t="shared" si="19"/>
        <v>Punta Morales</v>
      </c>
      <c r="C128" s="5">
        <f t="shared" si="20"/>
        <v>5</v>
      </c>
      <c r="D128" s="5" t="s">
        <v>373</v>
      </c>
      <c r="E128" s="5">
        <v>2</v>
      </c>
      <c r="F128" s="5" t="s">
        <v>22</v>
      </c>
      <c r="G128" s="5">
        <v>23</v>
      </c>
      <c r="H128" s="5">
        <v>0.7</v>
      </c>
      <c r="I128" s="5"/>
      <c r="J128" s="5"/>
    </row>
    <row r="129" spans="2:10" x14ac:dyDescent="0.35">
      <c r="B129" s="5" t="str">
        <f t="shared" si="19"/>
        <v>Punta Morales</v>
      </c>
      <c r="C129" s="5">
        <f t="shared" si="20"/>
        <v>5</v>
      </c>
      <c r="D129" s="5" t="s">
        <v>373</v>
      </c>
      <c r="E129" s="5">
        <v>2</v>
      </c>
      <c r="F129" s="5" t="s">
        <v>22</v>
      </c>
      <c r="G129" s="5">
        <v>27</v>
      </c>
      <c r="H129" s="5">
        <v>0.5</v>
      </c>
      <c r="I129" s="5"/>
      <c r="J129" s="5"/>
    </row>
    <row r="130" spans="2:10" x14ac:dyDescent="0.35">
      <c r="B130" s="5" t="str">
        <f t="shared" si="19"/>
        <v>Punta Morales</v>
      </c>
      <c r="C130" s="5">
        <f t="shared" si="20"/>
        <v>5</v>
      </c>
      <c r="D130" s="5" t="s">
        <v>373</v>
      </c>
      <c r="E130" s="5">
        <v>2</v>
      </c>
      <c r="F130" s="5" t="s">
        <v>22</v>
      </c>
      <c r="G130" s="5">
        <v>31</v>
      </c>
      <c r="H130" s="5">
        <v>0.6</v>
      </c>
      <c r="I130" s="5"/>
      <c r="J130" s="5"/>
    </row>
    <row r="131" spans="2:10" x14ac:dyDescent="0.35">
      <c r="B131" s="5" t="str">
        <f t="shared" si="19"/>
        <v>Punta Morales</v>
      </c>
      <c r="C131" s="5">
        <f t="shared" si="20"/>
        <v>5</v>
      </c>
      <c r="D131" s="5" t="s">
        <v>373</v>
      </c>
      <c r="E131" s="5">
        <v>2</v>
      </c>
      <c r="F131" s="5" t="s">
        <v>22</v>
      </c>
      <c r="G131" s="5">
        <v>25</v>
      </c>
      <c r="H131" s="5">
        <v>0.4</v>
      </c>
      <c r="I131" s="5"/>
      <c r="J131" s="5"/>
    </row>
    <row r="132" spans="2:10" x14ac:dyDescent="0.35">
      <c r="B132" s="5" t="str">
        <f t="shared" si="19"/>
        <v>Punta Morales</v>
      </c>
      <c r="C132" s="5">
        <f t="shared" si="20"/>
        <v>5</v>
      </c>
      <c r="D132" s="5" t="s">
        <v>373</v>
      </c>
      <c r="E132" s="5">
        <v>2</v>
      </c>
      <c r="F132" s="5" t="s">
        <v>22</v>
      </c>
      <c r="G132" s="5">
        <v>25</v>
      </c>
      <c r="H132" s="5">
        <v>0.5</v>
      </c>
      <c r="I132" s="5"/>
      <c r="J132" s="5"/>
    </row>
    <row r="133" spans="2:10" x14ac:dyDescent="0.35">
      <c r="B133" s="5" t="str">
        <f t="shared" si="19"/>
        <v>Punta Morales</v>
      </c>
      <c r="C133" s="5">
        <f t="shared" si="20"/>
        <v>5</v>
      </c>
      <c r="D133" s="5" t="s">
        <v>373</v>
      </c>
      <c r="E133" s="5">
        <v>2</v>
      </c>
      <c r="F133" s="5" t="s">
        <v>22</v>
      </c>
      <c r="G133" s="5">
        <v>40</v>
      </c>
      <c r="H133" s="5">
        <v>2</v>
      </c>
      <c r="I133" s="5"/>
      <c r="J133" s="5"/>
    </row>
    <row r="134" spans="2:10" x14ac:dyDescent="0.35">
      <c r="B134" s="5" t="str">
        <f t="shared" si="19"/>
        <v>Punta Morales</v>
      </c>
      <c r="C134" s="5">
        <f t="shared" si="20"/>
        <v>5</v>
      </c>
      <c r="D134" s="5" t="s">
        <v>373</v>
      </c>
      <c r="E134" s="5">
        <v>2</v>
      </c>
      <c r="F134" s="5" t="s">
        <v>22</v>
      </c>
      <c r="G134" s="5">
        <v>38</v>
      </c>
      <c r="H134" s="5">
        <v>1.3</v>
      </c>
      <c r="I134" s="5"/>
      <c r="J134" s="5"/>
    </row>
    <row r="135" spans="2:10" x14ac:dyDescent="0.35">
      <c r="B135" s="5" t="str">
        <f t="shared" si="19"/>
        <v>Punta Morales</v>
      </c>
      <c r="C135" s="5">
        <f t="shared" si="20"/>
        <v>5</v>
      </c>
      <c r="D135" s="5" t="s">
        <v>373</v>
      </c>
      <c r="E135" s="5">
        <v>2</v>
      </c>
      <c r="F135" s="5" t="s">
        <v>8</v>
      </c>
      <c r="G135" s="5">
        <v>112</v>
      </c>
      <c r="H135" s="5">
        <v>39.1</v>
      </c>
      <c r="I135" s="5"/>
      <c r="J135" s="5"/>
    </row>
    <row r="136" spans="2:10" x14ac:dyDescent="0.35">
      <c r="B136" s="5" t="str">
        <f t="shared" si="19"/>
        <v>Punta Morales</v>
      </c>
      <c r="C136" s="5">
        <f t="shared" si="20"/>
        <v>5</v>
      </c>
      <c r="D136" s="5" t="s">
        <v>373</v>
      </c>
      <c r="E136" s="5">
        <v>3</v>
      </c>
      <c r="F136" s="5" t="s">
        <v>22</v>
      </c>
      <c r="G136" s="5">
        <v>27</v>
      </c>
      <c r="H136" s="5">
        <v>0.6</v>
      </c>
      <c r="I136" s="5"/>
      <c r="J136" s="5"/>
    </row>
    <row r="137" spans="2:10" x14ac:dyDescent="0.35">
      <c r="B137" s="5" t="str">
        <f t="shared" si="19"/>
        <v>Punta Morales</v>
      </c>
      <c r="C137" s="5">
        <f t="shared" si="20"/>
        <v>5</v>
      </c>
      <c r="D137" s="5" t="s">
        <v>373</v>
      </c>
      <c r="E137" s="5">
        <v>3</v>
      </c>
      <c r="F137" s="5" t="s">
        <v>22</v>
      </c>
      <c r="G137" s="5">
        <v>24</v>
      </c>
      <c r="H137" s="5">
        <v>0.3</v>
      </c>
      <c r="I137" s="5"/>
      <c r="J137" s="5"/>
    </row>
    <row r="138" spans="2:10" x14ac:dyDescent="0.35">
      <c r="B138" s="5" t="str">
        <f t="shared" si="19"/>
        <v>Punta Morales</v>
      </c>
      <c r="C138" s="5">
        <f t="shared" si="20"/>
        <v>5</v>
      </c>
      <c r="D138" s="5" t="s">
        <v>373</v>
      </c>
      <c r="E138" s="5">
        <v>3</v>
      </c>
      <c r="F138" s="5" t="s">
        <v>22</v>
      </c>
      <c r="G138" s="5">
        <v>35</v>
      </c>
      <c r="H138" s="5">
        <v>1.1000000000000001</v>
      </c>
      <c r="I138" s="5"/>
      <c r="J138" s="5"/>
    </row>
    <row r="139" spans="2:10" x14ac:dyDescent="0.35">
      <c r="B139" s="5" t="str">
        <f t="shared" si="19"/>
        <v>Punta Morales</v>
      </c>
      <c r="C139" s="5">
        <f t="shared" si="20"/>
        <v>5</v>
      </c>
      <c r="D139" s="5" t="s">
        <v>373</v>
      </c>
      <c r="E139" s="5">
        <v>3</v>
      </c>
      <c r="F139" s="5" t="s">
        <v>22</v>
      </c>
      <c r="G139" s="5">
        <v>37</v>
      </c>
      <c r="H139" s="5">
        <v>1.2</v>
      </c>
      <c r="I139" s="5"/>
      <c r="J139" s="5"/>
    </row>
    <row r="140" spans="2:10" x14ac:dyDescent="0.35">
      <c r="B140" s="5" t="str">
        <f t="shared" si="19"/>
        <v>Punta Morales</v>
      </c>
      <c r="C140" s="5">
        <f t="shared" si="20"/>
        <v>5</v>
      </c>
      <c r="D140" s="5" t="s">
        <v>373</v>
      </c>
      <c r="E140" s="5">
        <v>3</v>
      </c>
      <c r="F140" s="5" t="s">
        <v>22</v>
      </c>
      <c r="G140" s="5">
        <v>17</v>
      </c>
      <c r="H140" s="5">
        <v>0.2</v>
      </c>
      <c r="I140" s="5"/>
      <c r="J140" s="5"/>
    </row>
    <row r="141" spans="2:10" x14ac:dyDescent="0.35">
      <c r="B141" s="5" t="str">
        <f t="shared" si="19"/>
        <v>Punta Morales</v>
      </c>
      <c r="C141" s="5">
        <f t="shared" si="20"/>
        <v>5</v>
      </c>
      <c r="D141" s="5" t="s">
        <v>373</v>
      </c>
      <c r="E141" s="5">
        <v>3</v>
      </c>
      <c r="F141" s="5" t="s">
        <v>22</v>
      </c>
      <c r="G141" s="5">
        <v>22</v>
      </c>
      <c r="H141" s="5">
        <v>0.2</v>
      </c>
      <c r="I141" s="5"/>
      <c r="J141" s="5"/>
    </row>
  </sheetData>
  <mergeCells count="1">
    <mergeCell ref="W3:AA3"/>
  </mergeCells>
  <phoneticPr fontId="3" type="noConversion"/>
  <conditionalFormatting sqref="W5:W9">
    <cfRule type="containsBlanks" dxfId="66" priority="6">
      <formula>LEN(TRIM(W5))=0</formula>
    </cfRule>
  </conditionalFormatting>
  <conditionalFormatting sqref="W13:Y14 Z15:AA15 W17:Y18">
    <cfRule type="containsBlanks" dxfId="65" priority="7">
      <formula>LEN(TRIM(W13))=0</formula>
    </cfRule>
  </conditionalFormatting>
  <conditionalFormatting sqref="W20:Y32">
    <cfRule type="containsBlanks" dxfId="64" priority="5">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7" id="{AAE7F0CE-B2F1-408C-91B2-C71A79E6D731}">
            <xm:f>COUNT(MATCH($F4,'Potential Species'!$C$4:$C$945, 0))=0</xm:f>
            <x14:dxf>
              <fill>
                <patternFill patternType="solid">
                  <bgColor theme="5" tint="0.79998168889431442"/>
                </patternFill>
              </fill>
            </x14:dxf>
          </x14:cfRule>
          <xm:sqref>F4:F141</xm:sqref>
        </x14:conditionalFormatting>
        <x14:conditionalFormatting xmlns:xm="http://schemas.microsoft.com/office/excel/2006/main">
          <x14:cfRule type="expression" priority="236" id="{B32B93FC-BD11-4570-B906-C8D5E58EBAFC}">
            <xm:f>COUNT(MATCH($P4,'Potential Species'!$C$4:$C$945, 0))=0</xm:f>
            <x14:dxf>
              <fill>
                <patternFill>
                  <bgColor theme="5" tint="0.79998168889431442"/>
                </patternFill>
              </fill>
            </x14:dxf>
          </x14:cfRule>
          <xm:sqref>P4:P5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2B3B638-66B1-49DA-8126-1A3E778402F6}">
          <x14:formula1>
            <xm:f>'Potential Species'!$F$4:$F$6</xm:f>
          </x14:formula1>
          <xm:sqref>N4:N5 D4:D141</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E25A2-8A7C-4341-9A36-BEE9454A958A}">
  <dimension ref="B1:AB32"/>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6.5429687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t="str">
        <f t="shared" ref="B4" si="0">$W$5</f>
        <v>Tivives</v>
      </c>
      <c r="C4" s="5">
        <f t="shared" ref="C4:C19" si="1">$W$6</f>
        <v>5</v>
      </c>
      <c r="D4" s="5" t="s">
        <v>365</v>
      </c>
      <c r="E4" s="5">
        <v>1</v>
      </c>
      <c r="F4" s="5" t="s">
        <v>8</v>
      </c>
      <c r="G4" s="5">
        <v>67</v>
      </c>
      <c r="H4" s="5">
        <v>8.4</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19" si="2">$W$5</f>
        <v>Tivives</v>
      </c>
      <c r="C5" s="5">
        <f t="shared" si="1"/>
        <v>5</v>
      </c>
      <c r="D5" s="5" t="s">
        <v>364</v>
      </c>
      <c r="E5" s="5">
        <v>1</v>
      </c>
      <c r="F5" s="5" t="s">
        <v>68</v>
      </c>
      <c r="G5" s="5">
        <v>10</v>
      </c>
      <c r="H5" s="5">
        <v>0.02</v>
      </c>
      <c r="I5" s="5"/>
      <c r="J5" s="5" t="s">
        <v>1011</v>
      </c>
      <c r="V5" s="10" t="s">
        <v>295</v>
      </c>
      <c r="W5" s="29" t="s">
        <v>0</v>
      </c>
      <c r="X5" s="29" t="str">
        <f>Tivives5_Info[[#This Row],[Centipede Net 1.1]]</f>
        <v>Tivives</v>
      </c>
      <c r="Y5" s="29" t="str">
        <f>Tivives5_Info[[#This Row],[Centipede Net 1.1]]</f>
        <v>Tivives</v>
      </c>
      <c r="Z5" s="29" t="str">
        <f>Tivives5_Info[[#This Row],[Centipede Net 1.1]]</f>
        <v>Tivives</v>
      </c>
      <c r="AA5" s="29" t="str">
        <f>Tivives5_Info[[#This Row],[Centipede Net 1.1]]</f>
        <v>Tivives</v>
      </c>
      <c r="AB5" s="5"/>
    </row>
    <row r="6" spans="2:28" x14ac:dyDescent="0.35">
      <c r="B6" s="5" t="str">
        <f t="shared" si="2"/>
        <v>Tivives</v>
      </c>
      <c r="C6" s="5">
        <f t="shared" si="1"/>
        <v>5</v>
      </c>
      <c r="D6" s="5" t="s">
        <v>364</v>
      </c>
      <c r="E6" s="5">
        <v>1</v>
      </c>
      <c r="F6" s="5" t="s">
        <v>68</v>
      </c>
      <c r="G6" s="5">
        <v>11</v>
      </c>
      <c r="H6" s="5">
        <v>0.02</v>
      </c>
      <c r="I6" s="5"/>
      <c r="J6" s="5" t="s">
        <v>1011</v>
      </c>
      <c r="V6" s="10" t="s">
        <v>1053</v>
      </c>
      <c r="W6" s="15">
        <v>5</v>
      </c>
      <c r="X6" s="15">
        <f>Tivives5_Info[[#This Row],[Centipede Net 1.1]]</f>
        <v>5</v>
      </c>
      <c r="Y6" s="15">
        <f>Tivives5_Info[[#This Row],[Centipede Net 1.1]]</f>
        <v>5</v>
      </c>
      <c r="Z6" s="15">
        <f>Tivives5_Info[[#This Row],[Centipede Net 1.1]]</f>
        <v>5</v>
      </c>
      <c r="AA6" s="15">
        <f>Tivives5_Info[[#This Row],[Centipede Net 1.1]]</f>
        <v>5</v>
      </c>
      <c r="AB6" s="9"/>
    </row>
    <row r="7" spans="2:28" x14ac:dyDescent="0.35">
      <c r="B7" s="5" t="str">
        <f t="shared" si="2"/>
        <v>Tivives</v>
      </c>
      <c r="C7" s="5">
        <f t="shared" si="1"/>
        <v>5</v>
      </c>
      <c r="D7" s="5" t="s">
        <v>364</v>
      </c>
      <c r="E7" s="5">
        <v>1</v>
      </c>
      <c r="F7" s="5" t="s">
        <v>68</v>
      </c>
      <c r="G7" s="5">
        <v>14</v>
      </c>
      <c r="H7" s="5">
        <v>0.04</v>
      </c>
      <c r="I7" s="5"/>
      <c r="J7" s="5" t="s">
        <v>1011</v>
      </c>
      <c r="V7" s="10" t="s">
        <v>993</v>
      </c>
      <c r="W7" s="29" t="s">
        <v>994</v>
      </c>
      <c r="X7" s="29" t="str">
        <f>Tivives5_Info[[#This Row],[Centipede Net 1.1]]</f>
        <v>Rainy</v>
      </c>
      <c r="Y7" s="29" t="str">
        <f>Tivives5_Info[[#This Row],[Centipede Net 1.1]]</f>
        <v>Rainy</v>
      </c>
      <c r="Z7" s="29" t="str">
        <f>Tivives5_Info[[#This Row],[Centipede Net 1.1]]</f>
        <v>Rainy</v>
      </c>
      <c r="AA7" s="29" t="str">
        <f>Tivives5_Info[[#This Row],[Centipede Net 1.1]]</f>
        <v>Rainy</v>
      </c>
      <c r="AB7" s="11"/>
    </row>
    <row r="8" spans="2:28" x14ac:dyDescent="0.35">
      <c r="B8" s="5" t="str">
        <f t="shared" si="2"/>
        <v>Tivives</v>
      </c>
      <c r="C8" s="5">
        <f t="shared" si="1"/>
        <v>5</v>
      </c>
      <c r="D8" s="5" t="s">
        <v>364</v>
      </c>
      <c r="E8" s="5">
        <v>1</v>
      </c>
      <c r="F8" s="5" t="s">
        <v>68</v>
      </c>
      <c r="G8" s="5">
        <v>12</v>
      </c>
      <c r="H8" s="5">
        <v>0.03</v>
      </c>
      <c r="I8" s="5"/>
      <c r="J8" s="5" t="s">
        <v>1011</v>
      </c>
      <c r="V8" s="10" t="s">
        <v>384</v>
      </c>
      <c r="W8" s="16">
        <v>45125</v>
      </c>
      <c r="X8" s="16">
        <f>Tivives5_Info[[#This Row],[Centipede Net 1.1]]</f>
        <v>45125</v>
      </c>
      <c r="Y8" s="16">
        <f>Tivives5_Info[[#This Row],[Centipede Net 1.1]]</f>
        <v>45125</v>
      </c>
      <c r="Z8" s="16">
        <f>Tivives5_Info[[#This Row],[Centipede Net 1.1]]</f>
        <v>45125</v>
      </c>
      <c r="AA8" s="16">
        <f>Tivives5_Info[[#This Row],[Centipede Net 1.1]]</f>
        <v>45125</v>
      </c>
      <c r="AB8" s="5"/>
    </row>
    <row r="9" spans="2:28" x14ac:dyDescent="0.35">
      <c r="B9" s="5" t="str">
        <f t="shared" si="2"/>
        <v>Tivives</v>
      </c>
      <c r="C9" s="5">
        <f t="shared" si="1"/>
        <v>5</v>
      </c>
      <c r="D9" s="5" t="s">
        <v>364</v>
      </c>
      <c r="E9" s="5">
        <v>1</v>
      </c>
      <c r="F9" s="5" t="s">
        <v>68</v>
      </c>
      <c r="G9" s="5">
        <v>9</v>
      </c>
      <c r="H9" s="5">
        <v>0.01</v>
      </c>
      <c r="I9" s="5"/>
      <c r="J9" s="5" t="s">
        <v>1011</v>
      </c>
      <c r="V9" s="10" t="s">
        <v>392</v>
      </c>
      <c r="W9" s="17">
        <v>0.52083333333333337</v>
      </c>
      <c r="X9" s="17">
        <f>Tivives5_Info[[#This Row],[Centipede Net 1.1]]</f>
        <v>0.52083333333333337</v>
      </c>
      <c r="Y9" s="17">
        <f>Tivives5_Info[[#This Row],[Centipede Net 1.1]]</f>
        <v>0.52083333333333337</v>
      </c>
      <c r="Z9" s="17">
        <f>Tivives5_Info[[#This Row],[Centipede Net 1.1]]</f>
        <v>0.52083333333333337</v>
      </c>
      <c r="AA9" s="17">
        <f>Tivives5_Info[[#This Row],[Centipede Net 1.1]]</f>
        <v>0.52083333333333337</v>
      </c>
      <c r="AB9" s="10"/>
    </row>
    <row r="10" spans="2:28" x14ac:dyDescent="0.35">
      <c r="B10" s="5" t="str">
        <f t="shared" si="2"/>
        <v>Tivives</v>
      </c>
      <c r="C10" s="5">
        <f t="shared" si="1"/>
        <v>5</v>
      </c>
      <c r="D10" s="5" t="s">
        <v>364</v>
      </c>
      <c r="E10" s="5">
        <v>2</v>
      </c>
      <c r="F10" s="5" t="s">
        <v>68</v>
      </c>
      <c r="G10" s="5">
        <v>40</v>
      </c>
      <c r="H10" s="5">
        <v>0.75</v>
      </c>
      <c r="I10" s="5"/>
      <c r="J10" s="5" t="s">
        <v>1011</v>
      </c>
      <c r="V10" s="10" t="s">
        <v>366</v>
      </c>
      <c r="W10" s="15" t="s">
        <v>373</v>
      </c>
      <c r="X10" s="15" t="s">
        <v>373</v>
      </c>
      <c r="Y10" s="15" t="s">
        <v>373</v>
      </c>
      <c r="Z10" s="15" t="s">
        <v>364</v>
      </c>
      <c r="AA10" s="15" t="s">
        <v>365</v>
      </c>
      <c r="AB10" s="5"/>
    </row>
    <row r="11" spans="2:28" x14ac:dyDescent="0.35">
      <c r="B11" s="5" t="str">
        <f t="shared" si="2"/>
        <v>Tivives</v>
      </c>
      <c r="C11" s="5">
        <f t="shared" si="1"/>
        <v>5</v>
      </c>
      <c r="D11" s="5" t="s">
        <v>364</v>
      </c>
      <c r="E11" s="5">
        <v>2</v>
      </c>
      <c r="F11" s="5" t="s">
        <v>68</v>
      </c>
      <c r="G11" s="5">
        <v>42</v>
      </c>
      <c r="H11" s="5">
        <v>0.99</v>
      </c>
      <c r="I11" s="5"/>
      <c r="J11" s="5" t="s">
        <v>1011</v>
      </c>
      <c r="V11" s="10" t="s">
        <v>978</v>
      </c>
      <c r="W11" s="15">
        <v>1</v>
      </c>
      <c r="X11" s="15">
        <v>2</v>
      </c>
      <c r="Y11" s="15">
        <v>3</v>
      </c>
      <c r="Z11" s="15">
        <v>1</v>
      </c>
      <c r="AA11" s="15">
        <v>1</v>
      </c>
      <c r="AB11" s="5"/>
    </row>
    <row r="12" spans="2:28" x14ac:dyDescent="0.35">
      <c r="B12" s="5" t="str">
        <f t="shared" si="2"/>
        <v>Tivives</v>
      </c>
      <c r="C12" s="5">
        <f t="shared" si="1"/>
        <v>5</v>
      </c>
      <c r="D12" s="5" t="s">
        <v>364</v>
      </c>
      <c r="E12" s="5">
        <v>2</v>
      </c>
      <c r="F12" s="5" t="s">
        <v>68</v>
      </c>
      <c r="G12" s="5">
        <v>37</v>
      </c>
      <c r="H12" s="5">
        <v>0.48</v>
      </c>
      <c r="I12" s="5"/>
      <c r="J12" s="5" t="s">
        <v>1011</v>
      </c>
      <c r="V12" s="10" t="s">
        <v>367</v>
      </c>
      <c r="W12" s="15" t="str">
        <f>_xlfn.XLOOKUP(_xlfn.CONCAT(W5, " ", W6,  ".", W11), Sample_Coordinates[Sample Name], Sample_Coordinates[Coordinates], "Error")</f>
        <v>9.86715, -84.69654</v>
      </c>
      <c r="X12" s="15" t="str">
        <f>_xlfn.XLOOKUP(_xlfn.CONCAT(X5, " ", X6,  ".", X11), Sample_Coordinates[Sample Name], Sample_Coordinates[Coordinates], "Error")</f>
        <v>9.86742, -84.69647</v>
      </c>
      <c r="Y12" s="15" t="str">
        <f>_xlfn.XLOOKUP(_xlfn.CONCAT(Y5, " ", Y6,  ".", Y11), Sample_Coordinates[Sample Name], Sample_Coordinates[Coordinates], "Error")</f>
        <v>9.86759, -84.69639</v>
      </c>
      <c r="Z12" s="15" t="str">
        <f>_xlfn.XLOOKUP(_xlfn.CONCAT(Y5, " ", 2,  ".", Y11), Sample_Coordinates[Sample Name], Sample_Coordinates[Coordinates], "Error")</f>
        <v>9.86757, -84.6964</v>
      </c>
      <c r="AA12" s="15" t="str">
        <f>_xlfn.XLOOKUP(_xlfn.CONCAT(Y5, " ", 2,  ".", Y11), Sample_Coordinates[Sample Name], Sample_Coordinates[Coordinates], "Error")</f>
        <v>9.86757, -84.6964</v>
      </c>
      <c r="AB12" s="5"/>
    </row>
    <row r="13" spans="2:28" x14ac:dyDescent="0.35">
      <c r="B13" s="5" t="str">
        <f t="shared" si="2"/>
        <v>Tivives</v>
      </c>
      <c r="C13" s="5">
        <f t="shared" si="1"/>
        <v>5</v>
      </c>
      <c r="D13" s="5" t="s">
        <v>364</v>
      </c>
      <c r="E13" s="5">
        <v>2</v>
      </c>
      <c r="F13" s="5" t="s">
        <v>68</v>
      </c>
      <c r="G13" s="5">
        <v>39</v>
      </c>
      <c r="H13" s="5">
        <v>0.52</v>
      </c>
      <c r="I13" s="5"/>
      <c r="J13" s="5" t="s">
        <v>1011</v>
      </c>
      <c r="V13" s="10" t="s">
        <v>368</v>
      </c>
      <c r="W13" s="18">
        <v>0.55555555555555558</v>
      </c>
      <c r="X13" s="18">
        <v>0.55902777777777779</v>
      </c>
      <c r="Y13" s="18">
        <v>0.56597222222222221</v>
      </c>
      <c r="Z13" s="15"/>
      <c r="AA13" s="15"/>
    </row>
    <row r="14" spans="2:28" x14ac:dyDescent="0.35">
      <c r="B14" s="5" t="str">
        <f t="shared" si="2"/>
        <v>Tivives</v>
      </c>
      <c r="C14" s="5">
        <f t="shared" si="1"/>
        <v>5</v>
      </c>
      <c r="D14" s="5" t="s">
        <v>364</v>
      </c>
      <c r="E14" s="5">
        <v>2</v>
      </c>
      <c r="F14" s="5" t="s">
        <v>68</v>
      </c>
      <c r="G14" s="5">
        <v>38</v>
      </c>
      <c r="H14" s="5">
        <v>0.69</v>
      </c>
      <c r="I14" s="5"/>
      <c r="J14" s="5" t="s">
        <v>1011</v>
      </c>
      <c r="V14" s="10" t="s">
        <v>369</v>
      </c>
      <c r="W14" s="18">
        <v>0.75347222222222221</v>
      </c>
      <c r="X14" s="18">
        <v>0.73958333333333337</v>
      </c>
      <c r="Y14" s="18">
        <v>0.74305555555555547</v>
      </c>
      <c r="Z14" s="15"/>
      <c r="AA14" s="15"/>
      <c r="AB14" s="6"/>
    </row>
    <row r="15" spans="2:28" x14ac:dyDescent="0.35">
      <c r="B15" s="5" t="str">
        <f t="shared" si="2"/>
        <v>Tivives</v>
      </c>
      <c r="C15" s="5">
        <f t="shared" si="1"/>
        <v>5</v>
      </c>
      <c r="D15" s="5" t="s">
        <v>364</v>
      </c>
      <c r="E15" s="5">
        <v>2</v>
      </c>
      <c r="F15" s="5" t="s">
        <v>68</v>
      </c>
      <c r="G15" s="5">
        <v>38</v>
      </c>
      <c r="H15" s="5">
        <v>0.62</v>
      </c>
      <c r="I15" s="5"/>
      <c r="J15" s="5" t="s">
        <v>1011</v>
      </c>
      <c r="V15" s="10" t="s">
        <v>370</v>
      </c>
      <c r="W15" s="19">
        <f>IF(W14&lt;W13,24+24*(W14-W13),24*(W14-W13))</f>
        <v>4.7499999999999991</v>
      </c>
      <c r="X15" s="19">
        <f t="shared" ref="X15:Y15" si="3">IF(X14&lt;X13,24+24*(X14-X13),24*(X14-X13))</f>
        <v>4.3333333333333339</v>
      </c>
      <c r="Y15" s="19">
        <f t="shared" si="3"/>
        <v>4.2499999999999982</v>
      </c>
      <c r="Z15" s="15">
        <v>2</v>
      </c>
      <c r="AA15" s="15">
        <v>20</v>
      </c>
      <c r="AB15" s="5"/>
    </row>
    <row r="16" spans="2:28" x14ac:dyDescent="0.35">
      <c r="B16" s="5" t="str">
        <f t="shared" si="2"/>
        <v>Tivives</v>
      </c>
      <c r="C16" s="5">
        <f t="shared" si="1"/>
        <v>5</v>
      </c>
      <c r="D16" s="5" t="s">
        <v>364</v>
      </c>
      <c r="E16" s="5">
        <v>2</v>
      </c>
      <c r="F16" s="5" t="s">
        <v>68</v>
      </c>
      <c r="G16" s="5">
        <v>35</v>
      </c>
      <c r="H16" s="5">
        <v>0.47</v>
      </c>
      <c r="I16" s="5"/>
      <c r="J16" s="5" t="s">
        <v>1011</v>
      </c>
      <c r="V16" s="10" t="s">
        <v>371</v>
      </c>
      <c r="W16" s="15" t="s">
        <v>376</v>
      </c>
      <c r="X16" s="15" t="s">
        <v>376</v>
      </c>
      <c r="Y16" s="15" t="s">
        <v>376</v>
      </c>
      <c r="Z16" s="15" t="s">
        <v>374</v>
      </c>
      <c r="AA16" s="15" t="s">
        <v>375</v>
      </c>
      <c r="AB16" s="5"/>
    </row>
    <row r="17" spans="2:28" x14ac:dyDescent="0.35">
      <c r="B17" s="5" t="str">
        <f t="shared" si="2"/>
        <v>Tivives</v>
      </c>
      <c r="C17" s="5">
        <f t="shared" si="1"/>
        <v>5</v>
      </c>
      <c r="D17" s="5" t="s">
        <v>364</v>
      </c>
      <c r="E17" s="5">
        <v>2</v>
      </c>
      <c r="F17" s="5" t="s">
        <v>294</v>
      </c>
      <c r="G17" s="5">
        <v>29</v>
      </c>
      <c r="H17" s="5">
        <v>1.24</v>
      </c>
      <c r="I17" s="5"/>
      <c r="J17" s="5"/>
      <c r="V17" s="10" t="s">
        <v>388</v>
      </c>
      <c r="W17" s="20">
        <v>104</v>
      </c>
      <c r="X17" s="20">
        <v>93</v>
      </c>
      <c r="Y17" s="20">
        <v>105</v>
      </c>
      <c r="Z17" s="15"/>
      <c r="AA17" s="15"/>
      <c r="AB17" s="5"/>
    </row>
    <row r="18" spans="2:28" x14ac:dyDescent="0.35">
      <c r="B18" s="5" t="str">
        <f t="shared" si="2"/>
        <v>Tivives</v>
      </c>
      <c r="C18" s="5">
        <f t="shared" si="1"/>
        <v>5</v>
      </c>
      <c r="D18" s="5" t="s">
        <v>364</v>
      </c>
      <c r="E18" s="5">
        <v>2</v>
      </c>
      <c r="F18" s="5" t="s">
        <v>294</v>
      </c>
      <c r="G18" s="5">
        <v>27</v>
      </c>
      <c r="H18" s="5">
        <v>0.79</v>
      </c>
      <c r="I18" s="5"/>
      <c r="J18" s="5"/>
      <c r="V18" s="10" t="s">
        <v>389</v>
      </c>
      <c r="W18" s="20">
        <v>98</v>
      </c>
      <c r="X18" s="20">
        <v>99</v>
      </c>
      <c r="Y18" s="20">
        <v>103</v>
      </c>
      <c r="Z18" s="15"/>
      <c r="AA18" s="15"/>
      <c r="AB18" s="5"/>
    </row>
    <row r="19" spans="2:28" x14ac:dyDescent="0.35">
      <c r="B19" s="5" t="str">
        <f t="shared" si="2"/>
        <v>Tivives</v>
      </c>
      <c r="C19" s="5">
        <f t="shared" si="1"/>
        <v>5</v>
      </c>
      <c r="D19" s="5" t="s">
        <v>364</v>
      </c>
      <c r="E19" s="5">
        <v>2</v>
      </c>
      <c r="F19" s="5" t="s">
        <v>55</v>
      </c>
      <c r="G19" s="5">
        <v>45</v>
      </c>
      <c r="H19" s="5">
        <v>2.69</v>
      </c>
      <c r="I19" s="5"/>
      <c r="J19" s="5"/>
      <c r="V19" s="10" t="s">
        <v>372</v>
      </c>
      <c r="W19" s="15">
        <f>AVERAGE(W17:W18)</f>
        <v>101</v>
      </c>
      <c r="X19" s="15">
        <f t="shared" ref="X19:Y19" si="4">AVERAGE(X17:X18)</f>
        <v>96</v>
      </c>
      <c r="Y19" s="15">
        <f t="shared" si="4"/>
        <v>104</v>
      </c>
      <c r="Z19" s="15">
        <f>AVERAGE($W19:$Y19)</f>
        <v>100.33333333333333</v>
      </c>
      <c r="AA19" s="15">
        <f>AVERAGE($W19:$Y19)</f>
        <v>100.33333333333333</v>
      </c>
      <c r="AB19" s="5"/>
    </row>
    <row r="20" spans="2:28" x14ac:dyDescent="0.35">
      <c r="B20" s="5" t="str">
        <f>$W$5</f>
        <v>Tivives</v>
      </c>
      <c r="C20" s="5">
        <f>$W$6</f>
        <v>5</v>
      </c>
      <c r="D20" s="5" t="s">
        <v>373</v>
      </c>
      <c r="E20" s="5">
        <v>1</v>
      </c>
      <c r="F20" s="5" t="s">
        <v>294</v>
      </c>
      <c r="G20" s="5">
        <v>105</v>
      </c>
      <c r="H20" s="5">
        <v>42.1</v>
      </c>
      <c r="I20" s="5"/>
      <c r="J20" s="5"/>
      <c r="V20" s="10" t="s">
        <v>1</v>
      </c>
      <c r="W20" s="15"/>
      <c r="X20" s="21"/>
      <c r="Y20" s="15"/>
      <c r="Z20" s="15"/>
      <c r="AA20" s="15"/>
      <c r="AB20" s="5"/>
    </row>
    <row r="21" spans="2:28" x14ac:dyDescent="0.35">
      <c r="B21" s="5" t="str">
        <f>$W$5</f>
        <v>Tivives</v>
      </c>
      <c r="C21" s="5">
        <f>$W$6</f>
        <v>5</v>
      </c>
      <c r="D21" s="5" t="s">
        <v>373</v>
      </c>
      <c r="E21" s="5">
        <v>2</v>
      </c>
      <c r="F21" s="5" t="s">
        <v>31</v>
      </c>
      <c r="G21" s="5">
        <v>42</v>
      </c>
      <c r="H21" s="5">
        <v>2.75</v>
      </c>
      <c r="I21" s="5"/>
      <c r="J21" s="5"/>
      <c r="V21" s="10" t="s">
        <v>2</v>
      </c>
      <c r="W21" s="15"/>
      <c r="X21" s="15"/>
      <c r="Y21" s="15"/>
      <c r="Z21" s="15"/>
      <c r="AA21" s="15"/>
      <c r="AB21" s="5"/>
    </row>
    <row r="22" spans="2:28" x14ac:dyDescent="0.35">
      <c r="B22" s="5" t="str">
        <f>$W$5</f>
        <v>Tivives</v>
      </c>
      <c r="C22" s="5">
        <f>$W$6</f>
        <v>5</v>
      </c>
      <c r="D22" s="5" t="s">
        <v>373</v>
      </c>
      <c r="E22" s="5">
        <v>2</v>
      </c>
      <c r="F22" s="5" t="s">
        <v>8</v>
      </c>
      <c r="G22" s="5">
        <v>101</v>
      </c>
      <c r="H22" s="5">
        <v>27.5</v>
      </c>
      <c r="I22" s="5"/>
      <c r="J22" s="5"/>
      <c r="V22" s="10" t="s">
        <v>3</v>
      </c>
      <c r="W22" s="15"/>
      <c r="X22" s="15"/>
      <c r="Y22" s="15"/>
      <c r="Z22" s="15"/>
      <c r="AA22" s="15"/>
      <c r="AB22" s="5"/>
    </row>
    <row r="23" spans="2:28" x14ac:dyDescent="0.35">
      <c r="B23" s="5" t="str">
        <f>$W$5</f>
        <v>Tivives</v>
      </c>
      <c r="C23" s="5">
        <f>$W$6</f>
        <v>5</v>
      </c>
      <c r="D23" s="5" t="s">
        <v>373</v>
      </c>
      <c r="E23" s="5">
        <v>3</v>
      </c>
      <c r="F23" s="5" t="s">
        <v>46</v>
      </c>
      <c r="G23" s="5">
        <v>695</v>
      </c>
      <c r="H23" s="5">
        <v>1110</v>
      </c>
      <c r="I23" s="5"/>
      <c r="J23" s="5"/>
      <c r="V23" s="10" t="s">
        <v>4</v>
      </c>
      <c r="W23" s="15"/>
      <c r="X23" s="15"/>
      <c r="Y23" s="15"/>
      <c r="Z23" s="15"/>
      <c r="AA23" s="15"/>
      <c r="AB23" s="5"/>
    </row>
    <row r="24" spans="2:28" x14ac:dyDescent="0.35">
      <c r="V24" s="10" t="s">
        <v>354</v>
      </c>
      <c r="W24" s="19">
        <v>9.8800000000000008</v>
      </c>
      <c r="X24" s="19">
        <v>9.77</v>
      </c>
      <c r="Y24" s="19">
        <v>9.7200000000000006</v>
      </c>
      <c r="Z24" s="19">
        <f t="shared" ref="Z24:AA31" si="5">AVERAGE($W24:$Y24)</f>
        <v>9.7899999999999991</v>
      </c>
      <c r="AA24" s="19">
        <f t="shared" si="5"/>
        <v>9.7899999999999991</v>
      </c>
      <c r="AB24" s="5"/>
    </row>
    <row r="25" spans="2:28" x14ac:dyDescent="0.35">
      <c r="V25" s="10" t="s">
        <v>17</v>
      </c>
      <c r="W25" s="15"/>
      <c r="X25" s="15"/>
      <c r="Y25" s="15"/>
      <c r="Z25" s="15"/>
      <c r="AA25" s="15"/>
      <c r="AB25" s="5"/>
    </row>
    <row r="26" spans="2:28" x14ac:dyDescent="0.35">
      <c r="Q26" s="12"/>
      <c r="V26" s="10" t="s">
        <v>986</v>
      </c>
      <c r="W26" s="15"/>
      <c r="X26" s="15"/>
      <c r="Y26" s="15"/>
      <c r="Z26" s="15"/>
      <c r="AA26" s="15"/>
      <c r="AB26" s="5"/>
    </row>
    <row r="27" spans="2:28" x14ac:dyDescent="0.35">
      <c r="V27" s="10" t="s">
        <v>988</v>
      </c>
      <c r="W27" s="15"/>
      <c r="X27" s="15"/>
      <c r="Y27" s="15"/>
      <c r="Z27" s="15"/>
      <c r="AA27" s="15"/>
      <c r="AB27" s="5"/>
    </row>
    <row r="28" spans="2:28" x14ac:dyDescent="0.35">
      <c r="V28" s="10" t="s">
        <v>992</v>
      </c>
      <c r="W28" s="15"/>
      <c r="X28" s="15"/>
      <c r="Y28" s="15"/>
      <c r="Z28" s="15"/>
      <c r="AA28" s="15"/>
      <c r="AB28" s="5"/>
    </row>
    <row r="29" spans="2:28" x14ac:dyDescent="0.35">
      <c r="V29" s="10" t="s">
        <v>5</v>
      </c>
      <c r="W29" s="15">
        <v>29</v>
      </c>
      <c r="X29" s="15">
        <v>29</v>
      </c>
      <c r="Y29" s="15">
        <v>29</v>
      </c>
      <c r="Z29" s="15">
        <f t="shared" si="5"/>
        <v>29</v>
      </c>
      <c r="AA29" s="15">
        <f t="shared" si="5"/>
        <v>29</v>
      </c>
      <c r="AB29" s="5"/>
    </row>
    <row r="30" spans="2:28" x14ac:dyDescent="0.35">
      <c r="V30" s="10" t="s">
        <v>989</v>
      </c>
      <c r="W30" s="15"/>
      <c r="X30" s="15"/>
      <c r="Y30" s="15"/>
      <c r="Z30" s="15"/>
      <c r="AA30" s="15"/>
      <c r="AB30" s="5"/>
    </row>
    <row r="31" spans="2:28" x14ac:dyDescent="0.35">
      <c r="V31" s="10" t="s">
        <v>377</v>
      </c>
      <c r="W31" s="15">
        <v>30.7</v>
      </c>
      <c r="X31" s="15">
        <v>30.7</v>
      </c>
      <c r="Y31" s="15">
        <v>30.6</v>
      </c>
      <c r="Z31" s="15">
        <f t="shared" si="5"/>
        <v>30.666666666666668</v>
      </c>
      <c r="AA31" s="15">
        <f t="shared" si="5"/>
        <v>30.666666666666668</v>
      </c>
    </row>
    <row r="32" spans="2:28" x14ac:dyDescent="0.35">
      <c r="V32" s="10" t="s">
        <v>387</v>
      </c>
      <c r="W32" s="15"/>
      <c r="X32" s="15"/>
      <c r="Y32" s="15"/>
      <c r="Z32" s="15"/>
      <c r="AA32" s="15"/>
    </row>
  </sheetData>
  <mergeCells count="1">
    <mergeCell ref="W3:AA3"/>
  </mergeCells>
  <phoneticPr fontId="3" type="noConversion"/>
  <conditionalFormatting sqref="W5:W9">
    <cfRule type="containsBlanks" dxfId="62" priority="5">
      <formula>LEN(TRIM(W5))=0</formula>
    </cfRule>
  </conditionalFormatting>
  <conditionalFormatting sqref="W13:Y14 Z15:AA15 W17:Y18">
    <cfRule type="containsBlanks" dxfId="61" priority="6">
      <formula>LEN(TRIM(W13))=0</formula>
    </cfRule>
  </conditionalFormatting>
  <conditionalFormatting sqref="W20:Y32">
    <cfRule type="containsBlanks" dxfId="60" priority="1">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38" id="{651943B5-7E47-4B8C-B475-AA74AFBE1AE9}">
            <xm:f>COUNT(MATCH($F4,'Potential Species'!$C$4:$C$945, 0))=0</xm:f>
            <x14:dxf>
              <fill>
                <patternFill>
                  <bgColor theme="5" tint="0.79998168889431442"/>
                </patternFill>
              </fill>
            </x14:dxf>
          </x14:cfRule>
          <xm:sqref>P4 F4:F23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98A9D38-86C2-484E-B3E5-5A888610D662}">
          <x14:formula1>
            <xm:f>'Potential Species'!$F$4:$F$6</xm:f>
          </x14:formula1>
          <xm:sqref>N4 D4:D23</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7280-6175-412A-9045-E894895E8E40}">
  <dimension ref="B1:AB32"/>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4.45312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1081</v>
      </c>
      <c r="X3" s="44"/>
      <c r="Y3" s="44"/>
      <c r="Z3" s="44"/>
      <c r="AA3" s="44"/>
      <c r="AB3" s="4"/>
    </row>
    <row r="4" spans="2:28" x14ac:dyDescent="0.35">
      <c r="B4" s="5" t="str">
        <f t="shared" ref="B4" si="0">$W$5</f>
        <v>Bebedero</v>
      </c>
      <c r="C4" s="5">
        <f t="shared" ref="C4:C21" si="1">$W$6</f>
        <v>5</v>
      </c>
      <c r="D4" s="5" t="s">
        <v>365</v>
      </c>
      <c r="E4" s="5">
        <v>1</v>
      </c>
      <c r="F4" s="5" t="s">
        <v>272</v>
      </c>
      <c r="G4" s="5">
        <v>46</v>
      </c>
      <c r="H4" s="5">
        <v>1.54</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21" si="2">$W$5</f>
        <v>Bebedero</v>
      </c>
      <c r="C5" s="5">
        <f t="shared" si="1"/>
        <v>5</v>
      </c>
      <c r="D5" s="5" t="s">
        <v>365</v>
      </c>
      <c r="E5" s="5">
        <v>1</v>
      </c>
      <c r="F5" s="5" t="s">
        <v>272</v>
      </c>
      <c r="G5" s="5">
        <v>47</v>
      </c>
      <c r="H5" s="5">
        <v>1.82</v>
      </c>
      <c r="I5" s="5"/>
      <c r="J5" s="5"/>
      <c r="V5" s="10" t="s">
        <v>295</v>
      </c>
      <c r="W5" s="29" t="s">
        <v>30</v>
      </c>
      <c r="X5" s="29" t="str">
        <f>Bebedero5_Info[[#This Row],[Centipede Net 1.1]]</f>
        <v>Bebedero</v>
      </c>
      <c r="Y5" s="29" t="str">
        <f>Bebedero5_Info[[#This Row],[Centipede Net 1.1]]</f>
        <v>Bebedero</v>
      </c>
      <c r="Z5" s="29" t="str">
        <f>Bebedero5_Info[[#This Row],[Centipede Net 1.1]]</f>
        <v>Bebedero</v>
      </c>
      <c r="AA5" s="29" t="str">
        <f>Bebedero5_Info[[#This Row],[Centipede Net 1.1]]</f>
        <v>Bebedero</v>
      </c>
      <c r="AB5" s="5"/>
    </row>
    <row r="6" spans="2:28" x14ac:dyDescent="0.35">
      <c r="B6" s="5" t="str">
        <f t="shared" si="2"/>
        <v>Bebedero</v>
      </c>
      <c r="C6" s="5">
        <f t="shared" si="1"/>
        <v>5</v>
      </c>
      <c r="D6" s="5" t="s">
        <v>365</v>
      </c>
      <c r="E6" s="5">
        <v>1</v>
      </c>
      <c r="F6" s="5" t="s">
        <v>272</v>
      </c>
      <c r="G6" s="5">
        <v>34</v>
      </c>
      <c r="H6" s="5">
        <v>0.45</v>
      </c>
      <c r="I6" s="5"/>
      <c r="J6" s="5"/>
      <c r="V6" s="10" t="s">
        <v>1053</v>
      </c>
      <c r="W6" s="15">
        <v>5</v>
      </c>
      <c r="X6" s="15">
        <f>Bebedero5_Info[[#This Row],[Centipede Net 1.1]]</f>
        <v>5</v>
      </c>
      <c r="Y6" s="15">
        <f>Bebedero5_Info[[#This Row],[Centipede Net 1.1]]</f>
        <v>5</v>
      </c>
      <c r="Z6" s="15">
        <f>Bebedero5_Info[[#This Row],[Centipede Net 1.1]]</f>
        <v>5</v>
      </c>
      <c r="AA6" s="15">
        <f>Bebedero5_Info[[#This Row],[Centipede Net 1.1]]</f>
        <v>5</v>
      </c>
      <c r="AB6" s="9"/>
    </row>
    <row r="7" spans="2:28" x14ac:dyDescent="0.35">
      <c r="B7" s="5" t="str">
        <f t="shared" si="2"/>
        <v>Bebedero</v>
      </c>
      <c r="C7" s="5">
        <f t="shared" si="1"/>
        <v>5</v>
      </c>
      <c r="D7" s="5" t="s">
        <v>365</v>
      </c>
      <c r="E7" s="5">
        <v>1</v>
      </c>
      <c r="F7" s="5" t="s">
        <v>272</v>
      </c>
      <c r="G7" s="5">
        <v>69</v>
      </c>
      <c r="H7" s="5">
        <v>5.6</v>
      </c>
      <c r="I7" s="5"/>
      <c r="J7" s="5"/>
      <c r="V7" s="10" t="s">
        <v>993</v>
      </c>
      <c r="W7" s="29" t="s">
        <v>994</v>
      </c>
      <c r="X7" s="29" t="str">
        <f>Bebedero5_Info[[#This Row],[Centipede Net 1.1]]</f>
        <v>Rainy</v>
      </c>
      <c r="Y7" s="29" t="str">
        <f>Bebedero5_Info[[#This Row],[Centipede Net 1.1]]</f>
        <v>Rainy</v>
      </c>
      <c r="Z7" s="29" t="str">
        <f>Bebedero5_Info[[#This Row],[Centipede Net 1.1]]</f>
        <v>Rainy</v>
      </c>
      <c r="AA7" s="29" t="str">
        <f>Bebedero5_Info[[#This Row],[Centipede Net 1.1]]</f>
        <v>Rainy</v>
      </c>
      <c r="AB7" s="11"/>
    </row>
    <row r="8" spans="2:28" x14ac:dyDescent="0.35">
      <c r="B8" s="5" t="str">
        <f t="shared" si="2"/>
        <v>Bebedero</v>
      </c>
      <c r="C8" s="5">
        <f t="shared" si="1"/>
        <v>5</v>
      </c>
      <c r="D8" s="5" t="s">
        <v>365</v>
      </c>
      <c r="E8" s="5">
        <v>1</v>
      </c>
      <c r="F8" s="5" t="s">
        <v>272</v>
      </c>
      <c r="G8" s="5">
        <v>48</v>
      </c>
      <c r="H8" s="5">
        <v>2.2000000000000002</v>
      </c>
      <c r="I8" s="5"/>
      <c r="J8" s="5"/>
      <c r="V8" s="10" t="s">
        <v>384</v>
      </c>
      <c r="W8" s="16">
        <v>45126</v>
      </c>
      <c r="X8" s="16">
        <f>Bebedero5_Info[[#This Row],[Centipede Net 1.1]]</f>
        <v>45126</v>
      </c>
      <c r="Y8" s="16">
        <f>Bebedero5_Info[[#This Row],[Centipede Net 1.1]]</f>
        <v>45126</v>
      </c>
      <c r="Z8" s="16">
        <f>Bebedero5_Info[[#This Row],[Centipede Net 1.1]]</f>
        <v>45126</v>
      </c>
      <c r="AA8" s="16">
        <f>Bebedero5_Info[[#This Row],[Centipede Net 1.1]]</f>
        <v>45126</v>
      </c>
      <c r="AB8" s="5"/>
    </row>
    <row r="9" spans="2:28" x14ac:dyDescent="0.35">
      <c r="B9" s="5" t="str">
        <f t="shared" si="2"/>
        <v>Bebedero</v>
      </c>
      <c r="C9" s="5">
        <f t="shared" si="1"/>
        <v>5</v>
      </c>
      <c r="D9" s="5" t="s">
        <v>365</v>
      </c>
      <c r="E9" s="5">
        <v>1</v>
      </c>
      <c r="F9" s="5" t="s">
        <v>272</v>
      </c>
      <c r="G9" s="5">
        <v>46</v>
      </c>
      <c r="H9" s="5">
        <v>2.06</v>
      </c>
      <c r="I9" s="5"/>
      <c r="J9" s="5"/>
      <c r="V9" s="10" t="s">
        <v>392</v>
      </c>
      <c r="W9" s="17">
        <v>6.25E-2</v>
      </c>
      <c r="X9" s="17">
        <f>Bebedero5_Info[[#This Row],[Centipede Net 1.1]]</f>
        <v>6.25E-2</v>
      </c>
      <c r="Y9" s="17">
        <f>Bebedero5_Info[[#This Row],[Centipede Net 1.1]]</f>
        <v>6.25E-2</v>
      </c>
      <c r="Z9" s="17">
        <f>Bebedero5_Info[[#This Row],[Centipede Net 1.1]]</f>
        <v>6.25E-2</v>
      </c>
      <c r="AA9" s="17">
        <f>Bebedero5_Info[[#This Row],[Centipede Net 1.1]]</f>
        <v>6.25E-2</v>
      </c>
      <c r="AB9" s="10"/>
    </row>
    <row r="10" spans="2:28" x14ac:dyDescent="0.35">
      <c r="B10" s="5" t="str">
        <f t="shared" si="2"/>
        <v>Bebedero</v>
      </c>
      <c r="C10" s="5">
        <f t="shared" si="1"/>
        <v>5</v>
      </c>
      <c r="D10" s="5" t="s">
        <v>365</v>
      </c>
      <c r="E10" s="5">
        <v>1</v>
      </c>
      <c r="F10" s="5" t="s">
        <v>272</v>
      </c>
      <c r="G10" s="5">
        <v>45</v>
      </c>
      <c r="H10" s="5">
        <v>1.9</v>
      </c>
      <c r="I10" s="5"/>
      <c r="J10" s="5"/>
      <c r="V10" s="10" t="s">
        <v>366</v>
      </c>
      <c r="W10" s="15" t="s">
        <v>373</v>
      </c>
      <c r="X10" s="15" t="s">
        <v>373</v>
      </c>
      <c r="Y10" s="15" t="s">
        <v>373</v>
      </c>
      <c r="Z10" s="15" t="s">
        <v>364</v>
      </c>
      <c r="AA10" s="15" t="s">
        <v>365</v>
      </c>
      <c r="AB10" s="5"/>
    </row>
    <row r="11" spans="2:28" x14ac:dyDescent="0.35">
      <c r="B11" s="5" t="str">
        <f t="shared" si="2"/>
        <v>Bebedero</v>
      </c>
      <c r="C11" s="5">
        <f t="shared" si="1"/>
        <v>5</v>
      </c>
      <c r="D11" s="5" t="s">
        <v>365</v>
      </c>
      <c r="E11" s="5">
        <v>2</v>
      </c>
      <c r="F11" s="5" t="s">
        <v>272</v>
      </c>
      <c r="G11" s="5">
        <v>46</v>
      </c>
      <c r="H11" s="5">
        <v>1.77</v>
      </c>
      <c r="I11" s="5"/>
      <c r="J11" s="5"/>
      <c r="V11" s="10" t="s">
        <v>978</v>
      </c>
      <c r="W11" s="15">
        <v>1</v>
      </c>
      <c r="X11" s="15">
        <v>2</v>
      </c>
      <c r="Y11" s="15">
        <v>3</v>
      </c>
      <c r="Z11" s="15"/>
      <c r="AA11" s="15">
        <v>1</v>
      </c>
      <c r="AB11" s="5"/>
    </row>
    <row r="12" spans="2:28" x14ac:dyDescent="0.35">
      <c r="B12" s="5" t="str">
        <f t="shared" si="2"/>
        <v>Bebedero</v>
      </c>
      <c r="C12" s="5">
        <f t="shared" si="1"/>
        <v>5</v>
      </c>
      <c r="D12" s="5" t="s">
        <v>365</v>
      </c>
      <c r="E12" s="5">
        <v>2</v>
      </c>
      <c r="F12" s="5" t="s">
        <v>272</v>
      </c>
      <c r="G12" s="5">
        <v>35</v>
      </c>
      <c r="H12" s="5">
        <v>0.87</v>
      </c>
      <c r="I12" s="5"/>
      <c r="J12" s="5"/>
      <c r="V12" s="10" t="s">
        <v>367</v>
      </c>
      <c r="W12" s="15" t="str">
        <f>_xlfn.XLOOKUP(_xlfn.CONCAT(W5, " ", W6,  ".", W11), Sample_Coordinates[Sample Name], Sample_Coordinates[Coordinates], "Error")</f>
        <v>10.25265, -85.23855</v>
      </c>
      <c r="X12" s="15" t="str">
        <f>_xlfn.XLOOKUP(_xlfn.CONCAT(X5, " ", X6,  ".", X11), Sample_Coordinates[Sample Name], Sample_Coordinates[Coordinates], "Error")</f>
        <v>10.25217, -85.23921</v>
      </c>
      <c r="Y12" s="15" t="str">
        <f>_xlfn.XLOOKUP(_xlfn.CONCAT(Y5, " ", Y6,  ".", Y11), Sample_Coordinates[Sample Name], Sample_Coordinates[Coordinates], "Error")</f>
        <v>10.25204, -85.23922</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tr">
        <f t="shared" si="2"/>
        <v>Bebedero</v>
      </c>
      <c r="C13" s="5">
        <f t="shared" si="1"/>
        <v>5</v>
      </c>
      <c r="D13" s="5" t="s">
        <v>365</v>
      </c>
      <c r="E13" s="5">
        <v>2</v>
      </c>
      <c r="F13" s="5" t="s">
        <v>272</v>
      </c>
      <c r="G13" s="5">
        <v>44</v>
      </c>
      <c r="H13" s="5">
        <v>1.64</v>
      </c>
      <c r="I13" s="5"/>
      <c r="J13" s="5"/>
      <c r="V13" s="10" t="s">
        <v>368</v>
      </c>
      <c r="W13" s="18">
        <v>9.375E-2</v>
      </c>
      <c r="X13" s="18">
        <v>0.10069444444444443</v>
      </c>
      <c r="Y13" s="18">
        <v>0.1076388888888889</v>
      </c>
      <c r="Z13" s="15"/>
      <c r="AA13" s="15"/>
    </row>
    <row r="14" spans="2:28" x14ac:dyDescent="0.35">
      <c r="B14" s="5" t="str">
        <f t="shared" si="2"/>
        <v>Bebedero</v>
      </c>
      <c r="C14" s="5">
        <f t="shared" si="1"/>
        <v>5</v>
      </c>
      <c r="D14" s="5" t="s">
        <v>365</v>
      </c>
      <c r="E14" s="5">
        <v>3</v>
      </c>
      <c r="F14" s="5" t="s">
        <v>272</v>
      </c>
      <c r="G14" s="5">
        <v>36</v>
      </c>
      <c r="H14" s="5">
        <v>0.98</v>
      </c>
      <c r="I14" s="5"/>
      <c r="J14" s="5"/>
      <c r="V14" s="10" t="s">
        <v>369</v>
      </c>
      <c r="W14" s="18">
        <v>0.29166666666666669</v>
      </c>
      <c r="X14" s="18">
        <v>0.27777777777777779</v>
      </c>
      <c r="Y14" s="18">
        <v>0.27430555555555552</v>
      </c>
      <c r="Z14" s="15"/>
      <c r="AA14" s="15"/>
      <c r="AB14" s="6"/>
    </row>
    <row r="15" spans="2:28" x14ac:dyDescent="0.35">
      <c r="B15" s="5" t="str">
        <f t="shared" si="2"/>
        <v>Bebedero</v>
      </c>
      <c r="C15" s="5">
        <f t="shared" si="1"/>
        <v>5</v>
      </c>
      <c r="D15" s="5" t="s">
        <v>365</v>
      </c>
      <c r="E15" s="5">
        <v>3</v>
      </c>
      <c r="F15" s="5" t="s">
        <v>272</v>
      </c>
      <c r="G15" s="5">
        <v>35</v>
      </c>
      <c r="H15" s="5">
        <v>74</v>
      </c>
      <c r="I15" s="5"/>
      <c r="J15" s="5"/>
      <c r="V15" s="10" t="s">
        <v>370</v>
      </c>
      <c r="W15" s="19">
        <f>IF(W14&lt;W13,24+24*(W14-W13),24*(W14-W13))</f>
        <v>4.75</v>
      </c>
      <c r="X15" s="19">
        <f t="shared" ref="X15:Y15" si="3">IF(X14&lt;X13,24+24*(X14-X13),24*(X14-X13))</f>
        <v>4.2500000000000009</v>
      </c>
      <c r="Y15" s="19">
        <f t="shared" si="3"/>
        <v>3.9999999999999991</v>
      </c>
      <c r="Z15" s="15">
        <v>0</v>
      </c>
      <c r="AA15" s="15">
        <v>20</v>
      </c>
      <c r="AB15" s="5"/>
    </row>
    <row r="16" spans="2:28" x14ac:dyDescent="0.35">
      <c r="B16" s="5" t="str">
        <f t="shared" si="2"/>
        <v>Bebedero</v>
      </c>
      <c r="C16" s="5">
        <f t="shared" si="1"/>
        <v>5</v>
      </c>
      <c r="D16" s="5" t="s">
        <v>365</v>
      </c>
      <c r="E16" s="5">
        <v>3</v>
      </c>
      <c r="F16" s="5" t="s">
        <v>272</v>
      </c>
      <c r="G16" s="5">
        <v>42</v>
      </c>
      <c r="H16" s="5">
        <v>1.3</v>
      </c>
      <c r="I16" s="5"/>
      <c r="J16" s="5"/>
      <c r="V16" s="10" t="s">
        <v>371</v>
      </c>
      <c r="W16" s="15" t="s">
        <v>376</v>
      </c>
      <c r="X16" s="15" t="s">
        <v>376</v>
      </c>
      <c r="Y16" s="15" t="s">
        <v>376</v>
      </c>
      <c r="Z16" s="15" t="s">
        <v>374</v>
      </c>
      <c r="AA16" s="15" t="s">
        <v>375</v>
      </c>
      <c r="AB16" s="5"/>
    </row>
    <row r="17" spans="2:28" x14ac:dyDescent="0.35">
      <c r="B17" s="5" t="str">
        <f t="shared" si="2"/>
        <v>Bebedero</v>
      </c>
      <c r="C17" s="5">
        <f t="shared" si="1"/>
        <v>5</v>
      </c>
      <c r="D17" s="5" t="s">
        <v>365</v>
      </c>
      <c r="E17" s="5">
        <v>4</v>
      </c>
      <c r="F17" s="5" t="s">
        <v>256</v>
      </c>
      <c r="G17" s="5">
        <v>206</v>
      </c>
      <c r="H17" s="5">
        <v>87.9</v>
      </c>
      <c r="I17" s="5"/>
      <c r="J17" s="5"/>
      <c r="V17" s="10" t="s">
        <v>388</v>
      </c>
      <c r="W17" s="20">
        <v>9</v>
      </c>
      <c r="X17" s="20">
        <v>10</v>
      </c>
      <c r="Y17" s="20">
        <v>11.5</v>
      </c>
      <c r="Z17" s="15"/>
      <c r="AA17" s="15"/>
      <c r="AB17" s="5"/>
    </row>
    <row r="18" spans="2:28" x14ac:dyDescent="0.35">
      <c r="B18" s="5" t="str">
        <f t="shared" si="2"/>
        <v>Bebedero</v>
      </c>
      <c r="C18" s="5">
        <f t="shared" si="1"/>
        <v>5</v>
      </c>
      <c r="D18" s="5" t="s">
        <v>365</v>
      </c>
      <c r="E18" s="5">
        <v>5</v>
      </c>
      <c r="F18" s="5" t="s">
        <v>102</v>
      </c>
      <c r="G18" s="5">
        <v>151</v>
      </c>
      <c r="H18" s="5">
        <v>59.4</v>
      </c>
      <c r="I18" s="5"/>
      <c r="J18" s="5"/>
      <c r="V18" s="10" t="s">
        <v>389</v>
      </c>
      <c r="W18" s="20">
        <v>10</v>
      </c>
      <c r="X18" s="20">
        <v>11</v>
      </c>
      <c r="Y18" s="20">
        <v>10</v>
      </c>
      <c r="Z18" s="15"/>
      <c r="AA18" s="15"/>
      <c r="AB18" s="5"/>
    </row>
    <row r="19" spans="2:28" x14ac:dyDescent="0.35">
      <c r="B19" s="5" t="str">
        <f t="shared" si="2"/>
        <v>Bebedero</v>
      </c>
      <c r="C19" s="5">
        <f t="shared" si="1"/>
        <v>5</v>
      </c>
      <c r="D19" s="5" t="s">
        <v>365</v>
      </c>
      <c r="E19" s="5">
        <v>5</v>
      </c>
      <c r="F19" s="5" t="s">
        <v>272</v>
      </c>
      <c r="G19" s="5">
        <v>31</v>
      </c>
      <c r="H19" s="5">
        <v>0.61</v>
      </c>
      <c r="I19" s="5"/>
      <c r="J19" s="5"/>
      <c r="V19" s="10" t="s">
        <v>372</v>
      </c>
      <c r="W19" s="15">
        <f>AVERAGE(W17:W18)</f>
        <v>9.5</v>
      </c>
      <c r="X19" s="15">
        <f t="shared" ref="X19:Y19" si="4">AVERAGE(X17:X18)</f>
        <v>10.5</v>
      </c>
      <c r="Y19" s="15">
        <f t="shared" si="4"/>
        <v>10.75</v>
      </c>
      <c r="Z19" s="15">
        <f>AVERAGE($W19:$Y19)</f>
        <v>10.25</v>
      </c>
      <c r="AA19" s="15">
        <f>AVERAGE($W19:$Y19)</f>
        <v>10.25</v>
      </c>
      <c r="AB19" s="5"/>
    </row>
    <row r="20" spans="2:28" x14ac:dyDescent="0.35">
      <c r="B20" s="5" t="str">
        <f t="shared" si="2"/>
        <v>Bebedero</v>
      </c>
      <c r="C20" s="5">
        <f t="shared" si="1"/>
        <v>5</v>
      </c>
      <c r="D20" s="5" t="s">
        <v>365</v>
      </c>
      <c r="E20" s="5">
        <v>6</v>
      </c>
      <c r="F20" s="5" t="s">
        <v>256</v>
      </c>
      <c r="G20" s="5">
        <v>242</v>
      </c>
      <c r="H20" s="5">
        <v>135.1</v>
      </c>
      <c r="I20" s="5"/>
      <c r="J20" s="5"/>
      <c r="V20" s="10" t="s">
        <v>1</v>
      </c>
      <c r="W20" s="15"/>
      <c r="X20" s="21"/>
      <c r="Y20" s="15"/>
      <c r="Z20" s="15"/>
      <c r="AA20" s="15"/>
      <c r="AB20" s="5"/>
    </row>
    <row r="21" spans="2:28" x14ac:dyDescent="0.35">
      <c r="B21" s="5" t="str">
        <f t="shared" si="2"/>
        <v>Bebedero</v>
      </c>
      <c r="C21" s="5">
        <f t="shared" si="1"/>
        <v>5</v>
      </c>
      <c r="D21" s="5" t="s">
        <v>365</v>
      </c>
      <c r="E21" s="5">
        <v>6</v>
      </c>
      <c r="F21" s="5" t="s">
        <v>272</v>
      </c>
      <c r="G21" s="5">
        <v>43</v>
      </c>
      <c r="H21" s="5">
        <v>1.51</v>
      </c>
      <c r="I21" s="5"/>
      <c r="J21" s="5"/>
      <c r="V21" s="10" t="s">
        <v>2</v>
      </c>
      <c r="W21" s="15"/>
      <c r="X21" s="15"/>
      <c r="Y21" s="15"/>
      <c r="Z21" s="15"/>
      <c r="AA21" s="15"/>
      <c r="AB21" s="5"/>
    </row>
    <row r="22" spans="2:28" x14ac:dyDescent="0.35">
      <c r="B22" s="5" t="str">
        <f>$W$5</f>
        <v>Bebedero</v>
      </c>
      <c r="C22" s="5">
        <f>$W$6</f>
        <v>5</v>
      </c>
      <c r="D22" s="5" t="s">
        <v>373</v>
      </c>
      <c r="E22" s="5">
        <v>1</v>
      </c>
      <c r="F22" s="5" t="s">
        <v>256</v>
      </c>
      <c r="G22" s="5">
        <v>165</v>
      </c>
      <c r="H22" s="5">
        <v>36.4</v>
      </c>
      <c r="I22" s="5"/>
      <c r="J22" s="5"/>
      <c r="V22" s="10" t="s">
        <v>3</v>
      </c>
      <c r="W22" s="15"/>
      <c r="X22" s="15"/>
      <c r="Y22" s="15"/>
      <c r="Z22" s="15"/>
      <c r="AA22" s="15"/>
      <c r="AB22" s="5"/>
    </row>
    <row r="23" spans="2:28" x14ac:dyDescent="0.35">
      <c r="B23" s="5" t="str">
        <f>$W$5</f>
        <v>Bebedero</v>
      </c>
      <c r="C23" s="5">
        <f>$W$6</f>
        <v>5</v>
      </c>
      <c r="D23" s="5" t="s">
        <v>373</v>
      </c>
      <c r="E23" s="5">
        <v>1</v>
      </c>
      <c r="F23" s="5" t="s">
        <v>256</v>
      </c>
      <c r="G23" s="5">
        <v>224</v>
      </c>
      <c r="H23" s="5">
        <v>118</v>
      </c>
      <c r="I23" s="5"/>
      <c r="J23" s="5"/>
      <c r="V23" s="10" t="s">
        <v>4</v>
      </c>
      <c r="W23" s="15"/>
      <c r="X23" s="15"/>
      <c r="Y23" s="15"/>
      <c r="Z23" s="15"/>
      <c r="AA23" s="15"/>
      <c r="AB23" s="5"/>
    </row>
    <row r="24" spans="2:28" x14ac:dyDescent="0.35">
      <c r="B24" s="5" t="str">
        <f>$W$5</f>
        <v>Bebedero</v>
      </c>
      <c r="C24" s="5">
        <f>$W$6</f>
        <v>5</v>
      </c>
      <c r="D24" s="5" t="s">
        <v>373</v>
      </c>
      <c r="E24" s="5">
        <v>3</v>
      </c>
      <c r="F24" s="5" t="s">
        <v>23</v>
      </c>
      <c r="G24" s="5">
        <v>112</v>
      </c>
      <c r="H24" s="5">
        <v>22.8</v>
      </c>
      <c r="I24" s="5"/>
      <c r="J24" s="5"/>
      <c r="V24" s="10" t="s">
        <v>354</v>
      </c>
      <c r="W24" s="19">
        <v>4.82</v>
      </c>
      <c r="X24" s="19">
        <v>4.1100000000000003</v>
      </c>
      <c r="Y24" s="19">
        <v>4.68</v>
      </c>
      <c r="Z24" s="19">
        <f t="shared" ref="Z24:AA31" si="5">AVERAGE($W24:$Y24)</f>
        <v>4.5366666666666662</v>
      </c>
      <c r="AA24" s="19">
        <f t="shared" si="5"/>
        <v>4.5366666666666662</v>
      </c>
      <c r="AB24" s="5"/>
    </row>
    <row r="25" spans="2:28" x14ac:dyDescent="0.35">
      <c r="B25" s="5" t="str">
        <f>$W$5</f>
        <v>Bebedero</v>
      </c>
      <c r="C25" s="5">
        <f>$W$6</f>
        <v>5</v>
      </c>
      <c r="D25" s="5" t="s">
        <v>373</v>
      </c>
      <c r="E25" s="5">
        <v>3</v>
      </c>
      <c r="F25" s="5" t="s">
        <v>23</v>
      </c>
      <c r="G25" s="5">
        <v>144</v>
      </c>
      <c r="H25" s="5">
        <v>50.1</v>
      </c>
      <c r="I25" s="5"/>
      <c r="J25" s="5"/>
      <c r="V25" s="10" t="s">
        <v>17</v>
      </c>
      <c r="W25" s="15"/>
      <c r="X25" s="15"/>
      <c r="Y25" s="15"/>
      <c r="Z25" s="15"/>
      <c r="AA25" s="15"/>
      <c r="AB25" s="5"/>
    </row>
    <row r="26" spans="2:28" x14ac:dyDescent="0.35">
      <c r="Q26" s="12"/>
      <c r="V26" s="10" t="s">
        <v>986</v>
      </c>
      <c r="W26" s="15"/>
      <c r="X26" s="15"/>
      <c r="Y26" s="15"/>
      <c r="Z26" s="15"/>
      <c r="AA26" s="15"/>
      <c r="AB26" s="5"/>
    </row>
    <row r="27" spans="2:28" x14ac:dyDescent="0.35">
      <c r="V27" s="10" t="s">
        <v>988</v>
      </c>
      <c r="W27" s="15"/>
      <c r="X27" s="15"/>
      <c r="Y27" s="15"/>
      <c r="Z27" s="15"/>
      <c r="AA27" s="15"/>
      <c r="AB27" s="5"/>
    </row>
    <row r="28" spans="2:28" x14ac:dyDescent="0.35">
      <c r="V28" s="10" t="s">
        <v>992</v>
      </c>
      <c r="W28" s="15"/>
      <c r="X28" s="15"/>
      <c r="Y28" s="15"/>
      <c r="Z28" s="15"/>
      <c r="AA28" s="15"/>
      <c r="AB28" s="5"/>
    </row>
    <row r="29" spans="2:28" x14ac:dyDescent="0.35">
      <c r="V29" s="10" t="s">
        <v>5</v>
      </c>
      <c r="W29" s="15">
        <v>5</v>
      </c>
      <c r="X29" s="15">
        <v>6</v>
      </c>
      <c r="Y29" s="15">
        <v>6</v>
      </c>
      <c r="Z29" s="15">
        <f t="shared" si="5"/>
        <v>5.666666666666667</v>
      </c>
      <c r="AA29" s="15">
        <f t="shared" si="5"/>
        <v>5.666666666666667</v>
      </c>
      <c r="AB29" s="5"/>
    </row>
    <row r="30" spans="2:28" x14ac:dyDescent="0.35">
      <c r="V30" s="10" t="s">
        <v>989</v>
      </c>
      <c r="W30" s="15"/>
      <c r="X30" s="15"/>
      <c r="Y30" s="15"/>
      <c r="Z30" s="15"/>
      <c r="AA30" s="15"/>
      <c r="AB30" s="5"/>
    </row>
    <row r="31" spans="2:28" x14ac:dyDescent="0.35">
      <c r="V31" s="10" t="s">
        <v>377</v>
      </c>
      <c r="W31" s="15">
        <v>25.4</v>
      </c>
      <c r="X31" s="15">
        <v>25.6</v>
      </c>
      <c r="Y31" s="15">
        <v>25.6</v>
      </c>
      <c r="Z31" s="15">
        <f t="shared" si="5"/>
        <v>25.533333333333331</v>
      </c>
      <c r="AA31" s="15">
        <f t="shared" si="5"/>
        <v>25.533333333333331</v>
      </c>
    </row>
    <row r="32" spans="2:28" x14ac:dyDescent="0.35">
      <c r="V32" s="10" t="s">
        <v>387</v>
      </c>
      <c r="W32" s="15"/>
      <c r="X32" s="15"/>
      <c r="Y32" s="15"/>
      <c r="Z32" s="15"/>
      <c r="AA32" s="15"/>
    </row>
  </sheetData>
  <mergeCells count="1">
    <mergeCell ref="W3:AA3"/>
  </mergeCells>
  <conditionalFormatting sqref="W5:W9">
    <cfRule type="containsBlanks" dxfId="58" priority="5">
      <formula>LEN(TRIM(W5))=0</formula>
    </cfRule>
  </conditionalFormatting>
  <conditionalFormatting sqref="W13:Y14 Z15:AA15 W17:Y18">
    <cfRule type="containsBlanks" dxfId="57" priority="6">
      <formula>LEN(TRIM(W13))=0</formula>
    </cfRule>
  </conditionalFormatting>
  <conditionalFormatting sqref="W20:Y32">
    <cfRule type="containsBlanks" dxfId="56" priority="1">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0" id="{FEA35BDC-769A-48F0-9504-B17046EA04BD}">
            <xm:f>COUNT(MATCH($F4,'Potential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5556A35-2748-429D-B867-76D3A6BBCC08}">
          <x14:formula1>
            <xm:f>'Potential Species'!$F$4:$F$6</xm:f>
          </x14:formula1>
          <xm:sqref>N4 D4:D25</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F640-AD17-4608-ADA0-49CE37982B05}">
  <dimension ref="B1:AB78"/>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1141</v>
      </c>
      <c r="X3" s="44"/>
      <c r="Y3" s="44"/>
      <c r="Z3" s="44"/>
      <c r="AA3" s="44"/>
      <c r="AB3" s="4"/>
    </row>
    <row r="4" spans="2:28" x14ac:dyDescent="0.35">
      <c r="B4" s="5" t="str">
        <f t="shared" ref="B4" si="0">$W$5</f>
        <v>Lepanto</v>
      </c>
      <c r="C4" s="5">
        <f t="shared" ref="C4:C31" si="1">$W$6</f>
        <v>4</v>
      </c>
      <c r="D4" s="5" t="s">
        <v>365</v>
      </c>
      <c r="E4" s="5">
        <v>1</v>
      </c>
      <c r="F4" s="5" t="s">
        <v>68</v>
      </c>
      <c r="G4" s="5">
        <v>110</v>
      </c>
      <c r="H4" s="5">
        <v>13.5</v>
      </c>
      <c r="I4" s="5"/>
      <c r="J4" s="5" t="s">
        <v>1011</v>
      </c>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31" si="2">$W$5</f>
        <v>Lepanto</v>
      </c>
      <c r="C5" s="5">
        <f t="shared" si="1"/>
        <v>4</v>
      </c>
      <c r="D5" s="5" t="s">
        <v>365</v>
      </c>
      <c r="E5" s="5">
        <v>1</v>
      </c>
      <c r="F5" s="5" t="s">
        <v>68</v>
      </c>
      <c r="G5" s="5">
        <v>130</v>
      </c>
      <c r="H5" s="5">
        <v>25.7</v>
      </c>
      <c r="I5" s="5"/>
      <c r="J5" s="5" t="s">
        <v>1011</v>
      </c>
      <c r="V5" s="10" t="s">
        <v>295</v>
      </c>
      <c r="W5" s="29" t="s">
        <v>49</v>
      </c>
      <c r="X5" s="29" t="str">
        <f>Lepanto4_Info[[#This Row],[Centipede Net 1.1]]</f>
        <v>Lepanto</v>
      </c>
      <c r="Y5" s="29" t="str">
        <f>Lepanto4_Info[[#This Row],[Centipede Net 1.1]]</f>
        <v>Lepanto</v>
      </c>
      <c r="Z5" s="29" t="str">
        <f>Lepanto4_Info[[#This Row],[Centipede Net 1.1]]</f>
        <v>Lepanto</v>
      </c>
      <c r="AA5" s="29" t="str">
        <f>Lepanto4_Info[[#This Row],[Centipede Net 1.1]]</f>
        <v>Lepanto</v>
      </c>
      <c r="AB5" s="5"/>
    </row>
    <row r="6" spans="2:28" x14ac:dyDescent="0.35">
      <c r="B6" s="5" t="str">
        <f t="shared" si="2"/>
        <v>Lepanto</v>
      </c>
      <c r="C6" s="5">
        <f t="shared" si="1"/>
        <v>4</v>
      </c>
      <c r="D6" s="5" t="s">
        <v>365</v>
      </c>
      <c r="E6" s="5">
        <v>2</v>
      </c>
      <c r="F6" s="5" t="s">
        <v>68</v>
      </c>
      <c r="G6" s="5">
        <v>107</v>
      </c>
      <c r="H6" s="5">
        <v>13.2</v>
      </c>
      <c r="I6" s="5"/>
      <c r="J6" s="5" t="s">
        <v>1011</v>
      </c>
      <c r="V6" s="10" t="s">
        <v>1053</v>
      </c>
      <c r="W6" s="15">
        <v>4</v>
      </c>
      <c r="X6" s="15">
        <f>Lepanto4_Info[[#This Row],[Centipede Net 1.1]]</f>
        <v>4</v>
      </c>
      <c r="Y6" s="15">
        <f>Lepanto4_Info[[#This Row],[Centipede Net 1.1]]</f>
        <v>4</v>
      </c>
      <c r="Z6" s="15">
        <f>Lepanto4_Info[[#This Row],[Centipede Net 1.1]]</f>
        <v>4</v>
      </c>
      <c r="AA6" s="15">
        <f>Lepanto4_Info[[#This Row],[Centipede Net 1.1]]</f>
        <v>4</v>
      </c>
      <c r="AB6" s="9"/>
    </row>
    <row r="7" spans="2:28" x14ac:dyDescent="0.35">
      <c r="B7" s="5" t="str">
        <f t="shared" si="2"/>
        <v>Lepanto</v>
      </c>
      <c r="C7" s="5">
        <f t="shared" si="1"/>
        <v>4</v>
      </c>
      <c r="D7" s="5" t="s">
        <v>365</v>
      </c>
      <c r="E7" s="5">
        <v>2</v>
      </c>
      <c r="F7" s="5" t="s">
        <v>68</v>
      </c>
      <c r="G7" s="5">
        <v>79</v>
      </c>
      <c r="H7" s="5">
        <v>4.9000000000000004</v>
      </c>
      <c r="I7" s="5"/>
      <c r="J7" s="5" t="s">
        <v>1011</v>
      </c>
      <c r="V7" s="10" t="s">
        <v>993</v>
      </c>
      <c r="W7" s="29" t="s">
        <v>994</v>
      </c>
      <c r="X7" s="29" t="str">
        <f>Lepanto4_Info[[#This Row],[Centipede Net 1.1]]</f>
        <v>Rainy</v>
      </c>
      <c r="Y7" s="29" t="str">
        <f>Lepanto4_Info[[#This Row],[Centipede Net 1.1]]</f>
        <v>Rainy</v>
      </c>
      <c r="Z7" s="29" t="str">
        <f>Lepanto4_Info[[#This Row],[Centipede Net 1.1]]</f>
        <v>Rainy</v>
      </c>
      <c r="AA7" s="29" t="str">
        <f>Lepanto4_Info[[#This Row],[Centipede Net 1.1]]</f>
        <v>Rainy</v>
      </c>
      <c r="AB7" s="11"/>
    </row>
    <row r="8" spans="2:28" x14ac:dyDescent="0.35">
      <c r="B8" s="5" t="str">
        <f t="shared" si="2"/>
        <v>Lepanto</v>
      </c>
      <c r="C8" s="5">
        <f t="shared" si="1"/>
        <v>4</v>
      </c>
      <c r="D8" s="5" t="s">
        <v>365</v>
      </c>
      <c r="E8" s="5">
        <v>2</v>
      </c>
      <c r="F8" s="5" t="s">
        <v>60</v>
      </c>
      <c r="G8" s="5">
        <v>142</v>
      </c>
      <c r="H8" s="5">
        <v>43.8</v>
      </c>
      <c r="I8" s="5"/>
      <c r="J8" s="5" t="s">
        <v>1082</v>
      </c>
      <c r="V8" s="10" t="s">
        <v>384</v>
      </c>
      <c r="W8" s="16">
        <v>45127</v>
      </c>
      <c r="X8" s="16">
        <f>Lepanto4_Info[[#This Row],[Centipede Net 1.1]]</f>
        <v>45127</v>
      </c>
      <c r="Y8" s="16">
        <f>Lepanto4_Info[[#This Row],[Centipede Net 1.1]]</f>
        <v>45127</v>
      </c>
      <c r="Z8" s="16">
        <f>Lepanto4_Info[[#This Row],[Centipede Net 1.1]]</f>
        <v>45127</v>
      </c>
      <c r="AA8" s="16">
        <f>Lepanto4_Info[[#This Row],[Centipede Net 1.1]]</f>
        <v>45127</v>
      </c>
      <c r="AB8" s="5"/>
    </row>
    <row r="9" spans="2:28" x14ac:dyDescent="0.35">
      <c r="B9" s="5" t="str">
        <f t="shared" si="2"/>
        <v>Lepanto</v>
      </c>
      <c r="C9" s="5">
        <f t="shared" si="1"/>
        <v>4</v>
      </c>
      <c r="D9" s="5" t="s">
        <v>365</v>
      </c>
      <c r="E9" s="5">
        <v>3</v>
      </c>
      <c r="F9" s="5" t="s">
        <v>68</v>
      </c>
      <c r="G9" s="5">
        <v>107</v>
      </c>
      <c r="H9" s="5">
        <v>13.8</v>
      </c>
      <c r="I9" s="5"/>
      <c r="J9" s="5" t="s">
        <v>1011</v>
      </c>
      <c r="V9" s="10" t="s">
        <v>392</v>
      </c>
      <c r="W9" s="17">
        <v>6.25E-2</v>
      </c>
      <c r="X9" s="17">
        <f>Lepanto4_Info[[#This Row],[Centipede Net 1.1]]</f>
        <v>6.25E-2</v>
      </c>
      <c r="Y9" s="17">
        <f>Lepanto4_Info[[#This Row],[Centipede Net 1.1]]</f>
        <v>6.25E-2</v>
      </c>
      <c r="Z9" s="17">
        <f>Lepanto4_Info[[#This Row],[Centipede Net 1.1]]</f>
        <v>6.25E-2</v>
      </c>
      <c r="AA9" s="17">
        <f>Lepanto4_Info[[#This Row],[Centipede Net 1.1]]</f>
        <v>6.25E-2</v>
      </c>
      <c r="AB9" s="10"/>
    </row>
    <row r="10" spans="2:28" x14ac:dyDescent="0.35">
      <c r="B10" s="5" t="str">
        <f t="shared" si="2"/>
        <v>Lepanto</v>
      </c>
      <c r="C10" s="5">
        <f t="shared" si="1"/>
        <v>4</v>
      </c>
      <c r="D10" s="5" t="s">
        <v>365</v>
      </c>
      <c r="E10" s="5">
        <v>3</v>
      </c>
      <c r="F10" s="5" t="s">
        <v>20</v>
      </c>
      <c r="G10" s="5">
        <v>125</v>
      </c>
      <c r="H10" s="5">
        <v>33</v>
      </c>
      <c r="I10" s="5"/>
      <c r="J10" s="5"/>
      <c r="V10" s="10" t="s">
        <v>366</v>
      </c>
      <c r="W10" s="15" t="s">
        <v>373</v>
      </c>
      <c r="X10" s="15" t="s">
        <v>373</v>
      </c>
      <c r="Y10" s="15" t="s">
        <v>373</v>
      </c>
      <c r="Z10" s="15" t="s">
        <v>364</v>
      </c>
      <c r="AA10" s="15" t="s">
        <v>365</v>
      </c>
      <c r="AB10" s="5"/>
    </row>
    <row r="11" spans="2:28" x14ac:dyDescent="0.35">
      <c r="B11" s="5" t="str">
        <f t="shared" si="2"/>
        <v>Lepanto</v>
      </c>
      <c r="C11" s="5">
        <f t="shared" si="1"/>
        <v>4</v>
      </c>
      <c r="D11" s="5" t="s">
        <v>365</v>
      </c>
      <c r="E11" s="5">
        <v>4</v>
      </c>
      <c r="F11" s="5" t="s">
        <v>23</v>
      </c>
      <c r="G11" s="5">
        <v>102</v>
      </c>
      <c r="H11" s="5">
        <v>15.8</v>
      </c>
      <c r="I11" s="5"/>
      <c r="J11" s="5"/>
      <c r="V11" s="10" t="s">
        <v>978</v>
      </c>
      <c r="W11" s="15">
        <v>1</v>
      </c>
      <c r="X11" s="15">
        <v>2</v>
      </c>
      <c r="Y11" s="15">
        <v>3</v>
      </c>
      <c r="Z11" s="15">
        <v>1</v>
      </c>
      <c r="AA11" s="15">
        <v>1</v>
      </c>
      <c r="AB11" s="5"/>
    </row>
    <row r="12" spans="2:28" x14ac:dyDescent="0.35">
      <c r="B12" s="5" t="str">
        <f t="shared" si="2"/>
        <v>Lepanto</v>
      </c>
      <c r="C12" s="5">
        <f t="shared" si="1"/>
        <v>4</v>
      </c>
      <c r="D12" s="5" t="s">
        <v>365</v>
      </c>
      <c r="E12" s="5">
        <v>5</v>
      </c>
      <c r="F12" s="5" t="s">
        <v>68</v>
      </c>
      <c r="G12" s="5">
        <v>105</v>
      </c>
      <c r="H12" s="5">
        <v>13.6</v>
      </c>
      <c r="I12" s="5"/>
      <c r="J12" s="5" t="s">
        <v>1011</v>
      </c>
      <c r="V12" s="10" t="s">
        <v>367</v>
      </c>
      <c r="W12" s="15" t="str">
        <f>_xlfn.XLOOKUP(_xlfn.CONCAT(W5, " ", W6,  ".", W11), Sample_Coordinates[Sample Name], Sample_Coordinates[Coordinates], "Error")</f>
        <v>9.9595, -85.02481</v>
      </c>
      <c r="X12" s="15" t="str">
        <f>_xlfn.XLOOKUP(_xlfn.CONCAT(X5, " ", X6,  ".", X11), Sample_Coordinates[Sample Name], Sample_Coordinates[Coordinates], "Error")</f>
        <v>9.95933, -85.0251</v>
      </c>
      <c r="Y12" s="15" t="str">
        <f>_xlfn.XLOOKUP(_xlfn.CONCAT(Y5, " ", Y6,  ".", Y11), Sample_Coordinates[Sample Name], Sample_Coordinates[Coordinates], "Error")</f>
        <v>9.95927, -85.02543</v>
      </c>
      <c r="Z12" s="15" t="str">
        <f>_xlfn.XLOOKUP(_xlfn.CONCAT(Y5, " ", 2,  ".", Y11), Sample_Coordinates[Sample Name], Sample_Coordinates[Coordinates], "Error")</f>
        <v>9.95935, -85.02538</v>
      </c>
      <c r="AA12" s="15" t="str">
        <f>_xlfn.XLOOKUP(_xlfn.CONCAT(Y5, " ", 2,  ".", Y11), Sample_Coordinates[Sample Name], Sample_Coordinates[Coordinates], "Error")</f>
        <v>9.95935, -85.02538</v>
      </c>
      <c r="AB12" s="5"/>
    </row>
    <row r="13" spans="2:28" x14ac:dyDescent="0.35">
      <c r="B13" s="5" t="str">
        <f t="shared" si="2"/>
        <v>Lepanto</v>
      </c>
      <c r="C13" s="5">
        <f t="shared" si="1"/>
        <v>4</v>
      </c>
      <c r="D13" s="5" t="s">
        <v>365</v>
      </c>
      <c r="E13" s="5">
        <v>5</v>
      </c>
      <c r="F13" s="5" t="s">
        <v>68</v>
      </c>
      <c r="G13" s="5">
        <v>106</v>
      </c>
      <c r="H13" s="5">
        <v>16.399999999999999</v>
      </c>
      <c r="I13" s="5"/>
      <c r="J13" s="5" t="s">
        <v>1011</v>
      </c>
      <c r="V13" s="10" t="s">
        <v>368</v>
      </c>
      <c r="W13" s="18">
        <v>8.3333333333333329E-2</v>
      </c>
      <c r="X13" s="18">
        <v>7.6388888888888895E-2</v>
      </c>
      <c r="Y13" s="18">
        <v>8.3333333333333329E-2</v>
      </c>
      <c r="Z13" s="15"/>
      <c r="AA13" s="15"/>
    </row>
    <row r="14" spans="2:28" x14ac:dyDescent="0.35">
      <c r="B14" s="5" t="str">
        <f t="shared" si="2"/>
        <v>Lepanto</v>
      </c>
      <c r="C14" s="5">
        <f t="shared" si="1"/>
        <v>4</v>
      </c>
      <c r="D14" s="5" t="s">
        <v>365</v>
      </c>
      <c r="E14" s="5">
        <v>6</v>
      </c>
      <c r="F14" s="5" t="s">
        <v>71</v>
      </c>
      <c r="G14" s="5">
        <v>111</v>
      </c>
      <c r="H14" s="5">
        <v>16</v>
      </c>
      <c r="I14" s="5"/>
      <c r="J14" s="5" t="s">
        <v>1083</v>
      </c>
      <c r="V14" s="10" t="s">
        <v>369</v>
      </c>
      <c r="W14" s="18">
        <v>0.30555555555555552</v>
      </c>
      <c r="X14" s="18">
        <v>0.30902777777777779</v>
      </c>
      <c r="Y14" s="18">
        <v>0.31597222222222221</v>
      </c>
      <c r="Z14" s="15"/>
      <c r="AA14" s="15"/>
      <c r="AB14" s="6"/>
    </row>
    <row r="15" spans="2:28" x14ac:dyDescent="0.35">
      <c r="B15" s="5" t="str">
        <f t="shared" si="2"/>
        <v>Lepanto</v>
      </c>
      <c r="C15" s="5">
        <f t="shared" si="1"/>
        <v>4</v>
      </c>
      <c r="D15" s="5" t="s">
        <v>365</v>
      </c>
      <c r="E15" s="5">
        <v>6</v>
      </c>
      <c r="F15" s="5" t="s">
        <v>71</v>
      </c>
      <c r="G15" s="5">
        <v>112</v>
      </c>
      <c r="H15" s="5">
        <v>16.100000000000001</v>
      </c>
      <c r="I15" s="5"/>
      <c r="J15" s="5" t="s">
        <v>1083</v>
      </c>
      <c r="V15" s="10" t="s">
        <v>370</v>
      </c>
      <c r="W15" s="19">
        <f>IF(W14&lt;W13,24+24*(W14-W13),24*(W14-W13))</f>
        <v>5.333333333333333</v>
      </c>
      <c r="X15" s="19">
        <f t="shared" ref="X15:Y15" si="3">IF(X14&lt;X13,24+24*(X14-X13),24*(X14-X13))</f>
        <v>5.5833333333333339</v>
      </c>
      <c r="Y15" s="19">
        <f t="shared" si="3"/>
        <v>5.5833333333333339</v>
      </c>
      <c r="Z15" s="15">
        <v>1</v>
      </c>
      <c r="AA15" s="15">
        <v>20</v>
      </c>
      <c r="AB15" s="5"/>
    </row>
    <row r="16" spans="2:28" x14ac:dyDescent="0.35">
      <c r="B16" s="5" t="str">
        <f t="shared" si="2"/>
        <v>Lepanto</v>
      </c>
      <c r="C16" s="5">
        <f t="shared" si="1"/>
        <v>4</v>
      </c>
      <c r="D16" s="5" t="s">
        <v>365</v>
      </c>
      <c r="E16" s="5">
        <v>7</v>
      </c>
      <c r="F16" s="5" t="s">
        <v>71</v>
      </c>
      <c r="G16" s="5">
        <v>121</v>
      </c>
      <c r="H16" s="5">
        <v>21.1</v>
      </c>
      <c r="I16" s="5"/>
      <c r="J16" s="5" t="s">
        <v>1083</v>
      </c>
      <c r="V16" s="10" t="s">
        <v>371</v>
      </c>
      <c r="W16" s="15" t="s">
        <v>376</v>
      </c>
      <c r="X16" s="15" t="s">
        <v>376</v>
      </c>
      <c r="Y16" s="15" t="s">
        <v>376</v>
      </c>
      <c r="Z16" s="15" t="s">
        <v>374</v>
      </c>
      <c r="AA16" s="15" t="s">
        <v>375</v>
      </c>
      <c r="AB16" s="5"/>
    </row>
    <row r="17" spans="2:28" x14ac:dyDescent="0.35">
      <c r="B17" s="5" t="str">
        <f t="shared" si="2"/>
        <v>Lepanto</v>
      </c>
      <c r="C17" s="5">
        <f t="shared" si="1"/>
        <v>4</v>
      </c>
      <c r="D17" s="5" t="s">
        <v>365</v>
      </c>
      <c r="E17" s="5">
        <v>7</v>
      </c>
      <c r="F17" s="5" t="s">
        <v>68</v>
      </c>
      <c r="G17" s="5">
        <v>113</v>
      </c>
      <c r="H17" s="5">
        <v>16.100000000000001</v>
      </c>
      <c r="I17" s="5"/>
      <c r="J17" s="5" t="s">
        <v>1011</v>
      </c>
      <c r="V17" s="10" t="s">
        <v>388</v>
      </c>
      <c r="W17" s="20">
        <v>26.5</v>
      </c>
      <c r="X17" s="20">
        <v>24</v>
      </c>
      <c r="Y17" s="20">
        <v>26.5</v>
      </c>
      <c r="Z17" s="15"/>
      <c r="AA17" s="15"/>
      <c r="AB17" s="5"/>
    </row>
    <row r="18" spans="2:28" x14ac:dyDescent="0.35">
      <c r="B18" s="5" t="str">
        <f t="shared" si="2"/>
        <v>Lepanto</v>
      </c>
      <c r="C18" s="5">
        <f t="shared" si="1"/>
        <v>4</v>
      </c>
      <c r="D18" s="5" t="s">
        <v>365</v>
      </c>
      <c r="E18" s="5">
        <v>8</v>
      </c>
      <c r="F18" s="5" t="s">
        <v>71</v>
      </c>
      <c r="G18" s="5">
        <v>96</v>
      </c>
      <c r="H18" s="5">
        <v>9.9</v>
      </c>
      <c r="I18" s="5"/>
      <c r="J18" s="5" t="s">
        <v>1083</v>
      </c>
      <c r="V18" s="10" t="s">
        <v>389</v>
      </c>
      <c r="W18" s="20">
        <v>26</v>
      </c>
      <c r="X18" s="20">
        <v>24.5</v>
      </c>
      <c r="Y18" s="20">
        <v>26</v>
      </c>
      <c r="Z18" s="15"/>
      <c r="AA18" s="15"/>
      <c r="AB18" s="5"/>
    </row>
    <row r="19" spans="2:28" x14ac:dyDescent="0.35">
      <c r="B19" s="5" t="str">
        <f t="shared" si="2"/>
        <v>Lepanto</v>
      </c>
      <c r="C19" s="5">
        <f t="shared" si="1"/>
        <v>4</v>
      </c>
      <c r="D19" s="5" t="s">
        <v>365</v>
      </c>
      <c r="E19" s="5">
        <v>9</v>
      </c>
      <c r="F19" s="5" t="s">
        <v>23</v>
      </c>
      <c r="G19" s="5">
        <v>152</v>
      </c>
      <c r="H19" s="5">
        <v>50.2</v>
      </c>
      <c r="I19" s="5"/>
      <c r="J19" s="5"/>
      <c r="V19" s="10" t="s">
        <v>372</v>
      </c>
      <c r="W19" s="15">
        <f>AVERAGE(W17:W18)</f>
        <v>26.25</v>
      </c>
      <c r="X19" s="15">
        <f t="shared" ref="X19:Y19" si="4">AVERAGE(X17:X18)</f>
        <v>24.25</v>
      </c>
      <c r="Y19" s="15">
        <f t="shared" si="4"/>
        <v>26.25</v>
      </c>
      <c r="Z19" s="15">
        <f>AVERAGE($W19:$Y19)</f>
        <v>25.583333333333332</v>
      </c>
      <c r="AA19" s="15">
        <f>AVERAGE($W19:$Y19)</f>
        <v>25.583333333333332</v>
      </c>
      <c r="AB19" s="5"/>
    </row>
    <row r="20" spans="2:28" x14ac:dyDescent="0.35">
      <c r="B20" s="5" t="str">
        <f t="shared" si="2"/>
        <v>Lepanto</v>
      </c>
      <c r="C20" s="5">
        <f t="shared" si="1"/>
        <v>4</v>
      </c>
      <c r="D20" s="5" t="s">
        <v>365</v>
      </c>
      <c r="E20" s="5">
        <v>10</v>
      </c>
      <c r="F20" s="5" t="s">
        <v>23</v>
      </c>
      <c r="G20" s="5">
        <v>269</v>
      </c>
      <c r="H20" s="5">
        <v>302</v>
      </c>
      <c r="I20" s="5"/>
      <c r="J20" s="5"/>
      <c r="V20" s="10" t="s">
        <v>1</v>
      </c>
      <c r="W20" s="15"/>
      <c r="X20" s="21"/>
      <c r="Y20" s="15"/>
      <c r="Z20" s="15"/>
      <c r="AA20" s="15"/>
      <c r="AB20" s="5"/>
    </row>
    <row r="21" spans="2:28" x14ac:dyDescent="0.35">
      <c r="B21" s="5" t="str">
        <f t="shared" si="2"/>
        <v>Lepanto</v>
      </c>
      <c r="C21" s="5">
        <f t="shared" si="1"/>
        <v>4</v>
      </c>
      <c r="D21" s="5" t="s">
        <v>365</v>
      </c>
      <c r="E21" s="5">
        <v>11</v>
      </c>
      <c r="F21" s="5" t="s">
        <v>23</v>
      </c>
      <c r="G21" s="5">
        <v>274</v>
      </c>
      <c r="H21" s="5">
        <v>342</v>
      </c>
      <c r="I21" s="5"/>
      <c r="J21" s="5"/>
      <c r="V21" s="10" t="s">
        <v>2</v>
      </c>
      <c r="W21" s="15"/>
      <c r="X21" s="15"/>
      <c r="Y21" s="15"/>
      <c r="Z21" s="15"/>
      <c r="AA21" s="15"/>
      <c r="AB21" s="5"/>
    </row>
    <row r="22" spans="2:28" x14ac:dyDescent="0.35">
      <c r="B22" s="5" t="str">
        <f t="shared" si="2"/>
        <v>Lepanto</v>
      </c>
      <c r="C22" s="5">
        <f t="shared" si="1"/>
        <v>4</v>
      </c>
      <c r="D22" s="5" t="s">
        <v>365</v>
      </c>
      <c r="E22" s="5">
        <v>12</v>
      </c>
      <c r="F22" s="5" t="s">
        <v>68</v>
      </c>
      <c r="G22" s="5">
        <v>116</v>
      </c>
      <c r="H22" s="5">
        <v>18.7</v>
      </c>
      <c r="I22" s="5"/>
      <c r="J22" s="5" t="s">
        <v>1011</v>
      </c>
      <c r="V22" s="10" t="s">
        <v>3</v>
      </c>
      <c r="W22" s="15"/>
      <c r="X22" s="15"/>
      <c r="Y22" s="15"/>
      <c r="Z22" s="15"/>
      <c r="AA22" s="15"/>
      <c r="AB22" s="5"/>
    </row>
    <row r="23" spans="2:28" x14ac:dyDescent="0.35">
      <c r="B23" s="5" t="str">
        <f t="shared" si="2"/>
        <v>Lepanto</v>
      </c>
      <c r="C23" s="5">
        <f t="shared" si="1"/>
        <v>4</v>
      </c>
      <c r="D23" s="5" t="s">
        <v>365</v>
      </c>
      <c r="E23" s="5">
        <v>13</v>
      </c>
      <c r="F23" s="5" t="s">
        <v>68</v>
      </c>
      <c r="G23" s="5">
        <v>105</v>
      </c>
      <c r="H23" s="5">
        <v>12.8</v>
      </c>
      <c r="I23" s="5"/>
      <c r="J23" s="5" t="s">
        <v>1011</v>
      </c>
      <c r="V23" s="10" t="s">
        <v>4</v>
      </c>
      <c r="W23" s="15"/>
      <c r="X23" s="15"/>
      <c r="Y23" s="15"/>
      <c r="Z23" s="15"/>
      <c r="AA23" s="15"/>
      <c r="AB23" s="5"/>
    </row>
    <row r="24" spans="2:28" x14ac:dyDescent="0.35">
      <c r="B24" s="5" t="str">
        <f t="shared" si="2"/>
        <v>Lepanto</v>
      </c>
      <c r="C24" s="5">
        <f t="shared" si="1"/>
        <v>4</v>
      </c>
      <c r="D24" s="5" t="s">
        <v>365</v>
      </c>
      <c r="E24" s="5">
        <v>14</v>
      </c>
      <c r="F24" s="5" t="s">
        <v>68</v>
      </c>
      <c r="G24" s="5">
        <v>104</v>
      </c>
      <c r="H24" s="5">
        <v>13.3</v>
      </c>
      <c r="I24" s="5"/>
      <c r="J24" s="5" t="s">
        <v>1011</v>
      </c>
      <c r="V24" s="10" t="s">
        <v>354</v>
      </c>
      <c r="W24" s="19"/>
      <c r="X24" s="19"/>
      <c r="Y24" s="19"/>
      <c r="Z24" s="19"/>
      <c r="AA24" s="19"/>
      <c r="AB24" s="5"/>
    </row>
    <row r="25" spans="2:28" x14ac:dyDescent="0.35">
      <c r="B25" s="5" t="str">
        <f t="shared" si="2"/>
        <v>Lepanto</v>
      </c>
      <c r="C25" s="5">
        <f t="shared" si="1"/>
        <v>4</v>
      </c>
      <c r="D25" s="5" t="s">
        <v>365</v>
      </c>
      <c r="E25" s="5">
        <v>14</v>
      </c>
      <c r="F25" s="5" t="s">
        <v>68</v>
      </c>
      <c r="G25" s="5">
        <v>122</v>
      </c>
      <c r="H25" s="5">
        <v>21.1</v>
      </c>
      <c r="I25" s="5"/>
      <c r="J25" s="5" t="s">
        <v>1011</v>
      </c>
      <c r="V25" s="10" t="s">
        <v>17</v>
      </c>
      <c r="W25" s="15"/>
      <c r="X25" s="15"/>
      <c r="Y25" s="15"/>
      <c r="Z25" s="15"/>
      <c r="AA25" s="15"/>
      <c r="AB25" s="5"/>
    </row>
    <row r="26" spans="2:28" x14ac:dyDescent="0.35">
      <c r="B26" s="5" t="str">
        <f t="shared" si="2"/>
        <v>Lepanto</v>
      </c>
      <c r="C26" s="5">
        <f t="shared" si="1"/>
        <v>4</v>
      </c>
      <c r="D26" s="5" t="s">
        <v>365</v>
      </c>
      <c r="E26" s="5">
        <v>15</v>
      </c>
      <c r="F26" s="5" t="s">
        <v>71</v>
      </c>
      <c r="G26" s="5">
        <v>99</v>
      </c>
      <c r="H26" s="5">
        <v>10</v>
      </c>
      <c r="I26" s="5"/>
      <c r="J26" s="5" t="s">
        <v>1083</v>
      </c>
      <c r="Q26" s="12"/>
      <c r="V26" s="10" t="s">
        <v>986</v>
      </c>
      <c r="W26" s="15"/>
      <c r="X26" s="15"/>
      <c r="Y26" s="15"/>
      <c r="Z26" s="15"/>
      <c r="AA26" s="15"/>
      <c r="AB26" s="5"/>
    </row>
    <row r="27" spans="2:28" x14ac:dyDescent="0.35">
      <c r="B27" s="5" t="str">
        <f t="shared" si="2"/>
        <v>Lepanto</v>
      </c>
      <c r="C27" s="5">
        <f t="shared" si="1"/>
        <v>4</v>
      </c>
      <c r="D27" s="5" t="s">
        <v>365</v>
      </c>
      <c r="E27" s="5">
        <v>15</v>
      </c>
      <c r="F27" s="5" t="s">
        <v>71</v>
      </c>
      <c r="G27" s="5">
        <v>115</v>
      </c>
      <c r="H27" s="5">
        <v>17</v>
      </c>
      <c r="I27" s="5"/>
      <c r="J27" s="5" t="s">
        <v>1083</v>
      </c>
      <c r="V27" s="10" t="s">
        <v>988</v>
      </c>
      <c r="W27" s="15"/>
      <c r="X27" s="15"/>
      <c r="Y27" s="15"/>
      <c r="Z27" s="15"/>
      <c r="AA27" s="15"/>
      <c r="AB27" s="5"/>
    </row>
    <row r="28" spans="2:28" x14ac:dyDescent="0.35">
      <c r="B28" s="5" t="str">
        <f t="shared" si="2"/>
        <v>Lepanto</v>
      </c>
      <c r="C28" s="5">
        <f t="shared" si="1"/>
        <v>4</v>
      </c>
      <c r="D28" s="5" t="s">
        <v>365</v>
      </c>
      <c r="E28" s="5">
        <v>16</v>
      </c>
      <c r="F28" s="5" t="s">
        <v>71</v>
      </c>
      <c r="G28" s="5">
        <v>111</v>
      </c>
      <c r="H28" s="5">
        <v>16.899999999999999</v>
      </c>
      <c r="I28" s="5"/>
      <c r="J28" s="5" t="s">
        <v>1083</v>
      </c>
      <c r="V28" s="10" t="s">
        <v>992</v>
      </c>
      <c r="W28" s="15"/>
      <c r="X28" s="15"/>
      <c r="Y28" s="15"/>
      <c r="Z28" s="15"/>
      <c r="AA28" s="15"/>
      <c r="AB28" s="5"/>
    </row>
    <row r="29" spans="2:28" x14ac:dyDescent="0.35">
      <c r="B29" s="5" t="str">
        <f t="shared" si="2"/>
        <v>Lepanto</v>
      </c>
      <c r="C29" s="5">
        <f t="shared" si="1"/>
        <v>4</v>
      </c>
      <c r="D29" s="5" t="s">
        <v>365</v>
      </c>
      <c r="E29" s="5">
        <v>17</v>
      </c>
      <c r="F29" s="5" t="s">
        <v>68</v>
      </c>
      <c r="G29" s="5">
        <v>102</v>
      </c>
      <c r="H29" s="5">
        <v>13.7</v>
      </c>
      <c r="I29" s="5"/>
      <c r="J29" s="5" t="s">
        <v>1011</v>
      </c>
      <c r="V29" s="10" t="s">
        <v>5</v>
      </c>
      <c r="W29" s="15">
        <v>29</v>
      </c>
      <c r="X29" s="15">
        <v>29</v>
      </c>
      <c r="Y29" s="15">
        <v>29</v>
      </c>
      <c r="Z29" s="15">
        <f t="shared" ref="Z29:AA31" si="5">AVERAGE($W29:$Y29)</f>
        <v>29</v>
      </c>
      <c r="AA29" s="15">
        <f t="shared" si="5"/>
        <v>29</v>
      </c>
      <c r="AB29" s="5"/>
    </row>
    <row r="30" spans="2:28" x14ac:dyDescent="0.35">
      <c r="B30" s="5" t="str">
        <f t="shared" si="2"/>
        <v>Lepanto</v>
      </c>
      <c r="C30" s="5">
        <f t="shared" si="1"/>
        <v>4</v>
      </c>
      <c r="D30" s="5" t="s">
        <v>365</v>
      </c>
      <c r="E30" s="5">
        <v>18</v>
      </c>
      <c r="F30" s="5" t="s">
        <v>44</v>
      </c>
      <c r="G30" s="5">
        <v>114</v>
      </c>
      <c r="H30" s="5">
        <v>31.4</v>
      </c>
      <c r="I30" s="5"/>
      <c r="J30" s="5"/>
      <c r="V30" s="10" t="s">
        <v>989</v>
      </c>
      <c r="W30" s="15"/>
      <c r="X30" s="15"/>
      <c r="Y30" s="15"/>
      <c r="Z30" s="15"/>
      <c r="AA30" s="15"/>
      <c r="AB30" s="5"/>
    </row>
    <row r="31" spans="2:28" x14ac:dyDescent="0.35">
      <c r="B31" s="5" t="str">
        <f t="shared" si="2"/>
        <v>Lepanto</v>
      </c>
      <c r="C31" s="5">
        <f t="shared" si="1"/>
        <v>4</v>
      </c>
      <c r="D31" s="5" t="s">
        <v>364</v>
      </c>
      <c r="E31" s="5">
        <v>1</v>
      </c>
      <c r="F31" s="5" t="s">
        <v>23</v>
      </c>
      <c r="G31" s="5">
        <v>105</v>
      </c>
      <c r="H31" s="5">
        <v>17.600000000000001</v>
      </c>
      <c r="I31" s="5"/>
      <c r="J31" s="5"/>
      <c r="V31" s="10" t="s">
        <v>377</v>
      </c>
      <c r="W31" s="15">
        <v>35</v>
      </c>
      <c r="X31" s="15">
        <v>35</v>
      </c>
      <c r="Y31" s="15">
        <v>35</v>
      </c>
      <c r="Z31" s="15">
        <f t="shared" si="5"/>
        <v>35</v>
      </c>
      <c r="AA31" s="15">
        <f t="shared" si="5"/>
        <v>35</v>
      </c>
    </row>
    <row r="32" spans="2:28" x14ac:dyDescent="0.35">
      <c r="B32" s="5" t="str">
        <f t="shared" ref="B32:B58" si="6">$W$5</f>
        <v>Lepanto</v>
      </c>
      <c r="C32" s="5">
        <f t="shared" ref="C32:C58" si="7">$W$6</f>
        <v>4</v>
      </c>
      <c r="D32" s="5" t="s">
        <v>364</v>
      </c>
      <c r="E32" s="5">
        <v>1</v>
      </c>
      <c r="F32" s="5" t="s">
        <v>23</v>
      </c>
      <c r="G32" s="5">
        <v>119</v>
      </c>
      <c r="H32" s="5">
        <v>28.5</v>
      </c>
      <c r="I32" s="5"/>
      <c r="J32" s="5"/>
      <c r="V32" s="10" t="s">
        <v>387</v>
      </c>
      <c r="W32" s="15"/>
      <c r="X32" s="15"/>
      <c r="Y32" s="15"/>
      <c r="Z32" s="15"/>
      <c r="AA32" s="15"/>
    </row>
    <row r="33" spans="2:10" x14ac:dyDescent="0.35">
      <c r="B33" s="5" t="str">
        <f t="shared" si="6"/>
        <v>Lepanto</v>
      </c>
      <c r="C33" s="5">
        <f t="shared" si="7"/>
        <v>4</v>
      </c>
      <c r="D33" s="5" t="s">
        <v>364</v>
      </c>
      <c r="E33" s="5">
        <v>1</v>
      </c>
      <c r="F33" s="5" t="s">
        <v>23</v>
      </c>
      <c r="G33" s="5">
        <v>97</v>
      </c>
      <c r="H33" s="5">
        <v>17.2</v>
      </c>
      <c r="I33" s="5"/>
      <c r="J33" s="5"/>
    </row>
    <row r="34" spans="2:10" x14ac:dyDescent="0.35">
      <c r="B34" s="5" t="str">
        <f t="shared" si="6"/>
        <v>Lepanto</v>
      </c>
      <c r="C34" s="5">
        <f t="shared" si="7"/>
        <v>4</v>
      </c>
      <c r="D34" s="5" t="s">
        <v>364</v>
      </c>
      <c r="E34" s="5">
        <v>1</v>
      </c>
      <c r="F34" s="5" t="s">
        <v>23</v>
      </c>
      <c r="G34" s="5">
        <v>95</v>
      </c>
      <c r="H34" s="5">
        <v>13</v>
      </c>
      <c r="I34" s="5"/>
      <c r="J34" s="5"/>
    </row>
    <row r="35" spans="2:10" x14ac:dyDescent="0.35">
      <c r="B35" s="5" t="str">
        <f t="shared" si="6"/>
        <v>Lepanto</v>
      </c>
      <c r="C35" s="5">
        <f t="shared" si="7"/>
        <v>4</v>
      </c>
      <c r="D35" s="5" t="s">
        <v>364</v>
      </c>
      <c r="E35" s="5">
        <v>1</v>
      </c>
      <c r="F35" s="5" t="s">
        <v>23</v>
      </c>
      <c r="G35" s="5">
        <v>104</v>
      </c>
      <c r="H35" s="5">
        <v>19.100000000000001</v>
      </c>
      <c r="I35" s="5"/>
      <c r="J35" s="5"/>
    </row>
    <row r="36" spans="2:10" x14ac:dyDescent="0.35">
      <c r="B36" s="5" t="str">
        <f t="shared" si="6"/>
        <v>Lepanto</v>
      </c>
      <c r="C36" s="5">
        <f t="shared" si="7"/>
        <v>4</v>
      </c>
      <c r="D36" s="5" t="s">
        <v>364</v>
      </c>
      <c r="E36" s="5">
        <v>1</v>
      </c>
      <c r="F36" s="5" t="s">
        <v>23</v>
      </c>
      <c r="G36" s="5">
        <v>114</v>
      </c>
      <c r="H36" s="5">
        <v>25</v>
      </c>
      <c r="I36" s="5"/>
      <c r="J36" s="5"/>
    </row>
    <row r="37" spans="2:10" x14ac:dyDescent="0.35">
      <c r="B37" s="5" t="str">
        <f t="shared" si="6"/>
        <v>Lepanto</v>
      </c>
      <c r="C37" s="5">
        <f t="shared" si="7"/>
        <v>4</v>
      </c>
      <c r="D37" s="5" t="s">
        <v>364</v>
      </c>
      <c r="E37" s="5">
        <v>1</v>
      </c>
      <c r="F37" s="5" t="s">
        <v>23</v>
      </c>
      <c r="G37" s="5">
        <v>83</v>
      </c>
      <c r="H37" s="5">
        <v>10.6</v>
      </c>
      <c r="I37" s="5"/>
      <c r="J37" s="5"/>
    </row>
    <row r="38" spans="2:10" x14ac:dyDescent="0.35">
      <c r="B38" s="5" t="str">
        <f t="shared" si="6"/>
        <v>Lepanto</v>
      </c>
      <c r="C38" s="5">
        <f t="shared" si="7"/>
        <v>4</v>
      </c>
      <c r="D38" s="5" t="s">
        <v>364</v>
      </c>
      <c r="E38" s="5">
        <v>1</v>
      </c>
      <c r="F38" s="5" t="s">
        <v>23</v>
      </c>
      <c r="G38" s="5">
        <v>103</v>
      </c>
      <c r="H38" s="5">
        <v>18.899999999999999</v>
      </c>
      <c r="I38" s="5"/>
      <c r="J38" s="5"/>
    </row>
    <row r="39" spans="2:10" x14ac:dyDescent="0.35">
      <c r="B39" s="5" t="str">
        <f t="shared" si="6"/>
        <v>Lepanto</v>
      </c>
      <c r="C39" s="5">
        <f t="shared" si="7"/>
        <v>4</v>
      </c>
      <c r="D39" s="5" t="s">
        <v>364</v>
      </c>
      <c r="E39" s="5">
        <v>1</v>
      </c>
      <c r="F39" s="5" t="s">
        <v>23</v>
      </c>
      <c r="G39" s="5">
        <v>82</v>
      </c>
      <c r="H39" s="5">
        <v>11</v>
      </c>
      <c r="I39" s="5"/>
      <c r="J39" s="5"/>
    </row>
    <row r="40" spans="2:10" x14ac:dyDescent="0.35">
      <c r="B40" s="5" t="str">
        <f t="shared" si="6"/>
        <v>Lepanto</v>
      </c>
      <c r="C40" s="5">
        <f t="shared" si="7"/>
        <v>4</v>
      </c>
      <c r="D40" s="5" t="s">
        <v>364</v>
      </c>
      <c r="E40" s="5">
        <v>1</v>
      </c>
      <c r="F40" s="5" t="s">
        <v>23</v>
      </c>
      <c r="G40" s="5">
        <v>104</v>
      </c>
      <c r="H40" s="5">
        <v>18.5</v>
      </c>
      <c r="I40" s="5"/>
      <c r="J40" s="5"/>
    </row>
    <row r="41" spans="2:10" x14ac:dyDescent="0.35">
      <c r="B41" s="5" t="str">
        <f t="shared" si="6"/>
        <v>Lepanto</v>
      </c>
      <c r="C41" s="5">
        <f t="shared" si="7"/>
        <v>4</v>
      </c>
      <c r="D41" s="5" t="s">
        <v>364</v>
      </c>
      <c r="E41" s="5">
        <v>1</v>
      </c>
      <c r="F41" s="5" t="s">
        <v>23</v>
      </c>
      <c r="G41" s="5">
        <v>126</v>
      </c>
      <c r="H41" s="5">
        <v>36.799999999999997</v>
      </c>
      <c r="I41" s="5"/>
      <c r="J41" s="5"/>
    </row>
    <row r="42" spans="2:10" x14ac:dyDescent="0.35">
      <c r="B42" s="5" t="str">
        <f t="shared" si="6"/>
        <v>Lepanto</v>
      </c>
      <c r="C42" s="5">
        <f t="shared" si="7"/>
        <v>4</v>
      </c>
      <c r="D42" s="5" t="s">
        <v>364</v>
      </c>
      <c r="E42" s="5">
        <v>1</v>
      </c>
      <c r="F42" s="5" t="s">
        <v>23</v>
      </c>
      <c r="G42" s="5">
        <v>94</v>
      </c>
      <c r="H42" s="5">
        <v>15.9</v>
      </c>
      <c r="I42" s="5"/>
      <c r="J42" s="5"/>
    </row>
    <row r="43" spans="2:10" x14ac:dyDescent="0.35">
      <c r="B43" s="5" t="str">
        <f t="shared" si="6"/>
        <v>Lepanto</v>
      </c>
      <c r="C43" s="5">
        <f t="shared" si="7"/>
        <v>4</v>
      </c>
      <c r="D43" s="5" t="s">
        <v>364</v>
      </c>
      <c r="E43" s="5">
        <v>1</v>
      </c>
      <c r="F43" s="5" t="s">
        <v>23</v>
      </c>
      <c r="G43" s="5">
        <v>97</v>
      </c>
      <c r="H43" s="5">
        <v>18.600000000000001</v>
      </c>
      <c r="I43" s="5"/>
      <c r="J43" s="5"/>
    </row>
    <row r="44" spans="2:10" x14ac:dyDescent="0.35">
      <c r="B44" s="5" t="str">
        <f t="shared" si="6"/>
        <v>Lepanto</v>
      </c>
      <c r="C44" s="5">
        <f t="shared" si="7"/>
        <v>4</v>
      </c>
      <c r="D44" s="5" t="s">
        <v>364</v>
      </c>
      <c r="E44" s="5">
        <v>1</v>
      </c>
      <c r="F44" s="5" t="s">
        <v>23</v>
      </c>
      <c r="G44" s="5">
        <v>102</v>
      </c>
      <c r="H44" s="5">
        <v>16.600000000000001</v>
      </c>
      <c r="I44" s="5"/>
      <c r="J44" s="5"/>
    </row>
    <row r="45" spans="2:10" x14ac:dyDescent="0.35">
      <c r="B45" s="5" t="str">
        <f t="shared" si="6"/>
        <v>Lepanto</v>
      </c>
      <c r="C45" s="5">
        <f t="shared" si="7"/>
        <v>4</v>
      </c>
      <c r="D45" s="5" t="s">
        <v>364</v>
      </c>
      <c r="E45" s="5">
        <v>1</v>
      </c>
      <c r="F45" s="5" t="s">
        <v>23</v>
      </c>
      <c r="G45" s="5">
        <v>151</v>
      </c>
      <c r="H45" s="5">
        <v>50.9</v>
      </c>
      <c r="I45" s="5"/>
      <c r="J45" s="5"/>
    </row>
    <row r="46" spans="2:10" x14ac:dyDescent="0.35">
      <c r="B46" s="5" t="str">
        <f t="shared" si="6"/>
        <v>Lepanto</v>
      </c>
      <c r="C46" s="5">
        <f t="shared" si="7"/>
        <v>4</v>
      </c>
      <c r="D46" s="5" t="s">
        <v>364</v>
      </c>
      <c r="E46" s="5">
        <v>1</v>
      </c>
      <c r="F46" s="5" t="s">
        <v>15</v>
      </c>
      <c r="G46" s="5">
        <v>94</v>
      </c>
      <c r="H46" s="5">
        <v>15.7</v>
      </c>
      <c r="I46" s="5"/>
      <c r="J46" s="5"/>
    </row>
    <row r="47" spans="2:10" x14ac:dyDescent="0.35">
      <c r="B47" s="5" t="str">
        <f t="shared" si="6"/>
        <v>Lepanto</v>
      </c>
      <c r="C47" s="5">
        <f t="shared" si="7"/>
        <v>4</v>
      </c>
      <c r="D47" s="5" t="s">
        <v>364</v>
      </c>
      <c r="E47" s="5">
        <v>1</v>
      </c>
      <c r="F47" s="5" t="s">
        <v>71</v>
      </c>
      <c r="G47" s="5">
        <v>114</v>
      </c>
      <c r="H47" s="5">
        <v>17.5</v>
      </c>
      <c r="I47" s="5"/>
      <c r="J47" s="5" t="s">
        <v>1083</v>
      </c>
    </row>
    <row r="48" spans="2:10" x14ac:dyDescent="0.35">
      <c r="B48" s="5" t="str">
        <f t="shared" si="6"/>
        <v>Lepanto</v>
      </c>
      <c r="C48" s="5">
        <f t="shared" si="7"/>
        <v>4</v>
      </c>
      <c r="D48" s="5" t="s">
        <v>364</v>
      </c>
      <c r="E48" s="5">
        <v>1</v>
      </c>
      <c r="F48" s="5" t="s">
        <v>15</v>
      </c>
      <c r="G48" s="5">
        <v>86</v>
      </c>
      <c r="H48" s="5">
        <v>11.3</v>
      </c>
      <c r="I48" s="5"/>
      <c r="J48" s="5"/>
    </row>
    <row r="49" spans="2:10" x14ac:dyDescent="0.35">
      <c r="B49" s="5" t="str">
        <f t="shared" si="6"/>
        <v>Lepanto</v>
      </c>
      <c r="C49" s="5">
        <f t="shared" si="7"/>
        <v>4</v>
      </c>
      <c r="D49" s="5" t="s">
        <v>364</v>
      </c>
      <c r="E49" s="5">
        <v>1</v>
      </c>
      <c r="F49" s="5" t="s">
        <v>23</v>
      </c>
      <c r="G49" s="5">
        <v>95</v>
      </c>
      <c r="H49" s="5">
        <v>14.7</v>
      </c>
      <c r="I49" s="5"/>
      <c r="J49" s="5"/>
    </row>
    <row r="50" spans="2:10" x14ac:dyDescent="0.35">
      <c r="B50" s="5" t="str">
        <f t="shared" si="6"/>
        <v>Lepanto</v>
      </c>
      <c r="C50" s="5">
        <f t="shared" si="7"/>
        <v>4</v>
      </c>
      <c r="D50" s="5" t="s">
        <v>364</v>
      </c>
      <c r="E50" s="5">
        <v>1</v>
      </c>
      <c r="F50" s="5" t="s">
        <v>23</v>
      </c>
      <c r="G50" s="5">
        <v>92</v>
      </c>
      <c r="H50" s="5">
        <v>13</v>
      </c>
      <c r="I50" s="5"/>
      <c r="J50" s="5"/>
    </row>
    <row r="51" spans="2:10" x14ac:dyDescent="0.35">
      <c r="B51" s="5" t="str">
        <f t="shared" si="6"/>
        <v>Lepanto</v>
      </c>
      <c r="C51" s="5">
        <f t="shared" si="7"/>
        <v>4</v>
      </c>
      <c r="D51" s="5" t="s">
        <v>364</v>
      </c>
      <c r="E51" s="5">
        <v>1</v>
      </c>
      <c r="F51" s="5" t="s">
        <v>23</v>
      </c>
      <c r="G51" s="5">
        <v>85</v>
      </c>
      <c r="H51" s="5">
        <v>12.2</v>
      </c>
      <c r="I51" s="5"/>
      <c r="J51" s="5"/>
    </row>
    <row r="52" spans="2:10" x14ac:dyDescent="0.35">
      <c r="B52" s="5" t="str">
        <f t="shared" si="6"/>
        <v>Lepanto</v>
      </c>
      <c r="C52" s="5">
        <f t="shared" si="7"/>
        <v>4</v>
      </c>
      <c r="D52" s="5" t="s">
        <v>364</v>
      </c>
      <c r="E52" s="5">
        <v>1</v>
      </c>
      <c r="F52" s="5" t="s">
        <v>23</v>
      </c>
      <c r="G52" s="5">
        <v>93</v>
      </c>
      <c r="H52" s="5">
        <v>16</v>
      </c>
      <c r="I52" s="5"/>
      <c r="J52" s="5"/>
    </row>
    <row r="53" spans="2:10" x14ac:dyDescent="0.35">
      <c r="B53" s="5" t="str">
        <f t="shared" si="6"/>
        <v>Lepanto</v>
      </c>
      <c r="C53" s="5">
        <f t="shared" si="7"/>
        <v>4</v>
      </c>
      <c r="D53" s="5" t="s">
        <v>364</v>
      </c>
      <c r="E53" s="5">
        <v>1</v>
      </c>
      <c r="F53" s="5" t="s">
        <v>77</v>
      </c>
      <c r="G53" s="5">
        <v>51</v>
      </c>
      <c r="H53" s="5">
        <v>1.4</v>
      </c>
      <c r="I53" s="5"/>
      <c r="J53" s="5"/>
    </row>
    <row r="54" spans="2:10" x14ac:dyDescent="0.35">
      <c r="B54" s="5" t="str">
        <f t="shared" si="6"/>
        <v>Lepanto</v>
      </c>
      <c r="C54" s="5">
        <f t="shared" si="7"/>
        <v>4</v>
      </c>
      <c r="D54" s="5" t="s">
        <v>364</v>
      </c>
      <c r="E54" s="5">
        <v>1</v>
      </c>
      <c r="F54" s="5" t="s">
        <v>68</v>
      </c>
      <c r="G54" s="5">
        <v>105</v>
      </c>
      <c r="H54" s="5">
        <v>13.3</v>
      </c>
      <c r="I54" s="5"/>
      <c r="J54" s="5" t="s">
        <v>1011</v>
      </c>
    </row>
    <row r="55" spans="2:10" x14ac:dyDescent="0.35">
      <c r="B55" s="5" t="str">
        <f t="shared" si="6"/>
        <v>Lepanto</v>
      </c>
      <c r="C55" s="5">
        <f t="shared" si="7"/>
        <v>4</v>
      </c>
      <c r="D55" s="5" t="s">
        <v>364</v>
      </c>
      <c r="E55" s="5">
        <v>1</v>
      </c>
      <c r="F55" s="5" t="s">
        <v>23</v>
      </c>
      <c r="G55" s="5">
        <v>93</v>
      </c>
      <c r="H55" s="5">
        <v>13.6</v>
      </c>
      <c r="I55" s="5"/>
      <c r="J55" s="5"/>
    </row>
    <row r="56" spans="2:10" x14ac:dyDescent="0.35">
      <c r="B56" s="5" t="str">
        <f t="shared" si="6"/>
        <v>Lepanto</v>
      </c>
      <c r="C56" s="5">
        <f t="shared" si="7"/>
        <v>4</v>
      </c>
      <c r="D56" s="5" t="s">
        <v>364</v>
      </c>
      <c r="E56" s="5">
        <v>1</v>
      </c>
      <c r="F56" s="5" t="s">
        <v>31</v>
      </c>
      <c r="G56" s="5">
        <v>102</v>
      </c>
      <c r="H56" s="5">
        <v>25.8</v>
      </c>
      <c r="I56" s="5"/>
      <c r="J56" s="5"/>
    </row>
    <row r="57" spans="2:10" x14ac:dyDescent="0.35">
      <c r="B57" s="5" t="str">
        <f t="shared" si="6"/>
        <v>Lepanto</v>
      </c>
      <c r="C57" s="5">
        <f t="shared" si="7"/>
        <v>4</v>
      </c>
      <c r="D57" s="5" t="s">
        <v>364</v>
      </c>
      <c r="E57" s="5">
        <v>1</v>
      </c>
      <c r="F57" s="5" t="s">
        <v>31</v>
      </c>
      <c r="G57" s="5">
        <v>61</v>
      </c>
      <c r="H57" s="5">
        <v>5.5</v>
      </c>
      <c r="I57" s="5"/>
      <c r="J57" s="5"/>
    </row>
    <row r="58" spans="2:10" x14ac:dyDescent="0.35">
      <c r="B58" s="5" t="str">
        <f t="shared" si="6"/>
        <v>Lepanto</v>
      </c>
      <c r="C58" s="5">
        <f t="shared" si="7"/>
        <v>4</v>
      </c>
      <c r="D58" s="5" t="s">
        <v>364</v>
      </c>
      <c r="E58" s="5">
        <v>1</v>
      </c>
      <c r="F58" s="5" t="s">
        <v>31</v>
      </c>
      <c r="G58" s="5">
        <v>60</v>
      </c>
      <c r="H58" s="5">
        <v>5.4</v>
      </c>
      <c r="I58" s="5"/>
      <c r="J58" s="5"/>
    </row>
    <row r="59" spans="2:10" x14ac:dyDescent="0.35">
      <c r="B59" s="5" t="str">
        <f t="shared" ref="B59:B78" si="8">$W$5</f>
        <v>Lepanto</v>
      </c>
      <c r="C59" s="5">
        <f t="shared" ref="C59:C78" si="9">$W$6</f>
        <v>4</v>
      </c>
      <c r="D59" s="5" t="s">
        <v>373</v>
      </c>
      <c r="E59" s="5">
        <v>3</v>
      </c>
      <c r="F59" s="5" t="s">
        <v>31</v>
      </c>
      <c r="G59" s="5">
        <v>78</v>
      </c>
      <c r="H59" s="5">
        <v>10.4</v>
      </c>
      <c r="I59" s="5"/>
      <c r="J59" s="5"/>
    </row>
    <row r="60" spans="2:10" x14ac:dyDescent="0.35">
      <c r="B60" s="5" t="str">
        <f t="shared" si="8"/>
        <v>Lepanto</v>
      </c>
      <c r="C60" s="5">
        <f t="shared" si="9"/>
        <v>4</v>
      </c>
      <c r="D60" s="5" t="s">
        <v>373</v>
      </c>
      <c r="E60" s="5">
        <v>3</v>
      </c>
      <c r="F60" t="s">
        <v>250</v>
      </c>
      <c r="G60" s="5">
        <v>53</v>
      </c>
      <c r="H60" s="5">
        <v>2.9</v>
      </c>
      <c r="I60" s="5"/>
      <c r="J60" s="5"/>
    </row>
    <row r="61" spans="2:10" x14ac:dyDescent="0.35">
      <c r="B61" s="5" t="str">
        <f t="shared" si="8"/>
        <v>Lepanto</v>
      </c>
      <c r="C61" s="5">
        <f t="shared" si="9"/>
        <v>4</v>
      </c>
      <c r="D61" s="5" t="s">
        <v>373</v>
      </c>
      <c r="E61" s="5">
        <v>3</v>
      </c>
      <c r="F61" s="5" t="s">
        <v>22</v>
      </c>
      <c r="G61" s="5">
        <v>46</v>
      </c>
      <c r="H61" s="5">
        <v>2.9</v>
      </c>
      <c r="I61" s="5"/>
      <c r="J61" s="5"/>
    </row>
    <row r="62" spans="2:10" x14ac:dyDescent="0.35">
      <c r="B62" s="5" t="str">
        <f t="shared" si="8"/>
        <v>Lepanto</v>
      </c>
      <c r="C62" s="5">
        <f t="shared" si="9"/>
        <v>4</v>
      </c>
      <c r="D62" s="5" t="s">
        <v>373</v>
      </c>
      <c r="E62" s="5">
        <v>2</v>
      </c>
      <c r="F62" s="5" t="s">
        <v>23</v>
      </c>
      <c r="G62" s="5">
        <v>165</v>
      </c>
      <c r="H62" s="5">
        <v>63.1</v>
      </c>
      <c r="I62" s="5"/>
      <c r="J62" s="5"/>
    </row>
    <row r="63" spans="2:10" x14ac:dyDescent="0.35">
      <c r="B63" s="5" t="str">
        <f t="shared" si="8"/>
        <v>Lepanto</v>
      </c>
      <c r="C63" s="5">
        <f t="shared" si="9"/>
        <v>4</v>
      </c>
      <c r="D63" s="5" t="s">
        <v>373</v>
      </c>
      <c r="E63" s="5">
        <v>2</v>
      </c>
      <c r="F63" s="5" t="s">
        <v>23</v>
      </c>
      <c r="G63" s="5">
        <v>148</v>
      </c>
      <c r="H63" s="5">
        <v>47.6</v>
      </c>
      <c r="I63" s="5"/>
      <c r="J63" s="5"/>
    </row>
    <row r="64" spans="2:10" x14ac:dyDescent="0.35">
      <c r="B64" s="5" t="str">
        <f t="shared" si="8"/>
        <v>Lepanto</v>
      </c>
      <c r="C64" s="5">
        <f t="shared" si="9"/>
        <v>4</v>
      </c>
      <c r="D64" s="5" t="s">
        <v>373</v>
      </c>
      <c r="E64" s="5">
        <v>2</v>
      </c>
      <c r="F64" s="5" t="s">
        <v>22</v>
      </c>
      <c r="G64" s="5">
        <v>49</v>
      </c>
      <c r="H64" s="5">
        <v>3.2</v>
      </c>
      <c r="I64" s="5"/>
      <c r="J64" s="5"/>
    </row>
    <row r="65" spans="2:10" x14ac:dyDescent="0.35">
      <c r="B65" s="5" t="str">
        <f t="shared" si="8"/>
        <v>Lepanto</v>
      </c>
      <c r="C65" s="5">
        <f t="shared" si="9"/>
        <v>4</v>
      </c>
      <c r="D65" s="5" t="s">
        <v>373</v>
      </c>
      <c r="E65" s="5">
        <v>2</v>
      </c>
      <c r="F65" s="5" t="s">
        <v>23</v>
      </c>
      <c r="G65" s="5">
        <v>113</v>
      </c>
      <c r="H65" s="5">
        <v>22.8</v>
      </c>
      <c r="I65" s="5"/>
      <c r="J65" s="5"/>
    </row>
    <row r="66" spans="2:10" x14ac:dyDescent="0.35">
      <c r="B66" s="5" t="str">
        <f t="shared" si="8"/>
        <v>Lepanto</v>
      </c>
      <c r="C66" s="5">
        <f t="shared" si="9"/>
        <v>4</v>
      </c>
      <c r="D66" s="5" t="s">
        <v>373</v>
      </c>
      <c r="E66" s="5">
        <v>2</v>
      </c>
      <c r="F66" s="5" t="s">
        <v>31</v>
      </c>
      <c r="G66" s="5">
        <v>48</v>
      </c>
      <c r="H66" s="5">
        <v>2.9</v>
      </c>
      <c r="I66" s="5"/>
      <c r="J66" s="5"/>
    </row>
    <row r="67" spans="2:10" x14ac:dyDescent="0.35">
      <c r="B67" s="5" t="str">
        <f t="shared" si="8"/>
        <v>Lepanto</v>
      </c>
      <c r="C67" s="5">
        <f t="shared" si="9"/>
        <v>4</v>
      </c>
      <c r="D67" s="5" t="s">
        <v>373</v>
      </c>
      <c r="E67" s="5">
        <v>2</v>
      </c>
      <c r="F67" s="5" t="s">
        <v>23</v>
      </c>
      <c r="G67" s="5">
        <v>97</v>
      </c>
      <c r="H67" s="5">
        <v>14.3</v>
      </c>
      <c r="I67" s="5"/>
      <c r="J67" s="5"/>
    </row>
    <row r="68" spans="2:10" x14ac:dyDescent="0.35">
      <c r="B68" s="5" t="str">
        <f t="shared" si="8"/>
        <v>Lepanto</v>
      </c>
      <c r="C68" s="5">
        <f t="shared" si="9"/>
        <v>4</v>
      </c>
      <c r="D68" s="5" t="s">
        <v>373</v>
      </c>
      <c r="E68" s="5">
        <v>2</v>
      </c>
      <c r="F68" s="5" t="s">
        <v>809</v>
      </c>
      <c r="G68" s="5">
        <v>111</v>
      </c>
      <c r="H68" s="5">
        <v>19</v>
      </c>
      <c r="I68" s="5"/>
      <c r="J68" s="5"/>
    </row>
    <row r="69" spans="2:10" x14ac:dyDescent="0.35">
      <c r="B69" s="5" t="str">
        <f t="shared" si="8"/>
        <v>Lepanto</v>
      </c>
      <c r="C69" s="5">
        <f t="shared" si="9"/>
        <v>4</v>
      </c>
      <c r="D69" s="5" t="s">
        <v>373</v>
      </c>
      <c r="E69" s="5">
        <v>1</v>
      </c>
      <c r="F69" s="5" t="s">
        <v>46</v>
      </c>
      <c r="G69" s="5"/>
      <c r="H69" s="5"/>
      <c r="I69" s="5"/>
      <c r="J69" s="5" t="s">
        <v>1084</v>
      </c>
    </row>
    <row r="70" spans="2:10" x14ac:dyDescent="0.35">
      <c r="B70" s="5" t="str">
        <f t="shared" si="8"/>
        <v>Lepanto</v>
      </c>
      <c r="C70" s="5">
        <f t="shared" si="9"/>
        <v>4</v>
      </c>
      <c r="D70" s="5" t="s">
        <v>373</v>
      </c>
      <c r="E70" s="5">
        <v>1</v>
      </c>
      <c r="F70" s="5" t="s">
        <v>23</v>
      </c>
      <c r="G70" s="5">
        <v>164</v>
      </c>
      <c r="H70" s="5">
        <v>68.599999999999994</v>
      </c>
      <c r="I70" s="5"/>
      <c r="J70" s="5"/>
    </row>
    <row r="71" spans="2:10" x14ac:dyDescent="0.35">
      <c r="B71" s="5" t="str">
        <f t="shared" si="8"/>
        <v>Lepanto</v>
      </c>
      <c r="C71" s="5">
        <f t="shared" si="9"/>
        <v>4</v>
      </c>
      <c r="D71" s="5" t="s">
        <v>373</v>
      </c>
      <c r="E71" s="5">
        <v>1</v>
      </c>
      <c r="F71" s="5" t="s">
        <v>23</v>
      </c>
      <c r="G71" s="5">
        <v>109</v>
      </c>
      <c r="H71" s="5">
        <v>20</v>
      </c>
      <c r="I71" s="5"/>
      <c r="J71" s="5"/>
    </row>
    <row r="72" spans="2:10" x14ac:dyDescent="0.35">
      <c r="B72" s="5" t="str">
        <f t="shared" si="8"/>
        <v>Lepanto</v>
      </c>
      <c r="C72" s="5">
        <f t="shared" si="9"/>
        <v>4</v>
      </c>
      <c r="D72" s="5" t="s">
        <v>373</v>
      </c>
      <c r="E72" s="5">
        <v>1</v>
      </c>
      <c r="F72" s="5" t="s">
        <v>22</v>
      </c>
      <c r="G72" s="5">
        <v>49</v>
      </c>
      <c r="H72" s="5">
        <v>3.5</v>
      </c>
      <c r="I72" s="5"/>
      <c r="J72" s="5"/>
    </row>
    <row r="73" spans="2:10" x14ac:dyDescent="0.35">
      <c r="B73" s="5" t="str">
        <f t="shared" si="8"/>
        <v>Lepanto</v>
      </c>
      <c r="C73" s="5">
        <f t="shared" si="9"/>
        <v>4</v>
      </c>
      <c r="D73" s="5" t="s">
        <v>373</v>
      </c>
      <c r="E73" s="5">
        <v>1</v>
      </c>
      <c r="F73" s="5" t="s">
        <v>22</v>
      </c>
      <c r="G73" s="5">
        <v>55</v>
      </c>
      <c r="H73" s="5">
        <v>5.8</v>
      </c>
      <c r="I73" s="5"/>
      <c r="J73" s="5"/>
    </row>
    <row r="74" spans="2:10" x14ac:dyDescent="0.35">
      <c r="B74" s="5" t="str">
        <f t="shared" si="8"/>
        <v>Lepanto</v>
      </c>
      <c r="C74" s="5">
        <f t="shared" si="9"/>
        <v>4</v>
      </c>
      <c r="D74" s="5" t="s">
        <v>373</v>
      </c>
      <c r="E74" s="5">
        <v>1</v>
      </c>
      <c r="F74" s="5" t="s">
        <v>44</v>
      </c>
      <c r="G74" s="5">
        <v>142</v>
      </c>
      <c r="H74" s="5">
        <v>52.8</v>
      </c>
      <c r="I74" s="5"/>
      <c r="J74" s="5"/>
    </row>
    <row r="75" spans="2:10" x14ac:dyDescent="0.35">
      <c r="B75" s="5" t="str">
        <f t="shared" si="8"/>
        <v>Lepanto</v>
      </c>
      <c r="C75" s="5">
        <f t="shared" si="9"/>
        <v>4</v>
      </c>
      <c r="D75" s="5" t="s">
        <v>373</v>
      </c>
      <c r="E75" s="5">
        <v>1</v>
      </c>
      <c r="F75" s="5" t="s">
        <v>770</v>
      </c>
      <c r="G75" s="5">
        <v>112</v>
      </c>
      <c r="H75" s="5">
        <v>43.8</v>
      </c>
      <c r="I75" s="5"/>
      <c r="J75" s="5"/>
    </row>
    <row r="76" spans="2:10" x14ac:dyDescent="0.35">
      <c r="B76" s="5" t="str">
        <f t="shared" si="8"/>
        <v>Lepanto</v>
      </c>
      <c r="C76" s="5">
        <f t="shared" si="9"/>
        <v>4</v>
      </c>
      <c r="D76" s="5" t="s">
        <v>373</v>
      </c>
      <c r="E76" s="5">
        <v>1</v>
      </c>
      <c r="F76" s="5" t="s">
        <v>22</v>
      </c>
      <c r="G76" s="5">
        <v>53</v>
      </c>
      <c r="H76" s="5">
        <v>4.2</v>
      </c>
      <c r="I76" s="5"/>
      <c r="J76" s="5"/>
    </row>
    <row r="77" spans="2:10" x14ac:dyDescent="0.35">
      <c r="B77" s="5" t="str">
        <f t="shared" si="8"/>
        <v>Lepanto</v>
      </c>
      <c r="C77" s="5">
        <f t="shared" si="9"/>
        <v>4</v>
      </c>
      <c r="D77" s="5" t="s">
        <v>373</v>
      </c>
      <c r="E77" s="5">
        <v>1</v>
      </c>
      <c r="F77" s="5" t="s">
        <v>770</v>
      </c>
      <c r="G77" s="5">
        <v>125</v>
      </c>
      <c r="H77" s="5">
        <v>50.1</v>
      </c>
      <c r="I77" s="5"/>
      <c r="J77" s="5"/>
    </row>
    <row r="78" spans="2:10" x14ac:dyDescent="0.35">
      <c r="B78" s="5" t="str">
        <f t="shared" si="8"/>
        <v>Lepanto</v>
      </c>
      <c r="C78" s="5">
        <f t="shared" si="9"/>
        <v>4</v>
      </c>
      <c r="D78" s="5" t="s">
        <v>373</v>
      </c>
      <c r="E78" s="5">
        <v>1</v>
      </c>
      <c r="F78" s="5" t="s">
        <v>770</v>
      </c>
      <c r="G78" s="5">
        <v>120</v>
      </c>
      <c r="H78" s="5">
        <v>38.200000000000003</v>
      </c>
      <c r="I78" s="5"/>
      <c r="J78" s="5"/>
    </row>
  </sheetData>
  <mergeCells count="1">
    <mergeCell ref="W3:AA3"/>
  </mergeCells>
  <conditionalFormatting sqref="W5:W9">
    <cfRule type="containsBlanks" dxfId="54" priority="5">
      <formula>LEN(TRIM(W5))=0</formula>
    </cfRule>
  </conditionalFormatting>
  <conditionalFormatting sqref="W13:Y14 Z15:AA15 W17:Y18">
    <cfRule type="containsBlanks" dxfId="53" priority="6">
      <formula>LEN(TRIM(W13))=0</formula>
    </cfRule>
  </conditionalFormatting>
  <conditionalFormatting sqref="W20:Y32">
    <cfRule type="containsBlanks" dxfId="52" priority="1">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1" id="{B124A605-1805-48DA-9FBF-4C9106A2F291}">
            <xm:f>COUNT(MATCH($F4,'Potential Species'!$C$4:$C$945, 0))=0</xm:f>
            <x14:dxf>
              <fill>
                <patternFill>
                  <bgColor theme="5" tint="0.79998168889431442"/>
                </patternFill>
              </fill>
            </x14:dxf>
          </x14:cfRule>
          <xm:sqref>P4 F4:F78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461517-712D-4A6E-B34A-324FCC4945DF}">
          <x14:formula1>
            <xm:f>'Potential Species'!$F$4:$F$6</xm:f>
          </x14:formula1>
          <xm:sqref>N4 D4:D78</xm:sqref>
        </x14:dataValidation>
      </x14:dataValidations>
    </ext>
  </extLs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872E-42FD-4824-877D-47023B8A4470}">
  <dimension ref="B1:AB91"/>
  <sheetViews>
    <sheetView topLeftCell="A35" zoomScale="85" zoomScaleNormal="85" workbookViewId="0">
      <selection activeCell="G63" sqref="G63"/>
    </sheetView>
  </sheetViews>
  <sheetFormatPr defaultRowHeight="14.5" x14ac:dyDescent="0.35"/>
  <cols>
    <col min="1" max="1" width="3.54296875" customWidth="1"/>
    <col min="2" max="2" width="14.81640625" bestFit="1" customWidth="1"/>
    <col min="3" max="3" width="9.81640625" customWidth="1"/>
    <col min="4" max="4" width="14.45312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1086</v>
      </c>
      <c r="X3" s="44"/>
      <c r="Y3" s="44"/>
      <c r="Z3" s="44"/>
      <c r="AA3" s="44"/>
      <c r="AB3" s="4"/>
    </row>
    <row r="4" spans="2:28" x14ac:dyDescent="0.35">
      <c r="B4" s="5" t="str">
        <f t="shared" ref="B4" si="0">$W$5</f>
        <v>Lepanto</v>
      </c>
      <c r="C4" s="5">
        <f t="shared" ref="C4:C22" si="1">$W$6</f>
        <v>5</v>
      </c>
      <c r="D4" s="5" t="s">
        <v>365</v>
      </c>
      <c r="E4" s="5">
        <v>1</v>
      </c>
      <c r="F4" s="5" t="s">
        <v>23</v>
      </c>
      <c r="G4" s="5">
        <v>105</v>
      </c>
      <c r="H4" s="5">
        <v>18.399999999999999</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9" si="2">$W$5</f>
        <v>Lepanto</v>
      </c>
      <c r="C5" s="5">
        <f t="shared" ref="C5:C9" si="3">$W$6</f>
        <v>5</v>
      </c>
      <c r="D5" s="5" t="s">
        <v>365</v>
      </c>
      <c r="E5" s="5">
        <v>2</v>
      </c>
      <c r="F5" s="5" t="s">
        <v>23</v>
      </c>
      <c r="G5" s="5">
        <v>182</v>
      </c>
      <c r="H5" s="5">
        <v>101.3</v>
      </c>
      <c r="I5" s="5"/>
      <c r="J5" s="5"/>
      <c r="V5" s="10" t="s">
        <v>295</v>
      </c>
      <c r="W5" s="29" t="s">
        <v>49</v>
      </c>
      <c r="X5" s="29" t="str">
        <f>Lepanto5_Info[[#This Row],[Centipede Net 1.1]]</f>
        <v>Lepanto</v>
      </c>
      <c r="Y5" s="29" t="str">
        <f>Lepanto5_Info[[#This Row],[Centipede Net 1.1]]</f>
        <v>Lepanto</v>
      </c>
      <c r="Z5" s="29" t="str">
        <f>Lepanto5_Info[[#This Row],[Centipede Net 1.1]]</f>
        <v>Lepanto</v>
      </c>
      <c r="AA5" s="29" t="str">
        <f>Lepanto5_Info[[#This Row],[Centipede Net 1.1]]</f>
        <v>Lepanto</v>
      </c>
      <c r="AB5" s="5"/>
    </row>
    <row r="6" spans="2:28" x14ac:dyDescent="0.35">
      <c r="B6" s="5" t="str">
        <f t="shared" si="2"/>
        <v>Lepanto</v>
      </c>
      <c r="C6" s="5">
        <f t="shared" si="3"/>
        <v>5</v>
      </c>
      <c r="D6" s="5" t="s">
        <v>365</v>
      </c>
      <c r="E6" s="5">
        <v>3</v>
      </c>
      <c r="F6" s="5" t="s">
        <v>23</v>
      </c>
      <c r="G6" s="5">
        <v>182</v>
      </c>
      <c r="H6" s="5">
        <v>80.8</v>
      </c>
      <c r="I6" s="5"/>
      <c r="J6" s="5"/>
      <c r="V6" s="10" t="s">
        <v>1053</v>
      </c>
      <c r="W6" s="15">
        <v>5</v>
      </c>
      <c r="X6" s="15">
        <f>Lepanto5_Info[[#This Row],[Centipede Net 1.1]]</f>
        <v>5</v>
      </c>
      <c r="Y6" s="15">
        <f>Lepanto5_Info[[#This Row],[Centipede Net 1.1]]</f>
        <v>5</v>
      </c>
      <c r="Z6" s="15">
        <f>Lepanto5_Info[[#This Row],[Centipede Net 1.1]]</f>
        <v>5</v>
      </c>
      <c r="AA6" s="15">
        <f>Lepanto5_Info[[#This Row],[Centipede Net 1.1]]</f>
        <v>5</v>
      </c>
      <c r="AB6" s="9"/>
    </row>
    <row r="7" spans="2:28" x14ac:dyDescent="0.35">
      <c r="B7" s="5" t="str">
        <f t="shared" si="2"/>
        <v>Lepanto</v>
      </c>
      <c r="C7" s="5">
        <f t="shared" si="3"/>
        <v>5</v>
      </c>
      <c r="D7" s="5" t="s">
        <v>365</v>
      </c>
      <c r="E7" s="5">
        <v>3</v>
      </c>
      <c r="F7" s="5" t="s">
        <v>23</v>
      </c>
      <c r="G7" s="5">
        <v>132</v>
      </c>
      <c r="H7" s="5">
        <v>37.700000000000003</v>
      </c>
      <c r="I7" s="5"/>
      <c r="J7" s="5"/>
      <c r="V7" s="10" t="s">
        <v>993</v>
      </c>
      <c r="W7" s="29" t="s">
        <v>994</v>
      </c>
      <c r="X7" s="29" t="str">
        <f>Lepanto5_Info[[#This Row],[Centipede Net 1.1]]</f>
        <v>Rainy</v>
      </c>
      <c r="Y7" s="29" t="str">
        <f>Lepanto5_Info[[#This Row],[Centipede Net 1.1]]</f>
        <v>Rainy</v>
      </c>
      <c r="Z7" s="29" t="str">
        <f>Lepanto5_Info[[#This Row],[Centipede Net 1.1]]</f>
        <v>Rainy</v>
      </c>
      <c r="AA7" s="29" t="str">
        <f>Lepanto5_Info[[#This Row],[Centipede Net 1.1]]</f>
        <v>Rainy</v>
      </c>
      <c r="AB7" s="11"/>
    </row>
    <row r="8" spans="2:28" x14ac:dyDescent="0.35">
      <c r="B8" s="5" t="str">
        <f t="shared" si="2"/>
        <v>Lepanto</v>
      </c>
      <c r="C8" s="5">
        <f t="shared" si="3"/>
        <v>5</v>
      </c>
      <c r="D8" s="5" t="s">
        <v>365</v>
      </c>
      <c r="E8" s="5">
        <v>3</v>
      </c>
      <c r="F8" s="5" t="s">
        <v>23</v>
      </c>
      <c r="G8" s="5">
        <v>182</v>
      </c>
      <c r="H8" s="5">
        <v>102.56</v>
      </c>
      <c r="I8" s="5"/>
      <c r="J8" s="5"/>
      <c r="V8" s="10" t="s">
        <v>384</v>
      </c>
      <c r="W8" s="16">
        <v>45127</v>
      </c>
      <c r="X8" s="16">
        <f>Lepanto5_Info[[#This Row],[Centipede Net 1.1]]</f>
        <v>45127</v>
      </c>
      <c r="Y8" s="16">
        <f>Lepanto5_Info[[#This Row],[Centipede Net 1.1]]</f>
        <v>45127</v>
      </c>
      <c r="Z8" s="16">
        <f>Lepanto5_Info[[#This Row],[Centipede Net 1.1]]</f>
        <v>45127</v>
      </c>
      <c r="AA8" s="16">
        <f>Lepanto5_Info[[#This Row],[Centipede Net 1.1]]</f>
        <v>45127</v>
      </c>
      <c r="AB8" s="5"/>
    </row>
    <row r="9" spans="2:28" x14ac:dyDescent="0.35">
      <c r="B9" s="5" t="str">
        <f t="shared" si="2"/>
        <v>Lepanto</v>
      </c>
      <c r="C9" s="5">
        <f t="shared" si="3"/>
        <v>5</v>
      </c>
      <c r="D9" s="5" t="s">
        <v>365</v>
      </c>
      <c r="E9" s="5">
        <v>4</v>
      </c>
      <c r="F9" s="5" t="s">
        <v>23</v>
      </c>
      <c r="G9" s="5">
        <v>95</v>
      </c>
      <c r="H9" s="5">
        <v>13</v>
      </c>
      <c r="I9" s="5"/>
      <c r="J9" s="5"/>
      <c r="V9" s="10" t="s">
        <v>392</v>
      </c>
      <c r="W9" s="17">
        <v>0.5625</v>
      </c>
      <c r="X9" s="17">
        <f>Lepanto5_Info[[#This Row],[Centipede Net 1.1]]</f>
        <v>0.5625</v>
      </c>
      <c r="Y9" s="17">
        <f>Lepanto5_Info[[#This Row],[Centipede Net 1.1]]</f>
        <v>0.5625</v>
      </c>
      <c r="Z9" s="17">
        <f>Lepanto5_Info[[#This Row],[Centipede Net 1.1]]</f>
        <v>0.5625</v>
      </c>
      <c r="AA9" s="17">
        <f>Lepanto5_Info[[#This Row],[Centipede Net 1.1]]</f>
        <v>0.5625</v>
      </c>
      <c r="AB9" s="10"/>
    </row>
    <row r="10" spans="2:28" x14ac:dyDescent="0.35">
      <c r="B10" s="5" t="str">
        <f>$W$5</f>
        <v>Lepanto</v>
      </c>
      <c r="C10" s="5">
        <f>$W$6</f>
        <v>5</v>
      </c>
      <c r="D10" s="5" t="s">
        <v>365</v>
      </c>
      <c r="E10" s="5">
        <v>5</v>
      </c>
      <c r="F10" s="5" t="s">
        <v>23</v>
      </c>
      <c r="G10" s="5">
        <v>102</v>
      </c>
      <c r="H10" s="5">
        <v>16.2</v>
      </c>
      <c r="I10" s="5"/>
      <c r="J10" s="5"/>
      <c r="V10" s="10" t="s">
        <v>366</v>
      </c>
      <c r="W10" s="15" t="s">
        <v>373</v>
      </c>
      <c r="X10" s="15" t="s">
        <v>373</v>
      </c>
      <c r="Y10" s="15" t="s">
        <v>373</v>
      </c>
      <c r="Z10" s="15" t="s">
        <v>364</v>
      </c>
      <c r="AA10" s="15" t="s">
        <v>365</v>
      </c>
      <c r="AB10" s="5"/>
    </row>
    <row r="11" spans="2:28" x14ac:dyDescent="0.35">
      <c r="B11" s="5" t="str">
        <f t="shared" ref="B11:B22" si="4">$W$5</f>
        <v>Lepanto</v>
      </c>
      <c r="C11" s="5">
        <f t="shared" si="1"/>
        <v>5</v>
      </c>
      <c r="D11" s="5" t="s">
        <v>364</v>
      </c>
      <c r="E11" s="5">
        <v>1</v>
      </c>
      <c r="F11" s="5" t="s">
        <v>23</v>
      </c>
      <c r="G11" s="5">
        <v>85</v>
      </c>
      <c r="H11" s="5">
        <v>9.8000000000000007</v>
      </c>
      <c r="I11" s="5"/>
      <c r="J11" s="5"/>
      <c r="V11" s="10" t="s">
        <v>978</v>
      </c>
      <c r="W11" s="15">
        <v>1</v>
      </c>
      <c r="X11" s="15">
        <v>2</v>
      </c>
      <c r="Y11" s="15">
        <v>3</v>
      </c>
      <c r="Z11" s="15">
        <v>1</v>
      </c>
      <c r="AA11" s="15">
        <v>1</v>
      </c>
      <c r="AB11" s="5"/>
    </row>
    <row r="12" spans="2:28" x14ac:dyDescent="0.35">
      <c r="B12" s="5" t="str">
        <f t="shared" si="4"/>
        <v>Lepanto</v>
      </c>
      <c r="C12" s="5">
        <f t="shared" si="1"/>
        <v>5</v>
      </c>
      <c r="D12" s="5" t="s">
        <v>364</v>
      </c>
      <c r="E12" s="5">
        <v>1</v>
      </c>
      <c r="F12" s="5" t="s">
        <v>23</v>
      </c>
      <c r="G12" s="5">
        <v>98</v>
      </c>
      <c r="H12" s="5">
        <v>15.8</v>
      </c>
      <c r="I12" s="5"/>
      <c r="J12" s="5"/>
      <c r="V12" s="10" t="s">
        <v>367</v>
      </c>
      <c r="W12" s="15" t="str">
        <f>_xlfn.XLOOKUP(_xlfn.CONCAT(W5, " ", W6,  ".", W11), Sample_Coordinates[Sample Name], Sample_Coordinates[Coordinates], "Error")</f>
        <v>9.9595, -85.02481</v>
      </c>
      <c r="X12" s="15" t="str">
        <f>_xlfn.XLOOKUP(_xlfn.CONCAT(X5, " ", X6,  ".", X11), Sample_Coordinates[Sample Name], Sample_Coordinates[Coordinates], "Error")</f>
        <v>9.95933, -85.0251</v>
      </c>
      <c r="Y12" s="15" t="str">
        <f>_xlfn.XLOOKUP(_xlfn.CONCAT(Y5, " ", Y6,  ".", Y11), Sample_Coordinates[Sample Name], Sample_Coordinates[Coordinates], "Error")</f>
        <v>9.95932, -85.02537</v>
      </c>
      <c r="Z12" s="15" t="str">
        <f>_xlfn.XLOOKUP(_xlfn.CONCAT(Y5, " ", 2,  ".", Y11), Sample_Coordinates[Sample Name], Sample_Coordinates[Coordinates], "Error")</f>
        <v>9.95935, -85.02538</v>
      </c>
      <c r="AA12" s="15" t="str">
        <f>_xlfn.XLOOKUP(_xlfn.CONCAT(Y5, " ", 2,  ".", Y11), Sample_Coordinates[Sample Name], Sample_Coordinates[Coordinates], "Error")</f>
        <v>9.95935, -85.02538</v>
      </c>
      <c r="AB12" s="5"/>
    </row>
    <row r="13" spans="2:28" x14ac:dyDescent="0.35">
      <c r="B13" s="5" t="str">
        <f t="shared" si="4"/>
        <v>Lepanto</v>
      </c>
      <c r="C13" s="5">
        <f t="shared" si="1"/>
        <v>5</v>
      </c>
      <c r="D13" s="5" t="s">
        <v>364</v>
      </c>
      <c r="E13" s="5">
        <v>1</v>
      </c>
      <c r="F13" s="5" t="s">
        <v>23</v>
      </c>
      <c r="G13" s="5">
        <v>163</v>
      </c>
      <c r="H13" s="5">
        <v>63.1</v>
      </c>
      <c r="I13" s="5"/>
      <c r="J13" s="5"/>
      <c r="V13" s="10" t="s">
        <v>368</v>
      </c>
      <c r="W13" s="18">
        <v>0.57638888888888895</v>
      </c>
      <c r="X13" s="18">
        <v>0.58333333333333337</v>
      </c>
      <c r="Y13" s="18">
        <v>0.57986111111111105</v>
      </c>
      <c r="Z13" s="15"/>
      <c r="AA13" s="15"/>
    </row>
    <row r="14" spans="2:28" x14ac:dyDescent="0.35">
      <c r="B14" s="5" t="str">
        <f t="shared" si="4"/>
        <v>Lepanto</v>
      </c>
      <c r="C14" s="5">
        <f t="shared" si="1"/>
        <v>5</v>
      </c>
      <c r="D14" s="5" t="s">
        <v>364</v>
      </c>
      <c r="E14" s="5">
        <v>1</v>
      </c>
      <c r="F14" s="5" t="s">
        <v>23</v>
      </c>
      <c r="G14" s="5">
        <v>92</v>
      </c>
      <c r="H14" s="5">
        <v>12.8</v>
      </c>
      <c r="I14" s="5"/>
      <c r="J14" s="5"/>
      <c r="V14" s="10" t="s">
        <v>369</v>
      </c>
      <c r="W14" s="18">
        <v>0.82638888888888884</v>
      </c>
      <c r="X14" s="18">
        <v>0.80555555555555547</v>
      </c>
      <c r="Y14" s="18">
        <v>0.8125</v>
      </c>
      <c r="Z14" s="15"/>
      <c r="AA14" s="15"/>
      <c r="AB14" s="6"/>
    </row>
    <row r="15" spans="2:28" x14ac:dyDescent="0.35">
      <c r="B15" s="5" t="str">
        <f t="shared" si="4"/>
        <v>Lepanto</v>
      </c>
      <c r="C15" s="5">
        <f t="shared" si="1"/>
        <v>5</v>
      </c>
      <c r="D15" s="5" t="s">
        <v>364</v>
      </c>
      <c r="E15" s="5">
        <v>1</v>
      </c>
      <c r="F15" s="5" t="s">
        <v>230</v>
      </c>
      <c r="G15" s="5">
        <v>106</v>
      </c>
      <c r="H15" s="5">
        <v>21</v>
      </c>
      <c r="I15" s="5"/>
      <c r="J15" s="5"/>
      <c r="V15" s="10" t="s">
        <v>370</v>
      </c>
      <c r="W15" s="19">
        <f>IF(W14&lt;W13,24+24*(W14-W13),24*(W14-W13))</f>
        <v>5.9999999999999973</v>
      </c>
      <c r="X15" s="19">
        <f t="shared" ref="X15:Y15" si="5">IF(X14&lt;X13,24+24*(X14-X13),24*(X14-X13))</f>
        <v>5.3333333333333304</v>
      </c>
      <c r="Y15" s="19">
        <f t="shared" si="5"/>
        <v>5.5833333333333348</v>
      </c>
      <c r="Z15" s="15">
        <v>2</v>
      </c>
      <c r="AA15" s="15">
        <v>20</v>
      </c>
      <c r="AB15" s="5"/>
    </row>
    <row r="16" spans="2:28" x14ac:dyDescent="0.35">
      <c r="B16" s="5" t="str">
        <f t="shared" si="4"/>
        <v>Lepanto</v>
      </c>
      <c r="C16" s="5">
        <f t="shared" si="1"/>
        <v>5</v>
      </c>
      <c r="D16" s="5" t="s">
        <v>364</v>
      </c>
      <c r="E16" s="5">
        <v>1</v>
      </c>
      <c r="F16" s="5" t="s">
        <v>116</v>
      </c>
      <c r="G16" s="5">
        <v>45</v>
      </c>
      <c r="H16" s="5">
        <v>0.2</v>
      </c>
      <c r="I16" s="5"/>
      <c r="J16" s="5"/>
      <c r="V16" s="10" t="s">
        <v>371</v>
      </c>
      <c r="W16" s="15" t="s">
        <v>376</v>
      </c>
      <c r="X16" s="15" t="s">
        <v>376</v>
      </c>
      <c r="Y16" s="15" t="s">
        <v>376</v>
      </c>
      <c r="Z16" s="15" t="s">
        <v>374</v>
      </c>
      <c r="AA16" s="15" t="s">
        <v>375</v>
      </c>
      <c r="AB16" s="5"/>
    </row>
    <row r="17" spans="2:28" x14ac:dyDescent="0.35">
      <c r="B17" s="5" t="str">
        <f t="shared" si="4"/>
        <v>Lepanto</v>
      </c>
      <c r="C17" s="5">
        <f t="shared" si="1"/>
        <v>5</v>
      </c>
      <c r="D17" s="5" t="s">
        <v>364</v>
      </c>
      <c r="E17" s="5">
        <v>2</v>
      </c>
      <c r="F17" s="5" t="s">
        <v>23</v>
      </c>
      <c r="G17" s="5">
        <v>90</v>
      </c>
      <c r="H17" s="5">
        <v>11.5</v>
      </c>
      <c r="I17" s="5"/>
      <c r="J17" s="5"/>
      <c r="V17" s="10" t="s">
        <v>388</v>
      </c>
      <c r="W17" s="20">
        <v>52</v>
      </c>
      <c r="X17" s="20">
        <v>26.5</v>
      </c>
      <c r="Y17" s="20">
        <v>46</v>
      </c>
      <c r="Z17" s="15"/>
      <c r="AA17" s="15"/>
      <c r="AB17" s="5"/>
    </row>
    <row r="18" spans="2:28" x14ac:dyDescent="0.35">
      <c r="B18" s="5" t="str">
        <f t="shared" si="4"/>
        <v>Lepanto</v>
      </c>
      <c r="C18" s="5">
        <f t="shared" si="1"/>
        <v>5</v>
      </c>
      <c r="D18" s="5" t="s">
        <v>364</v>
      </c>
      <c r="E18" s="5">
        <v>2</v>
      </c>
      <c r="F18" s="5" t="s">
        <v>31</v>
      </c>
      <c r="G18" s="5">
        <v>17</v>
      </c>
      <c r="H18" s="5">
        <v>0.1</v>
      </c>
      <c r="I18" s="5"/>
      <c r="J18" s="5"/>
      <c r="V18" s="10" t="s">
        <v>389</v>
      </c>
      <c r="W18" s="20">
        <v>53.5</v>
      </c>
      <c r="X18" s="20">
        <v>28</v>
      </c>
      <c r="Y18" s="20">
        <v>42.5</v>
      </c>
      <c r="Z18" s="15"/>
      <c r="AA18" s="15"/>
      <c r="AB18" s="5"/>
    </row>
    <row r="19" spans="2:28" x14ac:dyDescent="0.35">
      <c r="B19" s="5" t="str">
        <f t="shared" si="4"/>
        <v>Lepanto</v>
      </c>
      <c r="C19" s="5">
        <f t="shared" si="1"/>
        <v>5</v>
      </c>
      <c r="D19" s="5" t="s">
        <v>364</v>
      </c>
      <c r="E19" s="5">
        <v>2</v>
      </c>
      <c r="F19" s="5" t="s">
        <v>77</v>
      </c>
      <c r="G19" s="5">
        <v>44</v>
      </c>
      <c r="H19" s="5">
        <v>0.8</v>
      </c>
      <c r="I19" s="5"/>
      <c r="J19" s="5"/>
      <c r="V19" s="10" t="s">
        <v>372</v>
      </c>
      <c r="W19" s="15">
        <f>AVERAGE(W17:W18)</f>
        <v>52.75</v>
      </c>
      <c r="X19" s="15">
        <f t="shared" ref="X19:Y19" si="6">AVERAGE(X17:X18)</f>
        <v>27.25</v>
      </c>
      <c r="Y19" s="15">
        <f t="shared" si="6"/>
        <v>44.25</v>
      </c>
      <c r="Z19" s="15">
        <f>AVERAGE($W19:$Y19)</f>
        <v>41.416666666666664</v>
      </c>
      <c r="AA19" s="15">
        <f>AVERAGE($W19:$Y19)</f>
        <v>41.416666666666664</v>
      </c>
      <c r="AB19" s="5"/>
    </row>
    <row r="20" spans="2:28" x14ac:dyDescent="0.35">
      <c r="B20" s="5" t="str">
        <f t="shared" si="4"/>
        <v>Lepanto</v>
      </c>
      <c r="C20" s="5">
        <f t="shared" si="1"/>
        <v>5</v>
      </c>
      <c r="D20" s="5" t="s">
        <v>364</v>
      </c>
      <c r="E20" s="5">
        <v>2</v>
      </c>
      <c r="F20" s="5" t="s">
        <v>77</v>
      </c>
      <c r="G20" s="5">
        <v>47</v>
      </c>
      <c r="H20" s="5">
        <v>1.3</v>
      </c>
      <c r="I20" s="5"/>
      <c r="J20" s="5"/>
      <c r="V20" s="10" t="s">
        <v>1</v>
      </c>
      <c r="W20" s="15"/>
      <c r="X20" s="21"/>
      <c r="Y20" s="15"/>
      <c r="Z20" s="15"/>
      <c r="AA20" s="15"/>
      <c r="AB20" s="5"/>
    </row>
    <row r="21" spans="2:28" x14ac:dyDescent="0.35">
      <c r="B21" s="5" t="str">
        <f t="shared" si="4"/>
        <v>Lepanto</v>
      </c>
      <c r="C21" s="5">
        <f t="shared" si="1"/>
        <v>5</v>
      </c>
      <c r="D21" s="5" t="s">
        <v>364</v>
      </c>
      <c r="E21" s="5">
        <v>2</v>
      </c>
      <c r="F21" s="5" t="s">
        <v>77</v>
      </c>
      <c r="G21" s="5">
        <v>33</v>
      </c>
      <c r="H21" s="5">
        <v>0.4</v>
      </c>
      <c r="I21" s="5"/>
      <c r="J21" s="5"/>
      <c r="V21" s="10" t="s">
        <v>2</v>
      </c>
      <c r="W21" s="15"/>
      <c r="X21" s="15"/>
      <c r="Y21" s="15"/>
      <c r="Z21" s="15"/>
      <c r="AA21" s="15"/>
      <c r="AB21" s="5"/>
    </row>
    <row r="22" spans="2:28" x14ac:dyDescent="0.35">
      <c r="B22" s="5" t="str">
        <f t="shared" si="4"/>
        <v>Lepanto</v>
      </c>
      <c r="C22" s="5">
        <f t="shared" si="1"/>
        <v>5</v>
      </c>
      <c r="D22" s="5" t="s">
        <v>364</v>
      </c>
      <c r="E22" s="5">
        <v>2</v>
      </c>
      <c r="F22" s="5" t="s">
        <v>35</v>
      </c>
      <c r="G22" s="5">
        <v>17</v>
      </c>
      <c r="H22" s="5">
        <v>0.1</v>
      </c>
      <c r="I22" s="5"/>
      <c r="J22" s="5"/>
      <c r="V22" s="10" t="s">
        <v>3</v>
      </c>
      <c r="W22" s="15"/>
      <c r="X22" s="15"/>
      <c r="Y22" s="15"/>
      <c r="Z22" s="15"/>
      <c r="AA22" s="15"/>
      <c r="AB22" s="5"/>
    </row>
    <row r="23" spans="2:28" x14ac:dyDescent="0.35">
      <c r="B23" s="5" t="str">
        <f t="shared" ref="B23:B54" si="7">$W$5</f>
        <v>Lepanto</v>
      </c>
      <c r="C23" s="5">
        <f t="shared" ref="C23:C54" si="8">$W$6</f>
        <v>5</v>
      </c>
      <c r="D23" s="5" t="s">
        <v>373</v>
      </c>
      <c r="E23" s="5">
        <v>1</v>
      </c>
      <c r="F23" s="5" t="s">
        <v>23</v>
      </c>
      <c r="G23" s="5">
        <v>112</v>
      </c>
      <c r="H23" s="5">
        <v>22.3</v>
      </c>
      <c r="I23" s="5"/>
      <c r="J23" s="5"/>
      <c r="V23" s="10" t="s">
        <v>4</v>
      </c>
      <c r="W23" s="15"/>
      <c r="X23" s="15"/>
      <c r="Y23" s="15"/>
      <c r="Z23" s="15"/>
      <c r="AA23" s="15"/>
      <c r="AB23" s="5"/>
    </row>
    <row r="24" spans="2:28" x14ac:dyDescent="0.35">
      <c r="B24" s="5" t="str">
        <f t="shared" si="7"/>
        <v>Lepanto</v>
      </c>
      <c r="C24" s="5">
        <f t="shared" si="8"/>
        <v>5</v>
      </c>
      <c r="D24" s="5" t="s">
        <v>373</v>
      </c>
      <c r="E24" s="5">
        <v>1</v>
      </c>
      <c r="F24" s="5" t="s">
        <v>23</v>
      </c>
      <c r="G24" s="5">
        <v>97</v>
      </c>
      <c r="H24" s="5">
        <v>16</v>
      </c>
      <c r="I24" s="5"/>
      <c r="J24" s="5"/>
      <c r="V24" s="10" t="s">
        <v>354</v>
      </c>
      <c r="W24" s="15"/>
      <c r="X24" s="15"/>
      <c r="Y24" s="15"/>
      <c r="Z24" s="15"/>
      <c r="AA24" s="15"/>
      <c r="AB24" s="5"/>
    </row>
    <row r="25" spans="2:28" x14ac:dyDescent="0.35">
      <c r="B25" s="5" t="str">
        <f t="shared" si="7"/>
        <v>Lepanto</v>
      </c>
      <c r="C25" s="5">
        <f t="shared" si="8"/>
        <v>5</v>
      </c>
      <c r="D25" s="5" t="s">
        <v>373</v>
      </c>
      <c r="E25" s="5">
        <v>1</v>
      </c>
      <c r="F25" s="5" t="s">
        <v>23</v>
      </c>
      <c r="G25" s="5">
        <v>101</v>
      </c>
      <c r="H25" s="5">
        <v>18.5</v>
      </c>
      <c r="I25" s="5"/>
      <c r="J25" s="5"/>
      <c r="V25" s="10" t="s">
        <v>17</v>
      </c>
      <c r="W25" s="15"/>
      <c r="X25" s="15"/>
      <c r="Y25" s="15"/>
      <c r="Z25" s="15"/>
      <c r="AA25" s="15"/>
      <c r="AB25" s="5"/>
    </row>
    <row r="26" spans="2:28" x14ac:dyDescent="0.35">
      <c r="B26" s="5" t="str">
        <f t="shared" si="7"/>
        <v>Lepanto</v>
      </c>
      <c r="C26" s="5">
        <f t="shared" si="8"/>
        <v>5</v>
      </c>
      <c r="D26" s="5" t="s">
        <v>373</v>
      </c>
      <c r="E26" s="5">
        <v>1</v>
      </c>
      <c r="F26" s="5" t="s">
        <v>23</v>
      </c>
      <c r="G26" s="5">
        <v>103</v>
      </c>
      <c r="H26" s="5">
        <v>17.8</v>
      </c>
      <c r="I26" s="5"/>
      <c r="J26" s="5"/>
      <c r="Q26" s="12"/>
      <c r="V26" s="10" t="s">
        <v>986</v>
      </c>
      <c r="W26" s="15"/>
      <c r="X26" s="15"/>
      <c r="Y26" s="15"/>
      <c r="Z26" s="15"/>
      <c r="AA26" s="15"/>
      <c r="AB26" s="5"/>
    </row>
    <row r="27" spans="2:28" x14ac:dyDescent="0.35">
      <c r="B27" s="5" t="str">
        <f t="shared" si="7"/>
        <v>Lepanto</v>
      </c>
      <c r="C27" s="5">
        <f t="shared" si="8"/>
        <v>5</v>
      </c>
      <c r="D27" s="5" t="s">
        <v>373</v>
      </c>
      <c r="E27" s="5">
        <v>1</v>
      </c>
      <c r="F27" s="5" t="s">
        <v>23</v>
      </c>
      <c r="G27" s="5">
        <v>121</v>
      </c>
      <c r="H27" s="5">
        <v>23.9</v>
      </c>
      <c r="I27" s="5"/>
      <c r="J27" s="5"/>
      <c r="V27" s="10" t="s">
        <v>988</v>
      </c>
      <c r="W27" s="15"/>
      <c r="X27" s="15"/>
      <c r="Y27" s="15"/>
      <c r="Z27" s="15"/>
      <c r="AA27" s="15"/>
      <c r="AB27" s="5"/>
    </row>
    <row r="28" spans="2:28" x14ac:dyDescent="0.35">
      <c r="B28" s="5" t="str">
        <f t="shared" si="7"/>
        <v>Lepanto</v>
      </c>
      <c r="C28" s="5">
        <f t="shared" si="8"/>
        <v>5</v>
      </c>
      <c r="D28" s="5" t="s">
        <v>373</v>
      </c>
      <c r="E28" s="5">
        <v>1</v>
      </c>
      <c r="F28" s="5" t="s">
        <v>23</v>
      </c>
      <c r="G28" s="5">
        <v>107</v>
      </c>
      <c r="H28" s="5">
        <v>18.100000000000001</v>
      </c>
      <c r="I28" s="5"/>
      <c r="J28" s="5"/>
      <c r="V28" s="10" t="s">
        <v>992</v>
      </c>
      <c r="W28" s="15"/>
      <c r="X28" s="15"/>
      <c r="Y28" s="15"/>
      <c r="Z28" s="15"/>
      <c r="AA28" s="15"/>
      <c r="AB28" s="5"/>
    </row>
    <row r="29" spans="2:28" x14ac:dyDescent="0.35">
      <c r="B29" s="5" t="str">
        <f t="shared" si="7"/>
        <v>Lepanto</v>
      </c>
      <c r="C29" s="5">
        <f t="shared" si="8"/>
        <v>5</v>
      </c>
      <c r="D29" s="5" t="s">
        <v>373</v>
      </c>
      <c r="E29" s="5">
        <v>1</v>
      </c>
      <c r="F29" s="5" t="s">
        <v>23</v>
      </c>
      <c r="G29" s="5">
        <v>87</v>
      </c>
      <c r="H29" s="5">
        <v>10.3</v>
      </c>
      <c r="I29" s="5"/>
      <c r="J29" s="5"/>
      <c r="V29" s="10" t="s">
        <v>5</v>
      </c>
      <c r="W29" s="15">
        <v>22</v>
      </c>
      <c r="X29" s="15">
        <v>23</v>
      </c>
      <c r="Y29" s="15">
        <v>29</v>
      </c>
      <c r="Z29" s="15">
        <f t="shared" ref="Z29:AA31" si="9">AVERAGE($W29:$Y29)</f>
        <v>24.666666666666668</v>
      </c>
      <c r="AA29" s="15">
        <f t="shared" si="9"/>
        <v>24.666666666666668</v>
      </c>
      <c r="AB29" s="5"/>
    </row>
    <row r="30" spans="2:28" x14ac:dyDescent="0.35">
      <c r="B30" s="5" t="str">
        <f t="shared" si="7"/>
        <v>Lepanto</v>
      </c>
      <c r="C30" s="5">
        <f t="shared" si="8"/>
        <v>5</v>
      </c>
      <c r="D30" s="5" t="s">
        <v>373</v>
      </c>
      <c r="E30" s="5">
        <v>1</v>
      </c>
      <c r="F30" s="5" t="s">
        <v>23</v>
      </c>
      <c r="G30" s="5">
        <v>126</v>
      </c>
      <c r="H30" s="5">
        <v>29</v>
      </c>
      <c r="I30" s="5"/>
      <c r="J30" s="5"/>
      <c r="V30" s="10" t="s">
        <v>989</v>
      </c>
      <c r="W30" s="15"/>
      <c r="X30" s="15"/>
      <c r="Y30" s="15"/>
      <c r="Z30" s="15"/>
      <c r="AA30" s="15"/>
      <c r="AB30" s="5"/>
    </row>
    <row r="31" spans="2:28" x14ac:dyDescent="0.35">
      <c r="B31" s="5" t="str">
        <f t="shared" si="7"/>
        <v>Lepanto</v>
      </c>
      <c r="C31" s="5">
        <f t="shared" si="8"/>
        <v>5</v>
      </c>
      <c r="D31" s="5" t="s">
        <v>373</v>
      </c>
      <c r="E31" s="5">
        <v>1</v>
      </c>
      <c r="F31" s="5" t="s">
        <v>23</v>
      </c>
      <c r="G31" s="5">
        <v>110</v>
      </c>
      <c r="H31" s="5">
        <v>20.399999999999999</v>
      </c>
      <c r="I31" s="5"/>
      <c r="J31" s="5"/>
      <c r="V31" s="10" t="s">
        <v>377</v>
      </c>
      <c r="W31" s="15">
        <v>37</v>
      </c>
      <c r="X31" s="15">
        <v>37</v>
      </c>
      <c r="Y31" s="15">
        <v>37</v>
      </c>
      <c r="Z31" s="15">
        <f t="shared" si="9"/>
        <v>37</v>
      </c>
      <c r="AA31" s="15">
        <f t="shared" si="9"/>
        <v>37</v>
      </c>
    </row>
    <row r="32" spans="2:28" x14ac:dyDescent="0.35">
      <c r="B32" s="5" t="str">
        <f t="shared" si="7"/>
        <v>Lepanto</v>
      </c>
      <c r="C32" s="5">
        <f t="shared" si="8"/>
        <v>5</v>
      </c>
      <c r="D32" s="5" t="s">
        <v>373</v>
      </c>
      <c r="E32" s="5">
        <v>1</v>
      </c>
      <c r="F32" s="5" t="s">
        <v>23</v>
      </c>
      <c r="G32" s="5">
        <v>162</v>
      </c>
      <c r="H32" s="5">
        <v>63.1</v>
      </c>
      <c r="I32" s="5"/>
      <c r="J32" s="5"/>
      <c r="V32" s="10" t="s">
        <v>387</v>
      </c>
      <c r="W32" s="15"/>
      <c r="X32" s="15"/>
      <c r="Y32" s="15"/>
      <c r="Z32" s="15"/>
      <c r="AA32" s="15"/>
    </row>
    <row r="33" spans="2:10" x14ac:dyDescent="0.35">
      <c r="B33" s="5" t="str">
        <f t="shared" si="7"/>
        <v>Lepanto</v>
      </c>
      <c r="C33" s="5">
        <f t="shared" si="8"/>
        <v>5</v>
      </c>
      <c r="D33" s="5" t="s">
        <v>373</v>
      </c>
      <c r="E33" s="5">
        <v>1</v>
      </c>
      <c r="F33" s="5" t="s">
        <v>31</v>
      </c>
      <c r="G33" s="5">
        <v>101</v>
      </c>
      <c r="H33" s="5">
        <v>20.3</v>
      </c>
      <c r="I33" s="5"/>
      <c r="J33" s="5"/>
    </row>
    <row r="34" spans="2:10" x14ac:dyDescent="0.35">
      <c r="B34" s="5" t="str">
        <f t="shared" si="7"/>
        <v>Lepanto</v>
      </c>
      <c r="C34" s="5">
        <f t="shared" si="8"/>
        <v>5</v>
      </c>
      <c r="D34" s="5" t="s">
        <v>373</v>
      </c>
      <c r="E34" s="5">
        <v>1</v>
      </c>
      <c r="F34" s="5" t="s">
        <v>23</v>
      </c>
      <c r="G34" s="5">
        <v>185</v>
      </c>
      <c r="H34" s="5">
        <v>12.7</v>
      </c>
      <c r="I34" s="5"/>
      <c r="J34" s="5"/>
    </row>
    <row r="35" spans="2:10" x14ac:dyDescent="0.35">
      <c r="B35" s="5" t="str">
        <f t="shared" si="7"/>
        <v>Lepanto</v>
      </c>
      <c r="C35" s="5">
        <f t="shared" si="8"/>
        <v>5</v>
      </c>
      <c r="D35" s="5" t="s">
        <v>373</v>
      </c>
      <c r="E35" s="5">
        <v>1</v>
      </c>
      <c r="F35" s="5" t="s">
        <v>23</v>
      </c>
      <c r="G35" s="5">
        <v>207</v>
      </c>
      <c r="H35" s="5">
        <v>124.1</v>
      </c>
      <c r="I35" s="5"/>
      <c r="J35" s="5"/>
    </row>
    <row r="36" spans="2:10" x14ac:dyDescent="0.35">
      <c r="B36" s="5" t="str">
        <f t="shared" si="7"/>
        <v>Lepanto</v>
      </c>
      <c r="C36" s="5">
        <f t="shared" si="8"/>
        <v>5</v>
      </c>
      <c r="D36" s="5" t="s">
        <v>373</v>
      </c>
      <c r="E36" s="5">
        <v>1</v>
      </c>
      <c r="F36" s="5" t="s">
        <v>23</v>
      </c>
      <c r="G36" s="5">
        <v>101</v>
      </c>
      <c r="H36" s="5">
        <v>16.399999999999999</v>
      </c>
      <c r="I36" s="5"/>
      <c r="J36" s="5"/>
    </row>
    <row r="37" spans="2:10" x14ac:dyDescent="0.35">
      <c r="B37" s="5" t="str">
        <f t="shared" si="7"/>
        <v>Lepanto</v>
      </c>
      <c r="C37" s="5">
        <f t="shared" si="8"/>
        <v>5</v>
      </c>
      <c r="D37" s="5" t="s">
        <v>373</v>
      </c>
      <c r="E37" s="5">
        <v>1</v>
      </c>
      <c r="F37" s="5" t="s">
        <v>23</v>
      </c>
      <c r="G37" s="5">
        <v>264</v>
      </c>
      <c r="H37" s="5">
        <v>255.8</v>
      </c>
      <c r="I37" s="5"/>
      <c r="J37" s="5"/>
    </row>
    <row r="38" spans="2:10" x14ac:dyDescent="0.35">
      <c r="B38" s="5" t="str">
        <f t="shared" si="7"/>
        <v>Lepanto</v>
      </c>
      <c r="C38" s="5">
        <f t="shared" si="8"/>
        <v>5</v>
      </c>
      <c r="D38" s="5" t="s">
        <v>373</v>
      </c>
      <c r="E38" s="5">
        <v>1</v>
      </c>
      <c r="F38" s="5" t="s">
        <v>809</v>
      </c>
      <c r="G38" s="5">
        <v>108</v>
      </c>
      <c r="H38" s="5">
        <v>20.8</v>
      </c>
      <c r="I38" s="5"/>
      <c r="J38" s="5"/>
    </row>
    <row r="39" spans="2:10" x14ac:dyDescent="0.35">
      <c r="B39" s="5" t="str">
        <f t="shared" si="7"/>
        <v>Lepanto</v>
      </c>
      <c r="C39" s="5">
        <f t="shared" si="8"/>
        <v>5</v>
      </c>
      <c r="D39" s="5" t="s">
        <v>373</v>
      </c>
      <c r="E39" s="5">
        <v>1</v>
      </c>
      <c r="F39" s="5" t="s">
        <v>15</v>
      </c>
      <c r="G39" s="5">
        <v>71</v>
      </c>
      <c r="H39" s="5">
        <v>7.4</v>
      </c>
      <c r="I39" s="5"/>
      <c r="J39" s="5"/>
    </row>
    <row r="40" spans="2:10" x14ac:dyDescent="0.35">
      <c r="B40" s="5" t="str">
        <f t="shared" si="7"/>
        <v>Lepanto</v>
      </c>
      <c r="C40" s="5">
        <f t="shared" si="8"/>
        <v>5</v>
      </c>
      <c r="D40" s="5" t="s">
        <v>373</v>
      </c>
      <c r="E40" s="5">
        <v>1</v>
      </c>
      <c r="F40" s="5" t="s">
        <v>31</v>
      </c>
      <c r="G40" s="5">
        <v>49</v>
      </c>
      <c r="H40" s="5">
        <v>2.9</v>
      </c>
      <c r="I40" s="5"/>
      <c r="J40" s="5"/>
    </row>
    <row r="41" spans="2:10" x14ac:dyDescent="0.35">
      <c r="B41" s="5" t="str">
        <f t="shared" si="7"/>
        <v>Lepanto</v>
      </c>
      <c r="C41" s="5">
        <f t="shared" si="8"/>
        <v>5</v>
      </c>
      <c r="D41" s="5" t="s">
        <v>373</v>
      </c>
      <c r="E41" s="5">
        <v>1</v>
      </c>
      <c r="F41" s="5" t="s">
        <v>809</v>
      </c>
      <c r="G41" s="5">
        <v>107</v>
      </c>
      <c r="H41" s="5">
        <v>20.399999999999999</v>
      </c>
      <c r="I41" s="5"/>
      <c r="J41" s="5"/>
    </row>
    <row r="42" spans="2:10" x14ac:dyDescent="0.35">
      <c r="B42" s="5" t="str">
        <f t="shared" si="7"/>
        <v>Lepanto</v>
      </c>
      <c r="C42" s="5">
        <f t="shared" si="8"/>
        <v>5</v>
      </c>
      <c r="D42" s="5" t="s">
        <v>373</v>
      </c>
      <c r="E42" s="5">
        <v>1</v>
      </c>
      <c r="F42" s="5" t="s">
        <v>31</v>
      </c>
      <c r="G42" s="5">
        <v>75</v>
      </c>
      <c r="H42" s="5">
        <v>5.5</v>
      </c>
      <c r="I42" s="5"/>
      <c r="J42" s="5"/>
    </row>
    <row r="43" spans="2:10" x14ac:dyDescent="0.35">
      <c r="B43" s="5" t="str">
        <f t="shared" si="7"/>
        <v>Lepanto</v>
      </c>
      <c r="C43" s="5">
        <f t="shared" si="8"/>
        <v>5</v>
      </c>
      <c r="D43" s="5" t="s">
        <v>373</v>
      </c>
      <c r="E43" s="5">
        <v>1</v>
      </c>
      <c r="F43" s="5" t="s">
        <v>250</v>
      </c>
      <c r="G43" s="5">
        <v>54</v>
      </c>
      <c r="H43" s="5">
        <v>3.5</v>
      </c>
      <c r="I43" s="5"/>
      <c r="J43" s="5"/>
    </row>
    <row r="44" spans="2:10" x14ac:dyDescent="0.35">
      <c r="B44" s="5" t="str">
        <f t="shared" si="7"/>
        <v>Lepanto</v>
      </c>
      <c r="C44" s="5">
        <f t="shared" si="8"/>
        <v>5</v>
      </c>
      <c r="D44" s="5" t="s">
        <v>373</v>
      </c>
      <c r="E44" s="5">
        <v>2</v>
      </c>
      <c r="F44" s="5" t="s">
        <v>23</v>
      </c>
      <c r="G44" s="5">
        <v>181</v>
      </c>
      <c r="H44" s="5">
        <v>100.8</v>
      </c>
      <c r="I44" s="5"/>
      <c r="J44" s="5"/>
    </row>
    <row r="45" spans="2:10" x14ac:dyDescent="0.35">
      <c r="B45" s="5" t="str">
        <f t="shared" si="7"/>
        <v>Lepanto</v>
      </c>
      <c r="C45" s="5">
        <f t="shared" si="8"/>
        <v>5</v>
      </c>
      <c r="D45" s="5" t="s">
        <v>373</v>
      </c>
      <c r="E45" s="5">
        <v>2</v>
      </c>
      <c r="F45" s="5" t="s">
        <v>23</v>
      </c>
      <c r="G45" s="5">
        <v>101</v>
      </c>
      <c r="H45" s="5">
        <v>17.100000000000001</v>
      </c>
      <c r="I45" s="5"/>
      <c r="J45" s="5"/>
    </row>
    <row r="46" spans="2:10" x14ac:dyDescent="0.35">
      <c r="B46" s="5" t="str">
        <f t="shared" si="7"/>
        <v>Lepanto</v>
      </c>
      <c r="C46" s="5">
        <f t="shared" si="8"/>
        <v>5</v>
      </c>
      <c r="D46" s="5" t="s">
        <v>373</v>
      </c>
      <c r="E46" s="5">
        <v>2</v>
      </c>
      <c r="F46" s="5" t="s">
        <v>23</v>
      </c>
      <c r="G46" s="5">
        <v>109</v>
      </c>
      <c r="H46" s="5">
        <v>21.2</v>
      </c>
      <c r="I46" s="5"/>
      <c r="J46" s="5"/>
    </row>
    <row r="47" spans="2:10" x14ac:dyDescent="0.35">
      <c r="B47" s="5" t="str">
        <f t="shared" si="7"/>
        <v>Lepanto</v>
      </c>
      <c r="C47" s="5">
        <f t="shared" si="8"/>
        <v>5</v>
      </c>
      <c r="D47" s="5" t="s">
        <v>373</v>
      </c>
      <c r="E47" s="5">
        <v>2</v>
      </c>
      <c r="F47" s="5" t="s">
        <v>23</v>
      </c>
      <c r="G47" s="5">
        <v>101</v>
      </c>
      <c r="H47" s="5">
        <v>16.7</v>
      </c>
      <c r="I47" s="5"/>
      <c r="J47" s="5"/>
    </row>
    <row r="48" spans="2:10" x14ac:dyDescent="0.35">
      <c r="B48" s="5" t="str">
        <f t="shared" si="7"/>
        <v>Lepanto</v>
      </c>
      <c r="C48" s="5">
        <f t="shared" si="8"/>
        <v>5</v>
      </c>
      <c r="D48" s="5" t="s">
        <v>373</v>
      </c>
      <c r="E48" s="5">
        <v>2</v>
      </c>
      <c r="F48" s="5" t="s">
        <v>23</v>
      </c>
      <c r="G48" s="5">
        <v>100</v>
      </c>
      <c r="H48" s="5">
        <v>15.9</v>
      </c>
      <c r="I48" s="5"/>
      <c r="J48" s="5"/>
    </row>
    <row r="49" spans="2:10" x14ac:dyDescent="0.35">
      <c r="B49" s="5" t="str">
        <f t="shared" si="7"/>
        <v>Lepanto</v>
      </c>
      <c r="C49" s="5">
        <f t="shared" si="8"/>
        <v>5</v>
      </c>
      <c r="D49" s="5" t="s">
        <v>373</v>
      </c>
      <c r="E49" s="5">
        <v>2</v>
      </c>
      <c r="F49" s="5" t="s">
        <v>23</v>
      </c>
      <c r="G49" s="5">
        <v>154</v>
      </c>
      <c r="H49" s="5">
        <v>53.4</v>
      </c>
      <c r="I49" s="5"/>
      <c r="J49" s="5"/>
    </row>
    <row r="50" spans="2:10" x14ac:dyDescent="0.35">
      <c r="B50" s="5" t="str">
        <f t="shared" si="7"/>
        <v>Lepanto</v>
      </c>
      <c r="C50" s="5">
        <f t="shared" si="8"/>
        <v>5</v>
      </c>
      <c r="D50" s="5" t="s">
        <v>373</v>
      </c>
      <c r="E50" s="5">
        <v>2</v>
      </c>
      <c r="F50" s="5" t="s">
        <v>23</v>
      </c>
      <c r="G50" s="5">
        <v>96</v>
      </c>
      <c r="H50" s="5">
        <v>15.7</v>
      </c>
      <c r="I50" s="5"/>
      <c r="J50" s="5"/>
    </row>
    <row r="51" spans="2:10" x14ac:dyDescent="0.35">
      <c r="B51" s="5" t="str">
        <f t="shared" si="7"/>
        <v>Lepanto</v>
      </c>
      <c r="C51" s="5">
        <f t="shared" si="8"/>
        <v>5</v>
      </c>
      <c r="D51" s="5" t="s">
        <v>373</v>
      </c>
      <c r="E51" s="5">
        <v>2</v>
      </c>
      <c r="F51" s="5" t="s">
        <v>23</v>
      </c>
      <c r="G51" s="5">
        <v>87</v>
      </c>
      <c r="H51" s="5">
        <v>9.6</v>
      </c>
      <c r="I51" s="5"/>
      <c r="J51" s="5"/>
    </row>
    <row r="52" spans="2:10" x14ac:dyDescent="0.35">
      <c r="B52" s="5" t="str">
        <f t="shared" si="7"/>
        <v>Lepanto</v>
      </c>
      <c r="C52" s="5">
        <f t="shared" si="8"/>
        <v>5</v>
      </c>
      <c r="D52" s="5" t="s">
        <v>373</v>
      </c>
      <c r="E52" s="5">
        <v>2</v>
      </c>
      <c r="F52" s="5" t="s">
        <v>23</v>
      </c>
      <c r="G52" s="5">
        <v>92</v>
      </c>
      <c r="H52" s="5">
        <v>13.6</v>
      </c>
      <c r="I52" s="5"/>
      <c r="J52" s="5"/>
    </row>
    <row r="53" spans="2:10" x14ac:dyDescent="0.35">
      <c r="B53" s="5" t="str">
        <f t="shared" si="7"/>
        <v>Lepanto</v>
      </c>
      <c r="C53" s="5">
        <f t="shared" si="8"/>
        <v>5</v>
      </c>
      <c r="D53" s="5" t="s">
        <v>373</v>
      </c>
      <c r="E53" s="5">
        <v>2</v>
      </c>
      <c r="F53" s="5" t="s">
        <v>23</v>
      </c>
      <c r="G53" s="5">
        <v>100</v>
      </c>
      <c r="H53" s="5">
        <v>15.4</v>
      </c>
      <c r="I53" s="5"/>
      <c r="J53" s="5"/>
    </row>
    <row r="54" spans="2:10" x14ac:dyDescent="0.35">
      <c r="B54" s="5" t="str">
        <f t="shared" si="7"/>
        <v>Lepanto</v>
      </c>
      <c r="C54" s="5">
        <f t="shared" si="8"/>
        <v>5</v>
      </c>
      <c r="D54" s="5" t="s">
        <v>373</v>
      </c>
      <c r="E54" s="5">
        <v>2</v>
      </c>
      <c r="F54" s="5" t="s">
        <v>22</v>
      </c>
      <c r="G54" s="5">
        <v>55</v>
      </c>
      <c r="H54" s="5">
        <v>5.6</v>
      </c>
      <c r="I54" s="5"/>
      <c r="J54" s="5"/>
    </row>
    <row r="55" spans="2:10" x14ac:dyDescent="0.35">
      <c r="B55" s="5" t="str">
        <f t="shared" ref="B55:B91" si="10">$W$5</f>
        <v>Lepanto</v>
      </c>
      <c r="C55" s="5">
        <f t="shared" ref="C55:C91" si="11">$W$6</f>
        <v>5</v>
      </c>
      <c r="D55" s="5" t="s">
        <v>373</v>
      </c>
      <c r="E55" s="5">
        <v>2</v>
      </c>
      <c r="F55" s="5" t="s">
        <v>22</v>
      </c>
      <c r="G55" s="5">
        <v>58</v>
      </c>
      <c r="H55" s="5">
        <v>3</v>
      </c>
      <c r="I55" s="5"/>
      <c r="J55" s="5"/>
    </row>
    <row r="56" spans="2:10" x14ac:dyDescent="0.35">
      <c r="B56" s="5" t="str">
        <f t="shared" si="10"/>
        <v>Lepanto</v>
      </c>
      <c r="C56" s="5">
        <f t="shared" si="11"/>
        <v>5</v>
      </c>
      <c r="D56" s="5" t="s">
        <v>373</v>
      </c>
      <c r="E56" s="5">
        <v>2</v>
      </c>
      <c r="F56" s="5" t="s">
        <v>263</v>
      </c>
      <c r="G56" s="5">
        <v>80</v>
      </c>
      <c r="H56" s="5">
        <v>20.2</v>
      </c>
      <c r="I56" s="5"/>
      <c r="J56" s="5"/>
    </row>
    <row r="57" spans="2:10" x14ac:dyDescent="0.35">
      <c r="B57" s="5" t="str">
        <f t="shared" si="10"/>
        <v>Lepanto</v>
      </c>
      <c r="C57" s="5">
        <f t="shared" si="11"/>
        <v>5</v>
      </c>
      <c r="D57" s="5" t="s">
        <v>373</v>
      </c>
      <c r="E57" s="5">
        <v>2</v>
      </c>
      <c r="F57" s="5" t="s">
        <v>250</v>
      </c>
      <c r="G57" s="5">
        <v>64</v>
      </c>
      <c r="H57" s="5">
        <v>5.4</v>
      </c>
      <c r="I57" s="5"/>
      <c r="J57" s="5"/>
    </row>
    <row r="58" spans="2:10" x14ac:dyDescent="0.35">
      <c r="B58" s="5" t="str">
        <f t="shared" si="10"/>
        <v>Lepanto</v>
      </c>
      <c r="C58" s="5">
        <f t="shared" si="11"/>
        <v>5</v>
      </c>
      <c r="D58" s="5" t="s">
        <v>373</v>
      </c>
      <c r="E58" s="5">
        <v>2</v>
      </c>
      <c r="F58" s="5" t="s">
        <v>294</v>
      </c>
      <c r="G58" s="5">
        <v>112</v>
      </c>
      <c r="H58" s="5">
        <v>51.3</v>
      </c>
      <c r="I58" s="5"/>
      <c r="J58" s="5"/>
    </row>
    <row r="59" spans="2:10" x14ac:dyDescent="0.35">
      <c r="B59" s="5" t="str">
        <f t="shared" si="10"/>
        <v>Lepanto</v>
      </c>
      <c r="C59" s="5">
        <f t="shared" si="11"/>
        <v>5</v>
      </c>
      <c r="D59" s="5" t="s">
        <v>373</v>
      </c>
      <c r="E59" s="5">
        <v>2</v>
      </c>
      <c r="F59" s="5" t="s">
        <v>22</v>
      </c>
      <c r="G59" s="5">
        <v>45</v>
      </c>
      <c r="H59" s="5">
        <v>2.7</v>
      </c>
      <c r="I59" s="5"/>
      <c r="J59" s="5"/>
    </row>
    <row r="60" spans="2:10" x14ac:dyDescent="0.35">
      <c r="B60" s="5" t="str">
        <f t="shared" si="10"/>
        <v>Lepanto</v>
      </c>
      <c r="C60" s="5">
        <f t="shared" si="11"/>
        <v>5</v>
      </c>
      <c r="D60" s="5" t="s">
        <v>373</v>
      </c>
      <c r="E60" s="5">
        <v>2</v>
      </c>
      <c r="F60" s="5" t="s">
        <v>22</v>
      </c>
      <c r="G60" s="5">
        <v>51</v>
      </c>
      <c r="H60" s="5">
        <v>4.2</v>
      </c>
      <c r="I60" s="5"/>
      <c r="J60" s="5"/>
    </row>
    <row r="61" spans="2:10" x14ac:dyDescent="0.35">
      <c r="B61" s="5" t="str">
        <f t="shared" si="10"/>
        <v>Lepanto</v>
      </c>
      <c r="C61" s="5">
        <f t="shared" si="11"/>
        <v>5</v>
      </c>
      <c r="D61" s="5" t="s">
        <v>373</v>
      </c>
      <c r="E61" s="5">
        <v>2</v>
      </c>
      <c r="F61" s="5" t="s">
        <v>22</v>
      </c>
      <c r="G61" s="5">
        <v>61</v>
      </c>
      <c r="H61" s="5">
        <v>7.9</v>
      </c>
      <c r="I61" s="5"/>
      <c r="J61" s="5"/>
    </row>
    <row r="62" spans="2:10" x14ac:dyDescent="0.35">
      <c r="B62" s="5" t="str">
        <f t="shared" si="10"/>
        <v>Lepanto</v>
      </c>
      <c r="C62" s="5">
        <f t="shared" si="11"/>
        <v>5</v>
      </c>
      <c r="D62" s="5" t="s">
        <v>373</v>
      </c>
      <c r="E62" s="5">
        <v>2</v>
      </c>
      <c r="F62" s="5" t="s">
        <v>87</v>
      </c>
      <c r="G62" s="5">
        <v>65</v>
      </c>
      <c r="H62" s="5">
        <v>7.4</v>
      </c>
      <c r="I62" s="5"/>
      <c r="J62" s="5" t="s">
        <v>1223</v>
      </c>
    </row>
    <row r="63" spans="2:10" x14ac:dyDescent="0.35">
      <c r="B63" s="5" t="str">
        <f t="shared" si="10"/>
        <v>Lepanto</v>
      </c>
      <c r="C63" s="5">
        <f t="shared" si="11"/>
        <v>5</v>
      </c>
      <c r="D63" s="5" t="s">
        <v>373</v>
      </c>
      <c r="E63" s="5">
        <v>3</v>
      </c>
      <c r="F63" s="5" t="s">
        <v>23</v>
      </c>
      <c r="G63" s="5">
        <v>191</v>
      </c>
      <c r="H63" s="5">
        <v>127.8</v>
      </c>
      <c r="I63" s="5"/>
      <c r="J63" s="5"/>
    </row>
    <row r="64" spans="2:10" x14ac:dyDescent="0.35">
      <c r="B64" s="5" t="str">
        <f t="shared" si="10"/>
        <v>Lepanto</v>
      </c>
      <c r="C64" s="5">
        <f t="shared" si="11"/>
        <v>5</v>
      </c>
      <c r="D64" s="5" t="s">
        <v>373</v>
      </c>
      <c r="E64" s="5">
        <v>3</v>
      </c>
      <c r="F64" s="5" t="s">
        <v>250</v>
      </c>
      <c r="G64" s="5">
        <v>61</v>
      </c>
      <c r="H64" s="5">
        <v>5.8</v>
      </c>
      <c r="I64" s="5"/>
      <c r="J64" s="5"/>
    </row>
    <row r="65" spans="2:10" x14ac:dyDescent="0.35">
      <c r="B65" s="5" t="str">
        <f t="shared" si="10"/>
        <v>Lepanto</v>
      </c>
      <c r="C65" s="5">
        <f t="shared" si="11"/>
        <v>5</v>
      </c>
      <c r="D65" s="5" t="s">
        <v>373</v>
      </c>
      <c r="E65" s="5">
        <v>3</v>
      </c>
      <c r="F65" s="5" t="s">
        <v>23</v>
      </c>
      <c r="G65" s="5">
        <v>51</v>
      </c>
      <c r="H65" s="5">
        <v>3.4</v>
      </c>
      <c r="I65" s="5"/>
      <c r="J65" s="5"/>
    </row>
    <row r="66" spans="2:10" x14ac:dyDescent="0.35">
      <c r="B66" s="5" t="str">
        <f t="shared" si="10"/>
        <v>Lepanto</v>
      </c>
      <c r="C66" s="5">
        <f t="shared" si="11"/>
        <v>5</v>
      </c>
      <c r="D66" s="5" t="s">
        <v>373</v>
      </c>
      <c r="E66" s="5">
        <v>3</v>
      </c>
      <c r="F66" s="5" t="s">
        <v>23</v>
      </c>
      <c r="G66" s="5">
        <v>206</v>
      </c>
      <c r="H66" s="5">
        <v>133.69999999999999</v>
      </c>
      <c r="I66" s="5"/>
      <c r="J66" s="5"/>
    </row>
    <row r="67" spans="2:10" x14ac:dyDescent="0.35">
      <c r="B67" s="5" t="str">
        <f t="shared" si="10"/>
        <v>Lepanto</v>
      </c>
      <c r="C67" s="5">
        <f t="shared" si="11"/>
        <v>5</v>
      </c>
      <c r="D67" s="5" t="s">
        <v>373</v>
      </c>
      <c r="E67" s="5">
        <v>3</v>
      </c>
      <c r="F67" s="5" t="s">
        <v>23</v>
      </c>
      <c r="G67" s="5">
        <v>122</v>
      </c>
      <c r="H67" s="5">
        <v>26.6</v>
      </c>
      <c r="I67" s="5"/>
      <c r="J67" s="5"/>
    </row>
    <row r="68" spans="2:10" x14ac:dyDescent="0.35">
      <c r="B68" s="5" t="str">
        <f t="shared" si="10"/>
        <v>Lepanto</v>
      </c>
      <c r="C68" s="5">
        <f t="shared" si="11"/>
        <v>5</v>
      </c>
      <c r="D68" s="5" t="s">
        <v>373</v>
      </c>
      <c r="E68" s="5">
        <v>3</v>
      </c>
      <c r="F68" s="5" t="s">
        <v>23</v>
      </c>
      <c r="G68" s="5">
        <v>271</v>
      </c>
      <c r="H68" s="5">
        <v>305</v>
      </c>
      <c r="I68" s="5"/>
      <c r="J68" s="5"/>
    </row>
    <row r="69" spans="2:10" x14ac:dyDescent="0.35">
      <c r="B69" s="5" t="str">
        <f t="shared" si="10"/>
        <v>Lepanto</v>
      </c>
      <c r="C69" s="5">
        <f t="shared" si="11"/>
        <v>5</v>
      </c>
      <c r="D69" s="5" t="s">
        <v>373</v>
      </c>
      <c r="E69" s="5">
        <v>3</v>
      </c>
      <c r="F69" s="5" t="s">
        <v>23</v>
      </c>
      <c r="G69" s="5">
        <v>270</v>
      </c>
      <c r="H69" s="5">
        <v>302</v>
      </c>
      <c r="I69" s="5"/>
      <c r="J69" s="5"/>
    </row>
    <row r="70" spans="2:10" x14ac:dyDescent="0.35">
      <c r="B70" s="5" t="str">
        <f t="shared" si="10"/>
        <v>Lepanto</v>
      </c>
      <c r="C70" s="5">
        <f t="shared" si="11"/>
        <v>5</v>
      </c>
      <c r="D70" s="5" t="s">
        <v>373</v>
      </c>
      <c r="E70" s="5">
        <v>3</v>
      </c>
      <c r="F70" s="5" t="s">
        <v>15</v>
      </c>
      <c r="G70" s="5">
        <v>225</v>
      </c>
      <c r="H70" s="5">
        <v>221.4</v>
      </c>
      <c r="I70" s="5"/>
      <c r="J70" s="5"/>
    </row>
    <row r="71" spans="2:10" x14ac:dyDescent="0.35">
      <c r="B71" s="5" t="str">
        <f t="shared" si="10"/>
        <v>Lepanto</v>
      </c>
      <c r="C71" s="5">
        <f t="shared" si="11"/>
        <v>5</v>
      </c>
      <c r="D71" s="5" t="s">
        <v>373</v>
      </c>
      <c r="E71" s="5">
        <v>3</v>
      </c>
      <c r="F71" s="5" t="s">
        <v>250</v>
      </c>
      <c r="G71" s="5">
        <v>115</v>
      </c>
      <c r="H71" s="5">
        <v>35.700000000000003</v>
      </c>
      <c r="I71" s="5"/>
      <c r="J71" s="5"/>
    </row>
    <row r="72" spans="2:10" x14ac:dyDescent="0.35">
      <c r="B72" s="5" t="str">
        <f t="shared" si="10"/>
        <v>Lepanto</v>
      </c>
      <c r="C72" s="5">
        <f t="shared" si="11"/>
        <v>5</v>
      </c>
      <c r="D72" s="5" t="s">
        <v>373</v>
      </c>
      <c r="E72" s="5">
        <v>3</v>
      </c>
      <c r="F72" s="5" t="s">
        <v>23</v>
      </c>
      <c r="G72" s="5">
        <v>106</v>
      </c>
      <c r="H72" s="5">
        <v>15.9</v>
      </c>
      <c r="I72" s="5"/>
      <c r="J72" s="5"/>
    </row>
    <row r="73" spans="2:10" x14ac:dyDescent="0.35">
      <c r="B73" s="5" t="str">
        <f t="shared" si="10"/>
        <v>Lepanto</v>
      </c>
      <c r="C73" s="5">
        <f t="shared" si="11"/>
        <v>5</v>
      </c>
      <c r="D73" s="5" t="s">
        <v>373</v>
      </c>
      <c r="E73" s="5">
        <v>3</v>
      </c>
      <c r="F73" s="5" t="s">
        <v>23</v>
      </c>
      <c r="G73" s="5">
        <v>97</v>
      </c>
      <c r="H73" s="5">
        <v>14.9</v>
      </c>
      <c r="I73" s="5"/>
      <c r="J73" s="5"/>
    </row>
    <row r="74" spans="2:10" x14ac:dyDescent="0.35">
      <c r="B74" s="5" t="str">
        <f t="shared" si="10"/>
        <v>Lepanto</v>
      </c>
      <c r="C74" s="5">
        <f t="shared" si="11"/>
        <v>5</v>
      </c>
      <c r="D74" s="5" t="s">
        <v>373</v>
      </c>
      <c r="E74" s="5">
        <v>3</v>
      </c>
      <c r="F74" s="5" t="s">
        <v>23</v>
      </c>
      <c r="G74" s="5">
        <v>106</v>
      </c>
      <c r="H74" s="5">
        <v>17.5</v>
      </c>
      <c r="I74" s="5"/>
      <c r="J74" s="5"/>
    </row>
    <row r="75" spans="2:10" x14ac:dyDescent="0.35">
      <c r="B75" s="5" t="str">
        <f t="shared" si="10"/>
        <v>Lepanto</v>
      </c>
      <c r="C75" s="5">
        <f t="shared" si="11"/>
        <v>5</v>
      </c>
      <c r="D75" s="5" t="s">
        <v>373</v>
      </c>
      <c r="E75" s="5">
        <v>3</v>
      </c>
      <c r="F75" s="5" t="s">
        <v>23</v>
      </c>
      <c r="G75" s="5">
        <v>95</v>
      </c>
      <c r="H75" s="5">
        <v>15.8</v>
      </c>
      <c r="I75" s="5"/>
      <c r="J75" s="5"/>
    </row>
    <row r="76" spans="2:10" x14ac:dyDescent="0.35">
      <c r="B76" s="5" t="str">
        <f t="shared" si="10"/>
        <v>Lepanto</v>
      </c>
      <c r="C76" s="5">
        <f t="shared" si="11"/>
        <v>5</v>
      </c>
      <c r="D76" s="5" t="s">
        <v>373</v>
      </c>
      <c r="E76" s="5">
        <v>3</v>
      </c>
      <c r="F76" s="5" t="s">
        <v>250</v>
      </c>
      <c r="G76" s="5">
        <v>75</v>
      </c>
      <c r="H76" s="5">
        <v>9.5</v>
      </c>
      <c r="I76" s="5"/>
      <c r="J76" s="5"/>
    </row>
    <row r="77" spans="2:10" x14ac:dyDescent="0.35">
      <c r="B77" s="5" t="str">
        <f t="shared" si="10"/>
        <v>Lepanto</v>
      </c>
      <c r="C77" s="5">
        <f t="shared" si="11"/>
        <v>5</v>
      </c>
      <c r="D77" s="5" t="s">
        <v>373</v>
      </c>
      <c r="E77" s="5">
        <v>3</v>
      </c>
      <c r="F77" s="5" t="s">
        <v>250</v>
      </c>
      <c r="G77" s="5">
        <v>75</v>
      </c>
      <c r="H77" s="5">
        <v>7.1</v>
      </c>
      <c r="I77" s="5"/>
      <c r="J77" s="5"/>
    </row>
    <row r="78" spans="2:10" x14ac:dyDescent="0.35">
      <c r="B78" s="5" t="str">
        <f t="shared" si="10"/>
        <v>Lepanto</v>
      </c>
      <c r="C78" s="5">
        <f t="shared" si="11"/>
        <v>5</v>
      </c>
      <c r="D78" s="5" t="s">
        <v>373</v>
      </c>
      <c r="E78" s="5">
        <v>3</v>
      </c>
      <c r="F78" s="5" t="s">
        <v>23</v>
      </c>
      <c r="G78" s="5">
        <v>65</v>
      </c>
      <c r="H78" s="5">
        <v>5.5</v>
      </c>
      <c r="I78" s="5"/>
      <c r="J78" s="5"/>
    </row>
    <row r="79" spans="2:10" x14ac:dyDescent="0.35">
      <c r="B79" s="5" t="str">
        <f t="shared" si="10"/>
        <v>Lepanto</v>
      </c>
      <c r="C79" s="5">
        <f t="shared" si="11"/>
        <v>5</v>
      </c>
      <c r="D79" s="5" t="s">
        <v>373</v>
      </c>
      <c r="E79" s="5">
        <v>3</v>
      </c>
      <c r="F79" s="5" t="s">
        <v>809</v>
      </c>
      <c r="G79" s="5">
        <v>75</v>
      </c>
      <c r="H79" s="5">
        <v>7.8</v>
      </c>
      <c r="I79" s="5"/>
      <c r="J79" s="5"/>
    </row>
    <row r="80" spans="2:10" x14ac:dyDescent="0.35">
      <c r="B80" s="5" t="str">
        <f t="shared" si="10"/>
        <v>Lepanto</v>
      </c>
      <c r="C80" s="5">
        <f t="shared" si="11"/>
        <v>5</v>
      </c>
      <c r="D80" s="5" t="s">
        <v>373</v>
      </c>
      <c r="E80" s="5">
        <v>3</v>
      </c>
      <c r="F80" s="5" t="s">
        <v>809</v>
      </c>
      <c r="G80" s="5">
        <v>102</v>
      </c>
      <c r="H80" s="5">
        <v>17.7</v>
      </c>
      <c r="I80" s="5"/>
      <c r="J80" s="5"/>
    </row>
    <row r="81" spans="2:10" x14ac:dyDescent="0.35">
      <c r="B81" s="5" t="str">
        <f t="shared" si="10"/>
        <v>Lepanto</v>
      </c>
      <c r="C81" s="5">
        <f t="shared" si="11"/>
        <v>5</v>
      </c>
      <c r="D81" s="5" t="s">
        <v>373</v>
      </c>
      <c r="E81" s="5">
        <v>3</v>
      </c>
      <c r="F81" s="5" t="s">
        <v>23</v>
      </c>
      <c r="G81" s="5">
        <v>97</v>
      </c>
      <c r="H81" s="5">
        <v>14.9</v>
      </c>
      <c r="I81" s="5"/>
      <c r="J81" s="5"/>
    </row>
    <row r="82" spans="2:10" x14ac:dyDescent="0.35">
      <c r="B82" s="5" t="str">
        <f t="shared" si="10"/>
        <v>Lepanto</v>
      </c>
      <c r="C82" s="5">
        <f t="shared" si="11"/>
        <v>5</v>
      </c>
      <c r="D82" s="5" t="s">
        <v>373</v>
      </c>
      <c r="E82" s="5">
        <v>3</v>
      </c>
      <c r="F82" s="5" t="s">
        <v>23</v>
      </c>
      <c r="G82" s="5">
        <v>152</v>
      </c>
      <c r="H82" s="5">
        <v>60.9</v>
      </c>
      <c r="I82" s="5"/>
      <c r="J82" s="5"/>
    </row>
    <row r="83" spans="2:10" x14ac:dyDescent="0.35">
      <c r="B83" s="5" t="str">
        <f t="shared" si="10"/>
        <v>Lepanto</v>
      </c>
      <c r="C83" s="5">
        <f t="shared" si="11"/>
        <v>5</v>
      </c>
      <c r="D83" s="5" t="s">
        <v>373</v>
      </c>
      <c r="E83" s="5">
        <v>3</v>
      </c>
      <c r="F83" s="5" t="s">
        <v>23</v>
      </c>
      <c r="G83" s="5">
        <v>114</v>
      </c>
      <c r="H83" s="5">
        <v>24.9</v>
      </c>
      <c r="I83" s="5"/>
      <c r="J83" s="5"/>
    </row>
    <row r="84" spans="2:10" x14ac:dyDescent="0.35">
      <c r="B84" s="5" t="str">
        <f t="shared" si="10"/>
        <v>Lepanto</v>
      </c>
      <c r="C84" s="5">
        <f t="shared" si="11"/>
        <v>5</v>
      </c>
      <c r="D84" s="5" t="s">
        <v>373</v>
      </c>
      <c r="E84" s="5">
        <v>3</v>
      </c>
      <c r="F84" s="5" t="s">
        <v>250</v>
      </c>
      <c r="G84" s="5">
        <v>65</v>
      </c>
      <c r="H84" s="5">
        <v>5.7</v>
      </c>
      <c r="I84" s="5"/>
      <c r="J84" s="5"/>
    </row>
    <row r="85" spans="2:10" x14ac:dyDescent="0.35">
      <c r="B85" s="5" t="str">
        <f t="shared" si="10"/>
        <v>Lepanto</v>
      </c>
      <c r="C85" s="5">
        <f t="shared" si="11"/>
        <v>5</v>
      </c>
      <c r="D85" s="5" t="s">
        <v>373</v>
      </c>
      <c r="E85" s="5">
        <v>3</v>
      </c>
      <c r="F85" s="5" t="s">
        <v>250</v>
      </c>
      <c r="G85" s="5">
        <v>68</v>
      </c>
      <c r="H85" s="5">
        <v>5.9</v>
      </c>
      <c r="I85" s="5"/>
      <c r="J85" s="5"/>
    </row>
    <row r="86" spans="2:10" x14ac:dyDescent="0.35">
      <c r="B86" s="5" t="str">
        <f t="shared" si="10"/>
        <v>Lepanto</v>
      </c>
      <c r="C86" s="5">
        <f t="shared" si="11"/>
        <v>5</v>
      </c>
      <c r="D86" s="5" t="s">
        <v>373</v>
      </c>
      <c r="E86" s="5">
        <v>3</v>
      </c>
      <c r="F86" s="5" t="s">
        <v>250</v>
      </c>
      <c r="G86" s="5">
        <v>60</v>
      </c>
      <c r="H86" s="5">
        <v>4</v>
      </c>
      <c r="I86" s="5"/>
      <c r="J86" s="5"/>
    </row>
    <row r="87" spans="2:10" x14ac:dyDescent="0.35">
      <c r="B87" s="5" t="str">
        <f t="shared" si="10"/>
        <v>Lepanto</v>
      </c>
      <c r="C87" s="5">
        <f t="shared" si="11"/>
        <v>5</v>
      </c>
      <c r="D87" s="5" t="s">
        <v>373</v>
      </c>
      <c r="E87" s="5">
        <v>3</v>
      </c>
      <c r="F87" s="5" t="s">
        <v>250</v>
      </c>
      <c r="G87" s="5">
        <v>60</v>
      </c>
      <c r="H87" s="5">
        <v>4.2</v>
      </c>
      <c r="I87" s="5"/>
      <c r="J87" s="5"/>
    </row>
    <row r="88" spans="2:10" x14ac:dyDescent="0.35">
      <c r="B88" s="5" t="str">
        <f t="shared" si="10"/>
        <v>Lepanto</v>
      </c>
      <c r="C88" s="5">
        <f t="shared" si="11"/>
        <v>5</v>
      </c>
      <c r="D88" s="5" t="s">
        <v>373</v>
      </c>
      <c r="E88" s="5">
        <v>3</v>
      </c>
      <c r="F88" s="5" t="s">
        <v>250</v>
      </c>
      <c r="G88" s="5">
        <v>62</v>
      </c>
      <c r="H88" s="5">
        <v>4.9000000000000004</v>
      </c>
      <c r="I88" s="5"/>
      <c r="J88" s="5"/>
    </row>
    <row r="89" spans="2:10" x14ac:dyDescent="0.35">
      <c r="B89" s="5" t="str">
        <f t="shared" si="10"/>
        <v>Lepanto</v>
      </c>
      <c r="C89" s="5">
        <f t="shared" si="11"/>
        <v>5</v>
      </c>
      <c r="D89" s="5" t="s">
        <v>373</v>
      </c>
      <c r="E89" s="5">
        <v>3</v>
      </c>
      <c r="F89" s="5" t="s">
        <v>23</v>
      </c>
      <c r="G89" s="5">
        <v>121</v>
      </c>
      <c r="H89" s="5">
        <v>27.8</v>
      </c>
      <c r="I89" s="5"/>
      <c r="J89" s="5"/>
    </row>
    <row r="90" spans="2:10" x14ac:dyDescent="0.35">
      <c r="B90" s="5" t="str">
        <f t="shared" si="10"/>
        <v>Lepanto</v>
      </c>
      <c r="C90" s="5">
        <f t="shared" si="11"/>
        <v>5</v>
      </c>
      <c r="D90" s="5" t="s">
        <v>373</v>
      </c>
      <c r="E90" s="5">
        <v>3</v>
      </c>
      <c r="F90" s="5" t="s">
        <v>294</v>
      </c>
      <c r="G90" s="5">
        <v>116</v>
      </c>
      <c r="H90" s="5">
        <v>66.5</v>
      </c>
      <c r="I90" s="5"/>
      <c r="J90" s="5"/>
    </row>
    <row r="91" spans="2:10" x14ac:dyDescent="0.35">
      <c r="B91" s="5" t="str">
        <f t="shared" si="10"/>
        <v>Lepanto</v>
      </c>
      <c r="C91" s="5">
        <f t="shared" si="11"/>
        <v>5</v>
      </c>
      <c r="D91" s="5" t="s">
        <v>373</v>
      </c>
      <c r="E91" s="5">
        <v>3</v>
      </c>
      <c r="F91" s="5" t="s">
        <v>23</v>
      </c>
      <c r="G91" s="5">
        <v>202</v>
      </c>
      <c r="H91" s="5">
        <v>124.8</v>
      </c>
      <c r="I91" s="5"/>
      <c r="J91" s="5"/>
    </row>
  </sheetData>
  <mergeCells count="1">
    <mergeCell ref="W3:AA3"/>
  </mergeCells>
  <conditionalFormatting sqref="W5:W9">
    <cfRule type="containsBlanks" dxfId="50" priority="4">
      <formula>LEN(TRIM(W5))=0</formula>
    </cfRule>
  </conditionalFormatting>
  <conditionalFormatting sqref="W13:Y14 Z15:AA15 W17:Y18">
    <cfRule type="containsBlanks" dxfId="49" priority="5">
      <formula>LEN(TRIM(W13))=0</formula>
    </cfRule>
  </conditionalFormatting>
  <conditionalFormatting sqref="W20:Y32">
    <cfRule type="containsBlanks" dxfId="48" priority="3">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3" id="{CEDE1D96-22F8-4461-8BFC-851943C058BB}">
            <xm:f>COUNT(MATCH($F4,'Potential Species'!$C$4:$C$945, 0))=0</xm:f>
            <x14:dxf>
              <fill>
                <patternFill>
                  <bgColor theme="5" tint="0.79998168889431442"/>
                </patternFill>
              </fill>
            </x14:dxf>
          </x14:cfRule>
          <xm:sqref>P4 F4:F91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ABD03B0-2BCC-48C8-A20E-9298CCDAEAD5}">
          <x14:formula1>
            <xm:f>'Potential Species'!$F$4:$F$6</xm:f>
          </x14:formula1>
          <xm:sqref>N4 D4:D91</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33EF-BFE8-43A0-A9A4-C13FD6F59A3A}">
  <dimension ref="B1:AB61"/>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4.45312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1085</v>
      </c>
      <c r="X3" s="44"/>
      <c r="Y3" s="44"/>
      <c r="Z3" s="44"/>
      <c r="AA3" s="44"/>
      <c r="AB3" s="4"/>
    </row>
    <row r="4" spans="2:28" x14ac:dyDescent="0.35">
      <c r="B4" s="5" t="str">
        <f t="shared" ref="B4" si="0">$W$5</f>
        <v>Colorado</v>
      </c>
      <c r="C4" s="5">
        <f t="shared" ref="C4:C35" si="1">$W$6</f>
        <v>5</v>
      </c>
      <c r="D4" s="5" t="s">
        <v>365</v>
      </c>
      <c r="E4" s="5">
        <v>1</v>
      </c>
      <c r="F4" s="5" t="s">
        <v>68</v>
      </c>
      <c r="G4" s="5">
        <v>121</v>
      </c>
      <c r="H4" s="5">
        <v>21.1</v>
      </c>
      <c r="I4" s="5"/>
      <c r="J4" s="5" t="s">
        <v>1011</v>
      </c>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36" si="2">$W$5</f>
        <v>Colorado</v>
      </c>
      <c r="C5" s="5">
        <f t="shared" si="1"/>
        <v>5</v>
      </c>
      <c r="D5" s="5" t="s">
        <v>365</v>
      </c>
      <c r="E5" s="5">
        <v>1</v>
      </c>
      <c r="F5" s="5" t="s">
        <v>22</v>
      </c>
      <c r="G5" s="5">
        <v>76</v>
      </c>
      <c r="H5" s="5">
        <v>16.5</v>
      </c>
      <c r="I5" s="5"/>
      <c r="J5" s="5"/>
      <c r="V5" s="10" t="s">
        <v>295</v>
      </c>
      <c r="W5" s="29" t="s">
        <v>25</v>
      </c>
      <c r="X5" s="29" t="str">
        <f>Colorado5_Info[[#This Row],[Centipede Net 1.1]]</f>
        <v>Colorado</v>
      </c>
      <c r="Y5" s="29" t="str">
        <f>Colorado5_Info[[#This Row],[Centipede Net 1.1]]</f>
        <v>Colorado</v>
      </c>
      <c r="Z5" s="29" t="str">
        <f>Colorado5_Info[[#This Row],[Centipede Net 1.1]]</f>
        <v>Colorado</v>
      </c>
      <c r="AA5" s="29" t="str">
        <f>Colorado5_Info[[#This Row],[Centipede Net 1.1]]</f>
        <v>Colorado</v>
      </c>
      <c r="AB5" s="5"/>
    </row>
    <row r="6" spans="2:28" x14ac:dyDescent="0.35">
      <c r="B6" s="5" t="str">
        <f t="shared" si="2"/>
        <v>Colorado</v>
      </c>
      <c r="C6" s="5">
        <f t="shared" si="1"/>
        <v>5</v>
      </c>
      <c r="D6" s="5" t="s">
        <v>365</v>
      </c>
      <c r="E6" s="5">
        <v>2</v>
      </c>
      <c r="F6" s="5" t="s">
        <v>15</v>
      </c>
      <c r="G6" s="5"/>
      <c r="H6" s="5"/>
      <c r="I6" s="5"/>
      <c r="J6" s="5" t="s">
        <v>1084</v>
      </c>
      <c r="V6" s="10" t="s">
        <v>1053</v>
      </c>
      <c r="W6" s="15">
        <v>5</v>
      </c>
      <c r="X6" s="15">
        <f>Colorado5_Info[[#This Row],[Centipede Net 1.1]]</f>
        <v>5</v>
      </c>
      <c r="Y6" s="15">
        <f>Colorado5_Info[[#This Row],[Centipede Net 1.1]]</f>
        <v>5</v>
      </c>
      <c r="Z6" s="15">
        <f>Colorado5_Info[[#This Row],[Centipede Net 1.1]]</f>
        <v>5</v>
      </c>
      <c r="AA6" s="15">
        <f>Colorado5_Info[[#This Row],[Centipede Net 1.1]]</f>
        <v>5</v>
      </c>
      <c r="AB6" s="9"/>
    </row>
    <row r="7" spans="2:28" x14ac:dyDescent="0.35">
      <c r="B7" s="5" t="str">
        <f t="shared" si="2"/>
        <v>Colorado</v>
      </c>
      <c r="C7" s="5">
        <f t="shared" si="1"/>
        <v>5</v>
      </c>
      <c r="D7" s="5" t="s">
        <v>365</v>
      </c>
      <c r="E7" s="5">
        <v>3</v>
      </c>
      <c r="F7" s="5" t="s">
        <v>77</v>
      </c>
      <c r="G7" s="5">
        <v>116</v>
      </c>
      <c r="H7" s="5">
        <v>14.8</v>
      </c>
      <c r="I7" s="5"/>
      <c r="J7" s="5"/>
      <c r="V7" s="10" t="s">
        <v>993</v>
      </c>
      <c r="W7" s="29" t="s">
        <v>994</v>
      </c>
      <c r="X7" s="29" t="str">
        <f>Colorado5_Info[[#This Row],[Centipede Net 1.1]]</f>
        <v>Rainy</v>
      </c>
      <c r="Y7" s="29" t="str">
        <f>Colorado5_Info[[#This Row],[Centipede Net 1.1]]</f>
        <v>Rainy</v>
      </c>
      <c r="Z7" s="29" t="str">
        <f>Colorado5_Info[[#This Row],[Centipede Net 1.1]]</f>
        <v>Rainy</v>
      </c>
      <c r="AA7" s="29" t="str">
        <f>Colorado5_Info[[#This Row],[Centipede Net 1.1]]</f>
        <v>Rainy</v>
      </c>
      <c r="AB7" s="11"/>
    </row>
    <row r="8" spans="2:28" x14ac:dyDescent="0.35">
      <c r="B8" s="5" t="str">
        <f t="shared" si="2"/>
        <v>Colorado</v>
      </c>
      <c r="C8" s="5">
        <f t="shared" si="1"/>
        <v>5</v>
      </c>
      <c r="D8" s="5" t="s">
        <v>365</v>
      </c>
      <c r="E8" s="5">
        <v>4</v>
      </c>
      <c r="F8" s="5" t="s">
        <v>23</v>
      </c>
      <c r="G8" s="5">
        <v>123</v>
      </c>
      <c r="H8" s="5">
        <v>30.9</v>
      </c>
      <c r="I8" s="5"/>
      <c r="J8" s="5"/>
      <c r="V8" s="10" t="s">
        <v>384</v>
      </c>
      <c r="W8" s="16">
        <v>45128</v>
      </c>
      <c r="X8" s="16">
        <f>Colorado5_Info[[#This Row],[Centipede Net 1.1]]</f>
        <v>45128</v>
      </c>
      <c r="Y8" s="16">
        <f>Colorado5_Info[[#This Row],[Centipede Net 1.1]]</f>
        <v>45128</v>
      </c>
      <c r="Z8" s="16">
        <f>Colorado5_Info[[#This Row],[Centipede Net 1.1]]</f>
        <v>45128</v>
      </c>
      <c r="AA8" s="16">
        <f>Colorado5_Info[[#This Row],[Centipede Net 1.1]]</f>
        <v>45128</v>
      </c>
      <c r="AB8" s="5"/>
    </row>
    <row r="9" spans="2:28" x14ac:dyDescent="0.35">
      <c r="B9" s="5" t="str">
        <f t="shared" si="2"/>
        <v>Colorado</v>
      </c>
      <c r="C9" s="5">
        <f t="shared" si="1"/>
        <v>5</v>
      </c>
      <c r="D9" s="5" t="s">
        <v>365</v>
      </c>
      <c r="E9" s="5">
        <v>5</v>
      </c>
      <c r="F9" s="5" t="s">
        <v>68</v>
      </c>
      <c r="G9" s="5">
        <v>109</v>
      </c>
      <c r="H9" s="5">
        <v>11.8</v>
      </c>
      <c r="I9" s="5"/>
      <c r="J9" s="5" t="s">
        <v>1011</v>
      </c>
      <c r="V9" s="10" t="s">
        <v>392</v>
      </c>
      <c r="W9" s="17">
        <v>0.61111111111111105</v>
      </c>
      <c r="X9" s="17">
        <f>Colorado5_Info[[#This Row],[Centipede Net 1.1]]</f>
        <v>0.61111111111111105</v>
      </c>
      <c r="Y9" s="17">
        <f>Colorado5_Info[[#This Row],[Centipede Net 1.1]]</f>
        <v>0.61111111111111105</v>
      </c>
      <c r="Z9" s="17">
        <f>Colorado5_Info[[#This Row],[Centipede Net 1.1]]</f>
        <v>0.61111111111111105</v>
      </c>
      <c r="AA9" s="17">
        <f>Colorado5_Info[[#This Row],[Centipede Net 1.1]]</f>
        <v>0.61111111111111105</v>
      </c>
      <c r="AB9" s="10"/>
    </row>
    <row r="10" spans="2:28" x14ac:dyDescent="0.35">
      <c r="B10" s="5" t="str">
        <f t="shared" si="2"/>
        <v>Colorado</v>
      </c>
      <c r="C10" s="5">
        <f t="shared" si="1"/>
        <v>5</v>
      </c>
      <c r="D10" s="5" t="s">
        <v>365</v>
      </c>
      <c r="E10" s="5">
        <v>6</v>
      </c>
      <c r="F10" s="5" t="s">
        <v>68</v>
      </c>
      <c r="G10" s="5">
        <v>112</v>
      </c>
      <c r="H10" s="5">
        <v>11.6</v>
      </c>
      <c r="I10" s="5"/>
      <c r="J10" s="5" t="s">
        <v>1011</v>
      </c>
      <c r="V10" s="10" t="s">
        <v>366</v>
      </c>
      <c r="W10" s="15" t="s">
        <v>373</v>
      </c>
      <c r="X10" s="15" t="s">
        <v>373</v>
      </c>
      <c r="Y10" s="15" t="s">
        <v>373</v>
      </c>
      <c r="Z10" s="15" t="s">
        <v>364</v>
      </c>
      <c r="AA10" s="15" t="s">
        <v>365</v>
      </c>
      <c r="AB10" s="5"/>
    </row>
    <row r="11" spans="2:28" x14ac:dyDescent="0.35">
      <c r="B11" s="5" t="str">
        <f t="shared" si="2"/>
        <v>Colorado</v>
      </c>
      <c r="C11" s="5">
        <f t="shared" si="1"/>
        <v>5</v>
      </c>
      <c r="D11" s="5" t="s">
        <v>365</v>
      </c>
      <c r="E11" s="5">
        <v>7</v>
      </c>
      <c r="F11" s="5" t="s">
        <v>68</v>
      </c>
      <c r="G11" s="5">
        <v>105</v>
      </c>
      <c r="H11" s="5">
        <v>13.8</v>
      </c>
      <c r="I11" s="5"/>
      <c r="J11" s="5" t="s">
        <v>1011</v>
      </c>
      <c r="V11" s="10" t="s">
        <v>978</v>
      </c>
      <c r="W11" s="15">
        <v>1</v>
      </c>
      <c r="X11" s="15">
        <v>2</v>
      </c>
      <c r="Y11" s="15">
        <v>3</v>
      </c>
      <c r="Z11" s="15">
        <v>1</v>
      </c>
      <c r="AA11" s="15">
        <v>1</v>
      </c>
      <c r="AB11" s="5"/>
    </row>
    <row r="12" spans="2:28" x14ac:dyDescent="0.35">
      <c r="B12" s="5" t="str">
        <f t="shared" si="2"/>
        <v>Colorado</v>
      </c>
      <c r="C12" s="5">
        <f t="shared" si="1"/>
        <v>5</v>
      </c>
      <c r="D12" s="5" t="s">
        <v>364</v>
      </c>
      <c r="E12" s="5">
        <v>1</v>
      </c>
      <c r="F12" s="5" t="s">
        <v>68</v>
      </c>
      <c r="G12" s="5">
        <v>112</v>
      </c>
      <c r="H12" s="5">
        <v>14</v>
      </c>
      <c r="I12" s="5"/>
      <c r="J12" s="5" t="s">
        <v>1011</v>
      </c>
      <c r="V12" s="10" t="s">
        <v>367</v>
      </c>
      <c r="W12" s="15" t="str">
        <f>_xlfn.XLOOKUP(_xlfn.CONCAT(W5, " ", W6,  ".", W11), Sample_Coordinates[Sample Name], Sample_Coordinates[Coordinates], "Error")</f>
        <v>10.17546, -85.10844</v>
      </c>
      <c r="X12" s="15" t="str">
        <f>_xlfn.XLOOKUP(_xlfn.CONCAT(X5, " ", X6,  ".", X11), Sample_Coordinates[Sample Name], Sample_Coordinates[Coordinates], "Error")</f>
        <v>10.17525, -85.10812</v>
      </c>
      <c r="Y12" s="15" t="str">
        <f>_xlfn.XLOOKUP(_xlfn.CONCAT(Y5, " ", Y6,  ".", Y11), Sample_Coordinates[Sample Name], Sample_Coordinates[Coordinates], "Error")</f>
        <v>10.1754, -85.10789</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x14ac:dyDescent="0.35">
      <c r="B13" s="5" t="str">
        <f t="shared" si="2"/>
        <v>Colorado</v>
      </c>
      <c r="C13" s="5">
        <f t="shared" si="1"/>
        <v>5</v>
      </c>
      <c r="D13" s="5" t="s">
        <v>364</v>
      </c>
      <c r="E13" s="5">
        <v>1</v>
      </c>
      <c r="F13" s="5" t="s">
        <v>68</v>
      </c>
      <c r="G13" s="5">
        <v>113</v>
      </c>
      <c r="H13" s="5">
        <v>15.1</v>
      </c>
      <c r="I13" s="5"/>
      <c r="J13" s="5" t="s">
        <v>1011</v>
      </c>
      <c r="V13" s="10" t="s">
        <v>368</v>
      </c>
      <c r="W13" s="18">
        <v>0.61805555555555558</v>
      </c>
      <c r="X13" s="18">
        <v>0.61805555555555558</v>
      </c>
      <c r="Y13" s="18">
        <v>0.62152777777777779</v>
      </c>
      <c r="Z13" s="15"/>
      <c r="AA13" s="15"/>
    </row>
    <row r="14" spans="2:28" x14ac:dyDescent="0.35">
      <c r="B14" s="5" t="str">
        <f t="shared" si="2"/>
        <v>Colorado</v>
      </c>
      <c r="C14" s="5">
        <f t="shared" si="1"/>
        <v>5</v>
      </c>
      <c r="D14" s="5" t="s">
        <v>364</v>
      </c>
      <c r="E14" s="5">
        <v>1</v>
      </c>
      <c r="F14" s="5" t="s">
        <v>68</v>
      </c>
      <c r="G14" s="5">
        <v>112</v>
      </c>
      <c r="H14" s="5">
        <v>14.1</v>
      </c>
      <c r="I14" s="5"/>
      <c r="J14" s="5" t="s">
        <v>1011</v>
      </c>
      <c r="V14" s="10" t="s">
        <v>369</v>
      </c>
      <c r="W14" s="18">
        <v>0.86805555555555547</v>
      </c>
      <c r="X14" s="18">
        <v>0.87152777777777779</v>
      </c>
      <c r="Y14" s="18">
        <v>0.85763888888888884</v>
      </c>
      <c r="Z14" s="15"/>
      <c r="AA14" s="15"/>
      <c r="AB14" s="6"/>
    </row>
    <row r="15" spans="2:28" x14ac:dyDescent="0.35">
      <c r="B15" s="5" t="str">
        <f t="shared" si="2"/>
        <v>Colorado</v>
      </c>
      <c r="C15" s="5">
        <f t="shared" si="1"/>
        <v>5</v>
      </c>
      <c r="D15" s="5" t="s">
        <v>364</v>
      </c>
      <c r="E15" s="5">
        <v>1</v>
      </c>
      <c r="F15" s="5" t="s">
        <v>23</v>
      </c>
      <c r="G15" s="5">
        <v>143</v>
      </c>
      <c r="H15" s="5">
        <v>41.3</v>
      </c>
      <c r="I15" s="5"/>
      <c r="J15" s="5"/>
      <c r="V15" s="10" t="s">
        <v>370</v>
      </c>
      <c r="W15" s="19">
        <f>IF(W14&lt;W13,24+24*(W14-W13),24*(W14-W13))</f>
        <v>5.9999999999999973</v>
      </c>
      <c r="X15" s="19">
        <f t="shared" ref="X15:Y15" si="3">IF(X14&lt;X13,24+24*(X14-X13),24*(X14-X13))</f>
        <v>6.083333333333333</v>
      </c>
      <c r="Y15" s="19">
        <f t="shared" si="3"/>
        <v>5.6666666666666652</v>
      </c>
      <c r="Z15" s="15">
        <v>1</v>
      </c>
      <c r="AA15" s="15">
        <v>20</v>
      </c>
      <c r="AB15" s="5"/>
    </row>
    <row r="16" spans="2:28" x14ac:dyDescent="0.35">
      <c r="B16" s="5" t="str">
        <f t="shared" si="2"/>
        <v>Colorado</v>
      </c>
      <c r="C16" s="5">
        <f t="shared" si="1"/>
        <v>5</v>
      </c>
      <c r="D16" s="5" t="s">
        <v>364</v>
      </c>
      <c r="E16" s="5">
        <v>1</v>
      </c>
      <c r="F16" s="5" t="s">
        <v>71</v>
      </c>
      <c r="G16" s="5">
        <v>122</v>
      </c>
      <c r="H16" s="5">
        <v>19.2</v>
      </c>
      <c r="I16" s="5"/>
      <c r="J16" s="5" t="s">
        <v>1012</v>
      </c>
      <c r="V16" s="10" t="s">
        <v>371</v>
      </c>
      <c r="W16" s="15" t="s">
        <v>376</v>
      </c>
      <c r="X16" s="15" t="s">
        <v>376</v>
      </c>
      <c r="Y16" s="15" t="s">
        <v>376</v>
      </c>
      <c r="Z16" s="15" t="s">
        <v>374</v>
      </c>
      <c r="AA16" s="15" t="s">
        <v>375</v>
      </c>
      <c r="AB16" s="5"/>
    </row>
    <row r="17" spans="2:28" x14ac:dyDescent="0.35">
      <c r="B17" s="5" t="str">
        <f t="shared" si="2"/>
        <v>Colorado</v>
      </c>
      <c r="C17" s="5">
        <f t="shared" si="1"/>
        <v>5</v>
      </c>
      <c r="D17" s="5" t="s">
        <v>364</v>
      </c>
      <c r="E17" s="5">
        <v>1</v>
      </c>
      <c r="F17" s="5" t="s">
        <v>68</v>
      </c>
      <c r="G17" s="5">
        <v>127</v>
      </c>
      <c r="H17" s="5">
        <v>19.100000000000001</v>
      </c>
      <c r="I17" s="5"/>
      <c r="J17" s="5" t="s">
        <v>1011</v>
      </c>
      <c r="V17" s="10" t="s">
        <v>388</v>
      </c>
      <c r="W17" s="20">
        <v>26</v>
      </c>
      <c r="X17" s="20">
        <v>27.5</v>
      </c>
      <c r="Y17" s="20">
        <v>26.5</v>
      </c>
      <c r="Z17" s="15"/>
      <c r="AA17" s="15"/>
      <c r="AB17" s="5"/>
    </row>
    <row r="18" spans="2:28" x14ac:dyDescent="0.35">
      <c r="B18" s="5" t="str">
        <f t="shared" si="2"/>
        <v>Colorado</v>
      </c>
      <c r="C18" s="5">
        <f t="shared" si="1"/>
        <v>5</v>
      </c>
      <c r="D18" s="5" t="s">
        <v>364</v>
      </c>
      <c r="E18" s="5">
        <v>1</v>
      </c>
      <c r="F18" s="5" t="s">
        <v>68</v>
      </c>
      <c r="G18" s="5">
        <v>112</v>
      </c>
      <c r="H18" s="5">
        <v>14.1</v>
      </c>
      <c r="I18" s="5"/>
      <c r="J18" s="5" t="s">
        <v>1011</v>
      </c>
      <c r="V18" s="10" t="s">
        <v>389</v>
      </c>
      <c r="W18" s="20">
        <v>28.5</v>
      </c>
      <c r="X18" s="20">
        <v>26.5</v>
      </c>
      <c r="Y18" s="20">
        <v>27.5</v>
      </c>
      <c r="Z18" s="15"/>
      <c r="AA18" s="15"/>
      <c r="AB18" s="5"/>
    </row>
    <row r="19" spans="2:28" x14ac:dyDescent="0.35">
      <c r="B19" s="5" t="str">
        <f t="shared" si="2"/>
        <v>Colorado</v>
      </c>
      <c r="C19" s="5">
        <f t="shared" si="1"/>
        <v>5</v>
      </c>
      <c r="D19" s="5" t="s">
        <v>364</v>
      </c>
      <c r="E19" s="5">
        <v>1</v>
      </c>
      <c r="F19" s="5" t="s">
        <v>117</v>
      </c>
      <c r="G19" s="5">
        <v>135</v>
      </c>
      <c r="H19" s="5">
        <v>36.799999999999997</v>
      </c>
      <c r="I19" s="5"/>
      <c r="J19" s="5"/>
      <c r="V19" s="10" t="s">
        <v>372</v>
      </c>
      <c r="W19" s="15">
        <f>AVERAGE(W17:W18)</f>
        <v>27.25</v>
      </c>
      <c r="X19" s="15">
        <f t="shared" ref="X19:Y19" si="4">AVERAGE(X17:X18)</f>
        <v>27</v>
      </c>
      <c r="Y19" s="15">
        <f t="shared" si="4"/>
        <v>27</v>
      </c>
      <c r="Z19" s="15">
        <f>AVERAGE($W19:$Y19)</f>
        <v>27.083333333333332</v>
      </c>
      <c r="AA19" s="15">
        <f>AVERAGE($W19:$Y19)</f>
        <v>27.083333333333332</v>
      </c>
      <c r="AB19" s="5"/>
    </row>
    <row r="20" spans="2:28" x14ac:dyDescent="0.35">
      <c r="B20" s="5" t="str">
        <f t="shared" si="2"/>
        <v>Colorado</v>
      </c>
      <c r="C20" s="5">
        <f t="shared" si="1"/>
        <v>5</v>
      </c>
      <c r="D20" s="5" t="s">
        <v>364</v>
      </c>
      <c r="E20" s="5">
        <v>1</v>
      </c>
      <c r="F20" s="5" t="s">
        <v>68</v>
      </c>
      <c r="G20" s="5">
        <v>120</v>
      </c>
      <c r="H20" s="5">
        <v>17.2</v>
      </c>
      <c r="I20" s="5"/>
      <c r="J20" s="5" t="s">
        <v>1011</v>
      </c>
      <c r="V20" s="10" t="s">
        <v>1</v>
      </c>
      <c r="W20" s="15"/>
      <c r="X20" s="21"/>
      <c r="Y20" s="15"/>
      <c r="Z20" s="15"/>
      <c r="AA20" s="15"/>
      <c r="AB20" s="5"/>
    </row>
    <row r="21" spans="2:28" x14ac:dyDescent="0.35">
      <c r="B21" s="5" t="str">
        <f t="shared" si="2"/>
        <v>Colorado</v>
      </c>
      <c r="C21" s="5">
        <f t="shared" si="1"/>
        <v>5</v>
      </c>
      <c r="D21" s="5" t="s">
        <v>364</v>
      </c>
      <c r="E21" s="5">
        <v>1</v>
      </c>
      <c r="F21" s="5" t="s">
        <v>23</v>
      </c>
      <c r="G21" s="5">
        <v>117</v>
      </c>
      <c r="H21" s="5">
        <v>25.8</v>
      </c>
      <c r="I21" s="5"/>
      <c r="J21" s="5"/>
      <c r="V21" s="10" t="s">
        <v>2</v>
      </c>
      <c r="W21" s="15"/>
      <c r="X21" s="15"/>
      <c r="Y21" s="15"/>
      <c r="Z21" s="15"/>
      <c r="AA21" s="15"/>
      <c r="AB21" s="5"/>
    </row>
    <row r="22" spans="2:28" x14ac:dyDescent="0.35">
      <c r="B22" s="5" t="str">
        <f t="shared" si="2"/>
        <v>Colorado</v>
      </c>
      <c r="C22" s="5">
        <f t="shared" si="1"/>
        <v>5</v>
      </c>
      <c r="D22" s="5" t="s">
        <v>364</v>
      </c>
      <c r="E22" s="5">
        <v>1</v>
      </c>
      <c r="F22" s="5" t="s">
        <v>23</v>
      </c>
      <c r="G22" s="5">
        <v>97</v>
      </c>
      <c r="H22" s="5">
        <v>14.3</v>
      </c>
      <c r="I22" s="5"/>
      <c r="J22" s="5"/>
      <c r="V22" s="10" t="s">
        <v>3</v>
      </c>
      <c r="W22" s="15"/>
      <c r="X22" s="15"/>
      <c r="Y22" s="15"/>
      <c r="Z22" s="15"/>
      <c r="AA22" s="15"/>
      <c r="AB22" s="5"/>
    </row>
    <row r="23" spans="2:28" x14ac:dyDescent="0.35">
      <c r="B23" s="5" t="str">
        <f t="shared" si="2"/>
        <v>Colorado</v>
      </c>
      <c r="C23" s="5">
        <f t="shared" si="1"/>
        <v>5</v>
      </c>
      <c r="D23" s="5" t="s">
        <v>364</v>
      </c>
      <c r="E23" s="5">
        <v>1</v>
      </c>
      <c r="F23" s="5" t="s">
        <v>23</v>
      </c>
      <c r="G23" s="5">
        <v>147</v>
      </c>
      <c r="H23" s="5">
        <v>45.4</v>
      </c>
      <c r="I23" s="5"/>
      <c r="J23" s="5"/>
      <c r="V23" s="10" t="s">
        <v>4</v>
      </c>
      <c r="W23" s="15"/>
      <c r="X23" s="15"/>
      <c r="Y23" s="15"/>
      <c r="Z23" s="15"/>
      <c r="AA23" s="15"/>
      <c r="AB23" s="5"/>
    </row>
    <row r="24" spans="2:28" x14ac:dyDescent="0.35">
      <c r="B24" s="5" t="str">
        <f t="shared" si="2"/>
        <v>Colorado</v>
      </c>
      <c r="C24" s="5">
        <f t="shared" si="1"/>
        <v>5</v>
      </c>
      <c r="D24" s="5" t="s">
        <v>364</v>
      </c>
      <c r="E24" s="5">
        <v>1</v>
      </c>
      <c r="F24" s="5" t="s">
        <v>44</v>
      </c>
      <c r="G24" s="5">
        <v>145</v>
      </c>
      <c r="H24" s="5">
        <v>58.8</v>
      </c>
      <c r="I24" s="5"/>
      <c r="J24" s="5"/>
      <c r="V24" s="10" t="s">
        <v>354</v>
      </c>
      <c r="W24" s="15"/>
      <c r="X24" s="15"/>
      <c r="Y24" s="15"/>
      <c r="Z24" s="15"/>
      <c r="AA24" s="15"/>
      <c r="AB24" s="5"/>
    </row>
    <row r="25" spans="2:28" x14ac:dyDescent="0.35">
      <c r="B25" s="5" t="str">
        <f t="shared" si="2"/>
        <v>Colorado</v>
      </c>
      <c r="C25" s="5">
        <f t="shared" si="1"/>
        <v>5</v>
      </c>
      <c r="D25" s="5" t="s">
        <v>364</v>
      </c>
      <c r="E25" s="5">
        <v>1</v>
      </c>
      <c r="F25" s="5" t="s">
        <v>23</v>
      </c>
      <c r="G25" s="5">
        <v>112</v>
      </c>
      <c r="H25" s="5">
        <v>18.3</v>
      </c>
      <c r="I25" s="5"/>
      <c r="J25" s="5"/>
      <c r="V25" s="10" t="s">
        <v>17</v>
      </c>
      <c r="W25" s="15"/>
      <c r="X25" s="15"/>
      <c r="Y25" s="15"/>
      <c r="Z25" s="15"/>
      <c r="AA25" s="15"/>
      <c r="AB25" s="5"/>
    </row>
    <row r="26" spans="2:28" x14ac:dyDescent="0.35">
      <c r="B26" s="5" t="str">
        <f t="shared" si="2"/>
        <v>Colorado</v>
      </c>
      <c r="C26" s="5">
        <f t="shared" si="1"/>
        <v>5</v>
      </c>
      <c r="D26" s="5" t="s">
        <v>364</v>
      </c>
      <c r="E26" s="5">
        <v>1</v>
      </c>
      <c r="F26" s="5" t="s">
        <v>68</v>
      </c>
      <c r="G26" s="5">
        <v>107</v>
      </c>
      <c r="H26" s="5">
        <v>13.4</v>
      </c>
      <c r="I26" s="5"/>
      <c r="J26" s="5" t="s">
        <v>1011</v>
      </c>
      <c r="Q26" s="12"/>
      <c r="V26" s="10" t="s">
        <v>986</v>
      </c>
      <c r="W26" s="15"/>
      <c r="X26" s="15"/>
      <c r="Y26" s="15"/>
      <c r="Z26" s="15"/>
      <c r="AA26" s="15"/>
      <c r="AB26" s="5"/>
    </row>
    <row r="27" spans="2:28" x14ac:dyDescent="0.35">
      <c r="B27" s="5" t="str">
        <f t="shared" si="2"/>
        <v>Colorado</v>
      </c>
      <c r="C27" s="5">
        <f t="shared" si="1"/>
        <v>5</v>
      </c>
      <c r="D27" s="5" t="s">
        <v>364</v>
      </c>
      <c r="E27" s="5">
        <v>1</v>
      </c>
      <c r="F27" s="5" t="s">
        <v>110</v>
      </c>
      <c r="G27" s="5">
        <v>55</v>
      </c>
      <c r="H27" s="5">
        <v>12.5</v>
      </c>
      <c r="I27" s="5"/>
      <c r="J27" s="5"/>
      <c r="V27" s="10" t="s">
        <v>988</v>
      </c>
      <c r="W27" s="15"/>
      <c r="X27" s="15"/>
      <c r="Y27" s="15"/>
      <c r="Z27" s="15"/>
      <c r="AA27" s="15"/>
      <c r="AB27" s="5"/>
    </row>
    <row r="28" spans="2:28" x14ac:dyDescent="0.35">
      <c r="B28" s="5" t="str">
        <f t="shared" si="2"/>
        <v>Colorado</v>
      </c>
      <c r="C28" s="5">
        <f t="shared" si="1"/>
        <v>5</v>
      </c>
      <c r="D28" s="5" t="s">
        <v>364</v>
      </c>
      <c r="E28" s="5">
        <v>1</v>
      </c>
      <c r="F28" s="5" t="s">
        <v>256</v>
      </c>
      <c r="G28" s="5">
        <v>158</v>
      </c>
      <c r="H28" s="5">
        <v>40.5</v>
      </c>
      <c r="I28" s="5"/>
      <c r="J28" s="5"/>
      <c r="V28" s="10" t="s">
        <v>992</v>
      </c>
      <c r="W28" s="15"/>
      <c r="X28" s="15"/>
      <c r="Y28" s="15"/>
      <c r="Z28" s="15"/>
      <c r="AA28" s="15"/>
      <c r="AB28" s="5"/>
    </row>
    <row r="29" spans="2:28" x14ac:dyDescent="0.35">
      <c r="B29" s="5" t="str">
        <f t="shared" si="2"/>
        <v>Colorado</v>
      </c>
      <c r="C29" s="5">
        <f t="shared" si="1"/>
        <v>5</v>
      </c>
      <c r="D29" s="5" t="s">
        <v>364</v>
      </c>
      <c r="E29" s="5">
        <v>1</v>
      </c>
      <c r="F29" s="5" t="s">
        <v>256</v>
      </c>
      <c r="G29" s="5">
        <v>117</v>
      </c>
      <c r="H29" s="5">
        <v>18.7</v>
      </c>
      <c r="I29" s="5"/>
      <c r="J29" s="5"/>
      <c r="V29" s="10" t="s">
        <v>5</v>
      </c>
      <c r="W29" s="15">
        <v>25</v>
      </c>
      <c r="X29" s="15">
        <v>25</v>
      </c>
      <c r="Y29" s="15">
        <v>24</v>
      </c>
      <c r="Z29" s="15">
        <f t="shared" ref="Z29:AA31" si="5">AVERAGE($W29:$Y29)</f>
        <v>24.666666666666668</v>
      </c>
      <c r="AA29" s="15">
        <f t="shared" si="5"/>
        <v>24.666666666666668</v>
      </c>
      <c r="AB29" s="5"/>
    </row>
    <row r="30" spans="2:28" x14ac:dyDescent="0.35">
      <c r="B30" s="5" t="str">
        <f t="shared" si="2"/>
        <v>Colorado</v>
      </c>
      <c r="C30" s="5">
        <f t="shared" si="1"/>
        <v>5</v>
      </c>
      <c r="D30" s="5" t="s">
        <v>364</v>
      </c>
      <c r="E30" s="5">
        <v>1</v>
      </c>
      <c r="F30" s="5" t="s">
        <v>256</v>
      </c>
      <c r="G30" s="5">
        <v>152</v>
      </c>
      <c r="H30" s="5">
        <v>35.5</v>
      </c>
      <c r="I30" s="5"/>
      <c r="J30" s="5"/>
      <c r="V30" s="10" t="s">
        <v>989</v>
      </c>
      <c r="W30" s="15"/>
      <c r="X30" s="15"/>
      <c r="Y30" s="15"/>
      <c r="Z30" s="15"/>
      <c r="AA30" s="15"/>
      <c r="AB30" s="5"/>
    </row>
    <row r="31" spans="2:28" x14ac:dyDescent="0.35">
      <c r="B31" s="5" t="str">
        <f t="shared" si="2"/>
        <v>Colorado</v>
      </c>
      <c r="C31" s="5">
        <f t="shared" si="1"/>
        <v>5</v>
      </c>
      <c r="D31" s="5" t="s">
        <v>364</v>
      </c>
      <c r="E31" s="5">
        <v>1</v>
      </c>
      <c r="F31" s="5" t="s">
        <v>44</v>
      </c>
      <c r="G31" s="5">
        <v>117</v>
      </c>
      <c r="H31" s="5">
        <v>34.799999999999997</v>
      </c>
      <c r="I31" s="5"/>
      <c r="J31" s="5"/>
      <c r="V31" s="10" t="s">
        <v>377</v>
      </c>
      <c r="W31" s="15">
        <v>36.4</v>
      </c>
      <c r="X31" s="15">
        <v>36.4</v>
      </c>
      <c r="Y31" s="15">
        <v>36.5</v>
      </c>
      <c r="Z31" s="15">
        <f t="shared" si="5"/>
        <v>36.43333333333333</v>
      </c>
      <c r="AA31" s="15">
        <f t="shared" si="5"/>
        <v>36.43333333333333</v>
      </c>
    </row>
    <row r="32" spans="2:28" x14ac:dyDescent="0.35">
      <c r="B32" s="5" t="str">
        <f t="shared" si="2"/>
        <v>Colorado</v>
      </c>
      <c r="C32" s="5">
        <f t="shared" si="1"/>
        <v>5</v>
      </c>
      <c r="D32" s="5" t="s">
        <v>364</v>
      </c>
      <c r="E32" s="5">
        <v>1</v>
      </c>
      <c r="F32" s="5" t="s">
        <v>23</v>
      </c>
      <c r="G32" s="5">
        <v>110</v>
      </c>
      <c r="H32" s="5">
        <v>23.5</v>
      </c>
      <c r="I32" s="5"/>
      <c r="J32" s="5"/>
      <c r="V32" s="10" t="s">
        <v>387</v>
      </c>
      <c r="W32" s="15"/>
      <c r="X32" s="15"/>
      <c r="Y32" s="15"/>
      <c r="Z32" s="15"/>
      <c r="AA32" s="15"/>
    </row>
    <row r="33" spans="2:10" x14ac:dyDescent="0.35">
      <c r="B33" s="5" t="str">
        <f t="shared" si="2"/>
        <v>Colorado</v>
      </c>
      <c r="C33" s="5">
        <f t="shared" si="1"/>
        <v>5</v>
      </c>
      <c r="D33" s="5" t="s">
        <v>364</v>
      </c>
      <c r="E33" s="5">
        <v>1</v>
      </c>
      <c r="F33" s="5" t="s">
        <v>256</v>
      </c>
      <c r="G33" s="5">
        <v>163</v>
      </c>
      <c r="H33" s="5">
        <v>43.5</v>
      </c>
      <c r="I33" s="5"/>
      <c r="J33" s="5"/>
    </row>
    <row r="34" spans="2:10" x14ac:dyDescent="0.35">
      <c r="B34" s="5" t="str">
        <f t="shared" si="2"/>
        <v>Colorado</v>
      </c>
      <c r="C34" s="5">
        <f t="shared" si="1"/>
        <v>5</v>
      </c>
      <c r="D34" s="5" t="s">
        <v>364</v>
      </c>
      <c r="E34" s="5">
        <v>1</v>
      </c>
      <c r="F34" s="5" t="s">
        <v>77</v>
      </c>
      <c r="G34" s="5">
        <v>106</v>
      </c>
      <c r="H34" s="5">
        <v>14.3</v>
      </c>
      <c r="I34" s="5"/>
      <c r="J34" s="5"/>
    </row>
    <row r="35" spans="2:10" x14ac:dyDescent="0.35">
      <c r="B35" s="5" t="str">
        <f t="shared" si="2"/>
        <v>Colorado</v>
      </c>
      <c r="C35" s="5">
        <f t="shared" si="1"/>
        <v>5</v>
      </c>
      <c r="D35" s="5" t="s">
        <v>364</v>
      </c>
      <c r="E35" s="5">
        <v>1</v>
      </c>
      <c r="F35" s="5" t="s">
        <v>23</v>
      </c>
      <c r="G35" s="5">
        <v>112</v>
      </c>
      <c r="H35" s="5">
        <v>24.7</v>
      </c>
      <c r="I35" s="5"/>
      <c r="J35" s="5"/>
    </row>
    <row r="36" spans="2:10" x14ac:dyDescent="0.35">
      <c r="B36" s="5" t="str">
        <f t="shared" si="2"/>
        <v>Colorado</v>
      </c>
      <c r="C36" s="5">
        <f t="shared" ref="C36:C61" si="6">$W$6</f>
        <v>5</v>
      </c>
      <c r="D36" s="5" t="s">
        <v>364</v>
      </c>
      <c r="E36" s="5">
        <v>1</v>
      </c>
      <c r="F36" s="5" t="s">
        <v>46</v>
      </c>
      <c r="G36" s="5">
        <v>185</v>
      </c>
      <c r="H36" s="5">
        <v>13.1</v>
      </c>
      <c r="I36" s="5"/>
      <c r="J36" s="5"/>
    </row>
    <row r="37" spans="2:10" x14ac:dyDescent="0.35">
      <c r="B37" s="5" t="str">
        <f t="shared" ref="B37:B61" si="7">$W$5</f>
        <v>Colorado</v>
      </c>
      <c r="C37" s="5">
        <f t="shared" si="6"/>
        <v>5</v>
      </c>
      <c r="D37" s="5" t="s">
        <v>373</v>
      </c>
      <c r="E37" s="5">
        <v>1</v>
      </c>
      <c r="F37" s="5" t="s">
        <v>44</v>
      </c>
      <c r="G37" s="5">
        <v>143</v>
      </c>
      <c r="H37" s="5">
        <v>65.599999999999994</v>
      </c>
      <c r="I37" s="5"/>
      <c r="J37" s="5"/>
    </row>
    <row r="38" spans="2:10" x14ac:dyDescent="0.35">
      <c r="B38" s="5" t="str">
        <f t="shared" si="7"/>
        <v>Colorado</v>
      </c>
      <c r="C38" s="5">
        <f t="shared" si="6"/>
        <v>5</v>
      </c>
      <c r="D38" s="5" t="s">
        <v>373</v>
      </c>
      <c r="E38" s="5">
        <v>1</v>
      </c>
      <c r="F38" s="5" t="s">
        <v>688</v>
      </c>
      <c r="G38" s="5">
        <v>765</v>
      </c>
      <c r="H38" s="5">
        <v>375.5</v>
      </c>
      <c r="I38" s="5"/>
      <c r="J38" s="5" t="s">
        <v>1087</v>
      </c>
    </row>
    <row r="39" spans="2:10" x14ac:dyDescent="0.35">
      <c r="B39" s="5" t="str">
        <f t="shared" si="7"/>
        <v>Colorado</v>
      </c>
      <c r="C39" s="5">
        <f t="shared" si="6"/>
        <v>5</v>
      </c>
      <c r="D39" s="5" t="s">
        <v>373</v>
      </c>
      <c r="E39" s="5">
        <v>3</v>
      </c>
      <c r="F39" s="5" t="s">
        <v>23</v>
      </c>
      <c r="G39" s="5">
        <v>97</v>
      </c>
      <c r="H39" s="5">
        <v>13.3</v>
      </c>
      <c r="I39" s="5"/>
      <c r="J39" s="5"/>
    </row>
    <row r="40" spans="2:10" x14ac:dyDescent="0.35">
      <c r="B40" s="5" t="str">
        <f t="shared" si="7"/>
        <v>Colorado</v>
      </c>
      <c r="C40" s="5">
        <f t="shared" si="6"/>
        <v>5</v>
      </c>
      <c r="D40" s="5" t="s">
        <v>373</v>
      </c>
      <c r="E40" s="5">
        <v>3</v>
      </c>
      <c r="F40" s="5" t="s">
        <v>23</v>
      </c>
      <c r="G40" s="5">
        <v>125</v>
      </c>
      <c r="H40" s="5">
        <v>28.4</v>
      </c>
      <c r="I40" s="5"/>
      <c r="J40" s="5"/>
    </row>
    <row r="41" spans="2:10" x14ac:dyDescent="0.35">
      <c r="B41" s="5" t="str">
        <f t="shared" si="7"/>
        <v>Colorado</v>
      </c>
      <c r="C41" s="5">
        <f t="shared" si="6"/>
        <v>5</v>
      </c>
      <c r="D41" s="5" t="s">
        <v>373</v>
      </c>
      <c r="E41" s="5">
        <v>3</v>
      </c>
      <c r="F41" s="5" t="s">
        <v>68</v>
      </c>
      <c r="G41" s="5">
        <v>115</v>
      </c>
      <c r="H41" s="5">
        <v>18.399999999999999</v>
      </c>
      <c r="I41" s="5"/>
      <c r="J41" s="5" t="s">
        <v>1011</v>
      </c>
    </row>
    <row r="42" spans="2:10" x14ac:dyDescent="0.35">
      <c r="B42" s="5" t="str">
        <f t="shared" si="7"/>
        <v>Colorado</v>
      </c>
      <c r="C42" s="5">
        <f t="shared" si="6"/>
        <v>5</v>
      </c>
      <c r="D42" s="5" t="s">
        <v>373</v>
      </c>
      <c r="E42" s="5">
        <v>3</v>
      </c>
      <c r="F42" s="5" t="s">
        <v>23</v>
      </c>
      <c r="G42" s="5">
        <v>133</v>
      </c>
      <c r="H42" s="5">
        <v>35.9</v>
      </c>
      <c r="I42" s="5"/>
      <c r="J42" s="5"/>
    </row>
    <row r="43" spans="2:10" x14ac:dyDescent="0.35">
      <c r="B43" s="5" t="str">
        <f t="shared" si="7"/>
        <v>Colorado</v>
      </c>
      <c r="C43" s="5">
        <f t="shared" si="6"/>
        <v>5</v>
      </c>
      <c r="D43" s="5" t="s">
        <v>373</v>
      </c>
      <c r="E43" s="5">
        <v>3</v>
      </c>
      <c r="F43" s="5" t="s">
        <v>44</v>
      </c>
      <c r="G43" s="5">
        <v>154</v>
      </c>
      <c r="H43" s="5">
        <v>58.6</v>
      </c>
      <c r="I43" s="5"/>
      <c r="J43" s="5"/>
    </row>
    <row r="44" spans="2:10" x14ac:dyDescent="0.35">
      <c r="B44" s="5" t="str">
        <f t="shared" si="7"/>
        <v>Colorado</v>
      </c>
      <c r="C44" s="5">
        <f t="shared" si="6"/>
        <v>5</v>
      </c>
      <c r="D44" s="5" t="s">
        <v>373</v>
      </c>
      <c r="E44" s="5">
        <v>3</v>
      </c>
      <c r="F44" s="5" t="s">
        <v>23</v>
      </c>
      <c r="G44" s="5">
        <v>163</v>
      </c>
      <c r="H44" s="5">
        <v>69.8</v>
      </c>
      <c r="I44" s="5"/>
      <c r="J44" s="5"/>
    </row>
    <row r="45" spans="2:10" x14ac:dyDescent="0.35">
      <c r="B45" s="5" t="str">
        <f t="shared" si="7"/>
        <v>Colorado</v>
      </c>
      <c r="C45" s="5">
        <f t="shared" si="6"/>
        <v>5</v>
      </c>
      <c r="D45" s="5" t="s">
        <v>373</v>
      </c>
      <c r="E45" s="5">
        <v>3</v>
      </c>
      <c r="F45" s="5" t="s">
        <v>256</v>
      </c>
      <c r="G45" s="5">
        <v>122</v>
      </c>
      <c r="H45" s="5">
        <v>17.7</v>
      </c>
      <c r="I45" s="5"/>
      <c r="J45" s="5"/>
    </row>
    <row r="46" spans="2:10" x14ac:dyDescent="0.35">
      <c r="B46" s="5" t="str">
        <f t="shared" si="7"/>
        <v>Colorado</v>
      </c>
      <c r="C46" s="5">
        <f t="shared" si="6"/>
        <v>5</v>
      </c>
      <c r="D46" s="5" t="s">
        <v>373</v>
      </c>
      <c r="E46" s="5">
        <v>3</v>
      </c>
      <c r="F46" s="5" t="s">
        <v>1078</v>
      </c>
      <c r="G46" s="5">
        <v>141</v>
      </c>
      <c r="H46" s="5">
        <v>53.7</v>
      </c>
      <c r="I46" s="5"/>
      <c r="J46" s="5"/>
    </row>
    <row r="47" spans="2:10" x14ac:dyDescent="0.35">
      <c r="B47" s="5" t="str">
        <f t="shared" si="7"/>
        <v>Colorado</v>
      </c>
      <c r="C47" s="5">
        <f t="shared" si="6"/>
        <v>5</v>
      </c>
      <c r="D47" s="5" t="s">
        <v>373</v>
      </c>
      <c r="E47" s="5">
        <v>3</v>
      </c>
      <c r="F47" s="5" t="s">
        <v>71</v>
      </c>
      <c r="G47" s="5">
        <v>114</v>
      </c>
      <c r="H47" s="5">
        <v>14.5</v>
      </c>
      <c r="I47" s="5"/>
      <c r="J47" s="5" t="s">
        <v>1012</v>
      </c>
    </row>
    <row r="48" spans="2:10" x14ac:dyDescent="0.35">
      <c r="B48" s="5" t="str">
        <f t="shared" si="7"/>
        <v>Colorado</v>
      </c>
      <c r="C48" s="5">
        <f t="shared" si="6"/>
        <v>5</v>
      </c>
      <c r="D48" s="5" t="s">
        <v>373</v>
      </c>
      <c r="E48" s="5">
        <v>3</v>
      </c>
      <c r="F48" s="5" t="s">
        <v>68</v>
      </c>
      <c r="G48" s="5">
        <v>112</v>
      </c>
      <c r="H48" s="5">
        <v>17.2</v>
      </c>
      <c r="I48" s="5"/>
      <c r="J48" s="5" t="s">
        <v>1011</v>
      </c>
    </row>
    <row r="49" spans="2:10" x14ac:dyDescent="0.35">
      <c r="B49" s="5" t="str">
        <f t="shared" si="7"/>
        <v>Colorado</v>
      </c>
      <c r="C49" s="5">
        <f t="shared" si="6"/>
        <v>5</v>
      </c>
      <c r="D49" s="5" t="s">
        <v>373</v>
      </c>
      <c r="E49" s="5">
        <v>3</v>
      </c>
      <c r="F49" s="5" t="s">
        <v>849</v>
      </c>
      <c r="G49" s="5">
        <v>490</v>
      </c>
      <c r="H49" s="5">
        <v>171.8</v>
      </c>
      <c r="I49" s="5"/>
      <c r="J49" s="5" t="s">
        <v>1088</v>
      </c>
    </row>
    <row r="50" spans="2:10" x14ac:dyDescent="0.35">
      <c r="B50" s="5" t="str">
        <f t="shared" si="7"/>
        <v>Colorado</v>
      </c>
      <c r="C50" s="5">
        <f t="shared" si="6"/>
        <v>5</v>
      </c>
      <c r="D50" s="5" t="s">
        <v>373</v>
      </c>
      <c r="E50" s="5">
        <v>2</v>
      </c>
      <c r="F50" s="5" t="s">
        <v>23</v>
      </c>
      <c r="G50" s="5">
        <v>118</v>
      </c>
      <c r="H50" s="5">
        <v>24.7</v>
      </c>
      <c r="I50" s="5"/>
      <c r="J50" s="5"/>
    </row>
    <row r="51" spans="2:10" x14ac:dyDescent="0.35">
      <c r="B51" s="5" t="str">
        <f t="shared" si="7"/>
        <v>Colorado</v>
      </c>
      <c r="C51" s="5">
        <f t="shared" si="6"/>
        <v>5</v>
      </c>
      <c r="D51" s="5" t="s">
        <v>373</v>
      </c>
      <c r="E51" s="5">
        <v>2</v>
      </c>
      <c r="F51" s="5" t="s">
        <v>44</v>
      </c>
      <c r="G51" s="5">
        <v>131</v>
      </c>
      <c r="H51" s="5">
        <v>47.6</v>
      </c>
      <c r="I51" s="5"/>
      <c r="J51" s="5"/>
    </row>
    <row r="52" spans="2:10" x14ac:dyDescent="0.35">
      <c r="B52" s="5" t="str">
        <f t="shared" si="7"/>
        <v>Colorado</v>
      </c>
      <c r="C52" s="5">
        <f t="shared" si="6"/>
        <v>5</v>
      </c>
      <c r="D52" s="5" t="s">
        <v>373</v>
      </c>
      <c r="E52" s="5">
        <v>2</v>
      </c>
      <c r="F52" s="5" t="s">
        <v>23</v>
      </c>
      <c r="G52" s="5">
        <v>123</v>
      </c>
      <c r="H52" s="5">
        <v>32</v>
      </c>
      <c r="I52" s="5"/>
      <c r="J52" s="5"/>
    </row>
    <row r="53" spans="2:10" x14ac:dyDescent="0.35">
      <c r="B53" s="5" t="str">
        <f t="shared" si="7"/>
        <v>Colorado</v>
      </c>
      <c r="C53" s="5">
        <f t="shared" si="6"/>
        <v>5</v>
      </c>
      <c r="D53" s="5" t="s">
        <v>373</v>
      </c>
      <c r="E53" s="5">
        <v>2</v>
      </c>
      <c r="F53" s="5" t="s">
        <v>256</v>
      </c>
      <c r="G53" s="5">
        <v>135</v>
      </c>
      <c r="H53" s="5">
        <v>22.9</v>
      </c>
      <c r="I53" s="5"/>
      <c r="J53" s="5"/>
    </row>
    <row r="54" spans="2:10" x14ac:dyDescent="0.35">
      <c r="B54" s="5" t="str">
        <f t="shared" si="7"/>
        <v>Colorado</v>
      </c>
      <c r="C54" s="5">
        <f t="shared" si="6"/>
        <v>5</v>
      </c>
      <c r="D54" s="5" t="s">
        <v>373</v>
      </c>
      <c r="E54" s="5">
        <v>2</v>
      </c>
      <c r="F54" s="5" t="s">
        <v>256</v>
      </c>
      <c r="G54" s="5">
        <v>162</v>
      </c>
      <c r="H54" s="5">
        <v>41.2</v>
      </c>
      <c r="I54" s="5"/>
      <c r="J54" s="5"/>
    </row>
    <row r="55" spans="2:10" x14ac:dyDescent="0.35">
      <c r="B55" s="5" t="str">
        <f t="shared" si="7"/>
        <v>Colorado</v>
      </c>
      <c r="C55" s="5">
        <f t="shared" si="6"/>
        <v>5</v>
      </c>
      <c r="D55" s="5" t="s">
        <v>373</v>
      </c>
      <c r="E55" s="5">
        <v>2</v>
      </c>
      <c r="F55" s="5" t="s">
        <v>23</v>
      </c>
      <c r="G55" s="5">
        <v>111</v>
      </c>
      <c r="H55" s="5">
        <v>22.3</v>
      </c>
      <c r="I55" s="5"/>
      <c r="J55" s="5"/>
    </row>
    <row r="56" spans="2:10" x14ac:dyDescent="0.35">
      <c r="B56" s="5" t="str">
        <f t="shared" si="7"/>
        <v>Colorado</v>
      </c>
      <c r="C56" s="5">
        <f t="shared" si="6"/>
        <v>5</v>
      </c>
      <c r="D56" s="5" t="s">
        <v>373</v>
      </c>
      <c r="E56" s="5">
        <v>2</v>
      </c>
      <c r="F56" s="5" t="s">
        <v>23</v>
      </c>
      <c r="G56" s="5">
        <v>121</v>
      </c>
      <c r="H56" s="5">
        <v>23.5</v>
      </c>
      <c r="I56" s="5"/>
      <c r="J56" s="5"/>
    </row>
    <row r="57" spans="2:10" x14ac:dyDescent="0.35">
      <c r="B57" s="5" t="str">
        <f t="shared" si="7"/>
        <v>Colorado</v>
      </c>
      <c r="C57" s="5">
        <f t="shared" si="6"/>
        <v>5</v>
      </c>
      <c r="D57" s="5" t="s">
        <v>373</v>
      </c>
      <c r="E57" s="5">
        <v>2</v>
      </c>
      <c r="F57" s="5" t="s">
        <v>577</v>
      </c>
      <c r="G57" s="5">
        <v>55</v>
      </c>
      <c r="H57" s="5">
        <v>3.8</v>
      </c>
      <c r="I57" s="5"/>
      <c r="J57" s="5"/>
    </row>
    <row r="58" spans="2:10" x14ac:dyDescent="0.35">
      <c r="B58" s="5" t="str">
        <f t="shared" si="7"/>
        <v>Colorado</v>
      </c>
      <c r="C58" s="5">
        <f t="shared" si="6"/>
        <v>5</v>
      </c>
      <c r="D58" s="5" t="s">
        <v>373</v>
      </c>
      <c r="E58" s="5">
        <v>2</v>
      </c>
      <c r="F58" s="5" t="s">
        <v>44</v>
      </c>
      <c r="G58" s="5">
        <v>86</v>
      </c>
      <c r="H58" s="5">
        <v>13.4</v>
      </c>
      <c r="I58" s="5"/>
      <c r="J58" s="5"/>
    </row>
    <row r="59" spans="2:10" x14ac:dyDescent="0.35">
      <c r="B59" s="5" t="str">
        <f t="shared" si="7"/>
        <v>Colorado</v>
      </c>
      <c r="C59" s="5">
        <f t="shared" si="6"/>
        <v>5</v>
      </c>
      <c r="D59" s="5" t="s">
        <v>373</v>
      </c>
      <c r="E59" s="5">
        <v>2</v>
      </c>
      <c r="F59" s="5" t="s">
        <v>256</v>
      </c>
      <c r="G59" s="5">
        <v>112</v>
      </c>
      <c r="H59" s="5">
        <v>13.5</v>
      </c>
      <c r="I59" s="5"/>
      <c r="J59" s="5"/>
    </row>
    <row r="60" spans="2:10" x14ac:dyDescent="0.35">
      <c r="B60" s="5" t="str">
        <f t="shared" si="7"/>
        <v>Colorado</v>
      </c>
      <c r="C60" s="5">
        <f t="shared" si="6"/>
        <v>5</v>
      </c>
      <c r="D60" s="5" t="s">
        <v>373</v>
      </c>
      <c r="E60" s="5">
        <v>2</v>
      </c>
      <c r="F60" s="5" t="s">
        <v>256</v>
      </c>
      <c r="G60" s="5">
        <v>118</v>
      </c>
      <c r="H60" s="5">
        <v>16.7</v>
      </c>
      <c r="I60" s="5"/>
      <c r="J60" s="5"/>
    </row>
    <row r="61" spans="2:10" x14ac:dyDescent="0.35">
      <c r="B61" s="5" t="str">
        <f t="shared" si="7"/>
        <v>Colorado</v>
      </c>
      <c r="C61" s="5">
        <f t="shared" si="6"/>
        <v>5</v>
      </c>
      <c r="D61" s="5" t="s">
        <v>373</v>
      </c>
      <c r="E61" s="5">
        <v>2</v>
      </c>
      <c r="F61" s="5" t="s">
        <v>688</v>
      </c>
      <c r="G61" s="5">
        <v>620</v>
      </c>
      <c r="H61" s="5">
        <v>251</v>
      </c>
      <c r="I61" s="5"/>
      <c r="J61" s="5" t="s">
        <v>1087</v>
      </c>
    </row>
  </sheetData>
  <mergeCells count="1">
    <mergeCell ref="W3:AA3"/>
  </mergeCells>
  <conditionalFormatting sqref="W5:W9">
    <cfRule type="containsBlanks" dxfId="46" priority="4">
      <formula>LEN(TRIM(W5))=0</formula>
    </cfRule>
  </conditionalFormatting>
  <conditionalFormatting sqref="W13:Y14 Z15:AA15 W17:Y18">
    <cfRule type="containsBlanks" dxfId="45" priority="5">
      <formula>LEN(TRIM(W13))=0</formula>
    </cfRule>
  </conditionalFormatting>
  <conditionalFormatting sqref="W20:Y32">
    <cfRule type="containsBlanks" dxfId="44" priority="3">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5" id="{C6DABECE-8B0F-445F-88FF-E779F5D9B573}">
            <xm:f>COUNT(MATCH($F4,'Potential Species'!$C$4:$C$945, 0))=0</xm:f>
            <x14:dxf>
              <fill>
                <patternFill>
                  <bgColor theme="5" tint="0.79998168889431442"/>
                </patternFill>
              </fill>
            </x14:dxf>
          </x14:cfRule>
          <xm:sqref>P4 F4:F61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379DF3E8-61E5-4481-8C4D-E672B43B4B29}">
          <x14:formula1>
            <xm:f>'Potential Species'!$F$4:$F$6</xm:f>
          </x14:formula1>
          <xm:sqref>N4 D4:D61</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B902-469F-412F-A152-B8EC60C0FA05}">
  <dimension ref="B1:AB75"/>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4.45312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1090</v>
      </c>
      <c r="X3" s="44"/>
      <c r="Y3" s="44"/>
      <c r="Z3" s="44"/>
      <c r="AA3" s="44"/>
      <c r="AB3" s="4"/>
    </row>
    <row r="4" spans="2:28" x14ac:dyDescent="0.35">
      <c r="B4" s="5" t="str">
        <f t="shared" ref="B4" si="0">$W$5</f>
        <v>Chira</v>
      </c>
      <c r="C4" s="5">
        <f t="shared" ref="C4:C35" si="1">$W$6</f>
        <v>4</v>
      </c>
      <c r="D4" s="5" t="s">
        <v>365</v>
      </c>
      <c r="E4" s="5">
        <v>1</v>
      </c>
      <c r="F4" s="5" t="s">
        <v>23</v>
      </c>
      <c r="G4" s="5">
        <v>128</v>
      </c>
      <c r="H4" s="5">
        <v>31.7</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36" si="2">$W$5</f>
        <v>Chira</v>
      </c>
      <c r="C5" s="5">
        <f t="shared" si="1"/>
        <v>4</v>
      </c>
      <c r="D5" s="5" t="s">
        <v>365</v>
      </c>
      <c r="E5" s="5">
        <v>2</v>
      </c>
      <c r="F5" s="5" t="s">
        <v>405</v>
      </c>
      <c r="G5" s="5">
        <v>57</v>
      </c>
      <c r="H5" s="5">
        <v>8.1</v>
      </c>
      <c r="I5" s="5"/>
      <c r="J5" s="5" t="s">
        <v>1089</v>
      </c>
      <c r="V5" s="10" t="s">
        <v>295</v>
      </c>
      <c r="W5" s="29" t="s">
        <v>51</v>
      </c>
      <c r="X5" s="29" t="str">
        <f>Chira4_Info[[#This Row],[Centipede Net 1.1]]</f>
        <v>Chira</v>
      </c>
      <c r="Y5" s="29" t="str">
        <f>Chira4_Info[[#This Row],[Centipede Net 1.1]]</f>
        <v>Chira</v>
      </c>
      <c r="Z5" s="29" t="str">
        <f>Chira4_Info[[#This Row],[Centipede Net 1.1]]</f>
        <v>Chira</v>
      </c>
      <c r="AA5" s="29" t="str">
        <f>Chira4_Info[[#This Row],[Centipede Net 1.1]]</f>
        <v>Chira</v>
      </c>
      <c r="AB5" s="5"/>
    </row>
    <row r="6" spans="2:28" x14ac:dyDescent="0.35">
      <c r="B6" s="5" t="str">
        <f t="shared" si="2"/>
        <v>Chira</v>
      </c>
      <c r="C6" s="5">
        <f t="shared" si="1"/>
        <v>4</v>
      </c>
      <c r="D6" s="5" t="s">
        <v>365</v>
      </c>
      <c r="E6" s="5">
        <v>3</v>
      </c>
      <c r="F6" s="5" t="s">
        <v>23</v>
      </c>
      <c r="G6" s="5">
        <v>126</v>
      </c>
      <c r="H6" s="5">
        <v>27.5</v>
      </c>
      <c r="I6" s="5"/>
      <c r="J6" s="5"/>
      <c r="V6" s="10" t="s">
        <v>1053</v>
      </c>
      <c r="W6" s="15">
        <v>4</v>
      </c>
      <c r="X6" s="15">
        <f>Chira4_Info[[#This Row],[Centipede Net 1.1]]</f>
        <v>4</v>
      </c>
      <c r="Y6" s="15">
        <f>Chira4_Info[[#This Row],[Centipede Net 1.1]]</f>
        <v>4</v>
      </c>
      <c r="Z6" s="15">
        <f>Chira4_Info[[#This Row],[Centipede Net 1.1]]</f>
        <v>4</v>
      </c>
      <c r="AA6" s="15">
        <f>Chira4_Info[[#This Row],[Centipede Net 1.1]]</f>
        <v>4</v>
      </c>
      <c r="AB6" s="9"/>
    </row>
    <row r="7" spans="2:28" x14ac:dyDescent="0.35">
      <c r="B7" s="5" t="str">
        <f t="shared" si="2"/>
        <v>Chira</v>
      </c>
      <c r="C7" s="5">
        <f t="shared" si="1"/>
        <v>4</v>
      </c>
      <c r="D7" s="5" t="s">
        <v>365</v>
      </c>
      <c r="E7" s="5">
        <v>4</v>
      </c>
      <c r="F7" s="5" t="s">
        <v>23</v>
      </c>
      <c r="G7" s="5">
        <v>128</v>
      </c>
      <c r="H7" s="5">
        <v>29.3</v>
      </c>
      <c r="I7" s="5"/>
      <c r="J7" s="5"/>
      <c r="V7" s="10" t="s">
        <v>993</v>
      </c>
      <c r="W7" s="29" t="s">
        <v>994</v>
      </c>
      <c r="X7" s="29" t="str">
        <f>Chira4_Info[[#This Row],[Centipede Net 1.1]]</f>
        <v>Rainy</v>
      </c>
      <c r="Y7" s="29" t="str">
        <f>Chira4_Info[[#This Row],[Centipede Net 1.1]]</f>
        <v>Rainy</v>
      </c>
      <c r="Z7" s="29" t="str">
        <f>Chira4_Info[[#This Row],[Centipede Net 1.1]]</f>
        <v>Rainy</v>
      </c>
      <c r="AA7" s="29" t="str">
        <f>Chira4_Info[[#This Row],[Centipede Net 1.1]]</f>
        <v>Rainy</v>
      </c>
      <c r="AB7" s="11"/>
    </row>
    <row r="8" spans="2:28" x14ac:dyDescent="0.35">
      <c r="B8" s="5" t="str">
        <f t="shared" si="2"/>
        <v>Chira</v>
      </c>
      <c r="C8" s="5">
        <f t="shared" si="1"/>
        <v>4</v>
      </c>
      <c r="D8" s="5" t="s">
        <v>365</v>
      </c>
      <c r="E8" s="5">
        <v>5</v>
      </c>
      <c r="F8" s="5" t="s">
        <v>256</v>
      </c>
      <c r="G8" s="5">
        <v>101</v>
      </c>
      <c r="H8" s="5">
        <v>8.1999999999999993</v>
      </c>
      <c r="I8" s="5"/>
      <c r="J8" s="5"/>
      <c r="V8" s="10" t="s">
        <v>384</v>
      </c>
      <c r="W8" s="16">
        <v>45129</v>
      </c>
      <c r="X8" s="16">
        <f>Chira4_Info[[#This Row],[Centipede Net 1.1]]</f>
        <v>45129</v>
      </c>
      <c r="Y8" s="16">
        <f>Chira4_Info[[#This Row],[Centipede Net 1.1]]</f>
        <v>45129</v>
      </c>
      <c r="Z8" s="16">
        <f>Chira4_Info[[#This Row],[Centipede Net 1.1]]</f>
        <v>45129</v>
      </c>
      <c r="AA8" s="16">
        <f>Chira4_Info[[#This Row],[Centipede Net 1.1]]</f>
        <v>45129</v>
      </c>
      <c r="AB8" s="5"/>
    </row>
    <row r="9" spans="2:28" x14ac:dyDescent="0.35">
      <c r="B9" s="5" t="str">
        <f t="shared" si="2"/>
        <v>Chira</v>
      </c>
      <c r="C9" s="5">
        <f t="shared" si="1"/>
        <v>4</v>
      </c>
      <c r="D9" s="5" t="s">
        <v>365</v>
      </c>
      <c r="E9" s="5">
        <v>6</v>
      </c>
      <c r="F9" s="5" t="s">
        <v>256</v>
      </c>
      <c r="G9" s="5">
        <v>118</v>
      </c>
      <c r="H9" s="5">
        <v>14.9</v>
      </c>
      <c r="I9" s="5"/>
      <c r="J9" s="5"/>
      <c r="V9" s="10" t="s">
        <v>392</v>
      </c>
      <c r="W9" s="17">
        <v>0.63194444444444442</v>
      </c>
      <c r="X9" s="17">
        <f>Chira4_Info[[#This Row],[Centipede Net 1.1]]</f>
        <v>0.63194444444444442</v>
      </c>
      <c r="Y9" s="17">
        <f>Chira4_Info[[#This Row],[Centipede Net 1.1]]</f>
        <v>0.63194444444444442</v>
      </c>
      <c r="Z9" s="17">
        <f>Chira4_Info[[#This Row],[Centipede Net 1.1]]</f>
        <v>0.63194444444444442</v>
      </c>
      <c r="AA9" s="17">
        <f>Chira4_Info[[#This Row],[Centipede Net 1.1]]</f>
        <v>0.63194444444444442</v>
      </c>
      <c r="AB9" s="10"/>
    </row>
    <row r="10" spans="2:28" x14ac:dyDescent="0.35">
      <c r="B10" s="5" t="str">
        <f t="shared" si="2"/>
        <v>Chira</v>
      </c>
      <c r="C10" s="5">
        <f t="shared" si="1"/>
        <v>4</v>
      </c>
      <c r="D10" s="5" t="s">
        <v>364</v>
      </c>
      <c r="E10" s="5">
        <v>1</v>
      </c>
      <c r="F10" s="5" t="s">
        <v>68</v>
      </c>
      <c r="G10" s="5">
        <v>103</v>
      </c>
      <c r="H10" s="5">
        <v>12.5</v>
      </c>
      <c r="I10" s="5"/>
      <c r="J10" s="5" t="s">
        <v>1011</v>
      </c>
      <c r="V10" s="10" t="s">
        <v>366</v>
      </c>
      <c r="W10" s="15" t="s">
        <v>373</v>
      </c>
      <c r="X10" s="15" t="s">
        <v>373</v>
      </c>
      <c r="Y10" s="15" t="s">
        <v>373</v>
      </c>
      <c r="Z10" s="15" t="s">
        <v>364</v>
      </c>
      <c r="AA10" s="15" t="s">
        <v>365</v>
      </c>
      <c r="AB10" s="5"/>
    </row>
    <row r="11" spans="2:28" x14ac:dyDescent="0.35">
      <c r="B11" s="5" t="str">
        <f t="shared" si="2"/>
        <v>Chira</v>
      </c>
      <c r="C11" s="5">
        <f t="shared" si="1"/>
        <v>4</v>
      </c>
      <c r="D11" s="5" t="s">
        <v>364</v>
      </c>
      <c r="E11" s="5">
        <v>1</v>
      </c>
      <c r="F11" s="5" t="s">
        <v>68</v>
      </c>
      <c r="G11" s="5">
        <v>105</v>
      </c>
      <c r="H11" s="5">
        <v>13.1</v>
      </c>
      <c r="I11" s="5"/>
      <c r="J11" s="5" t="s">
        <v>1011</v>
      </c>
      <c r="V11" s="10" t="s">
        <v>978</v>
      </c>
      <c r="W11" s="15">
        <v>1</v>
      </c>
      <c r="X11" s="15">
        <v>2</v>
      </c>
      <c r="Y11" s="15">
        <v>3</v>
      </c>
      <c r="Z11" s="15">
        <v>1</v>
      </c>
      <c r="AA11" s="15">
        <v>1</v>
      </c>
      <c r="AB11" s="5"/>
    </row>
    <row r="12" spans="2:28" x14ac:dyDescent="0.35">
      <c r="B12" s="5" t="str">
        <f t="shared" si="2"/>
        <v>Chira</v>
      </c>
      <c r="C12" s="5">
        <f t="shared" si="1"/>
        <v>4</v>
      </c>
      <c r="D12" s="5" t="s">
        <v>364</v>
      </c>
      <c r="E12" s="5">
        <v>1</v>
      </c>
      <c r="F12" s="5" t="s">
        <v>68</v>
      </c>
      <c r="G12" s="5">
        <v>110</v>
      </c>
      <c r="H12" s="5">
        <v>13.9</v>
      </c>
      <c r="I12" s="5"/>
      <c r="J12" s="5" t="s">
        <v>1011</v>
      </c>
      <c r="V12" s="10" t="s">
        <v>367</v>
      </c>
      <c r="W12" s="15" t="str">
        <f>_xlfn.XLOOKUP(_xlfn.CONCAT(W5, " ", W6,  ".", W11), Sample_Coordinates[Sample Name], Sample_Coordinates[Coordinates], "Error")</f>
        <v>10.07359, -85.15043</v>
      </c>
      <c r="X12" s="15" t="str">
        <f>_xlfn.XLOOKUP(_xlfn.CONCAT(X5, " ", X6,  ".", X11), Sample_Coordinates[Sample Name], Sample_Coordinates[Coordinates], "Error")</f>
        <v>10.07362, -85.15013</v>
      </c>
      <c r="Y12" s="15" t="str">
        <f>_xlfn.XLOOKUP(_xlfn.CONCAT(Y5, " ", Y6,  ".", Y11), Sample_Coordinates[Sample Name], Sample_Coordinates[Coordinates], "Error")</f>
        <v>10.07402, -85.14928</v>
      </c>
      <c r="Z12" s="15" t="str">
        <f>_xlfn.XLOOKUP(_xlfn.CONCAT(Y5, " ", 2,  ".", Y11), Sample_Coordinates[Sample Name], Sample_Coordinates[Coordinates], "Error")</f>
        <v>10.07401, -85.14926</v>
      </c>
      <c r="AA12" s="15" t="str">
        <f>_xlfn.XLOOKUP(_xlfn.CONCAT(Y5, " ", 2,  ".", Y11), Sample_Coordinates[Sample Name], Sample_Coordinates[Coordinates], "Error")</f>
        <v>10.07401, -85.14926</v>
      </c>
      <c r="AB12" s="5"/>
    </row>
    <row r="13" spans="2:28" x14ac:dyDescent="0.35">
      <c r="B13" s="5" t="str">
        <f t="shared" si="2"/>
        <v>Chira</v>
      </c>
      <c r="C13" s="5">
        <f t="shared" si="1"/>
        <v>4</v>
      </c>
      <c r="D13" s="5" t="s">
        <v>364</v>
      </c>
      <c r="E13" s="5">
        <v>1</v>
      </c>
      <c r="F13" s="5" t="s">
        <v>15</v>
      </c>
      <c r="G13" s="5">
        <v>30</v>
      </c>
      <c r="H13" s="5">
        <v>1.6</v>
      </c>
      <c r="I13" s="5"/>
      <c r="J13" s="5"/>
      <c r="V13" s="10" t="s">
        <v>368</v>
      </c>
      <c r="W13" s="18">
        <v>0.64930555555555558</v>
      </c>
      <c r="X13" s="18">
        <v>0.64930555555555558</v>
      </c>
      <c r="Y13" s="18">
        <v>0.65277777777777779</v>
      </c>
      <c r="Z13" s="15"/>
      <c r="AA13" s="15"/>
    </row>
    <row r="14" spans="2:28" x14ac:dyDescent="0.35">
      <c r="B14" s="5" t="str">
        <f t="shared" si="2"/>
        <v>Chira</v>
      </c>
      <c r="C14" s="5">
        <f t="shared" si="1"/>
        <v>4</v>
      </c>
      <c r="D14" s="5" t="s">
        <v>364</v>
      </c>
      <c r="E14" s="5">
        <v>1</v>
      </c>
      <c r="F14" s="5" t="s">
        <v>31</v>
      </c>
      <c r="G14" s="5">
        <v>25</v>
      </c>
      <c r="H14" s="5">
        <v>0.2</v>
      </c>
      <c r="I14" s="5"/>
      <c r="J14" s="5"/>
      <c r="V14" s="10" t="s">
        <v>369</v>
      </c>
      <c r="W14" s="18">
        <v>0.84722222222222221</v>
      </c>
      <c r="X14" s="18">
        <v>0.86111111111111116</v>
      </c>
      <c r="Y14" s="18">
        <v>0.85416666666666663</v>
      </c>
      <c r="Z14" s="15"/>
      <c r="AA14" s="15"/>
      <c r="AB14" s="6"/>
    </row>
    <row r="15" spans="2:28" x14ac:dyDescent="0.35">
      <c r="B15" s="5" t="str">
        <f t="shared" si="2"/>
        <v>Chira</v>
      </c>
      <c r="C15" s="5">
        <f t="shared" si="1"/>
        <v>4</v>
      </c>
      <c r="D15" s="5" t="s">
        <v>364</v>
      </c>
      <c r="E15" s="5">
        <v>1</v>
      </c>
      <c r="F15" s="5" t="s">
        <v>68</v>
      </c>
      <c r="G15" s="5">
        <v>116</v>
      </c>
      <c r="H15" s="5">
        <v>16.8</v>
      </c>
      <c r="I15" s="5"/>
      <c r="J15" s="5" t="s">
        <v>1011</v>
      </c>
      <c r="V15" s="10" t="s">
        <v>370</v>
      </c>
      <c r="W15" s="19">
        <f>IF(W14&lt;W13,24+24*(W14-W13),24*(W14-W13))</f>
        <v>4.7499999999999991</v>
      </c>
      <c r="X15" s="19">
        <f t="shared" ref="X15:Y15" si="3">IF(X14&lt;X13,24+24*(X14-X13),24*(X14-X13))</f>
        <v>5.0833333333333339</v>
      </c>
      <c r="Y15" s="19">
        <f t="shared" si="3"/>
        <v>4.8333333333333321</v>
      </c>
      <c r="Z15" s="15">
        <v>1</v>
      </c>
      <c r="AA15" s="15">
        <v>20</v>
      </c>
      <c r="AB15" s="5"/>
    </row>
    <row r="16" spans="2:28" x14ac:dyDescent="0.35">
      <c r="B16" s="5" t="str">
        <f t="shared" si="2"/>
        <v>Chira</v>
      </c>
      <c r="C16" s="5">
        <f t="shared" si="1"/>
        <v>4</v>
      </c>
      <c r="D16" s="5" t="s">
        <v>364</v>
      </c>
      <c r="E16" s="5">
        <v>1</v>
      </c>
      <c r="F16" s="5" t="s">
        <v>271</v>
      </c>
      <c r="G16" s="5">
        <v>107</v>
      </c>
      <c r="H16" s="5">
        <v>23.8</v>
      </c>
      <c r="I16" s="5"/>
      <c r="J16" s="5"/>
      <c r="V16" s="10" t="s">
        <v>371</v>
      </c>
      <c r="W16" s="15" t="s">
        <v>376</v>
      </c>
      <c r="X16" s="15" t="s">
        <v>376</v>
      </c>
      <c r="Y16" s="15" t="s">
        <v>376</v>
      </c>
      <c r="Z16" s="15" t="s">
        <v>374</v>
      </c>
      <c r="AA16" s="15" t="s">
        <v>375</v>
      </c>
      <c r="AB16" s="5"/>
    </row>
    <row r="17" spans="2:28" x14ac:dyDescent="0.35">
      <c r="B17" s="5" t="str">
        <f t="shared" si="2"/>
        <v>Chira</v>
      </c>
      <c r="C17" s="5">
        <f t="shared" si="1"/>
        <v>4</v>
      </c>
      <c r="D17" s="5" t="s">
        <v>364</v>
      </c>
      <c r="E17" s="5">
        <v>1</v>
      </c>
      <c r="F17" s="5" t="s">
        <v>31</v>
      </c>
      <c r="G17" s="5">
        <v>26</v>
      </c>
      <c r="H17" s="5">
        <v>0.4</v>
      </c>
      <c r="I17" s="5"/>
      <c r="J17" s="5"/>
      <c r="V17" s="10" t="s">
        <v>388</v>
      </c>
      <c r="W17" s="20">
        <v>43.5</v>
      </c>
      <c r="X17" s="20">
        <v>36</v>
      </c>
      <c r="Y17" s="20">
        <v>33</v>
      </c>
      <c r="Z17" s="15"/>
      <c r="AA17" s="15"/>
      <c r="AB17" s="5"/>
    </row>
    <row r="18" spans="2:28" x14ac:dyDescent="0.35">
      <c r="B18" s="5" t="str">
        <f t="shared" si="2"/>
        <v>Chira</v>
      </c>
      <c r="C18" s="5">
        <f t="shared" si="1"/>
        <v>4</v>
      </c>
      <c r="D18" s="5" t="s">
        <v>364</v>
      </c>
      <c r="E18" s="5">
        <v>1</v>
      </c>
      <c r="F18" s="5" t="s">
        <v>68</v>
      </c>
      <c r="G18" s="5">
        <v>107</v>
      </c>
      <c r="H18" s="5">
        <v>14.7</v>
      </c>
      <c r="I18" s="5"/>
      <c r="J18" s="5" t="s">
        <v>1011</v>
      </c>
      <c r="V18" s="10" t="s">
        <v>389</v>
      </c>
      <c r="W18" s="20">
        <v>42</v>
      </c>
      <c r="X18" s="20">
        <v>38.5</v>
      </c>
      <c r="Y18" s="20">
        <v>34.5</v>
      </c>
      <c r="Z18" s="15"/>
      <c r="AA18" s="15"/>
      <c r="AB18" s="5"/>
    </row>
    <row r="19" spans="2:28" x14ac:dyDescent="0.35">
      <c r="B19" s="5" t="str">
        <f t="shared" si="2"/>
        <v>Chira</v>
      </c>
      <c r="C19" s="5">
        <f t="shared" si="1"/>
        <v>4</v>
      </c>
      <c r="D19" s="5" t="s">
        <v>364</v>
      </c>
      <c r="E19" s="5">
        <v>1</v>
      </c>
      <c r="F19" s="5" t="s">
        <v>77</v>
      </c>
      <c r="G19" s="5">
        <v>109</v>
      </c>
      <c r="H19" s="5">
        <v>15.4</v>
      </c>
      <c r="I19" s="5"/>
      <c r="J19" s="5"/>
      <c r="V19" s="10" t="s">
        <v>372</v>
      </c>
      <c r="W19" s="15">
        <f>AVERAGE(W17:W18)</f>
        <v>42.75</v>
      </c>
      <c r="X19" s="15">
        <f t="shared" ref="X19:Y19" si="4">AVERAGE(X17:X18)</f>
        <v>37.25</v>
      </c>
      <c r="Y19" s="15">
        <f t="shared" si="4"/>
        <v>33.75</v>
      </c>
      <c r="Z19" s="15">
        <f>AVERAGE($W19:$Y19)</f>
        <v>37.916666666666664</v>
      </c>
      <c r="AA19" s="15">
        <f>AVERAGE($W19:$Y19)</f>
        <v>37.916666666666664</v>
      </c>
      <c r="AB19" s="5"/>
    </row>
    <row r="20" spans="2:28" x14ac:dyDescent="0.35">
      <c r="B20" s="5" t="str">
        <f t="shared" si="2"/>
        <v>Chira</v>
      </c>
      <c r="C20" s="5">
        <f t="shared" si="1"/>
        <v>4</v>
      </c>
      <c r="D20" s="5" t="s">
        <v>364</v>
      </c>
      <c r="E20" s="5">
        <v>1</v>
      </c>
      <c r="F20" s="5" t="s">
        <v>271</v>
      </c>
      <c r="G20" s="5">
        <v>111</v>
      </c>
      <c r="H20" s="5">
        <v>27.5</v>
      </c>
      <c r="I20" s="5"/>
      <c r="J20" s="5"/>
      <c r="V20" s="10" t="s">
        <v>1</v>
      </c>
      <c r="W20" s="15"/>
      <c r="X20" s="21"/>
      <c r="Y20" s="15"/>
      <c r="Z20" s="15"/>
      <c r="AA20" s="15"/>
      <c r="AB20" s="5"/>
    </row>
    <row r="21" spans="2:28" x14ac:dyDescent="0.35">
      <c r="B21" s="5" t="str">
        <f t="shared" si="2"/>
        <v>Chira</v>
      </c>
      <c r="C21" s="5">
        <f t="shared" si="1"/>
        <v>4</v>
      </c>
      <c r="D21" s="5" t="s">
        <v>364</v>
      </c>
      <c r="E21" s="5">
        <v>1</v>
      </c>
      <c r="F21" s="5" t="s">
        <v>23</v>
      </c>
      <c r="G21" s="5">
        <v>128</v>
      </c>
      <c r="H21" s="5">
        <v>30.1</v>
      </c>
      <c r="I21" s="5"/>
      <c r="J21" s="5"/>
      <c r="V21" s="10" t="s">
        <v>2</v>
      </c>
      <c r="W21" s="15"/>
      <c r="X21" s="15"/>
      <c r="Y21" s="15"/>
      <c r="Z21" s="15"/>
      <c r="AA21" s="15"/>
      <c r="AB21" s="5"/>
    </row>
    <row r="22" spans="2:28" x14ac:dyDescent="0.35">
      <c r="B22" s="5" t="str">
        <f t="shared" si="2"/>
        <v>Chira</v>
      </c>
      <c r="C22" s="5">
        <f t="shared" si="1"/>
        <v>4</v>
      </c>
      <c r="D22" s="5" t="s">
        <v>364</v>
      </c>
      <c r="E22" s="5">
        <v>1</v>
      </c>
      <c r="F22" s="5" t="s">
        <v>68</v>
      </c>
      <c r="G22" s="5">
        <v>107</v>
      </c>
      <c r="H22" s="5">
        <v>13.2</v>
      </c>
      <c r="I22" s="5"/>
      <c r="J22" s="5" t="s">
        <v>1011</v>
      </c>
      <c r="V22" s="10" t="s">
        <v>3</v>
      </c>
      <c r="W22" s="15"/>
      <c r="X22" s="15"/>
      <c r="Y22" s="15"/>
      <c r="Z22" s="15"/>
      <c r="AA22" s="15"/>
      <c r="AB22" s="5"/>
    </row>
    <row r="23" spans="2:28" x14ac:dyDescent="0.35">
      <c r="B23" s="5" t="str">
        <f t="shared" si="2"/>
        <v>Chira</v>
      </c>
      <c r="C23" s="5">
        <f t="shared" si="1"/>
        <v>4</v>
      </c>
      <c r="D23" s="5" t="s">
        <v>364</v>
      </c>
      <c r="E23" s="5">
        <v>1</v>
      </c>
      <c r="F23" s="5" t="s">
        <v>68</v>
      </c>
      <c r="G23" s="5">
        <v>111</v>
      </c>
      <c r="H23" s="5">
        <v>14.4</v>
      </c>
      <c r="I23" s="5"/>
      <c r="J23" s="5" t="s">
        <v>1011</v>
      </c>
      <c r="V23" s="10" t="s">
        <v>4</v>
      </c>
      <c r="W23" s="15"/>
      <c r="X23" s="15"/>
      <c r="Y23" s="15"/>
      <c r="Z23" s="15"/>
      <c r="AA23" s="15"/>
      <c r="AB23" s="5"/>
    </row>
    <row r="24" spans="2:28" x14ac:dyDescent="0.35">
      <c r="B24" s="5" t="str">
        <f t="shared" si="2"/>
        <v>Chira</v>
      </c>
      <c r="C24" s="5">
        <f t="shared" si="1"/>
        <v>4</v>
      </c>
      <c r="D24" s="5" t="s">
        <v>364</v>
      </c>
      <c r="E24" s="5">
        <v>1</v>
      </c>
      <c r="F24" s="5" t="s">
        <v>271</v>
      </c>
      <c r="G24" s="5">
        <v>112</v>
      </c>
      <c r="H24" s="5">
        <v>28.6</v>
      </c>
      <c r="I24" s="5"/>
      <c r="J24" s="5"/>
      <c r="V24" s="10" t="s">
        <v>354</v>
      </c>
      <c r="W24" s="15"/>
      <c r="X24" s="15"/>
      <c r="Y24" s="15"/>
      <c r="Z24" s="15"/>
      <c r="AA24" s="15"/>
      <c r="AB24" s="5"/>
    </row>
    <row r="25" spans="2:28" x14ac:dyDescent="0.35">
      <c r="B25" s="5" t="str">
        <f t="shared" si="2"/>
        <v>Chira</v>
      </c>
      <c r="C25" s="5">
        <f t="shared" si="1"/>
        <v>4</v>
      </c>
      <c r="D25" s="5" t="s">
        <v>364</v>
      </c>
      <c r="E25" s="5">
        <v>1</v>
      </c>
      <c r="F25" s="5" t="s">
        <v>68</v>
      </c>
      <c r="G25" s="5">
        <v>117</v>
      </c>
      <c r="H25" s="5">
        <v>17.2</v>
      </c>
      <c r="I25" s="5"/>
      <c r="J25" s="5" t="s">
        <v>1011</v>
      </c>
      <c r="V25" s="10" t="s">
        <v>17</v>
      </c>
      <c r="W25" s="15"/>
      <c r="X25" s="15"/>
      <c r="Y25" s="15"/>
      <c r="Z25" s="15"/>
      <c r="AA25" s="15"/>
      <c r="AB25" s="5"/>
    </row>
    <row r="26" spans="2:28" x14ac:dyDescent="0.35">
      <c r="B26" s="5" t="str">
        <f t="shared" si="2"/>
        <v>Chira</v>
      </c>
      <c r="C26" s="5">
        <f t="shared" si="1"/>
        <v>4</v>
      </c>
      <c r="D26" s="5" t="s">
        <v>364</v>
      </c>
      <c r="E26" s="5">
        <v>1</v>
      </c>
      <c r="F26" s="5" t="s">
        <v>256</v>
      </c>
      <c r="G26" s="5">
        <v>108</v>
      </c>
      <c r="H26" s="5">
        <v>9.8000000000000007</v>
      </c>
      <c r="I26" s="5"/>
      <c r="J26" s="5"/>
      <c r="Q26" s="12"/>
      <c r="V26" s="10" t="s">
        <v>986</v>
      </c>
      <c r="W26" s="15"/>
      <c r="X26" s="15"/>
      <c r="Y26" s="15"/>
      <c r="Z26" s="15"/>
      <c r="AA26" s="15"/>
      <c r="AB26" s="5"/>
    </row>
    <row r="27" spans="2:28" x14ac:dyDescent="0.35">
      <c r="B27" s="5" t="str">
        <f t="shared" si="2"/>
        <v>Chira</v>
      </c>
      <c r="C27" s="5">
        <f t="shared" si="1"/>
        <v>4</v>
      </c>
      <c r="D27" s="5" t="s">
        <v>364</v>
      </c>
      <c r="E27" s="5">
        <v>1</v>
      </c>
      <c r="F27" s="5" t="s">
        <v>68</v>
      </c>
      <c r="G27" s="5">
        <v>107</v>
      </c>
      <c r="H27" s="5">
        <v>11.9</v>
      </c>
      <c r="I27" s="5"/>
      <c r="J27" s="5" t="s">
        <v>1011</v>
      </c>
      <c r="V27" s="10" t="s">
        <v>988</v>
      </c>
      <c r="W27" s="15"/>
      <c r="X27" s="15"/>
      <c r="Y27" s="15"/>
      <c r="Z27" s="15"/>
      <c r="AA27" s="15"/>
      <c r="AB27" s="5"/>
    </row>
    <row r="28" spans="2:28" x14ac:dyDescent="0.35">
      <c r="B28" s="5" t="str">
        <f t="shared" si="2"/>
        <v>Chira</v>
      </c>
      <c r="C28" s="5">
        <f t="shared" si="1"/>
        <v>4</v>
      </c>
      <c r="D28" s="5" t="s">
        <v>364</v>
      </c>
      <c r="E28" s="5">
        <v>1</v>
      </c>
      <c r="F28" s="5" t="s">
        <v>68</v>
      </c>
      <c r="G28" s="5">
        <v>112</v>
      </c>
      <c r="H28" s="5">
        <v>14.7</v>
      </c>
      <c r="I28" s="5"/>
      <c r="J28" s="5" t="s">
        <v>1011</v>
      </c>
      <c r="V28" s="10" t="s">
        <v>992</v>
      </c>
      <c r="W28" s="15"/>
      <c r="X28" s="15"/>
      <c r="Y28" s="15"/>
      <c r="Z28" s="15"/>
      <c r="AA28" s="15"/>
      <c r="AB28" s="5"/>
    </row>
    <row r="29" spans="2:28" x14ac:dyDescent="0.35">
      <c r="B29" s="5" t="str">
        <f t="shared" si="2"/>
        <v>Chira</v>
      </c>
      <c r="C29" s="5">
        <f t="shared" si="1"/>
        <v>4</v>
      </c>
      <c r="D29" s="5" t="s">
        <v>364</v>
      </c>
      <c r="E29" s="5">
        <v>1</v>
      </c>
      <c r="F29" s="5" t="s">
        <v>68</v>
      </c>
      <c r="G29" s="5">
        <v>102</v>
      </c>
      <c r="H29" s="5">
        <v>12.4</v>
      </c>
      <c r="I29" s="5"/>
      <c r="J29" s="5" t="s">
        <v>1011</v>
      </c>
      <c r="V29" s="10" t="s">
        <v>5</v>
      </c>
      <c r="W29" s="15">
        <v>28</v>
      </c>
      <c r="X29" s="15">
        <v>28.5</v>
      </c>
      <c r="Y29" s="15">
        <v>28</v>
      </c>
      <c r="Z29" s="15">
        <f t="shared" ref="Z29:AA31" si="5">AVERAGE($W29:$Y29)</f>
        <v>28.166666666666668</v>
      </c>
      <c r="AA29" s="15">
        <f t="shared" si="5"/>
        <v>28.166666666666668</v>
      </c>
      <c r="AB29" s="5"/>
    </row>
    <row r="30" spans="2:28" x14ac:dyDescent="0.35">
      <c r="B30" s="5" t="str">
        <f t="shared" si="2"/>
        <v>Chira</v>
      </c>
      <c r="C30" s="5">
        <f t="shared" si="1"/>
        <v>4</v>
      </c>
      <c r="D30" s="5" t="s">
        <v>364</v>
      </c>
      <c r="E30" s="5">
        <v>1</v>
      </c>
      <c r="F30" s="5" t="s">
        <v>68</v>
      </c>
      <c r="G30" s="5">
        <v>106</v>
      </c>
      <c r="H30" s="5">
        <v>12.6</v>
      </c>
      <c r="I30" s="5"/>
      <c r="J30" s="5" t="s">
        <v>1011</v>
      </c>
      <c r="V30" s="10" t="s">
        <v>989</v>
      </c>
      <c r="W30" s="15"/>
      <c r="X30" s="15"/>
      <c r="Y30" s="15"/>
      <c r="Z30" s="15"/>
      <c r="AA30" s="15"/>
      <c r="AB30" s="5"/>
    </row>
    <row r="31" spans="2:28" x14ac:dyDescent="0.35">
      <c r="B31" s="5" t="str">
        <f t="shared" si="2"/>
        <v>Chira</v>
      </c>
      <c r="C31" s="5">
        <f t="shared" si="1"/>
        <v>4</v>
      </c>
      <c r="D31" s="5" t="s">
        <v>364</v>
      </c>
      <c r="E31" s="5">
        <v>1</v>
      </c>
      <c r="F31" s="5" t="s">
        <v>23</v>
      </c>
      <c r="G31" s="5">
        <v>126</v>
      </c>
      <c r="H31" s="5">
        <v>30.2</v>
      </c>
      <c r="I31" s="5"/>
      <c r="J31" s="5"/>
      <c r="V31" s="10" t="s">
        <v>377</v>
      </c>
      <c r="W31" s="15">
        <v>32.83</v>
      </c>
      <c r="X31" s="15">
        <v>32.659999999999997</v>
      </c>
      <c r="Y31" s="15">
        <v>32.729999999999997</v>
      </c>
      <c r="Z31" s="15">
        <f t="shared" si="5"/>
        <v>32.74</v>
      </c>
      <c r="AA31" s="15">
        <f t="shared" si="5"/>
        <v>32.74</v>
      </c>
    </row>
    <row r="32" spans="2:28" x14ac:dyDescent="0.35">
      <c r="B32" s="5" t="str">
        <f t="shared" si="2"/>
        <v>Chira</v>
      </c>
      <c r="C32" s="5">
        <f t="shared" si="1"/>
        <v>4</v>
      </c>
      <c r="D32" s="5" t="s">
        <v>364</v>
      </c>
      <c r="E32" s="5">
        <v>1</v>
      </c>
      <c r="F32" s="5" t="s">
        <v>77</v>
      </c>
      <c r="G32" s="5">
        <v>107</v>
      </c>
      <c r="H32" s="5">
        <v>14.2</v>
      </c>
      <c r="I32" s="5"/>
      <c r="J32" s="5"/>
      <c r="V32" s="10" t="s">
        <v>387</v>
      </c>
      <c r="W32" s="15"/>
      <c r="X32" s="15"/>
      <c r="Y32" s="15"/>
      <c r="Z32" s="15"/>
      <c r="AA32" s="15"/>
    </row>
    <row r="33" spans="2:10" x14ac:dyDescent="0.35">
      <c r="B33" s="5" t="str">
        <f t="shared" si="2"/>
        <v>Chira</v>
      </c>
      <c r="C33" s="5">
        <f t="shared" si="1"/>
        <v>4</v>
      </c>
      <c r="D33" s="5" t="s">
        <v>364</v>
      </c>
      <c r="E33" s="5">
        <v>1</v>
      </c>
      <c r="F33" s="5" t="s">
        <v>68</v>
      </c>
      <c r="G33" s="5">
        <v>108</v>
      </c>
      <c r="H33" s="5">
        <v>13.6</v>
      </c>
      <c r="I33" s="5"/>
      <c r="J33" s="5" t="s">
        <v>1011</v>
      </c>
    </row>
    <row r="34" spans="2:10" x14ac:dyDescent="0.35">
      <c r="B34" s="5" t="str">
        <f t="shared" si="2"/>
        <v>Chira</v>
      </c>
      <c r="C34" s="5">
        <f t="shared" si="1"/>
        <v>4</v>
      </c>
      <c r="D34" s="5" t="s">
        <v>364</v>
      </c>
      <c r="E34" s="5">
        <v>1</v>
      </c>
      <c r="F34" s="5" t="s">
        <v>68</v>
      </c>
      <c r="G34" s="5">
        <v>112</v>
      </c>
      <c r="H34" s="5">
        <v>14.6</v>
      </c>
      <c r="I34" s="5"/>
      <c r="J34" s="5" t="s">
        <v>1011</v>
      </c>
    </row>
    <row r="35" spans="2:10" x14ac:dyDescent="0.35">
      <c r="B35" s="5" t="str">
        <f t="shared" si="2"/>
        <v>Chira</v>
      </c>
      <c r="C35" s="5">
        <f t="shared" si="1"/>
        <v>4</v>
      </c>
      <c r="D35" s="5" t="s">
        <v>364</v>
      </c>
      <c r="E35" s="5">
        <v>1</v>
      </c>
      <c r="F35" s="5" t="s">
        <v>256</v>
      </c>
      <c r="G35" s="5">
        <v>134</v>
      </c>
      <c r="H35" s="5">
        <v>24.6</v>
      </c>
      <c r="I35" s="5"/>
      <c r="J35" s="5"/>
    </row>
    <row r="36" spans="2:10" x14ac:dyDescent="0.35">
      <c r="B36" s="5" t="str">
        <f t="shared" si="2"/>
        <v>Chira</v>
      </c>
      <c r="C36" s="5">
        <f t="shared" ref="C36:C67" si="6">$W$6</f>
        <v>4</v>
      </c>
      <c r="D36" s="5" t="s">
        <v>364</v>
      </c>
      <c r="E36" s="5">
        <v>1</v>
      </c>
      <c r="F36" s="5" t="s">
        <v>23</v>
      </c>
      <c r="G36" s="5">
        <v>79</v>
      </c>
      <c r="H36" s="5">
        <v>6.6</v>
      </c>
      <c r="I36" s="5"/>
      <c r="J36" s="5"/>
    </row>
    <row r="37" spans="2:10" x14ac:dyDescent="0.35">
      <c r="B37" s="5" t="str">
        <f t="shared" ref="B37:B68" si="7">$W$5</f>
        <v>Chira</v>
      </c>
      <c r="C37" s="5">
        <f t="shared" si="6"/>
        <v>4</v>
      </c>
      <c r="D37" s="5" t="s">
        <v>364</v>
      </c>
      <c r="E37" s="5">
        <v>1</v>
      </c>
      <c r="F37" s="5" t="s">
        <v>23</v>
      </c>
      <c r="G37" s="5">
        <v>150</v>
      </c>
      <c r="H37" s="5">
        <v>47.8</v>
      </c>
      <c r="I37" s="5"/>
      <c r="J37" s="5"/>
    </row>
    <row r="38" spans="2:10" x14ac:dyDescent="0.35">
      <c r="B38" s="5" t="str">
        <f t="shared" si="7"/>
        <v>Chira</v>
      </c>
      <c r="C38" s="5">
        <f t="shared" si="6"/>
        <v>4</v>
      </c>
      <c r="D38" s="5" t="s">
        <v>364</v>
      </c>
      <c r="E38" s="5">
        <v>1</v>
      </c>
      <c r="F38" s="5" t="s">
        <v>23</v>
      </c>
      <c r="G38" s="5">
        <v>152</v>
      </c>
      <c r="H38" s="5">
        <v>57.9</v>
      </c>
      <c r="I38" s="5"/>
      <c r="J38" s="5"/>
    </row>
    <row r="39" spans="2:10" x14ac:dyDescent="0.35">
      <c r="B39" s="5" t="str">
        <f t="shared" si="7"/>
        <v>Chira</v>
      </c>
      <c r="C39" s="5">
        <f t="shared" si="6"/>
        <v>4</v>
      </c>
      <c r="D39" s="5" t="s">
        <v>364</v>
      </c>
      <c r="E39" s="5">
        <v>1</v>
      </c>
      <c r="F39" s="5" t="s">
        <v>256</v>
      </c>
      <c r="G39" s="5">
        <v>214</v>
      </c>
      <c r="H39" s="5">
        <v>100.4</v>
      </c>
      <c r="I39" s="5"/>
      <c r="J39" s="5"/>
    </row>
    <row r="40" spans="2:10" x14ac:dyDescent="0.35">
      <c r="B40" s="5" t="str">
        <f t="shared" si="7"/>
        <v>Chira</v>
      </c>
      <c r="C40" s="5">
        <f t="shared" si="6"/>
        <v>4</v>
      </c>
      <c r="D40" s="5" t="s">
        <v>364</v>
      </c>
      <c r="E40" s="5">
        <v>1</v>
      </c>
      <c r="F40" s="5" t="s">
        <v>71</v>
      </c>
      <c r="G40" s="5">
        <v>85</v>
      </c>
      <c r="H40" s="5">
        <v>6.7</v>
      </c>
      <c r="I40" s="5"/>
      <c r="J40" s="5" t="s">
        <v>1012</v>
      </c>
    </row>
    <row r="41" spans="2:10" x14ac:dyDescent="0.35">
      <c r="B41" s="5" t="str">
        <f t="shared" si="7"/>
        <v>Chira</v>
      </c>
      <c r="C41" s="5">
        <f t="shared" si="6"/>
        <v>4</v>
      </c>
      <c r="D41" s="5" t="s">
        <v>364</v>
      </c>
      <c r="E41" s="5">
        <v>1</v>
      </c>
      <c r="F41" s="5" t="s">
        <v>68</v>
      </c>
      <c r="G41" s="5">
        <v>107</v>
      </c>
      <c r="H41" s="5">
        <v>12.9</v>
      </c>
      <c r="I41" s="5"/>
      <c r="J41" s="5" t="s">
        <v>1011</v>
      </c>
    </row>
    <row r="42" spans="2:10" x14ac:dyDescent="0.35">
      <c r="B42" s="5" t="str">
        <f t="shared" si="7"/>
        <v>Chira</v>
      </c>
      <c r="C42" s="5">
        <f t="shared" si="6"/>
        <v>4</v>
      </c>
      <c r="D42" s="5" t="s">
        <v>364</v>
      </c>
      <c r="E42" s="5">
        <v>1</v>
      </c>
      <c r="F42" s="5" t="s">
        <v>256</v>
      </c>
      <c r="G42" s="5">
        <v>180</v>
      </c>
      <c r="H42" s="5">
        <v>53.3</v>
      </c>
      <c r="I42" s="5"/>
      <c r="J42" s="5"/>
    </row>
    <row r="43" spans="2:10" x14ac:dyDescent="0.35">
      <c r="B43" s="5" t="str">
        <f t="shared" si="7"/>
        <v>Chira</v>
      </c>
      <c r="C43" s="5">
        <f t="shared" si="6"/>
        <v>4</v>
      </c>
      <c r="D43" s="5" t="s">
        <v>364</v>
      </c>
      <c r="E43" s="5">
        <v>1</v>
      </c>
      <c r="F43" s="5" t="s">
        <v>271</v>
      </c>
      <c r="G43" s="5">
        <v>92</v>
      </c>
      <c r="H43" s="5">
        <v>18.2</v>
      </c>
      <c r="I43" s="5"/>
      <c r="J43" s="5"/>
    </row>
    <row r="44" spans="2:10" x14ac:dyDescent="0.35">
      <c r="B44" s="5" t="str">
        <f t="shared" si="7"/>
        <v>Chira</v>
      </c>
      <c r="C44" s="5">
        <f t="shared" si="6"/>
        <v>4</v>
      </c>
      <c r="D44" s="5" t="s">
        <v>364</v>
      </c>
      <c r="E44" s="5">
        <v>1</v>
      </c>
      <c r="F44" s="5" t="s">
        <v>68</v>
      </c>
      <c r="G44" s="5">
        <v>120</v>
      </c>
      <c r="H44" s="5">
        <v>18.600000000000001</v>
      </c>
      <c r="I44" s="5"/>
      <c r="J44" s="5" t="s">
        <v>1011</v>
      </c>
    </row>
    <row r="45" spans="2:10" x14ac:dyDescent="0.35">
      <c r="B45" s="5" t="str">
        <f t="shared" si="7"/>
        <v>Chira</v>
      </c>
      <c r="C45" s="5">
        <f t="shared" si="6"/>
        <v>4</v>
      </c>
      <c r="D45" s="5" t="s">
        <v>364</v>
      </c>
      <c r="E45" s="5">
        <v>1</v>
      </c>
      <c r="F45" s="5" t="s">
        <v>23</v>
      </c>
      <c r="G45" s="5">
        <v>126</v>
      </c>
      <c r="H45" s="5">
        <v>30.2</v>
      </c>
      <c r="I45" s="5"/>
      <c r="J45" s="5"/>
    </row>
    <row r="46" spans="2:10" x14ac:dyDescent="0.35">
      <c r="B46" s="5" t="str">
        <f t="shared" si="7"/>
        <v>Chira</v>
      </c>
      <c r="C46" s="5">
        <f t="shared" si="6"/>
        <v>4</v>
      </c>
      <c r="D46" s="5" t="s">
        <v>364</v>
      </c>
      <c r="E46" s="5">
        <v>1</v>
      </c>
      <c r="F46" s="5" t="s">
        <v>256</v>
      </c>
      <c r="G46" s="5">
        <v>214</v>
      </c>
      <c r="H46" s="5">
        <v>86.7</v>
      </c>
      <c r="I46" s="5"/>
      <c r="J46" s="5"/>
    </row>
    <row r="47" spans="2:10" x14ac:dyDescent="0.35">
      <c r="B47" s="5" t="str">
        <f t="shared" si="7"/>
        <v>Chira</v>
      </c>
      <c r="C47" s="5">
        <f t="shared" si="6"/>
        <v>4</v>
      </c>
      <c r="D47" s="5" t="s">
        <v>364</v>
      </c>
      <c r="E47" s="5">
        <v>1</v>
      </c>
      <c r="F47" s="5" t="s">
        <v>31</v>
      </c>
      <c r="G47" s="5">
        <v>20</v>
      </c>
      <c r="H47" s="5">
        <v>0.2</v>
      </c>
      <c r="I47" s="5"/>
      <c r="J47" s="5"/>
    </row>
    <row r="48" spans="2:10" x14ac:dyDescent="0.35">
      <c r="B48" s="5" t="str">
        <f t="shared" si="7"/>
        <v>Chira</v>
      </c>
      <c r="C48" s="5">
        <f t="shared" si="6"/>
        <v>4</v>
      </c>
      <c r="D48" s="5" t="s">
        <v>373</v>
      </c>
      <c r="E48" s="5">
        <v>1</v>
      </c>
      <c r="F48" s="5" t="s">
        <v>102</v>
      </c>
      <c r="G48" s="5">
        <v>125</v>
      </c>
      <c r="H48" s="5">
        <v>40.1</v>
      </c>
      <c r="I48" s="5"/>
      <c r="J48" s="5"/>
    </row>
    <row r="49" spans="2:10" x14ac:dyDescent="0.35">
      <c r="B49" s="5" t="str">
        <f t="shared" si="7"/>
        <v>Chira</v>
      </c>
      <c r="C49" s="5">
        <f t="shared" si="6"/>
        <v>4</v>
      </c>
      <c r="D49" s="5" t="s">
        <v>373</v>
      </c>
      <c r="E49" s="5">
        <v>1</v>
      </c>
      <c r="F49" s="5" t="s">
        <v>23</v>
      </c>
      <c r="G49" s="5">
        <v>121</v>
      </c>
      <c r="H49" s="5">
        <v>28</v>
      </c>
      <c r="I49" s="5"/>
      <c r="J49" s="5"/>
    </row>
    <row r="50" spans="2:10" x14ac:dyDescent="0.35">
      <c r="B50" s="5" t="str">
        <f t="shared" si="7"/>
        <v>Chira</v>
      </c>
      <c r="C50" s="5">
        <f t="shared" si="6"/>
        <v>4</v>
      </c>
      <c r="D50" s="5" t="s">
        <v>373</v>
      </c>
      <c r="E50" s="5">
        <v>1</v>
      </c>
      <c r="F50" s="5" t="s">
        <v>256</v>
      </c>
      <c r="G50" s="5">
        <v>126</v>
      </c>
      <c r="H50" s="5">
        <v>21.5</v>
      </c>
      <c r="I50" s="5"/>
      <c r="J50" s="5"/>
    </row>
    <row r="51" spans="2:10" x14ac:dyDescent="0.35">
      <c r="B51" s="5" t="str">
        <f t="shared" si="7"/>
        <v>Chira</v>
      </c>
      <c r="C51" s="5">
        <f t="shared" si="6"/>
        <v>4</v>
      </c>
      <c r="D51" s="5" t="s">
        <v>373</v>
      </c>
      <c r="E51" s="5">
        <v>1</v>
      </c>
      <c r="F51" s="5" t="s">
        <v>256</v>
      </c>
      <c r="G51" s="5">
        <v>155</v>
      </c>
      <c r="H51" s="5">
        <v>36.9</v>
      </c>
      <c r="I51" s="5"/>
      <c r="J51" s="5"/>
    </row>
    <row r="52" spans="2:10" x14ac:dyDescent="0.35">
      <c r="B52" s="5" t="str">
        <f t="shared" si="7"/>
        <v>Chira</v>
      </c>
      <c r="C52" s="5">
        <f t="shared" si="6"/>
        <v>4</v>
      </c>
      <c r="D52" s="5" t="s">
        <v>373</v>
      </c>
      <c r="E52" s="5">
        <v>1</v>
      </c>
      <c r="F52" s="5" t="s">
        <v>23</v>
      </c>
      <c r="G52" s="5">
        <v>125</v>
      </c>
      <c r="H52" s="5">
        <v>30.1</v>
      </c>
      <c r="I52" s="5"/>
      <c r="J52" s="5"/>
    </row>
    <row r="53" spans="2:10" x14ac:dyDescent="0.35">
      <c r="B53" s="5" t="str">
        <f t="shared" si="7"/>
        <v>Chira</v>
      </c>
      <c r="C53" s="5">
        <f t="shared" si="6"/>
        <v>4</v>
      </c>
      <c r="D53" s="5" t="s">
        <v>373</v>
      </c>
      <c r="E53" s="5">
        <v>1</v>
      </c>
      <c r="F53" s="5" t="s">
        <v>256</v>
      </c>
      <c r="G53" s="5">
        <v>132</v>
      </c>
      <c r="H53" s="5">
        <v>23.2</v>
      </c>
      <c r="I53" s="5"/>
      <c r="J53" s="5"/>
    </row>
    <row r="54" spans="2:10" x14ac:dyDescent="0.35">
      <c r="B54" s="5" t="str">
        <f t="shared" si="7"/>
        <v>Chira</v>
      </c>
      <c r="C54" s="5">
        <f t="shared" si="6"/>
        <v>4</v>
      </c>
      <c r="D54" s="5" t="s">
        <v>373</v>
      </c>
      <c r="E54" s="5">
        <v>1</v>
      </c>
      <c r="F54" s="5" t="s">
        <v>23</v>
      </c>
      <c r="G54" s="5">
        <v>127</v>
      </c>
      <c r="H54" s="5">
        <v>29.5</v>
      </c>
      <c r="I54" s="5"/>
      <c r="J54" s="5"/>
    </row>
    <row r="55" spans="2:10" x14ac:dyDescent="0.35">
      <c r="B55" s="5" t="str">
        <f t="shared" si="7"/>
        <v>Chira</v>
      </c>
      <c r="C55" s="5">
        <f t="shared" si="6"/>
        <v>4</v>
      </c>
      <c r="D55" s="5" t="s">
        <v>373</v>
      </c>
      <c r="E55" s="5">
        <v>1</v>
      </c>
      <c r="F55" s="5" t="s">
        <v>256</v>
      </c>
      <c r="G55" s="5">
        <v>136</v>
      </c>
      <c r="H55" s="5">
        <v>23.9</v>
      </c>
      <c r="I55" s="5"/>
      <c r="J55" s="5"/>
    </row>
    <row r="56" spans="2:10" x14ac:dyDescent="0.35">
      <c r="B56" s="5" t="str">
        <f t="shared" si="7"/>
        <v>Chira</v>
      </c>
      <c r="C56" s="5">
        <f t="shared" si="6"/>
        <v>4</v>
      </c>
      <c r="D56" s="5" t="s">
        <v>373</v>
      </c>
      <c r="E56" s="5">
        <v>1</v>
      </c>
      <c r="F56" s="5" t="s">
        <v>256</v>
      </c>
      <c r="G56" s="5">
        <v>156</v>
      </c>
      <c r="H56" s="5">
        <v>37.299999999999997</v>
      </c>
      <c r="I56" s="5"/>
      <c r="J56" s="5"/>
    </row>
    <row r="57" spans="2:10" x14ac:dyDescent="0.35">
      <c r="B57" s="5" t="str">
        <f t="shared" si="7"/>
        <v>Chira</v>
      </c>
      <c r="C57" s="5">
        <f t="shared" si="6"/>
        <v>4</v>
      </c>
      <c r="D57" s="5" t="s">
        <v>373</v>
      </c>
      <c r="E57" s="5">
        <v>1</v>
      </c>
      <c r="F57" s="5" t="s">
        <v>256</v>
      </c>
      <c r="G57" s="5">
        <v>115</v>
      </c>
      <c r="H57" s="5">
        <v>15.6</v>
      </c>
      <c r="I57" s="5"/>
      <c r="J57" s="5"/>
    </row>
    <row r="58" spans="2:10" x14ac:dyDescent="0.35">
      <c r="B58" s="5" t="str">
        <f t="shared" si="7"/>
        <v>Chira</v>
      </c>
      <c r="C58" s="5">
        <f t="shared" si="6"/>
        <v>4</v>
      </c>
      <c r="D58" s="5" t="s">
        <v>373</v>
      </c>
      <c r="E58" s="5">
        <v>1</v>
      </c>
      <c r="F58" s="5" t="s">
        <v>256</v>
      </c>
      <c r="G58" s="5">
        <v>146</v>
      </c>
      <c r="H58" s="5">
        <v>30.3</v>
      </c>
      <c r="I58" s="5"/>
      <c r="J58" s="5"/>
    </row>
    <row r="59" spans="2:10" x14ac:dyDescent="0.35">
      <c r="B59" s="5" t="str">
        <f t="shared" si="7"/>
        <v>Chira</v>
      </c>
      <c r="C59" s="5">
        <f t="shared" si="6"/>
        <v>4</v>
      </c>
      <c r="D59" s="5" t="s">
        <v>373</v>
      </c>
      <c r="E59" s="5">
        <v>1</v>
      </c>
      <c r="F59" s="5" t="s">
        <v>256</v>
      </c>
      <c r="G59" s="5">
        <v>132</v>
      </c>
      <c r="H59" s="5">
        <v>21.3</v>
      </c>
      <c r="I59" s="5"/>
      <c r="J59" s="5"/>
    </row>
    <row r="60" spans="2:10" x14ac:dyDescent="0.35">
      <c r="B60" s="5" t="str">
        <f t="shared" si="7"/>
        <v>Chira</v>
      </c>
      <c r="C60" s="5">
        <f t="shared" si="6"/>
        <v>4</v>
      </c>
      <c r="D60" s="5" t="s">
        <v>373</v>
      </c>
      <c r="E60" s="5">
        <v>1</v>
      </c>
      <c r="F60" s="5" t="s">
        <v>23</v>
      </c>
      <c r="G60" s="5">
        <v>133</v>
      </c>
      <c r="H60" s="5">
        <v>28.1</v>
      </c>
      <c r="I60" s="5"/>
      <c r="J60" s="5"/>
    </row>
    <row r="61" spans="2:10" x14ac:dyDescent="0.35">
      <c r="B61" s="5" t="str">
        <f t="shared" si="7"/>
        <v>Chira</v>
      </c>
      <c r="C61" s="5">
        <f t="shared" si="6"/>
        <v>4</v>
      </c>
      <c r="D61" s="5" t="s">
        <v>373</v>
      </c>
      <c r="E61" s="5">
        <v>1</v>
      </c>
      <c r="F61" s="5" t="s">
        <v>256</v>
      </c>
      <c r="G61" s="5">
        <v>117</v>
      </c>
      <c r="H61" s="5">
        <v>17.399999999999999</v>
      </c>
      <c r="I61" s="5"/>
      <c r="J61" s="5"/>
    </row>
    <row r="62" spans="2:10" x14ac:dyDescent="0.35">
      <c r="B62" s="5" t="str">
        <f t="shared" si="7"/>
        <v>Chira</v>
      </c>
      <c r="C62" s="5">
        <f t="shared" si="6"/>
        <v>4</v>
      </c>
      <c r="D62" s="5" t="s">
        <v>373</v>
      </c>
      <c r="E62" s="5">
        <v>1</v>
      </c>
      <c r="F62" s="5" t="s">
        <v>256</v>
      </c>
      <c r="G62" s="5">
        <v>120</v>
      </c>
      <c r="H62" s="5">
        <v>15.4</v>
      </c>
      <c r="I62" s="5"/>
      <c r="J62" s="5"/>
    </row>
    <row r="63" spans="2:10" x14ac:dyDescent="0.35">
      <c r="B63" s="5" t="str">
        <f t="shared" si="7"/>
        <v>Chira</v>
      </c>
      <c r="C63" s="5">
        <f t="shared" si="6"/>
        <v>4</v>
      </c>
      <c r="D63" s="5" t="s">
        <v>373</v>
      </c>
      <c r="E63" s="5">
        <v>1</v>
      </c>
      <c r="F63" s="5" t="s">
        <v>23</v>
      </c>
      <c r="G63" s="5">
        <v>106</v>
      </c>
      <c r="H63" s="5">
        <v>18.899999999999999</v>
      </c>
      <c r="I63" s="5"/>
      <c r="J63" s="5"/>
    </row>
    <row r="64" spans="2:10" x14ac:dyDescent="0.35">
      <c r="B64" s="5" t="str">
        <f t="shared" si="7"/>
        <v>Chira</v>
      </c>
      <c r="C64" s="5">
        <f t="shared" si="6"/>
        <v>4</v>
      </c>
      <c r="D64" s="5" t="s">
        <v>373</v>
      </c>
      <c r="E64" s="5">
        <v>1</v>
      </c>
      <c r="F64" s="5" t="s">
        <v>23</v>
      </c>
      <c r="G64" s="5">
        <v>124</v>
      </c>
      <c r="H64" s="5">
        <v>27.8</v>
      </c>
      <c r="I64" s="5"/>
      <c r="J64" s="5"/>
    </row>
    <row r="65" spans="2:10" x14ac:dyDescent="0.35">
      <c r="B65" s="5" t="str">
        <f t="shared" si="7"/>
        <v>Chira</v>
      </c>
      <c r="C65" s="5">
        <f t="shared" si="6"/>
        <v>4</v>
      </c>
      <c r="D65" s="5" t="s">
        <v>373</v>
      </c>
      <c r="E65" s="5">
        <v>1</v>
      </c>
      <c r="F65" s="5" t="s">
        <v>256</v>
      </c>
      <c r="G65" s="5">
        <v>133</v>
      </c>
      <c r="H65" s="5">
        <v>24.1</v>
      </c>
      <c r="I65" s="5"/>
      <c r="J65" s="5"/>
    </row>
    <row r="66" spans="2:10" x14ac:dyDescent="0.35">
      <c r="B66" s="5" t="str">
        <f t="shared" si="7"/>
        <v>Chira</v>
      </c>
      <c r="C66" s="5">
        <f t="shared" si="6"/>
        <v>4</v>
      </c>
      <c r="D66" s="5" t="s">
        <v>373</v>
      </c>
      <c r="E66" s="5">
        <v>1</v>
      </c>
      <c r="F66" s="5" t="s">
        <v>23</v>
      </c>
      <c r="G66" s="5">
        <v>119</v>
      </c>
      <c r="H66" s="5">
        <v>25.9</v>
      </c>
      <c r="I66" s="5"/>
      <c r="J66" s="5"/>
    </row>
    <row r="67" spans="2:10" x14ac:dyDescent="0.35">
      <c r="B67" s="5" t="str">
        <f t="shared" si="7"/>
        <v>Chira</v>
      </c>
      <c r="C67" s="5">
        <f t="shared" si="6"/>
        <v>4</v>
      </c>
      <c r="D67" s="5" t="s">
        <v>373</v>
      </c>
      <c r="E67" s="5">
        <v>1</v>
      </c>
      <c r="F67" s="5" t="s">
        <v>23</v>
      </c>
      <c r="G67" s="5">
        <v>116</v>
      </c>
      <c r="H67" s="5">
        <v>23.9</v>
      </c>
      <c r="I67" s="5"/>
      <c r="J67" s="5"/>
    </row>
    <row r="68" spans="2:10" x14ac:dyDescent="0.35">
      <c r="B68" s="5" t="str">
        <f t="shared" si="7"/>
        <v>Chira</v>
      </c>
      <c r="C68" s="5">
        <f t="shared" ref="C68:C75" si="8">$W$6</f>
        <v>4</v>
      </c>
      <c r="D68" s="5" t="s">
        <v>373</v>
      </c>
      <c r="E68" s="5">
        <v>1</v>
      </c>
      <c r="F68" s="5" t="s">
        <v>256</v>
      </c>
      <c r="G68" s="5">
        <v>126</v>
      </c>
      <c r="H68" s="5">
        <v>23.9</v>
      </c>
      <c r="I68" s="5"/>
      <c r="J68" s="5"/>
    </row>
    <row r="69" spans="2:10" x14ac:dyDescent="0.35">
      <c r="B69" s="5" t="str">
        <f t="shared" ref="B69:B75" si="9">$W$5</f>
        <v>Chira</v>
      </c>
      <c r="C69" s="5">
        <f t="shared" si="8"/>
        <v>4</v>
      </c>
      <c r="D69" s="5" t="s">
        <v>373</v>
      </c>
      <c r="E69" s="5">
        <v>1</v>
      </c>
      <c r="F69" s="5" t="s">
        <v>23</v>
      </c>
      <c r="G69" s="5">
        <v>115</v>
      </c>
      <c r="H69" s="5">
        <v>22.1</v>
      </c>
      <c r="I69" s="5"/>
      <c r="J69" s="5"/>
    </row>
    <row r="70" spans="2:10" x14ac:dyDescent="0.35">
      <c r="B70" s="5" t="str">
        <f t="shared" si="9"/>
        <v>Chira</v>
      </c>
      <c r="C70" s="5">
        <f t="shared" si="8"/>
        <v>4</v>
      </c>
      <c r="D70" s="5" t="s">
        <v>373</v>
      </c>
      <c r="E70" s="5">
        <v>1</v>
      </c>
      <c r="F70" s="5" t="s">
        <v>256</v>
      </c>
      <c r="G70" s="5">
        <v>135</v>
      </c>
      <c r="H70" s="5">
        <v>26.2</v>
      </c>
      <c r="I70" s="5"/>
      <c r="J70" s="5"/>
    </row>
    <row r="71" spans="2:10" x14ac:dyDescent="0.35">
      <c r="B71" s="5" t="str">
        <f t="shared" si="9"/>
        <v>Chira</v>
      </c>
      <c r="C71" s="5">
        <f t="shared" si="8"/>
        <v>4</v>
      </c>
      <c r="D71" s="5" t="s">
        <v>373</v>
      </c>
      <c r="E71" s="5">
        <v>2</v>
      </c>
      <c r="F71" s="5" t="s">
        <v>256</v>
      </c>
      <c r="G71" s="5">
        <v>116</v>
      </c>
      <c r="H71" s="5">
        <v>17.100000000000001</v>
      </c>
      <c r="I71" s="5"/>
      <c r="J71" s="5"/>
    </row>
    <row r="72" spans="2:10" x14ac:dyDescent="0.35">
      <c r="B72" s="5" t="str">
        <f t="shared" si="9"/>
        <v>Chira</v>
      </c>
      <c r="C72" s="5">
        <f t="shared" si="8"/>
        <v>4</v>
      </c>
      <c r="D72" s="5" t="s">
        <v>373</v>
      </c>
      <c r="E72" s="5">
        <v>3</v>
      </c>
      <c r="F72" s="5" t="s">
        <v>256</v>
      </c>
      <c r="G72" s="5">
        <v>132</v>
      </c>
      <c r="H72" s="5">
        <v>22.9</v>
      </c>
      <c r="I72" s="5"/>
      <c r="J72" s="5"/>
    </row>
    <row r="73" spans="2:10" x14ac:dyDescent="0.35">
      <c r="B73" s="5" t="str">
        <f t="shared" si="9"/>
        <v>Chira</v>
      </c>
      <c r="C73" s="5">
        <f t="shared" si="8"/>
        <v>4</v>
      </c>
      <c r="D73" s="5" t="s">
        <v>373</v>
      </c>
      <c r="E73" s="5">
        <v>3</v>
      </c>
      <c r="F73" s="5" t="s">
        <v>256</v>
      </c>
      <c r="G73" s="5">
        <v>144</v>
      </c>
      <c r="H73" s="5">
        <v>34.200000000000003</v>
      </c>
      <c r="I73" s="5"/>
      <c r="J73" s="5"/>
    </row>
    <row r="74" spans="2:10" x14ac:dyDescent="0.35">
      <c r="B74" s="5" t="str">
        <f t="shared" si="9"/>
        <v>Chira</v>
      </c>
      <c r="C74" s="5">
        <f t="shared" si="8"/>
        <v>4</v>
      </c>
      <c r="D74" s="5" t="s">
        <v>373</v>
      </c>
      <c r="E74" s="5">
        <v>3</v>
      </c>
      <c r="F74" s="5" t="s">
        <v>256</v>
      </c>
      <c r="G74" s="5">
        <v>108</v>
      </c>
      <c r="H74" s="5">
        <v>11.4</v>
      </c>
      <c r="I74" s="5"/>
      <c r="J74" s="5"/>
    </row>
    <row r="75" spans="2:10" x14ac:dyDescent="0.35">
      <c r="B75" s="5" t="str">
        <f t="shared" si="9"/>
        <v>Chira</v>
      </c>
      <c r="C75" s="5">
        <f t="shared" si="8"/>
        <v>4</v>
      </c>
      <c r="D75" s="5" t="s">
        <v>373</v>
      </c>
      <c r="E75" s="5">
        <v>3</v>
      </c>
      <c r="F75" s="5" t="s">
        <v>256</v>
      </c>
      <c r="G75" s="5">
        <v>101</v>
      </c>
      <c r="H75" s="5">
        <v>7.9</v>
      </c>
      <c r="I75" s="5"/>
      <c r="J75" s="5"/>
    </row>
  </sheetData>
  <mergeCells count="1">
    <mergeCell ref="W3:AA3"/>
  </mergeCells>
  <conditionalFormatting sqref="W5:W9">
    <cfRule type="containsBlanks" dxfId="42" priority="4">
      <formula>LEN(TRIM(W5))=0</formula>
    </cfRule>
  </conditionalFormatting>
  <conditionalFormatting sqref="W13:Y14 Z15:AA15 W17:Y18">
    <cfRule type="containsBlanks" dxfId="41" priority="5">
      <formula>LEN(TRIM(W13))=0</formula>
    </cfRule>
  </conditionalFormatting>
  <conditionalFormatting sqref="W20:Y32">
    <cfRule type="containsBlanks" dxfId="40" priority="3">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7" id="{B9406CF0-542F-4F56-8E29-C7A246D99721}">
            <xm:f>COUNT(MATCH($F4,'Potential Species'!$C$4:$C$945, 0))=0</xm:f>
            <x14:dxf>
              <fill>
                <patternFill>
                  <bgColor theme="5" tint="0.79998168889431442"/>
                </patternFill>
              </fill>
            </x14:dxf>
          </x14:cfRule>
          <xm:sqref>P4 F4:F75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1D21DF9-62DC-4279-96A8-4AEE18A5C6A4}">
          <x14:formula1>
            <xm:f>'Potential Species'!$F$4:$F$6</xm:f>
          </x14:formula1>
          <xm:sqref>N4 D4:D75</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CF95-5FE4-47FB-80E3-2B48CA2B4F37}">
  <dimension ref="B1:AB63"/>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1142</v>
      </c>
      <c r="X3" s="44"/>
      <c r="Y3" s="44"/>
      <c r="Z3" s="44"/>
      <c r="AA3" s="44"/>
      <c r="AB3" s="4"/>
    </row>
    <row r="4" spans="2:28" x14ac:dyDescent="0.35">
      <c r="B4" s="5" t="str">
        <f t="shared" ref="B4" si="0">$W$5</f>
        <v>Chira</v>
      </c>
      <c r="C4" s="5">
        <f t="shared" ref="C4:C46" si="1">$W$6</f>
        <v>5</v>
      </c>
      <c r="D4" s="5" t="s">
        <v>365</v>
      </c>
      <c r="E4" s="5">
        <v>1</v>
      </c>
      <c r="F4" s="5" t="s">
        <v>256</v>
      </c>
      <c r="G4" s="5">
        <v>181</v>
      </c>
      <c r="H4" s="5">
        <v>59.4</v>
      </c>
      <c r="I4" s="5"/>
      <c r="J4" s="5"/>
      <c r="L4" s="5" t="str">
        <f t="shared" ref="L4" si="2">$W$5</f>
        <v>Chira</v>
      </c>
      <c r="M4" s="5">
        <f>$W$6</f>
        <v>5</v>
      </c>
      <c r="N4" s="5" t="s">
        <v>364</v>
      </c>
      <c r="O4" s="5">
        <v>1</v>
      </c>
      <c r="P4" s="5" t="s">
        <v>68</v>
      </c>
      <c r="Q4" s="5">
        <v>41</v>
      </c>
      <c r="R4" s="5">
        <v>7.5</v>
      </c>
      <c r="S4" s="8"/>
      <c r="T4" s="14">
        <f>Chira5_Batch[[#This Row],[TotalWeight_g]]/Chira5_Batch[[#This Row],[Number]]</f>
        <v>0.18292682926829268</v>
      </c>
      <c r="V4" s="15" t="s">
        <v>990</v>
      </c>
      <c r="W4" s="25" t="s">
        <v>363</v>
      </c>
      <c r="X4" s="26" t="s">
        <v>379</v>
      </c>
      <c r="Y4" s="26" t="s">
        <v>378</v>
      </c>
      <c r="Z4" s="26" t="s">
        <v>364</v>
      </c>
      <c r="AA4" s="26" t="s">
        <v>365</v>
      </c>
      <c r="AB4" s="5"/>
    </row>
    <row r="5" spans="2:28" x14ac:dyDescent="0.35">
      <c r="B5" s="5" t="str">
        <f t="shared" ref="B5:B46" si="3">$W$5</f>
        <v>Chira</v>
      </c>
      <c r="C5" s="5">
        <f t="shared" si="1"/>
        <v>5</v>
      </c>
      <c r="D5" s="5" t="s">
        <v>365</v>
      </c>
      <c r="E5" s="5">
        <v>1</v>
      </c>
      <c r="F5" s="5" t="s">
        <v>23</v>
      </c>
      <c r="G5" s="5">
        <v>122</v>
      </c>
      <c r="H5" s="5">
        <v>27.6</v>
      </c>
      <c r="I5" s="5"/>
      <c r="J5" s="5"/>
      <c r="V5" s="10" t="s">
        <v>295</v>
      </c>
      <c r="W5" s="29" t="s">
        <v>51</v>
      </c>
      <c r="X5" s="29" t="str">
        <f>Chira5_Info[[#This Row],[Centipede Net 1.1]]</f>
        <v>Chira</v>
      </c>
      <c r="Y5" s="29" t="str">
        <f>Chira5_Info[[#This Row],[Centipede Net 1.1]]</f>
        <v>Chira</v>
      </c>
      <c r="Z5" s="29" t="str">
        <f>Chira5_Info[[#This Row],[Centipede Net 1.1]]</f>
        <v>Chira</v>
      </c>
      <c r="AA5" s="29" t="str">
        <f>Chira5_Info[[#This Row],[Centipede Net 1.1]]</f>
        <v>Chira</v>
      </c>
      <c r="AB5" s="5"/>
    </row>
    <row r="6" spans="2:28" x14ac:dyDescent="0.35">
      <c r="B6" s="5" t="str">
        <f t="shared" si="3"/>
        <v>Chira</v>
      </c>
      <c r="C6" s="5">
        <f t="shared" si="1"/>
        <v>5</v>
      </c>
      <c r="D6" s="5" t="s">
        <v>365</v>
      </c>
      <c r="E6" s="5">
        <v>2</v>
      </c>
      <c r="F6" s="5" t="s">
        <v>77</v>
      </c>
      <c r="G6" s="5">
        <v>103</v>
      </c>
      <c r="H6" s="5">
        <v>14.8</v>
      </c>
      <c r="I6" s="5"/>
      <c r="J6" s="5"/>
      <c r="V6" s="10" t="s">
        <v>1053</v>
      </c>
      <c r="W6" s="15">
        <v>5</v>
      </c>
      <c r="X6" s="15">
        <f>Chira5_Info[[#This Row],[Centipede Net 1.1]]</f>
        <v>5</v>
      </c>
      <c r="Y6" s="15">
        <f>Chira5_Info[[#This Row],[Centipede Net 1.1]]</f>
        <v>5</v>
      </c>
      <c r="Z6" s="15">
        <f>Chira5_Info[[#This Row],[Centipede Net 1.1]]</f>
        <v>5</v>
      </c>
      <c r="AA6" s="15">
        <f>Chira5_Info[[#This Row],[Centipede Net 1.1]]</f>
        <v>5</v>
      </c>
      <c r="AB6" s="9"/>
    </row>
    <row r="7" spans="2:28" x14ac:dyDescent="0.35">
      <c r="B7" s="5" t="str">
        <f t="shared" si="3"/>
        <v>Chira</v>
      </c>
      <c r="C7" s="5">
        <f t="shared" si="1"/>
        <v>5</v>
      </c>
      <c r="D7" s="5" t="s">
        <v>365</v>
      </c>
      <c r="E7" s="5">
        <v>2</v>
      </c>
      <c r="F7" s="5" t="s">
        <v>77</v>
      </c>
      <c r="G7" s="5">
        <v>112</v>
      </c>
      <c r="H7" s="5">
        <v>16.899999999999999</v>
      </c>
      <c r="I7" s="5"/>
      <c r="J7" s="5"/>
      <c r="V7" s="10" t="s">
        <v>993</v>
      </c>
      <c r="W7" s="29" t="s">
        <v>994</v>
      </c>
      <c r="X7" s="29" t="str">
        <f>Chira5_Info[[#This Row],[Centipede Net 1.1]]</f>
        <v>Rainy</v>
      </c>
      <c r="Y7" s="29" t="str">
        <f>Chira5_Info[[#This Row],[Centipede Net 1.1]]</f>
        <v>Rainy</v>
      </c>
      <c r="Z7" s="29" t="str">
        <f>Chira5_Info[[#This Row],[Centipede Net 1.1]]</f>
        <v>Rainy</v>
      </c>
      <c r="AA7" s="29" t="str">
        <f>Chira5_Info[[#This Row],[Centipede Net 1.1]]</f>
        <v>Rainy</v>
      </c>
      <c r="AB7" s="11"/>
    </row>
    <row r="8" spans="2:28" x14ac:dyDescent="0.35">
      <c r="B8" s="5" t="str">
        <f t="shared" si="3"/>
        <v>Chira</v>
      </c>
      <c r="C8" s="5">
        <f t="shared" si="1"/>
        <v>5</v>
      </c>
      <c r="D8" s="5" t="s">
        <v>365</v>
      </c>
      <c r="E8" s="5">
        <v>3</v>
      </c>
      <c r="F8" s="5" t="s">
        <v>405</v>
      </c>
      <c r="G8" s="5">
        <v>86</v>
      </c>
      <c r="H8" s="5">
        <v>22.3</v>
      </c>
      <c r="I8" s="5"/>
      <c r="J8" s="5"/>
      <c r="V8" s="10" t="s">
        <v>384</v>
      </c>
      <c r="W8" s="16">
        <v>45130</v>
      </c>
      <c r="X8" s="16">
        <f>Chira5_Info[[#This Row],[Centipede Net 1.1]]</f>
        <v>45130</v>
      </c>
      <c r="Y8" s="16">
        <f>Chira5_Info[[#This Row],[Centipede Net 1.1]]</f>
        <v>45130</v>
      </c>
      <c r="Z8" s="16">
        <f>Chira5_Info[[#This Row],[Centipede Net 1.1]]</f>
        <v>45130</v>
      </c>
      <c r="AA8" s="16">
        <f>Chira5_Info[[#This Row],[Centipede Net 1.1]]</f>
        <v>45130</v>
      </c>
      <c r="AB8" s="5"/>
    </row>
    <row r="9" spans="2:28" x14ac:dyDescent="0.35">
      <c r="B9" s="5" t="str">
        <f t="shared" si="3"/>
        <v>Chira</v>
      </c>
      <c r="C9" s="5">
        <f t="shared" si="1"/>
        <v>5</v>
      </c>
      <c r="D9" s="5" t="s">
        <v>365</v>
      </c>
      <c r="E9" s="5">
        <v>4</v>
      </c>
      <c r="F9" s="5" t="s">
        <v>36</v>
      </c>
      <c r="G9" s="5">
        <v>135</v>
      </c>
      <c r="H9" s="5">
        <v>28.6</v>
      </c>
      <c r="I9" s="5"/>
      <c r="J9" s="5"/>
      <c r="V9" s="10" t="s">
        <v>392</v>
      </c>
      <c r="W9" s="17">
        <v>0.13541666666666666</v>
      </c>
      <c r="X9" s="17">
        <f>Chira5_Info[[#This Row],[Centipede Net 1.1]]</f>
        <v>0.13541666666666666</v>
      </c>
      <c r="Y9" s="17">
        <f>Chira5_Info[[#This Row],[Centipede Net 1.1]]</f>
        <v>0.13541666666666666</v>
      </c>
      <c r="Z9" s="17">
        <f>Chira5_Info[[#This Row],[Centipede Net 1.1]]</f>
        <v>0.13541666666666666</v>
      </c>
      <c r="AA9" s="17">
        <f>Chira5_Info[[#This Row],[Centipede Net 1.1]]</f>
        <v>0.13541666666666666</v>
      </c>
      <c r="AB9" s="10"/>
    </row>
    <row r="10" spans="2:28" x14ac:dyDescent="0.35">
      <c r="B10" s="5" t="str">
        <f t="shared" si="3"/>
        <v>Chira</v>
      </c>
      <c r="C10" s="5">
        <f t="shared" si="1"/>
        <v>5</v>
      </c>
      <c r="D10" s="5" t="s">
        <v>365</v>
      </c>
      <c r="E10" s="5">
        <v>5</v>
      </c>
      <c r="F10" s="5" t="s">
        <v>217</v>
      </c>
      <c r="G10" s="5">
        <v>142</v>
      </c>
      <c r="H10" s="5">
        <v>62.4</v>
      </c>
      <c r="I10" s="5"/>
      <c r="J10" s="5"/>
      <c r="V10" s="10" t="s">
        <v>366</v>
      </c>
      <c r="W10" s="15" t="s">
        <v>373</v>
      </c>
      <c r="X10" s="15" t="s">
        <v>373</v>
      </c>
      <c r="Y10" s="15" t="s">
        <v>373</v>
      </c>
      <c r="Z10" s="15" t="s">
        <v>364</v>
      </c>
      <c r="AA10" s="15" t="s">
        <v>365</v>
      </c>
      <c r="AB10" s="5"/>
    </row>
    <row r="11" spans="2:28" x14ac:dyDescent="0.35">
      <c r="B11" s="5" t="str">
        <f t="shared" si="3"/>
        <v>Chira</v>
      </c>
      <c r="C11" s="5">
        <f t="shared" si="1"/>
        <v>5</v>
      </c>
      <c r="D11" s="5" t="s">
        <v>365</v>
      </c>
      <c r="E11" s="5">
        <v>6</v>
      </c>
      <c r="F11" s="5" t="s">
        <v>23</v>
      </c>
      <c r="G11" s="5">
        <v>122</v>
      </c>
      <c r="H11" s="5">
        <v>25.2</v>
      </c>
      <c r="I11" s="5"/>
      <c r="J11" s="5"/>
      <c r="V11" s="10" t="s">
        <v>978</v>
      </c>
      <c r="W11" s="15">
        <v>1</v>
      </c>
      <c r="X11" s="15">
        <v>2</v>
      </c>
      <c r="Y11" s="15">
        <v>3</v>
      </c>
      <c r="Z11" s="15">
        <v>1</v>
      </c>
      <c r="AA11" s="15">
        <v>1</v>
      </c>
      <c r="AB11" s="5"/>
    </row>
    <row r="12" spans="2:28" x14ac:dyDescent="0.35">
      <c r="B12" s="5" t="str">
        <f t="shared" si="3"/>
        <v>Chira</v>
      </c>
      <c r="C12" s="5">
        <f t="shared" si="1"/>
        <v>5</v>
      </c>
      <c r="D12" s="5" t="s">
        <v>365</v>
      </c>
      <c r="E12" s="5">
        <v>7</v>
      </c>
      <c r="F12" s="5" t="s">
        <v>454</v>
      </c>
      <c r="G12" s="5">
        <v>156</v>
      </c>
      <c r="H12" s="5">
        <v>86.2</v>
      </c>
      <c r="I12" s="5"/>
      <c r="J12" s="5"/>
      <c r="V12" s="10" t="s">
        <v>367</v>
      </c>
      <c r="W12" s="15" t="str">
        <f>_xlfn.XLOOKUP(_xlfn.CONCAT(W5, " ", W6,  ".", W11), Sample_Coordinates[Sample Name], Sample_Coordinates[Coordinates], "Error")</f>
        <v>10.07359, -85.15043</v>
      </c>
      <c r="X12" s="15" t="str">
        <f>_xlfn.XLOOKUP(_xlfn.CONCAT(X5, " ", X6,  ".", X11), Sample_Coordinates[Sample Name], Sample_Coordinates[Coordinates], "Error")</f>
        <v>10.07362, -85.15013</v>
      </c>
      <c r="Y12" s="15" t="str">
        <f>_xlfn.XLOOKUP(_xlfn.CONCAT(Y5, " ", Y6,  ".", Y11), Sample_Coordinates[Sample Name], Sample_Coordinates[Coordinates], "Error")</f>
        <v>10.07402, -85.14928</v>
      </c>
      <c r="Z12" s="15" t="str">
        <f>_xlfn.XLOOKUP(_xlfn.CONCAT(Y5, " ", 2,  ".", Y11), Sample_Coordinates[Sample Name], Sample_Coordinates[Coordinates], "Error")</f>
        <v>10.07401, -85.14926</v>
      </c>
      <c r="AA12" s="15" t="str">
        <f>_xlfn.XLOOKUP(_xlfn.CONCAT(Y5, " ", 2,  ".", Y11), Sample_Coordinates[Sample Name], Sample_Coordinates[Coordinates], "Error")</f>
        <v>10.07401, -85.14926</v>
      </c>
      <c r="AB12" s="5"/>
    </row>
    <row r="13" spans="2:28" x14ac:dyDescent="0.35">
      <c r="B13" s="5" t="str">
        <f t="shared" si="3"/>
        <v>Chira</v>
      </c>
      <c r="C13" s="5">
        <f t="shared" si="1"/>
        <v>5</v>
      </c>
      <c r="D13" s="5" t="s">
        <v>365</v>
      </c>
      <c r="E13" s="5">
        <v>8</v>
      </c>
      <c r="F13" s="5" t="s">
        <v>256</v>
      </c>
      <c r="G13" s="5">
        <v>176</v>
      </c>
      <c r="H13" s="5">
        <v>67.099999999999994</v>
      </c>
      <c r="I13" s="5"/>
      <c r="J13" s="5"/>
      <c r="V13" s="10" t="s">
        <v>368</v>
      </c>
      <c r="W13" s="18">
        <v>0.14583333333333334</v>
      </c>
      <c r="X13" s="18">
        <v>0.15625</v>
      </c>
      <c r="Y13" s="18">
        <v>0.15625</v>
      </c>
      <c r="Z13" s="15"/>
      <c r="AA13" s="15"/>
    </row>
    <row r="14" spans="2:28" x14ac:dyDescent="0.35">
      <c r="B14" s="5" t="str">
        <f t="shared" si="3"/>
        <v>Chira</v>
      </c>
      <c r="C14" s="5">
        <f t="shared" si="1"/>
        <v>5</v>
      </c>
      <c r="D14" s="5" t="s">
        <v>365</v>
      </c>
      <c r="E14" s="5">
        <v>9</v>
      </c>
      <c r="F14" s="5" t="s">
        <v>23</v>
      </c>
      <c r="G14" s="5">
        <v>121</v>
      </c>
      <c r="H14" s="5">
        <v>27.9</v>
      </c>
      <c r="I14" s="5"/>
      <c r="J14" s="5"/>
      <c r="V14" s="10" t="s">
        <v>369</v>
      </c>
      <c r="W14" s="18">
        <v>0.375</v>
      </c>
      <c r="X14" s="18">
        <v>0.375</v>
      </c>
      <c r="Y14" s="18">
        <v>0.36805555555555558</v>
      </c>
      <c r="Z14" s="15"/>
      <c r="AA14" s="15"/>
      <c r="AB14" s="6"/>
    </row>
    <row r="15" spans="2:28" x14ac:dyDescent="0.35">
      <c r="B15" s="5" t="str">
        <f t="shared" si="3"/>
        <v>Chira</v>
      </c>
      <c r="C15" s="5">
        <f t="shared" si="1"/>
        <v>5</v>
      </c>
      <c r="D15" s="5" t="s">
        <v>365</v>
      </c>
      <c r="E15" s="5">
        <v>10</v>
      </c>
      <c r="F15" s="5" t="s">
        <v>23</v>
      </c>
      <c r="G15" s="5">
        <v>127</v>
      </c>
      <c r="H15" s="5">
        <v>24.9</v>
      </c>
      <c r="I15" s="5"/>
      <c r="J15" s="5"/>
      <c r="V15" s="10" t="s">
        <v>370</v>
      </c>
      <c r="W15" s="19">
        <f>IF(W14&lt;W13,24+24*(W14-W13),24*(W14-W13))</f>
        <v>5.5</v>
      </c>
      <c r="X15" s="19">
        <f t="shared" ref="X15:Y15" si="4">IF(X14&lt;X13,24+24*(X14-X13),24*(X14-X13))</f>
        <v>5.25</v>
      </c>
      <c r="Y15" s="19">
        <f t="shared" si="4"/>
        <v>5.0833333333333339</v>
      </c>
      <c r="Z15" s="15">
        <v>1</v>
      </c>
      <c r="AA15" s="15">
        <v>20</v>
      </c>
      <c r="AB15" s="5"/>
    </row>
    <row r="16" spans="2:28" x14ac:dyDescent="0.35">
      <c r="B16" s="5" t="str">
        <f t="shared" si="3"/>
        <v>Chira</v>
      </c>
      <c r="C16" s="5">
        <f t="shared" si="1"/>
        <v>5</v>
      </c>
      <c r="D16" s="5" t="s">
        <v>364</v>
      </c>
      <c r="E16" s="5">
        <v>1</v>
      </c>
      <c r="F16" s="5" t="s">
        <v>23</v>
      </c>
      <c r="G16" s="5">
        <v>142</v>
      </c>
      <c r="H16" s="5">
        <v>39.6</v>
      </c>
      <c r="I16" s="5"/>
      <c r="J16" s="5"/>
      <c r="V16" s="10" t="s">
        <v>371</v>
      </c>
      <c r="W16" s="15" t="s">
        <v>376</v>
      </c>
      <c r="X16" s="15" t="s">
        <v>376</v>
      </c>
      <c r="Y16" s="15" t="s">
        <v>376</v>
      </c>
      <c r="Z16" s="15" t="s">
        <v>374</v>
      </c>
      <c r="AA16" s="15" t="s">
        <v>375</v>
      </c>
      <c r="AB16" s="5"/>
    </row>
    <row r="17" spans="2:28" x14ac:dyDescent="0.35">
      <c r="B17" s="5" t="str">
        <f t="shared" si="3"/>
        <v>Chira</v>
      </c>
      <c r="C17" s="5">
        <f t="shared" si="1"/>
        <v>5</v>
      </c>
      <c r="D17" s="5" t="s">
        <v>364</v>
      </c>
      <c r="E17" s="5">
        <v>1</v>
      </c>
      <c r="F17" s="5" t="s">
        <v>68</v>
      </c>
      <c r="G17" s="5">
        <v>32</v>
      </c>
      <c r="H17" s="5">
        <v>0.4</v>
      </c>
      <c r="I17" s="5"/>
      <c r="J17" s="5"/>
      <c r="V17" s="10" t="s">
        <v>388</v>
      </c>
      <c r="W17" s="20">
        <v>26.5</v>
      </c>
      <c r="X17" s="20">
        <v>25.5</v>
      </c>
      <c r="Y17" s="20">
        <v>26</v>
      </c>
      <c r="Z17" s="15"/>
      <c r="AA17" s="15"/>
      <c r="AB17" s="5"/>
    </row>
    <row r="18" spans="2:28" x14ac:dyDescent="0.35">
      <c r="B18" s="5" t="str">
        <f t="shared" si="3"/>
        <v>Chira</v>
      </c>
      <c r="C18" s="5">
        <f t="shared" si="1"/>
        <v>5</v>
      </c>
      <c r="D18" s="5" t="s">
        <v>364</v>
      </c>
      <c r="E18" s="5">
        <v>1</v>
      </c>
      <c r="F18" s="5" t="s">
        <v>68</v>
      </c>
      <c r="G18" s="5">
        <v>27</v>
      </c>
      <c r="H18" s="5">
        <v>0.2</v>
      </c>
      <c r="I18" s="5"/>
      <c r="J18" s="5"/>
      <c r="V18" s="10" t="s">
        <v>389</v>
      </c>
      <c r="W18" s="20">
        <v>26.5</v>
      </c>
      <c r="X18" s="20">
        <v>27</v>
      </c>
      <c r="Y18" s="20">
        <v>27</v>
      </c>
      <c r="Z18" s="15"/>
      <c r="AA18" s="15"/>
      <c r="AB18" s="5"/>
    </row>
    <row r="19" spans="2:28" x14ac:dyDescent="0.35">
      <c r="B19" s="5" t="str">
        <f t="shared" si="3"/>
        <v>Chira</v>
      </c>
      <c r="C19" s="5">
        <f t="shared" si="1"/>
        <v>5</v>
      </c>
      <c r="D19" s="5" t="s">
        <v>364</v>
      </c>
      <c r="E19" s="5">
        <v>1</v>
      </c>
      <c r="F19" s="5" t="s">
        <v>68</v>
      </c>
      <c r="G19" s="5">
        <v>27</v>
      </c>
      <c r="H19" s="5">
        <v>0.2</v>
      </c>
      <c r="I19" s="5"/>
      <c r="J19" s="5"/>
      <c r="V19" s="10" t="s">
        <v>372</v>
      </c>
      <c r="W19" s="15">
        <f>AVERAGE(W17:W18)</f>
        <v>26.5</v>
      </c>
      <c r="X19" s="15">
        <f t="shared" ref="X19:Y19" si="5">AVERAGE(X17:X18)</f>
        <v>26.25</v>
      </c>
      <c r="Y19" s="15">
        <f t="shared" si="5"/>
        <v>26.5</v>
      </c>
      <c r="Z19" s="15">
        <f>AVERAGE($W19:$Y19)</f>
        <v>26.416666666666668</v>
      </c>
      <c r="AA19" s="15">
        <f>AVERAGE($W19:$Y19)</f>
        <v>26.416666666666668</v>
      </c>
      <c r="AB19" s="5"/>
    </row>
    <row r="20" spans="2:28" x14ac:dyDescent="0.35">
      <c r="B20" s="5" t="str">
        <f t="shared" si="3"/>
        <v>Chira</v>
      </c>
      <c r="C20" s="5">
        <f t="shared" si="1"/>
        <v>5</v>
      </c>
      <c r="D20" s="5" t="s">
        <v>364</v>
      </c>
      <c r="E20" s="5">
        <v>1</v>
      </c>
      <c r="F20" s="5" t="s">
        <v>68</v>
      </c>
      <c r="G20" s="5">
        <v>25</v>
      </c>
      <c r="H20" s="5">
        <v>0.2</v>
      </c>
      <c r="I20" s="5"/>
      <c r="J20" s="5"/>
      <c r="V20" s="10" t="s">
        <v>1</v>
      </c>
      <c r="W20" s="15"/>
      <c r="X20" s="21"/>
      <c r="Y20" s="15"/>
      <c r="Z20" s="15"/>
      <c r="AA20" s="15"/>
      <c r="AB20" s="5"/>
    </row>
    <row r="21" spans="2:28" x14ac:dyDescent="0.35">
      <c r="B21" s="5" t="str">
        <f t="shared" si="3"/>
        <v>Chira</v>
      </c>
      <c r="C21" s="5">
        <f t="shared" si="1"/>
        <v>5</v>
      </c>
      <c r="D21" s="5" t="s">
        <v>364</v>
      </c>
      <c r="E21" s="5">
        <v>1</v>
      </c>
      <c r="F21" s="5" t="s">
        <v>68</v>
      </c>
      <c r="G21" s="5">
        <v>27</v>
      </c>
      <c r="H21" s="5">
        <v>0.2</v>
      </c>
      <c r="I21" s="5"/>
      <c r="J21" s="5"/>
      <c r="V21" s="10" t="s">
        <v>2</v>
      </c>
      <c r="W21" s="15"/>
      <c r="X21" s="15"/>
      <c r="Y21" s="15"/>
      <c r="Z21" s="15"/>
      <c r="AA21" s="15"/>
      <c r="AB21" s="5"/>
    </row>
    <row r="22" spans="2:28" x14ac:dyDescent="0.35">
      <c r="B22" s="5" t="str">
        <f t="shared" si="3"/>
        <v>Chira</v>
      </c>
      <c r="C22" s="5">
        <f t="shared" si="1"/>
        <v>5</v>
      </c>
      <c r="D22" s="5" t="s">
        <v>364</v>
      </c>
      <c r="E22" s="5">
        <v>1</v>
      </c>
      <c r="F22" s="5" t="s">
        <v>68</v>
      </c>
      <c r="G22" s="5">
        <v>34</v>
      </c>
      <c r="H22" s="5">
        <v>0.4</v>
      </c>
      <c r="I22" s="5"/>
      <c r="J22" s="5"/>
      <c r="V22" s="10" t="s">
        <v>3</v>
      </c>
      <c r="W22" s="15"/>
      <c r="X22" s="15"/>
      <c r="Y22" s="15"/>
      <c r="Z22" s="15"/>
      <c r="AA22" s="15"/>
      <c r="AB22" s="5"/>
    </row>
    <row r="23" spans="2:28" x14ac:dyDescent="0.35">
      <c r="B23" s="5" t="str">
        <f t="shared" si="3"/>
        <v>Chira</v>
      </c>
      <c r="C23" s="5">
        <f t="shared" si="1"/>
        <v>5</v>
      </c>
      <c r="D23" s="5" t="s">
        <v>364</v>
      </c>
      <c r="E23" s="5">
        <v>1</v>
      </c>
      <c r="F23" s="5" t="s">
        <v>68</v>
      </c>
      <c r="G23" s="5">
        <v>30</v>
      </c>
      <c r="H23" s="5">
        <v>0.3</v>
      </c>
      <c r="I23" s="5"/>
      <c r="J23" s="5"/>
      <c r="V23" s="10" t="s">
        <v>4</v>
      </c>
      <c r="W23" s="15"/>
      <c r="X23" s="15"/>
      <c r="Y23" s="15"/>
      <c r="Z23" s="15"/>
      <c r="AA23" s="15"/>
      <c r="AB23" s="5"/>
    </row>
    <row r="24" spans="2:28" x14ac:dyDescent="0.35">
      <c r="B24" s="5" t="str">
        <f t="shared" si="3"/>
        <v>Chira</v>
      </c>
      <c r="C24" s="5">
        <f t="shared" si="1"/>
        <v>5</v>
      </c>
      <c r="D24" s="5" t="s">
        <v>364</v>
      </c>
      <c r="E24" s="5">
        <v>1</v>
      </c>
      <c r="F24" s="5" t="s">
        <v>68</v>
      </c>
      <c r="G24" s="5">
        <v>25</v>
      </c>
      <c r="H24" s="5">
        <v>0.2</v>
      </c>
      <c r="I24" s="5"/>
      <c r="J24" s="5"/>
      <c r="V24" s="10" t="s">
        <v>354</v>
      </c>
      <c r="W24" s="15"/>
      <c r="X24" s="15"/>
      <c r="Y24" s="15"/>
      <c r="Z24" s="15"/>
      <c r="AA24" s="15"/>
      <c r="AB24" s="5"/>
    </row>
    <row r="25" spans="2:28" x14ac:dyDescent="0.35">
      <c r="B25" s="5" t="str">
        <f t="shared" si="3"/>
        <v>Chira</v>
      </c>
      <c r="C25" s="5">
        <f t="shared" si="1"/>
        <v>5</v>
      </c>
      <c r="D25" s="5" t="s">
        <v>364</v>
      </c>
      <c r="E25" s="5">
        <v>1</v>
      </c>
      <c r="F25" s="5" t="s">
        <v>68</v>
      </c>
      <c r="G25" s="5">
        <v>23</v>
      </c>
      <c r="H25" s="5">
        <v>0.1</v>
      </c>
      <c r="I25" s="5"/>
      <c r="J25" s="5"/>
      <c r="Q25" s="12"/>
      <c r="V25" s="10" t="s">
        <v>17</v>
      </c>
      <c r="W25" s="15"/>
      <c r="X25" s="15"/>
      <c r="Y25" s="15"/>
      <c r="Z25" s="15"/>
      <c r="AA25" s="15"/>
      <c r="AB25" s="5"/>
    </row>
    <row r="26" spans="2:28" x14ac:dyDescent="0.35">
      <c r="B26" s="5" t="str">
        <f t="shared" si="3"/>
        <v>Chira</v>
      </c>
      <c r="C26" s="5">
        <f t="shared" si="1"/>
        <v>5</v>
      </c>
      <c r="D26" s="5" t="s">
        <v>364</v>
      </c>
      <c r="E26" s="5">
        <v>1</v>
      </c>
      <c r="F26" s="5" t="s">
        <v>68</v>
      </c>
      <c r="G26" s="5">
        <v>20</v>
      </c>
      <c r="H26" s="5">
        <v>0.1</v>
      </c>
      <c r="I26" s="5"/>
      <c r="J26" s="5"/>
      <c r="V26" s="10" t="s">
        <v>986</v>
      </c>
      <c r="W26" s="15"/>
      <c r="X26" s="15"/>
      <c r="Y26" s="15"/>
      <c r="Z26" s="15"/>
      <c r="AA26" s="15"/>
      <c r="AB26" s="5"/>
    </row>
    <row r="27" spans="2:28" x14ac:dyDescent="0.35">
      <c r="B27" s="5" t="str">
        <f t="shared" si="3"/>
        <v>Chira</v>
      </c>
      <c r="C27" s="5">
        <f t="shared" si="1"/>
        <v>5</v>
      </c>
      <c r="D27" s="5" t="s">
        <v>364</v>
      </c>
      <c r="E27" s="5">
        <v>1</v>
      </c>
      <c r="F27" s="5" t="s">
        <v>68</v>
      </c>
      <c r="G27" s="5">
        <v>28</v>
      </c>
      <c r="H27" s="5">
        <v>0.2</v>
      </c>
      <c r="I27" s="5"/>
      <c r="J27" s="5"/>
      <c r="V27" s="10" t="s">
        <v>988</v>
      </c>
      <c r="W27" s="15"/>
      <c r="X27" s="15"/>
      <c r="Y27" s="15"/>
      <c r="Z27" s="15"/>
      <c r="AA27" s="15"/>
      <c r="AB27" s="5"/>
    </row>
    <row r="28" spans="2:28" x14ac:dyDescent="0.35">
      <c r="B28" s="5" t="str">
        <f t="shared" si="3"/>
        <v>Chira</v>
      </c>
      <c r="C28" s="5">
        <f t="shared" si="1"/>
        <v>5</v>
      </c>
      <c r="D28" s="5" t="s">
        <v>364</v>
      </c>
      <c r="E28" s="5">
        <v>1</v>
      </c>
      <c r="F28" s="5" t="s">
        <v>68</v>
      </c>
      <c r="G28" s="5">
        <v>28</v>
      </c>
      <c r="H28" s="5">
        <v>0.2</v>
      </c>
      <c r="I28" s="5"/>
      <c r="J28" s="5"/>
      <c r="V28" s="10" t="s">
        <v>992</v>
      </c>
      <c r="W28" s="15"/>
      <c r="X28" s="15"/>
      <c r="Y28" s="15"/>
      <c r="Z28" s="15"/>
      <c r="AA28" s="15"/>
      <c r="AB28" s="5"/>
    </row>
    <row r="29" spans="2:28" x14ac:dyDescent="0.35">
      <c r="B29" s="5" t="str">
        <f t="shared" si="3"/>
        <v>Chira</v>
      </c>
      <c r="C29" s="5">
        <f t="shared" si="1"/>
        <v>5</v>
      </c>
      <c r="D29" s="5" t="s">
        <v>364</v>
      </c>
      <c r="E29" s="5">
        <v>1</v>
      </c>
      <c r="F29" s="5" t="s">
        <v>68</v>
      </c>
      <c r="G29" s="5">
        <v>29</v>
      </c>
      <c r="H29" s="5">
        <v>0.3</v>
      </c>
      <c r="I29" s="5"/>
      <c r="J29" s="5"/>
      <c r="V29" s="10" t="s">
        <v>5</v>
      </c>
      <c r="W29" s="15">
        <v>28.5</v>
      </c>
      <c r="X29" s="15">
        <v>28.5</v>
      </c>
      <c r="Y29" s="15">
        <v>28</v>
      </c>
      <c r="Z29" s="15">
        <f t="shared" ref="Z29:AA29" si="6">AVERAGE($W29:$Y29)</f>
        <v>28.333333333333332</v>
      </c>
      <c r="AA29" s="15">
        <f t="shared" si="6"/>
        <v>28.333333333333332</v>
      </c>
      <c r="AB29" s="5"/>
    </row>
    <row r="30" spans="2:28" x14ac:dyDescent="0.35">
      <c r="B30" s="5" t="str">
        <f t="shared" si="3"/>
        <v>Chira</v>
      </c>
      <c r="C30" s="5">
        <f t="shared" si="1"/>
        <v>5</v>
      </c>
      <c r="D30" s="5" t="s">
        <v>364</v>
      </c>
      <c r="E30" s="5">
        <v>1</v>
      </c>
      <c r="F30" s="5" t="s">
        <v>68</v>
      </c>
      <c r="G30" s="5">
        <v>30</v>
      </c>
      <c r="H30" s="5">
        <v>0.3</v>
      </c>
      <c r="I30" s="5"/>
      <c r="J30" s="5"/>
      <c r="V30" s="10" t="s">
        <v>989</v>
      </c>
      <c r="W30" s="15"/>
      <c r="X30" s="15"/>
      <c r="Y30" s="15"/>
      <c r="Z30" s="15"/>
      <c r="AA30" s="15"/>
      <c r="AB30" s="5"/>
    </row>
    <row r="31" spans="2:28" x14ac:dyDescent="0.35">
      <c r="B31" s="5" t="str">
        <f t="shared" si="3"/>
        <v>Chira</v>
      </c>
      <c r="C31" s="5">
        <f t="shared" si="1"/>
        <v>5</v>
      </c>
      <c r="D31" s="5" t="s">
        <v>364</v>
      </c>
      <c r="E31" s="5">
        <v>1</v>
      </c>
      <c r="F31" s="5" t="s">
        <v>68</v>
      </c>
      <c r="G31" s="5">
        <v>25</v>
      </c>
      <c r="H31" s="5">
        <v>0.2</v>
      </c>
      <c r="I31" s="5"/>
      <c r="J31" s="5"/>
      <c r="V31" s="10" t="s">
        <v>377</v>
      </c>
      <c r="W31" s="15"/>
      <c r="X31" s="15"/>
      <c r="Y31" s="15"/>
      <c r="Z31" s="15"/>
      <c r="AA31" s="15"/>
    </row>
    <row r="32" spans="2:28" x14ac:dyDescent="0.35">
      <c r="B32" s="5" t="str">
        <f t="shared" si="3"/>
        <v>Chira</v>
      </c>
      <c r="C32" s="5">
        <f t="shared" si="1"/>
        <v>5</v>
      </c>
      <c r="D32" s="5" t="s">
        <v>364</v>
      </c>
      <c r="E32" s="5">
        <v>1</v>
      </c>
      <c r="F32" s="5" t="s">
        <v>68</v>
      </c>
      <c r="G32" s="5">
        <v>23</v>
      </c>
      <c r="H32" s="5">
        <v>0.2</v>
      </c>
      <c r="I32" s="5"/>
      <c r="J32" s="5"/>
      <c r="V32" s="10" t="s">
        <v>387</v>
      </c>
      <c r="W32" s="15"/>
      <c r="X32" s="15"/>
      <c r="Y32" s="15"/>
      <c r="Z32" s="15"/>
      <c r="AA32" s="15"/>
    </row>
    <row r="33" spans="2:10" x14ac:dyDescent="0.35">
      <c r="B33" s="5" t="str">
        <f t="shared" si="3"/>
        <v>Chira</v>
      </c>
      <c r="C33" s="5">
        <f t="shared" si="1"/>
        <v>5</v>
      </c>
      <c r="D33" s="5" t="s">
        <v>364</v>
      </c>
      <c r="E33" s="5">
        <v>1</v>
      </c>
      <c r="F33" s="5" t="s">
        <v>68</v>
      </c>
      <c r="G33" s="5">
        <v>30</v>
      </c>
      <c r="H33" s="5">
        <v>0.3</v>
      </c>
      <c r="I33" s="5"/>
      <c r="J33" s="5"/>
    </row>
    <row r="34" spans="2:10" x14ac:dyDescent="0.35">
      <c r="B34" s="5" t="str">
        <f t="shared" si="3"/>
        <v>Chira</v>
      </c>
      <c r="C34" s="5">
        <f t="shared" si="1"/>
        <v>5</v>
      </c>
      <c r="D34" s="5" t="s">
        <v>364</v>
      </c>
      <c r="E34" s="5">
        <v>1</v>
      </c>
      <c r="F34" s="5" t="s">
        <v>68</v>
      </c>
      <c r="G34" s="5">
        <v>28</v>
      </c>
      <c r="H34" s="5">
        <v>0.3</v>
      </c>
      <c r="I34" s="5"/>
      <c r="J34" s="5"/>
    </row>
    <row r="35" spans="2:10" x14ac:dyDescent="0.35">
      <c r="B35" s="5" t="str">
        <f t="shared" si="3"/>
        <v>Chira</v>
      </c>
      <c r="C35" s="5">
        <f t="shared" si="1"/>
        <v>5</v>
      </c>
      <c r="D35" s="5" t="s">
        <v>364</v>
      </c>
      <c r="E35" s="5">
        <v>1</v>
      </c>
      <c r="F35" s="5" t="s">
        <v>68</v>
      </c>
      <c r="G35" s="5">
        <v>30</v>
      </c>
      <c r="H35" s="5">
        <v>0.3</v>
      </c>
      <c r="I35" s="5"/>
      <c r="J35" s="5"/>
    </row>
    <row r="36" spans="2:10" x14ac:dyDescent="0.35">
      <c r="B36" s="5" t="str">
        <f t="shared" si="3"/>
        <v>Chira</v>
      </c>
      <c r="C36" s="5">
        <f t="shared" si="1"/>
        <v>5</v>
      </c>
      <c r="D36" s="5" t="s">
        <v>364</v>
      </c>
      <c r="E36" s="5">
        <v>1</v>
      </c>
      <c r="F36" s="5" t="s">
        <v>68</v>
      </c>
      <c r="G36" s="5">
        <v>21</v>
      </c>
      <c r="H36" s="5">
        <v>0.1</v>
      </c>
      <c r="I36" s="5"/>
      <c r="J36" s="5"/>
    </row>
    <row r="37" spans="2:10" x14ac:dyDescent="0.35">
      <c r="B37" s="5" t="str">
        <f t="shared" si="3"/>
        <v>Chira</v>
      </c>
      <c r="C37" s="5">
        <f t="shared" si="1"/>
        <v>5</v>
      </c>
      <c r="D37" s="5" t="s">
        <v>364</v>
      </c>
      <c r="E37" s="5">
        <v>1</v>
      </c>
      <c r="F37" s="5" t="s">
        <v>68</v>
      </c>
      <c r="G37" s="5">
        <v>25</v>
      </c>
      <c r="H37" s="5">
        <v>0.2</v>
      </c>
      <c r="I37" s="5"/>
      <c r="J37" s="5"/>
    </row>
    <row r="38" spans="2:10" x14ac:dyDescent="0.35">
      <c r="B38" s="5" t="str">
        <f t="shared" si="3"/>
        <v>Chira</v>
      </c>
      <c r="C38" s="5">
        <f t="shared" si="1"/>
        <v>5</v>
      </c>
      <c r="D38" s="5" t="s">
        <v>364</v>
      </c>
      <c r="E38" s="5">
        <v>1</v>
      </c>
      <c r="F38" s="5" t="s">
        <v>68</v>
      </c>
      <c r="G38" s="5">
        <v>26</v>
      </c>
      <c r="H38" s="5">
        <v>0.2</v>
      </c>
      <c r="I38" s="5"/>
      <c r="J38" s="5"/>
    </row>
    <row r="39" spans="2:10" x14ac:dyDescent="0.35">
      <c r="B39" s="5" t="str">
        <f t="shared" si="3"/>
        <v>Chira</v>
      </c>
      <c r="C39" s="5">
        <f t="shared" si="1"/>
        <v>5</v>
      </c>
      <c r="D39" s="5" t="s">
        <v>364</v>
      </c>
      <c r="E39" s="5">
        <v>1</v>
      </c>
      <c r="F39" s="5" t="s">
        <v>68</v>
      </c>
      <c r="G39" s="5">
        <v>25</v>
      </c>
      <c r="H39" s="5">
        <v>0.2</v>
      </c>
      <c r="I39" s="5"/>
      <c r="J39" s="5"/>
    </row>
    <row r="40" spans="2:10" x14ac:dyDescent="0.35">
      <c r="B40" s="5" t="str">
        <f t="shared" si="3"/>
        <v>Chira</v>
      </c>
      <c r="C40" s="5">
        <f t="shared" si="1"/>
        <v>5</v>
      </c>
      <c r="D40" s="5" t="s">
        <v>364</v>
      </c>
      <c r="E40" s="5">
        <v>1</v>
      </c>
      <c r="F40" s="5" t="s">
        <v>68</v>
      </c>
      <c r="G40" s="5">
        <v>25</v>
      </c>
      <c r="H40" s="5">
        <v>0.2</v>
      </c>
      <c r="I40" s="5"/>
      <c r="J40" s="5"/>
    </row>
    <row r="41" spans="2:10" x14ac:dyDescent="0.35">
      <c r="B41" s="5" t="str">
        <f t="shared" si="3"/>
        <v>Chira</v>
      </c>
      <c r="C41" s="5">
        <f t="shared" si="1"/>
        <v>5</v>
      </c>
      <c r="D41" s="5" t="s">
        <v>364</v>
      </c>
      <c r="E41" s="5">
        <v>1</v>
      </c>
      <c r="F41" s="5" t="s">
        <v>68</v>
      </c>
      <c r="G41" s="5">
        <v>27</v>
      </c>
      <c r="H41" s="5">
        <v>0.2</v>
      </c>
      <c r="I41" s="5"/>
      <c r="J41" s="5"/>
    </row>
    <row r="42" spans="2:10" x14ac:dyDescent="0.35">
      <c r="B42" s="5" t="str">
        <f t="shared" si="3"/>
        <v>Chira</v>
      </c>
      <c r="C42" s="5">
        <f t="shared" si="1"/>
        <v>5</v>
      </c>
      <c r="D42" s="5" t="s">
        <v>364</v>
      </c>
      <c r="E42" s="5">
        <v>1</v>
      </c>
      <c r="F42" s="5" t="s">
        <v>68</v>
      </c>
      <c r="G42" s="5">
        <v>28</v>
      </c>
      <c r="H42" s="5">
        <v>0.2</v>
      </c>
      <c r="I42" s="5"/>
      <c r="J42" s="5"/>
    </row>
    <row r="43" spans="2:10" x14ac:dyDescent="0.35">
      <c r="B43" s="5" t="str">
        <f t="shared" si="3"/>
        <v>Chira</v>
      </c>
      <c r="C43" s="5">
        <f t="shared" si="1"/>
        <v>5</v>
      </c>
      <c r="D43" s="5" t="s">
        <v>364</v>
      </c>
      <c r="E43" s="5">
        <v>1</v>
      </c>
      <c r="F43" s="5" t="s">
        <v>68</v>
      </c>
      <c r="G43" s="5">
        <v>25</v>
      </c>
      <c r="H43" s="5">
        <v>0.1</v>
      </c>
      <c r="I43" s="5"/>
      <c r="J43" s="5"/>
    </row>
    <row r="44" spans="2:10" x14ac:dyDescent="0.35">
      <c r="B44" s="5" t="str">
        <f t="shared" si="3"/>
        <v>Chira</v>
      </c>
      <c r="C44" s="5">
        <f t="shared" si="1"/>
        <v>5</v>
      </c>
      <c r="D44" s="5" t="s">
        <v>364</v>
      </c>
      <c r="E44" s="5">
        <v>1</v>
      </c>
      <c r="F44" s="5" t="s">
        <v>68</v>
      </c>
      <c r="G44" s="5">
        <v>26</v>
      </c>
      <c r="H44" s="5">
        <v>0.2</v>
      </c>
      <c r="I44" s="5"/>
      <c r="J44" s="5"/>
    </row>
    <row r="45" spans="2:10" x14ac:dyDescent="0.35">
      <c r="B45" s="5" t="str">
        <f t="shared" si="3"/>
        <v>Chira</v>
      </c>
      <c r="C45" s="5">
        <f t="shared" si="1"/>
        <v>5</v>
      </c>
      <c r="D45" s="5" t="s">
        <v>364</v>
      </c>
      <c r="E45" s="5">
        <v>1</v>
      </c>
      <c r="F45" s="5" t="s">
        <v>68</v>
      </c>
      <c r="G45" s="5">
        <v>27</v>
      </c>
      <c r="H45" s="5">
        <v>0.2</v>
      </c>
      <c r="I45" s="5"/>
      <c r="J45" s="5"/>
    </row>
    <row r="46" spans="2:10" x14ac:dyDescent="0.35">
      <c r="B46" s="5" t="str">
        <f t="shared" si="3"/>
        <v>Chira</v>
      </c>
      <c r="C46" s="5">
        <f t="shared" si="1"/>
        <v>5</v>
      </c>
      <c r="D46" s="5" t="s">
        <v>364</v>
      </c>
      <c r="E46" s="5">
        <v>1</v>
      </c>
      <c r="F46" s="5" t="s">
        <v>68</v>
      </c>
      <c r="G46" s="5">
        <v>24</v>
      </c>
      <c r="H46" s="5">
        <v>0.2</v>
      </c>
      <c r="I46" s="5"/>
      <c r="J46" s="5"/>
    </row>
    <row r="47" spans="2:10" x14ac:dyDescent="0.35">
      <c r="B47" s="5" t="str">
        <f t="shared" ref="B47:B63" si="7">$W$5</f>
        <v>Chira</v>
      </c>
      <c r="C47" s="5">
        <f t="shared" ref="C47:C63" si="8">$W$6</f>
        <v>5</v>
      </c>
      <c r="D47" s="5" t="s">
        <v>373</v>
      </c>
      <c r="E47" s="5">
        <v>1</v>
      </c>
      <c r="F47" s="5" t="s">
        <v>156</v>
      </c>
      <c r="G47" s="5">
        <v>172</v>
      </c>
      <c r="H47" s="5">
        <v>195</v>
      </c>
      <c r="I47" s="5"/>
      <c r="J47" s="5"/>
    </row>
    <row r="48" spans="2:10" x14ac:dyDescent="0.35">
      <c r="B48" s="5" t="str">
        <f t="shared" si="7"/>
        <v>Chira</v>
      </c>
      <c r="C48" s="5">
        <f t="shared" si="8"/>
        <v>5</v>
      </c>
      <c r="D48" s="5" t="s">
        <v>373</v>
      </c>
      <c r="E48" s="5">
        <v>1</v>
      </c>
      <c r="F48" s="5" t="s">
        <v>23</v>
      </c>
      <c r="G48" s="5">
        <v>162</v>
      </c>
      <c r="H48" s="5">
        <v>71.8</v>
      </c>
      <c r="I48" s="5"/>
      <c r="J48" s="5"/>
    </row>
    <row r="49" spans="2:10" x14ac:dyDescent="0.35">
      <c r="B49" s="5" t="str">
        <f t="shared" si="7"/>
        <v>Chira</v>
      </c>
      <c r="C49" s="5">
        <f t="shared" si="8"/>
        <v>5</v>
      </c>
      <c r="D49" s="5" t="s">
        <v>373</v>
      </c>
      <c r="E49" s="5">
        <v>1</v>
      </c>
      <c r="F49" s="5" t="s">
        <v>256</v>
      </c>
      <c r="G49" s="5">
        <v>81</v>
      </c>
      <c r="H49" s="5">
        <v>5.3</v>
      </c>
      <c r="I49" s="5"/>
      <c r="J49" s="5"/>
    </row>
    <row r="50" spans="2:10" x14ac:dyDescent="0.35">
      <c r="B50" s="5" t="str">
        <f t="shared" si="7"/>
        <v>Chira</v>
      </c>
      <c r="C50" s="5">
        <f t="shared" si="8"/>
        <v>5</v>
      </c>
      <c r="D50" s="5" t="s">
        <v>373</v>
      </c>
      <c r="E50" s="5">
        <v>1</v>
      </c>
      <c r="F50" s="5" t="s">
        <v>23</v>
      </c>
      <c r="G50" s="5">
        <v>182</v>
      </c>
      <c r="H50" s="5">
        <v>94.5</v>
      </c>
      <c r="I50" s="5"/>
      <c r="J50" s="5"/>
    </row>
    <row r="51" spans="2:10" x14ac:dyDescent="0.35">
      <c r="B51" s="5" t="str">
        <f t="shared" si="7"/>
        <v>Chira</v>
      </c>
      <c r="C51" s="5">
        <f t="shared" si="8"/>
        <v>5</v>
      </c>
      <c r="D51" s="5" t="s">
        <v>373</v>
      </c>
      <c r="E51" s="5">
        <v>1</v>
      </c>
      <c r="F51" s="5" t="s">
        <v>256</v>
      </c>
      <c r="G51" s="5">
        <v>111</v>
      </c>
      <c r="H51" s="5">
        <v>11.3</v>
      </c>
      <c r="I51" s="5"/>
      <c r="J51" s="5"/>
    </row>
    <row r="52" spans="2:10" x14ac:dyDescent="0.35">
      <c r="B52" s="5" t="str">
        <f t="shared" si="7"/>
        <v>Chira</v>
      </c>
      <c r="C52" s="5">
        <f t="shared" si="8"/>
        <v>5</v>
      </c>
      <c r="D52" s="5" t="s">
        <v>373</v>
      </c>
      <c r="E52" s="5">
        <v>1</v>
      </c>
      <c r="F52" s="5" t="s">
        <v>256</v>
      </c>
      <c r="G52" s="5">
        <v>121</v>
      </c>
      <c r="H52" s="5">
        <v>26.7</v>
      </c>
      <c r="I52" s="5"/>
      <c r="J52" s="5"/>
    </row>
    <row r="53" spans="2:10" x14ac:dyDescent="0.35">
      <c r="B53" s="5" t="str">
        <f t="shared" si="7"/>
        <v>Chira</v>
      </c>
      <c r="C53" s="5">
        <f t="shared" si="8"/>
        <v>5</v>
      </c>
      <c r="D53" s="5" t="s">
        <v>373</v>
      </c>
      <c r="E53" s="5">
        <v>2</v>
      </c>
      <c r="F53" s="5" t="s">
        <v>44</v>
      </c>
      <c r="G53" s="5">
        <v>151</v>
      </c>
      <c r="H53" s="5">
        <v>75.3</v>
      </c>
      <c r="I53" s="5"/>
      <c r="J53" s="5"/>
    </row>
    <row r="54" spans="2:10" x14ac:dyDescent="0.35">
      <c r="B54" s="5" t="str">
        <f t="shared" si="7"/>
        <v>Chira</v>
      </c>
      <c r="C54" s="5">
        <f t="shared" si="8"/>
        <v>5</v>
      </c>
      <c r="D54" s="5" t="s">
        <v>373</v>
      </c>
      <c r="E54" s="5">
        <v>2</v>
      </c>
      <c r="F54" s="5" t="s">
        <v>87</v>
      </c>
      <c r="G54" s="5">
        <v>82</v>
      </c>
      <c r="H54" s="5">
        <v>10.9</v>
      </c>
      <c r="I54" s="5"/>
      <c r="J54" s="5"/>
    </row>
    <row r="55" spans="2:10" x14ac:dyDescent="0.35">
      <c r="B55" s="5" t="str">
        <f t="shared" si="7"/>
        <v>Chira</v>
      </c>
      <c r="C55" s="5">
        <f t="shared" si="8"/>
        <v>5</v>
      </c>
      <c r="D55" s="5" t="s">
        <v>373</v>
      </c>
      <c r="E55" s="5">
        <v>2</v>
      </c>
      <c r="F55" s="5" t="s">
        <v>256</v>
      </c>
      <c r="G55" s="5">
        <v>135</v>
      </c>
      <c r="H55" s="5">
        <v>27.8</v>
      </c>
      <c r="I55" s="5"/>
      <c r="J55" s="5"/>
    </row>
    <row r="56" spans="2:10" x14ac:dyDescent="0.35">
      <c r="B56" s="5" t="str">
        <f t="shared" si="7"/>
        <v>Chira</v>
      </c>
      <c r="C56" s="5">
        <f t="shared" si="8"/>
        <v>5</v>
      </c>
      <c r="D56" s="5" t="s">
        <v>373</v>
      </c>
      <c r="E56" s="5">
        <v>2</v>
      </c>
      <c r="F56" s="5" t="s">
        <v>256</v>
      </c>
      <c r="G56" s="5">
        <v>123</v>
      </c>
      <c r="H56" s="5">
        <v>16</v>
      </c>
      <c r="I56" s="5"/>
      <c r="J56" s="5"/>
    </row>
    <row r="57" spans="2:10" x14ac:dyDescent="0.35">
      <c r="B57" s="5" t="str">
        <f t="shared" si="7"/>
        <v>Chira</v>
      </c>
      <c r="C57" s="5">
        <f t="shared" si="8"/>
        <v>5</v>
      </c>
      <c r="D57" s="5" t="s">
        <v>373</v>
      </c>
      <c r="E57" s="5">
        <v>2</v>
      </c>
      <c r="F57" s="5" t="s">
        <v>102</v>
      </c>
      <c r="G57" s="5">
        <v>130</v>
      </c>
      <c r="H57" s="5">
        <v>39.4</v>
      </c>
      <c r="I57" s="5"/>
      <c r="J57" s="5"/>
    </row>
    <row r="58" spans="2:10" x14ac:dyDescent="0.35">
      <c r="B58" s="5" t="str">
        <f t="shared" si="7"/>
        <v>Chira</v>
      </c>
      <c r="C58" s="5">
        <f t="shared" si="8"/>
        <v>5</v>
      </c>
      <c r="D58" s="5" t="s">
        <v>373</v>
      </c>
      <c r="E58" s="5">
        <v>3</v>
      </c>
      <c r="F58" s="5" t="s">
        <v>23</v>
      </c>
      <c r="G58" s="5">
        <v>172</v>
      </c>
      <c r="H58" s="5">
        <v>77.5</v>
      </c>
      <c r="I58" s="5"/>
      <c r="J58" s="5"/>
    </row>
    <row r="59" spans="2:10" x14ac:dyDescent="0.35">
      <c r="B59" s="5" t="str">
        <f t="shared" si="7"/>
        <v>Chira</v>
      </c>
      <c r="C59" s="5">
        <f t="shared" si="8"/>
        <v>5</v>
      </c>
      <c r="D59" s="5" t="s">
        <v>373</v>
      </c>
      <c r="E59" s="5">
        <v>3</v>
      </c>
      <c r="F59" s="5" t="s">
        <v>256</v>
      </c>
      <c r="G59" s="5">
        <v>114</v>
      </c>
      <c r="H59" s="5">
        <v>12.6</v>
      </c>
      <c r="I59" s="5"/>
      <c r="J59" s="5"/>
    </row>
    <row r="60" spans="2:10" x14ac:dyDescent="0.35">
      <c r="B60" s="5" t="str">
        <f t="shared" si="7"/>
        <v>Chira</v>
      </c>
      <c r="C60" s="5">
        <f t="shared" si="8"/>
        <v>5</v>
      </c>
      <c r="D60" s="5" t="s">
        <v>373</v>
      </c>
      <c r="E60" s="5">
        <v>3</v>
      </c>
      <c r="F60" s="5" t="s">
        <v>256</v>
      </c>
      <c r="G60" s="5">
        <v>112</v>
      </c>
      <c r="H60" s="5">
        <v>12.9</v>
      </c>
      <c r="I60" s="5"/>
      <c r="J60" s="5"/>
    </row>
    <row r="61" spans="2:10" x14ac:dyDescent="0.35">
      <c r="B61" s="5" t="str">
        <f t="shared" si="7"/>
        <v>Chira</v>
      </c>
      <c r="C61" s="5">
        <f t="shared" si="8"/>
        <v>5</v>
      </c>
      <c r="D61" s="5" t="s">
        <v>373</v>
      </c>
      <c r="E61" s="5">
        <v>3</v>
      </c>
      <c r="F61" s="5" t="s">
        <v>256</v>
      </c>
      <c r="G61" s="5">
        <v>125</v>
      </c>
      <c r="H61" s="5">
        <v>19.600000000000001</v>
      </c>
      <c r="I61" s="5"/>
      <c r="J61" s="5"/>
    </row>
    <row r="62" spans="2:10" x14ac:dyDescent="0.35">
      <c r="B62" s="5" t="str">
        <f t="shared" si="7"/>
        <v>Chira</v>
      </c>
      <c r="C62" s="5">
        <f t="shared" si="8"/>
        <v>5</v>
      </c>
      <c r="D62" s="5" t="s">
        <v>373</v>
      </c>
      <c r="E62" s="5">
        <v>3</v>
      </c>
      <c r="F62" s="5" t="s">
        <v>256</v>
      </c>
      <c r="G62" s="5">
        <v>80</v>
      </c>
      <c r="H62" s="5">
        <v>4.7</v>
      </c>
      <c r="I62" s="5"/>
      <c r="J62" s="5"/>
    </row>
    <row r="63" spans="2:10" x14ac:dyDescent="0.35">
      <c r="B63" s="5" t="str">
        <f t="shared" si="7"/>
        <v>Chira</v>
      </c>
      <c r="C63" s="5">
        <f t="shared" si="8"/>
        <v>5</v>
      </c>
      <c r="D63" s="5" t="s">
        <v>373</v>
      </c>
      <c r="E63" s="5">
        <v>3</v>
      </c>
      <c r="F63" s="5" t="s">
        <v>23</v>
      </c>
      <c r="G63" s="5">
        <v>202</v>
      </c>
      <c r="H63" s="5">
        <v>111</v>
      </c>
      <c r="I63" s="5"/>
      <c r="J63" s="5"/>
    </row>
  </sheetData>
  <mergeCells count="1">
    <mergeCell ref="W3:AA3"/>
  </mergeCells>
  <phoneticPr fontId="3" type="noConversion"/>
  <conditionalFormatting sqref="W5:W9">
    <cfRule type="containsBlanks" dxfId="37" priority="6">
      <formula>LEN(TRIM(W5))=0</formula>
    </cfRule>
  </conditionalFormatting>
  <conditionalFormatting sqref="W13:Y14 Z15:AA15 W17:Y18">
    <cfRule type="containsBlanks" dxfId="36" priority="7">
      <formula>LEN(TRIM(W13))=0</formula>
    </cfRule>
  </conditionalFormatting>
  <conditionalFormatting sqref="W20:Y32">
    <cfRule type="containsBlanks" dxfId="35" priority="5">
      <formula>LEN(TRIM(W20))=0</formula>
    </cfRule>
  </conditionalFormatting>
  <conditionalFormatting sqref="Z31">
    <cfRule type="containsBlanks" dxfId="34" priority="2">
      <formula>LEN(TRIM(Z31))=0</formula>
    </cfRule>
  </conditionalFormatting>
  <conditionalFormatting sqref="AA31">
    <cfRule type="containsBlanks" dxfId="33" priority="1">
      <formula>LEN(TRIM(AA31))=0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49" id="{354A2CBF-6730-4219-8EF5-3D38956DB159}">
            <xm:f>COUNT(MATCH($F4,'Potential Species'!$C$4:$C$945, 0))=0</xm:f>
            <x14:dxf>
              <fill>
                <patternFill>
                  <bgColor theme="5" tint="0.79998168889431442"/>
                </patternFill>
              </fill>
            </x14:dxf>
          </x14:cfRule>
          <xm:sqref>F4:F63</xm:sqref>
        </x14:conditionalFormatting>
        <x14:conditionalFormatting xmlns:xm="http://schemas.microsoft.com/office/excel/2006/main">
          <x14:cfRule type="expression" priority="250" id="{3A7546F7-9FD9-4647-8814-4CE99C715CBD}">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30FBFDB-6928-4B01-82D2-38888F79BA0A}">
          <x14:formula1>
            <xm:f>'Potential Species'!$F$4:$F$6</xm:f>
          </x14:formula1>
          <xm:sqref>N4 D4:D63</xm:sqref>
        </x14:dataValidation>
      </x14:dataValidations>
    </ext>
  </extLs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1456-1044-4E6A-A90C-DC82F3C85AD9}">
  <dimension ref="B1:AB70"/>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7.63281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1143</v>
      </c>
      <c r="X3" s="44"/>
      <c r="Y3" s="44"/>
      <c r="Z3" s="44"/>
      <c r="AA3" s="44"/>
      <c r="AB3" s="4"/>
    </row>
    <row r="4" spans="2:28" x14ac:dyDescent="0.35">
      <c r="B4" s="5" t="str">
        <f t="shared" ref="B4" si="0">$W$5</f>
        <v>Punta Morales</v>
      </c>
      <c r="C4" s="5">
        <f t="shared" ref="C4:C35" si="1">$W$6</f>
        <v>6</v>
      </c>
      <c r="D4" s="5" t="s">
        <v>364</v>
      </c>
      <c r="E4" s="5">
        <v>1</v>
      </c>
      <c r="F4" s="5" t="s">
        <v>35</v>
      </c>
      <c r="G4" s="5">
        <v>16</v>
      </c>
      <c r="H4" s="5">
        <v>0.1</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36" si="2">$W$5</f>
        <v>Punta Morales</v>
      </c>
      <c r="C5" s="5">
        <f t="shared" si="1"/>
        <v>6</v>
      </c>
      <c r="D5" s="5" t="s">
        <v>364</v>
      </c>
      <c r="E5" s="5">
        <v>1</v>
      </c>
      <c r="F5" s="5" t="s">
        <v>35</v>
      </c>
      <c r="G5" s="5">
        <v>15</v>
      </c>
      <c r="H5" s="5">
        <v>0.1</v>
      </c>
      <c r="I5" s="5"/>
      <c r="J5" s="5"/>
      <c r="V5" s="10" t="s">
        <v>295</v>
      </c>
      <c r="W5" s="29" t="s">
        <v>16</v>
      </c>
      <c r="X5" s="29" t="str">
        <f>PuntaMorales6_Info[[#This Row],[Centipede Net 1.1]]</f>
        <v>Punta Morales</v>
      </c>
      <c r="Y5" s="29" t="str">
        <f>PuntaMorales6_Info[[#This Row],[Centipede Net 1.1]]</f>
        <v>Punta Morales</v>
      </c>
      <c r="Z5" s="29" t="str">
        <f>PuntaMorales6_Info[[#This Row],[Centipede Net 1.1]]</f>
        <v>Punta Morales</v>
      </c>
      <c r="AA5" s="29" t="str">
        <f>PuntaMorales6_Info[[#This Row],[Centipede Net 1.1]]</f>
        <v>Punta Morales</v>
      </c>
      <c r="AB5" s="5"/>
    </row>
    <row r="6" spans="2:28" x14ac:dyDescent="0.35">
      <c r="B6" s="5" t="str">
        <f t="shared" si="2"/>
        <v>Punta Morales</v>
      </c>
      <c r="C6" s="5">
        <f t="shared" si="1"/>
        <v>6</v>
      </c>
      <c r="D6" s="5" t="s">
        <v>364</v>
      </c>
      <c r="E6" s="5">
        <v>1</v>
      </c>
      <c r="F6" s="5" t="s">
        <v>35</v>
      </c>
      <c r="G6" s="5">
        <v>17</v>
      </c>
      <c r="H6" s="5">
        <v>0.1</v>
      </c>
      <c r="I6" s="5"/>
      <c r="J6" s="5"/>
      <c r="V6" s="10" t="s">
        <v>1053</v>
      </c>
      <c r="W6" s="15">
        <v>6</v>
      </c>
      <c r="X6" s="15">
        <f>PuntaMorales6_Info[[#This Row],[Centipede Net 1.1]]</f>
        <v>6</v>
      </c>
      <c r="Y6" s="15">
        <f>PuntaMorales6_Info[[#This Row],[Centipede Net 1.1]]</f>
        <v>6</v>
      </c>
      <c r="Z6" s="15">
        <f>PuntaMorales6_Info[[#This Row],[Centipede Net 1.1]]</f>
        <v>6</v>
      </c>
      <c r="AA6" s="15">
        <f>PuntaMorales6_Info[[#This Row],[Centipede Net 1.1]]</f>
        <v>6</v>
      </c>
      <c r="AB6" s="9"/>
    </row>
    <row r="7" spans="2:28" x14ac:dyDescent="0.35">
      <c r="B7" s="5" t="str">
        <f t="shared" si="2"/>
        <v>Punta Morales</v>
      </c>
      <c r="C7" s="5">
        <f t="shared" si="1"/>
        <v>6</v>
      </c>
      <c r="D7" s="5" t="s">
        <v>364</v>
      </c>
      <c r="E7" s="5">
        <v>1</v>
      </c>
      <c r="F7" s="5" t="s">
        <v>71</v>
      </c>
      <c r="G7" s="5">
        <v>37</v>
      </c>
      <c r="H7" s="5">
        <v>0.5</v>
      </c>
      <c r="I7" s="5"/>
      <c r="J7" s="5"/>
      <c r="V7" s="10" t="s">
        <v>993</v>
      </c>
      <c r="W7" s="29" t="s">
        <v>994</v>
      </c>
      <c r="X7" s="29" t="str">
        <f>PuntaMorales6_Info[[#This Row],[Centipede Net 1.1]]</f>
        <v>Rainy</v>
      </c>
      <c r="Y7" s="29" t="str">
        <f>PuntaMorales6_Info[[#This Row],[Centipede Net 1.1]]</f>
        <v>Rainy</v>
      </c>
      <c r="Z7" s="29" t="str">
        <f>PuntaMorales6_Info[[#This Row],[Centipede Net 1.1]]</f>
        <v>Rainy</v>
      </c>
      <c r="AA7" s="29" t="str">
        <f>PuntaMorales6_Info[[#This Row],[Centipede Net 1.1]]</f>
        <v>Rainy</v>
      </c>
      <c r="AB7" s="11"/>
    </row>
    <row r="8" spans="2:28" x14ac:dyDescent="0.35">
      <c r="B8" s="5" t="str">
        <f t="shared" si="2"/>
        <v>Punta Morales</v>
      </c>
      <c r="C8" s="5">
        <f t="shared" si="1"/>
        <v>6</v>
      </c>
      <c r="D8" s="5" t="s">
        <v>364</v>
      </c>
      <c r="E8" s="5">
        <v>1</v>
      </c>
      <c r="F8" s="5" t="s">
        <v>71</v>
      </c>
      <c r="G8" s="5">
        <v>39</v>
      </c>
      <c r="H8" s="5">
        <v>0.6</v>
      </c>
      <c r="I8" s="5"/>
      <c r="J8" s="5"/>
      <c r="V8" s="10" t="s">
        <v>384</v>
      </c>
      <c r="W8" s="16">
        <v>45130</v>
      </c>
      <c r="X8" s="16">
        <f>PuntaMorales6_Info[[#This Row],[Centipede Net 1.1]]</f>
        <v>45130</v>
      </c>
      <c r="Y8" s="16">
        <f>PuntaMorales6_Info[[#This Row],[Centipede Net 1.1]]</f>
        <v>45130</v>
      </c>
      <c r="Z8" s="16">
        <f>PuntaMorales6_Info[[#This Row],[Centipede Net 1.1]]</f>
        <v>45130</v>
      </c>
      <c r="AA8" s="16">
        <f>PuntaMorales6_Info[[#This Row],[Centipede Net 1.1]]</f>
        <v>45130</v>
      </c>
      <c r="AB8" s="5"/>
    </row>
    <row r="9" spans="2:28" x14ac:dyDescent="0.35">
      <c r="B9" s="5" t="str">
        <f t="shared" si="2"/>
        <v>Punta Morales</v>
      </c>
      <c r="C9" s="5">
        <f t="shared" si="1"/>
        <v>6</v>
      </c>
      <c r="D9" s="5" t="s">
        <v>364</v>
      </c>
      <c r="E9" s="5">
        <v>1</v>
      </c>
      <c r="F9" s="5" t="s">
        <v>71</v>
      </c>
      <c r="G9" s="5">
        <v>45</v>
      </c>
      <c r="H9" s="5">
        <v>1</v>
      </c>
      <c r="I9" s="5"/>
      <c r="J9" s="5"/>
      <c r="V9" s="10" t="s">
        <v>392</v>
      </c>
      <c r="W9" s="17">
        <v>0.625</v>
      </c>
      <c r="X9" s="17">
        <f>PuntaMorales6_Info[[#This Row],[Centipede Net 1.1]]</f>
        <v>0.625</v>
      </c>
      <c r="Y9" s="17">
        <f>PuntaMorales6_Info[[#This Row],[Centipede Net 1.1]]</f>
        <v>0.625</v>
      </c>
      <c r="Z9" s="17">
        <f>PuntaMorales6_Info[[#This Row],[Centipede Net 1.1]]</f>
        <v>0.625</v>
      </c>
      <c r="AA9" s="17">
        <f>PuntaMorales6_Info[[#This Row],[Centipede Net 1.1]]</f>
        <v>0.625</v>
      </c>
      <c r="AB9" s="10"/>
    </row>
    <row r="10" spans="2:28" x14ac:dyDescent="0.35">
      <c r="B10" s="5" t="str">
        <f t="shared" si="2"/>
        <v>Punta Morales</v>
      </c>
      <c r="C10" s="5">
        <f t="shared" si="1"/>
        <v>6</v>
      </c>
      <c r="D10" s="5" t="s">
        <v>364</v>
      </c>
      <c r="E10" s="5">
        <v>1</v>
      </c>
      <c r="F10" s="5" t="s">
        <v>35</v>
      </c>
      <c r="G10" s="5">
        <v>15</v>
      </c>
      <c r="H10" s="5">
        <v>0.1</v>
      </c>
      <c r="I10" s="5"/>
      <c r="J10" s="5"/>
      <c r="V10" s="10" t="s">
        <v>366</v>
      </c>
      <c r="W10" s="15" t="s">
        <v>373</v>
      </c>
      <c r="X10" s="15" t="s">
        <v>373</v>
      </c>
      <c r="Y10" s="15" t="s">
        <v>373</v>
      </c>
      <c r="Z10" s="15" t="s">
        <v>364</v>
      </c>
      <c r="AA10" s="15" t="s">
        <v>365</v>
      </c>
      <c r="AB10" s="5"/>
    </row>
    <row r="11" spans="2:28" x14ac:dyDescent="0.35">
      <c r="B11" s="5" t="str">
        <f t="shared" si="2"/>
        <v>Punta Morales</v>
      </c>
      <c r="C11" s="5">
        <f t="shared" si="1"/>
        <v>6</v>
      </c>
      <c r="D11" s="5" t="s">
        <v>364</v>
      </c>
      <c r="E11" s="5">
        <v>1</v>
      </c>
      <c r="F11" s="5" t="s">
        <v>35</v>
      </c>
      <c r="G11" s="5">
        <v>16</v>
      </c>
      <c r="H11" s="5">
        <v>0.1</v>
      </c>
      <c r="I11" s="5"/>
      <c r="J11" s="5"/>
      <c r="V11" s="10" t="s">
        <v>978</v>
      </c>
      <c r="W11" s="15">
        <v>1</v>
      </c>
      <c r="X11" s="15">
        <v>2</v>
      </c>
      <c r="Y11" s="15">
        <v>3</v>
      </c>
      <c r="Z11" s="15">
        <v>1</v>
      </c>
      <c r="AA11" s="15">
        <v>1</v>
      </c>
      <c r="AB11" s="5"/>
    </row>
    <row r="12" spans="2:28" x14ac:dyDescent="0.35">
      <c r="B12" s="5" t="str">
        <f t="shared" si="2"/>
        <v>Punta Morales</v>
      </c>
      <c r="C12" s="5">
        <f t="shared" si="1"/>
        <v>6</v>
      </c>
      <c r="D12" s="5" t="s">
        <v>364</v>
      </c>
      <c r="E12" s="5">
        <v>1</v>
      </c>
      <c r="F12" s="5" t="s">
        <v>35</v>
      </c>
      <c r="G12" s="5">
        <v>16</v>
      </c>
      <c r="H12" s="5">
        <v>0.1</v>
      </c>
      <c r="I12" s="5"/>
      <c r="J12" s="5"/>
      <c r="V12" s="10" t="s">
        <v>367</v>
      </c>
      <c r="W12" s="15" t="str">
        <f>_xlfn.XLOOKUP(_xlfn.CONCAT(W5, " ", W6,  ".", W11), Sample_Coordinates[Sample Name], Sample_Coordinates[Coordinates], "Error")</f>
        <v>10.06751, -84.95742</v>
      </c>
      <c r="X12" s="15" t="str">
        <f>_xlfn.XLOOKUP(_xlfn.CONCAT(X5, " ", X6,  ".", X11), Sample_Coordinates[Sample Name], Sample_Coordinates[Coordinates], "Error")</f>
        <v>10.06744, -84.95768</v>
      </c>
      <c r="Y12" s="15" t="str">
        <f>_xlfn.XLOOKUP(_xlfn.CONCAT(Y5, " ", Y6,  ".", Y11), Sample_Coordinates[Sample Name], Sample_Coordinates[Coordinates], "Error")</f>
        <v>10.17536, -85.10791</v>
      </c>
      <c r="Z12" s="15" t="str">
        <f>_xlfn.XLOOKUP(_xlfn.CONCAT(Y5, " ", 2,  ".", Y11), Sample_Coordinates[Sample Name], Sample_Coordinates[Coordinates], "Error")</f>
        <v>10.0673, -84.95822</v>
      </c>
      <c r="AA12" s="15" t="str">
        <f>_xlfn.XLOOKUP(_xlfn.CONCAT(Y5, " ", 2,  ".", Y11), Sample_Coordinates[Sample Name], Sample_Coordinates[Coordinates], "Error")</f>
        <v>10.0673, -84.95822</v>
      </c>
      <c r="AB12" s="5"/>
    </row>
    <row r="13" spans="2:28" x14ac:dyDescent="0.35">
      <c r="B13" s="5" t="str">
        <f t="shared" si="2"/>
        <v>Punta Morales</v>
      </c>
      <c r="C13" s="5">
        <f t="shared" si="1"/>
        <v>6</v>
      </c>
      <c r="D13" s="5" t="s">
        <v>364</v>
      </c>
      <c r="E13" s="5">
        <v>1</v>
      </c>
      <c r="F13" s="5" t="s">
        <v>35</v>
      </c>
      <c r="G13" s="5">
        <v>25</v>
      </c>
      <c r="H13" s="5">
        <v>0.4</v>
      </c>
      <c r="I13" s="5"/>
      <c r="J13" s="5"/>
      <c r="V13" s="10" t="s">
        <v>368</v>
      </c>
      <c r="W13" s="18">
        <v>0.64583333333333337</v>
      </c>
      <c r="X13" s="18">
        <v>0.64583333333333337</v>
      </c>
      <c r="Y13" s="18">
        <v>0.63541666666666663</v>
      </c>
      <c r="Z13" s="15"/>
      <c r="AA13" s="15"/>
    </row>
    <row r="14" spans="2:28" x14ac:dyDescent="0.35">
      <c r="B14" s="5" t="str">
        <f t="shared" si="2"/>
        <v>Punta Morales</v>
      </c>
      <c r="C14" s="5">
        <f t="shared" si="1"/>
        <v>6</v>
      </c>
      <c r="D14" s="5" t="s">
        <v>364</v>
      </c>
      <c r="E14" s="5">
        <v>1</v>
      </c>
      <c r="F14" s="5" t="s">
        <v>35</v>
      </c>
      <c r="G14" s="5">
        <v>17</v>
      </c>
      <c r="H14" s="5">
        <v>0.1</v>
      </c>
      <c r="I14" s="5"/>
      <c r="J14" s="5"/>
      <c r="V14" s="10" t="s">
        <v>369</v>
      </c>
      <c r="W14" s="18">
        <v>0.89236111111111116</v>
      </c>
      <c r="X14" s="18">
        <v>0.89583333333333337</v>
      </c>
      <c r="Y14" s="18">
        <v>0.90277777777777779</v>
      </c>
      <c r="Z14" s="15"/>
      <c r="AA14" s="15"/>
      <c r="AB14" s="6"/>
    </row>
    <row r="15" spans="2:28" x14ac:dyDescent="0.35">
      <c r="B15" s="5" t="str">
        <f t="shared" si="2"/>
        <v>Punta Morales</v>
      </c>
      <c r="C15" s="5">
        <f t="shared" si="1"/>
        <v>6</v>
      </c>
      <c r="D15" s="5" t="s">
        <v>364</v>
      </c>
      <c r="E15" s="5">
        <v>1</v>
      </c>
      <c r="F15" s="5" t="s">
        <v>35</v>
      </c>
      <c r="G15" s="5">
        <v>15</v>
      </c>
      <c r="H15" s="5">
        <v>0.1</v>
      </c>
      <c r="I15" s="5"/>
      <c r="J15" s="5"/>
      <c r="V15" s="10" t="s">
        <v>370</v>
      </c>
      <c r="W15" s="19">
        <f>IF(W14&lt;W13,24+24*(W14-W13),24*(W14-W13))</f>
        <v>5.916666666666667</v>
      </c>
      <c r="X15" s="19">
        <f t="shared" ref="X15:Y15" si="3">IF(X14&lt;X13,24+24*(X14-X13),24*(X14-X13))</f>
        <v>6</v>
      </c>
      <c r="Y15" s="19">
        <f t="shared" si="3"/>
        <v>6.4166666666666679</v>
      </c>
      <c r="Z15" s="15">
        <v>2</v>
      </c>
      <c r="AA15" s="15">
        <v>20</v>
      </c>
      <c r="AB15" s="5"/>
    </row>
    <row r="16" spans="2:28" x14ac:dyDescent="0.35">
      <c r="B16" s="5" t="str">
        <f t="shared" si="2"/>
        <v>Punta Morales</v>
      </c>
      <c r="C16" s="5">
        <f t="shared" si="1"/>
        <v>6</v>
      </c>
      <c r="D16" s="5" t="s">
        <v>364</v>
      </c>
      <c r="E16" s="5">
        <v>1</v>
      </c>
      <c r="F16" s="5" t="s">
        <v>35</v>
      </c>
      <c r="G16" s="5">
        <v>23</v>
      </c>
      <c r="H16" s="5">
        <v>0.3</v>
      </c>
      <c r="I16" s="5"/>
      <c r="J16" s="5"/>
      <c r="V16" s="10" t="s">
        <v>371</v>
      </c>
      <c r="W16" s="15" t="s">
        <v>376</v>
      </c>
      <c r="X16" s="15" t="s">
        <v>376</v>
      </c>
      <c r="Y16" s="15" t="s">
        <v>376</v>
      </c>
      <c r="Z16" s="15" t="s">
        <v>374</v>
      </c>
      <c r="AA16" s="15" t="s">
        <v>375</v>
      </c>
      <c r="AB16" s="5"/>
    </row>
    <row r="17" spans="2:28" x14ac:dyDescent="0.35">
      <c r="B17" s="5" t="str">
        <f t="shared" si="2"/>
        <v>Punta Morales</v>
      </c>
      <c r="C17" s="5">
        <f t="shared" si="1"/>
        <v>6</v>
      </c>
      <c r="D17" s="5" t="s">
        <v>364</v>
      </c>
      <c r="E17" s="5">
        <v>1</v>
      </c>
      <c r="F17" s="5" t="s">
        <v>35</v>
      </c>
      <c r="G17" s="5">
        <v>24</v>
      </c>
      <c r="H17" s="5">
        <v>0.3</v>
      </c>
      <c r="I17" s="5"/>
      <c r="J17" s="5"/>
      <c r="V17" s="10" t="s">
        <v>388</v>
      </c>
      <c r="W17" s="20">
        <v>59</v>
      </c>
      <c r="X17" s="20">
        <v>59</v>
      </c>
      <c r="Y17" s="20">
        <v>58.5</v>
      </c>
      <c r="Z17" s="15"/>
      <c r="AA17" s="15"/>
      <c r="AB17" s="5"/>
    </row>
    <row r="18" spans="2:28" x14ac:dyDescent="0.35">
      <c r="B18" s="5" t="str">
        <f t="shared" si="2"/>
        <v>Punta Morales</v>
      </c>
      <c r="C18" s="5">
        <f t="shared" si="1"/>
        <v>6</v>
      </c>
      <c r="D18" s="5" t="s">
        <v>364</v>
      </c>
      <c r="E18" s="5">
        <v>1</v>
      </c>
      <c r="F18" s="5" t="s">
        <v>35</v>
      </c>
      <c r="G18" s="5">
        <v>18</v>
      </c>
      <c r="H18" s="5">
        <v>0.1</v>
      </c>
      <c r="I18" s="5"/>
      <c r="J18" s="5"/>
      <c r="V18" s="10" t="s">
        <v>389</v>
      </c>
      <c r="W18" s="20">
        <v>60.5</v>
      </c>
      <c r="X18" s="20">
        <v>61</v>
      </c>
      <c r="Y18" s="20">
        <v>59.5</v>
      </c>
      <c r="Z18" s="15"/>
      <c r="AA18" s="15"/>
      <c r="AB18" s="5"/>
    </row>
    <row r="19" spans="2:28" x14ac:dyDescent="0.35">
      <c r="B19" s="5" t="str">
        <f t="shared" si="2"/>
        <v>Punta Morales</v>
      </c>
      <c r="C19" s="5">
        <f t="shared" si="1"/>
        <v>6</v>
      </c>
      <c r="D19" s="5" t="s">
        <v>364</v>
      </c>
      <c r="E19" s="5">
        <v>2</v>
      </c>
      <c r="F19" s="5" t="s">
        <v>23</v>
      </c>
      <c r="G19" s="5">
        <v>113</v>
      </c>
      <c r="H19" s="5">
        <v>23</v>
      </c>
      <c r="I19" s="5"/>
      <c r="J19" s="5"/>
      <c r="V19" s="10" t="s">
        <v>372</v>
      </c>
      <c r="W19" s="15">
        <f>AVERAGE(W17:W18)</f>
        <v>59.75</v>
      </c>
      <c r="X19" s="15">
        <f t="shared" ref="X19:Y19" si="4">AVERAGE(X17:X18)</f>
        <v>60</v>
      </c>
      <c r="Y19" s="15">
        <f t="shared" si="4"/>
        <v>59</v>
      </c>
      <c r="Z19" s="15">
        <f>AVERAGE($W19:$Y19)</f>
        <v>59.583333333333336</v>
      </c>
      <c r="AA19" s="15">
        <f>AVERAGE($W19:$Y19)</f>
        <v>59.583333333333336</v>
      </c>
      <c r="AB19" s="5"/>
    </row>
    <row r="20" spans="2:28" x14ac:dyDescent="0.35">
      <c r="B20" s="5" t="str">
        <f t="shared" si="2"/>
        <v>Punta Morales</v>
      </c>
      <c r="C20" s="5">
        <f t="shared" si="1"/>
        <v>6</v>
      </c>
      <c r="D20" s="5" t="s">
        <v>364</v>
      </c>
      <c r="E20" s="5">
        <v>2</v>
      </c>
      <c r="F20" s="5" t="s">
        <v>230</v>
      </c>
      <c r="G20" s="5">
        <v>18</v>
      </c>
      <c r="H20" s="5">
        <v>0.1</v>
      </c>
      <c r="I20" s="5"/>
      <c r="J20" s="5"/>
      <c r="V20" s="10" t="s">
        <v>1</v>
      </c>
      <c r="W20" s="15"/>
      <c r="X20" s="21"/>
      <c r="Y20" s="15"/>
      <c r="Z20" s="15"/>
      <c r="AA20" s="15"/>
      <c r="AB20" s="5"/>
    </row>
    <row r="21" spans="2:28" x14ac:dyDescent="0.35">
      <c r="B21" s="5" t="str">
        <f t="shared" si="2"/>
        <v>Punta Morales</v>
      </c>
      <c r="C21" s="5">
        <f t="shared" si="1"/>
        <v>6</v>
      </c>
      <c r="D21" s="5" t="s">
        <v>364</v>
      </c>
      <c r="E21" s="5">
        <v>2</v>
      </c>
      <c r="F21" s="5" t="s">
        <v>35</v>
      </c>
      <c r="G21" s="5">
        <v>15</v>
      </c>
      <c r="H21" s="5">
        <v>0.1</v>
      </c>
      <c r="I21" s="5"/>
      <c r="J21" s="5"/>
      <c r="V21" s="10" t="s">
        <v>2</v>
      </c>
      <c r="W21" s="15"/>
      <c r="X21" s="15"/>
      <c r="Y21" s="15"/>
      <c r="Z21" s="15"/>
      <c r="AA21" s="15"/>
      <c r="AB21" s="5"/>
    </row>
    <row r="22" spans="2:28" x14ac:dyDescent="0.35">
      <c r="B22" s="5" t="str">
        <f t="shared" si="2"/>
        <v>Punta Morales</v>
      </c>
      <c r="C22" s="5">
        <f t="shared" si="1"/>
        <v>6</v>
      </c>
      <c r="D22" s="5" t="s">
        <v>364</v>
      </c>
      <c r="E22" s="5">
        <v>2</v>
      </c>
      <c r="F22" s="5" t="s">
        <v>71</v>
      </c>
      <c r="G22" s="5">
        <v>40</v>
      </c>
      <c r="H22" s="5">
        <v>0.7</v>
      </c>
      <c r="I22" s="5"/>
      <c r="J22" s="5"/>
      <c r="V22" s="10" t="s">
        <v>3</v>
      </c>
      <c r="W22" s="15"/>
      <c r="X22" s="15"/>
      <c r="Y22" s="15"/>
      <c r="Z22" s="15"/>
      <c r="AA22" s="15"/>
      <c r="AB22" s="5"/>
    </row>
    <row r="23" spans="2:28" x14ac:dyDescent="0.35">
      <c r="B23" s="5" t="str">
        <f t="shared" si="2"/>
        <v>Punta Morales</v>
      </c>
      <c r="C23" s="5">
        <f t="shared" si="1"/>
        <v>6</v>
      </c>
      <c r="D23" s="5" t="s">
        <v>364</v>
      </c>
      <c r="E23" s="5">
        <v>2</v>
      </c>
      <c r="F23" s="5" t="s">
        <v>71</v>
      </c>
      <c r="G23" s="5">
        <v>35</v>
      </c>
      <c r="H23" s="5">
        <v>0.6</v>
      </c>
      <c r="I23" s="5"/>
      <c r="J23" s="5"/>
      <c r="V23" s="10" t="s">
        <v>4</v>
      </c>
      <c r="W23" s="15"/>
      <c r="X23" s="15"/>
      <c r="Y23" s="15"/>
      <c r="Z23" s="15"/>
      <c r="AA23" s="15"/>
      <c r="AB23" s="5"/>
    </row>
    <row r="24" spans="2:28" x14ac:dyDescent="0.35">
      <c r="B24" s="5" t="str">
        <f t="shared" si="2"/>
        <v>Punta Morales</v>
      </c>
      <c r="C24" s="5">
        <f t="shared" si="1"/>
        <v>6</v>
      </c>
      <c r="D24" s="5" t="s">
        <v>364</v>
      </c>
      <c r="E24" s="5">
        <v>2</v>
      </c>
      <c r="F24" s="5" t="s">
        <v>35</v>
      </c>
      <c r="G24" s="5">
        <v>19</v>
      </c>
      <c r="H24" s="5">
        <v>0.1</v>
      </c>
      <c r="I24" s="5"/>
      <c r="J24" s="5"/>
      <c r="V24" s="10" t="s">
        <v>354</v>
      </c>
      <c r="W24" s="15"/>
      <c r="X24" s="15"/>
      <c r="Y24" s="15"/>
      <c r="Z24" s="15"/>
      <c r="AA24" s="15"/>
      <c r="AB24" s="5"/>
    </row>
    <row r="25" spans="2:28" x14ac:dyDescent="0.35">
      <c r="B25" s="5" t="str">
        <f t="shared" si="2"/>
        <v>Punta Morales</v>
      </c>
      <c r="C25" s="5">
        <f t="shared" si="1"/>
        <v>6</v>
      </c>
      <c r="D25" s="5" t="s">
        <v>364</v>
      </c>
      <c r="E25" s="5">
        <v>2</v>
      </c>
      <c r="F25" s="5" t="s">
        <v>35</v>
      </c>
      <c r="G25" s="5">
        <v>15</v>
      </c>
      <c r="H25" s="5">
        <v>0.1</v>
      </c>
      <c r="I25" s="5"/>
      <c r="J25" s="5"/>
      <c r="V25" s="10" t="s">
        <v>17</v>
      </c>
      <c r="W25" s="15"/>
      <c r="X25" s="15"/>
      <c r="Y25" s="15"/>
      <c r="Z25" s="15"/>
      <c r="AA25" s="15"/>
      <c r="AB25" s="5"/>
    </row>
    <row r="26" spans="2:28" x14ac:dyDescent="0.35">
      <c r="B26" s="5" t="str">
        <f t="shared" si="2"/>
        <v>Punta Morales</v>
      </c>
      <c r="C26" s="5">
        <f t="shared" si="1"/>
        <v>6</v>
      </c>
      <c r="D26" s="5" t="s">
        <v>364</v>
      </c>
      <c r="E26" s="5">
        <v>2</v>
      </c>
      <c r="F26" s="5" t="s">
        <v>35</v>
      </c>
      <c r="G26" s="5">
        <v>16</v>
      </c>
      <c r="H26" s="5">
        <v>0.1</v>
      </c>
      <c r="I26" s="5"/>
      <c r="J26" s="5"/>
      <c r="Q26" s="12"/>
      <c r="V26" s="10" t="s">
        <v>986</v>
      </c>
      <c r="W26" s="15"/>
      <c r="X26" s="15"/>
      <c r="Y26" s="15"/>
      <c r="Z26" s="15"/>
      <c r="AA26" s="15"/>
      <c r="AB26" s="5"/>
    </row>
    <row r="27" spans="2:28" x14ac:dyDescent="0.35">
      <c r="B27" s="5" t="str">
        <f t="shared" si="2"/>
        <v>Punta Morales</v>
      </c>
      <c r="C27" s="5">
        <f t="shared" si="1"/>
        <v>6</v>
      </c>
      <c r="D27" s="5" t="s">
        <v>364</v>
      </c>
      <c r="E27" s="5">
        <v>2</v>
      </c>
      <c r="F27" s="5" t="s">
        <v>35</v>
      </c>
      <c r="G27" s="5">
        <v>20</v>
      </c>
      <c r="H27" s="5">
        <v>0.1</v>
      </c>
      <c r="I27" s="5"/>
      <c r="J27" s="5"/>
      <c r="V27" s="10" t="s">
        <v>988</v>
      </c>
      <c r="W27" s="15"/>
      <c r="X27" s="15"/>
      <c r="Y27" s="15"/>
      <c r="Z27" s="15"/>
      <c r="AA27" s="15"/>
      <c r="AB27" s="5"/>
    </row>
    <row r="28" spans="2:28" x14ac:dyDescent="0.35">
      <c r="B28" s="5" t="str">
        <f t="shared" si="2"/>
        <v>Punta Morales</v>
      </c>
      <c r="C28" s="5">
        <f t="shared" si="1"/>
        <v>6</v>
      </c>
      <c r="D28" s="5" t="s">
        <v>364</v>
      </c>
      <c r="E28" s="5">
        <v>2</v>
      </c>
      <c r="F28" s="5" t="s">
        <v>35</v>
      </c>
      <c r="G28" s="5">
        <v>15</v>
      </c>
      <c r="H28" s="5">
        <v>0.1</v>
      </c>
      <c r="I28" s="5"/>
      <c r="J28" s="5"/>
      <c r="V28" s="10" t="s">
        <v>992</v>
      </c>
      <c r="W28" s="15"/>
      <c r="X28" s="15"/>
      <c r="Y28" s="15"/>
      <c r="Z28" s="15"/>
      <c r="AA28" s="15"/>
      <c r="AB28" s="5"/>
    </row>
    <row r="29" spans="2:28" x14ac:dyDescent="0.35">
      <c r="B29" s="5" t="str">
        <f t="shared" si="2"/>
        <v>Punta Morales</v>
      </c>
      <c r="C29" s="5">
        <f t="shared" si="1"/>
        <v>6</v>
      </c>
      <c r="D29" s="5" t="s">
        <v>365</v>
      </c>
      <c r="E29" s="5">
        <v>1</v>
      </c>
      <c r="F29" s="5" t="s">
        <v>15</v>
      </c>
      <c r="G29" s="5">
        <v>115</v>
      </c>
      <c r="H29" s="5">
        <v>28.9</v>
      </c>
      <c r="I29" s="5"/>
      <c r="J29" s="5"/>
      <c r="V29" s="10" t="s">
        <v>5</v>
      </c>
      <c r="W29" s="15">
        <v>31</v>
      </c>
      <c r="X29" s="15">
        <v>32</v>
      </c>
      <c r="Y29" s="15">
        <v>32</v>
      </c>
      <c r="Z29" s="15">
        <f t="shared" ref="Z29:AA29" si="5">AVERAGE($W29:$Y29)</f>
        <v>31.666666666666668</v>
      </c>
      <c r="AA29" s="15">
        <f t="shared" si="5"/>
        <v>31.666666666666668</v>
      </c>
      <c r="AB29" s="5"/>
    </row>
    <row r="30" spans="2:28" x14ac:dyDescent="0.35">
      <c r="B30" s="5" t="str">
        <f t="shared" si="2"/>
        <v>Punta Morales</v>
      </c>
      <c r="C30" s="5">
        <f t="shared" si="1"/>
        <v>6</v>
      </c>
      <c r="D30" s="5" t="s">
        <v>365</v>
      </c>
      <c r="E30" s="5">
        <v>1</v>
      </c>
      <c r="F30" s="5" t="s">
        <v>15</v>
      </c>
      <c r="G30" s="5">
        <v>105</v>
      </c>
      <c r="H30" s="5">
        <v>28.5</v>
      </c>
      <c r="I30" s="5"/>
      <c r="J30" s="5"/>
      <c r="V30" s="10" t="s">
        <v>989</v>
      </c>
      <c r="W30" s="15"/>
      <c r="X30" s="15"/>
      <c r="Y30" s="15"/>
      <c r="Z30" s="15"/>
      <c r="AA30" s="15"/>
      <c r="AB30" s="5"/>
    </row>
    <row r="31" spans="2:28" x14ac:dyDescent="0.35">
      <c r="B31" s="5" t="str">
        <f t="shared" si="2"/>
        <v>Punta Morales</v>
      </c>
      <c r="C31" s="5">
        <f t="shared" si="1"/>
        <v>6</v>
      </c>
      <c r="D31" s="5" t="s">
        <v>365</v>
      </c>
      <c r="E31" s="5">
        <v>1</v>
      </c>
      <c r="F31" s="5" t="s">
        <v>15</v>
      </c>
      <c r="G31" s="5">
        <v>140</v>
      </c>
      <c r="H31" s="5">
        <v>46.1</v>
      </c>
      <c r="I31" s="5"/>
      <c r="J31" s="5"/>
      <c r="V31" s="10" t="s">
        <v>377</v>
      </c>
      <c r="W31" s="15"/>
      <c r="X31" s="15"/>
      <c r="Y31" s="15"/>
      <c r="Z31" s="15"/>
      <c r="AA31" s="15"/>
    </row>
    <row r="32" spans="2:28" x14ac:dyDescent="0.35">
      <c r="B32" s="5" t="str">
        <f t="shared" si="2"/>
        <v>Punta Morales</v>
      </c>
      <c r="C32" s="5">
        <f t="shared" si="1"/>
        <v>6</v>
      </c>
      <c r="D32" s="5" t="s">
        <v>365</v>
      </c>
      <c r="E32" s="5">
        <v>2</v>
      </c>
      <c r="F32" s="5" t="s">
        <v>60</v>
      </c>
      <c r="G32" s="5">
        <v>135</v>
      </c>
      <c r="H32" s="5">
        <v>35.799999999999997</v>
      </c>
      <c r="I32" s="5"/>
      <c r="J32" s="5"/>
      <c r="V32" s="10" t="s">
        <v>387</v>
      </c>
      <c r="W32" s="15"/>
      <c r="X32" s="15"/>
      <c r="Y32" s="15"/>
      <c r="Z32" s="15"/>
      <c r="AA32" s="15"/>
    </row>
    <row r="33" spans="2:10" x14ac:dyDescent="0.35">
      <c r="B33" s="5" t="str">
        <f t="shared" si="2"/>
        <v>Punta Morales</v>
      </c>
      <c r="C33" s="5">
        <f t="shared" si="1"/>
        <v>6</v>
      </c>
      <c r="D33" s="5" t="s">
        <v>365</v>
      </c>
      <c r="E33" s="5">
        <v>2</v>
      </c>
      <c r="F33" s="5" t="s">
        <v>68</v>
      </c>
      <c r="G33" s="5">
        <v>115</v>
      </c>
      <c r="H33" s="5">
        <v>16</v>
      </c>
      <c r="I33" s="5"/>
      <c r="J33" s="5"/>
    </row>
    <row r="34" spans="2:10" x14ac:dyDescent="0.35">
      <c r="B34" s="5" t="str">
        <f t="shared" si="2"/>
        <v>Punta Morales</v>
      </c>
      <c r="C34" s="5">
        <f t="shared" si="1"/>
        <v>6</v>
      </c>
      <c r="D34" s="5" t="s">
        <v>365</v>
      </c>
      <c r="E34" s="5">
        <v>2</v>
      </c>
      <c r="F34" s="5" t="s">
        <v>15</v>
      </c>
      <c r="G34" s="5">
        <v>113</v>
      </c>
      <c r="H34" s="5">
        <v>27.5</v>
      </c>
      <c r="I34" s="5"/>
      <c r="J34" s="5"/>
    </row>
    <row r="35" spans="2:10" x14ac:dyDescent="0.35">
      <c r="B35" s="5" t="str">
        <f t="shared" si="2"/>
        <v>Punta Morales</v>
      </c>
      <c r="C35" s="5">
        <f t="shared" si="1"/>
        <v>6</v>
      </c>
      <c r="D35" s="5" t="s">
        <v>365</v>
      </c>
      <c r="E35" s="5">
        <v>3</v>
      </c>
      <c r="F35" s="5" t="s">
        <v>71</v>
      </c>
      <c r="G35" s="5">
        <v>125</v>
      </c>
      <c r="H35" s="5">
        <v>17.8</v>
      </c>
      <c r="I35" s="5"/>
      <c r="J35" s="5"/>
    </row>
    <row r="36" spans="2:10" x14ac:dyDescent="0.35">
      <c r="B36" s="5" t="str">
        <f t="shared" si="2"/>
        <v>Punta Morales</v>
      </c>
      <c r="C36" s="5">
        <f t="shared" ref="C36:C70" si="6">$W$6</f>
        <v>6</v>
      </c>
      <c r="D36" s="5" t="s">
        <v>365</v>
      </c>
      <c r="E36" s="5">
        <v>3</v>
      </c>
      <c r="F36" s="5" t="s">
        <v>15</v>
      </c>
      <c r="G36" s="5">
        <v>130</v>
      </c>
      <c r="H36" s="5">
        <v>40.1</v>
      </c>
      <c r="I36" s="5"/>
      <c r="J36" s="5"/>
    </row>
    <row r="37" spans="2:10" x14ac:dyDescent="0.35">
      <c r="B37" s="5" t="str">
        <f t="shared" ref="B37:B70" si="7">$W$5</f>
        <v>Punta Morales</v>
      </c>
      <c r="C37" s="5">
        <f t="shared" si="6"/>
        <v>6</v>
      </c>
      <c r="D37" s="5" t="s">
        <v>365</v>
      </c>
      <c r="E37" s="5">
        <v>4</v>
      </c>
      <c r="F37" s="5" t="s">
        <v>60</v>
      </c>
      <c r="G37" s="5">
        <v>140</v>
      </c>
      <c r="H37" s="5">
        <v>41.5</v>
      </c>
      <c r="I37" s="5"/>
      <c r="J37" s="5"/>
    </row>
    <row r="38" spans="2:10" x14ac:dyDescent="0.35">
      <c r="B38" s="5" t="str">
        <f t="shared" si="7"/>
        <v>Punta Morales</v>
      </c>
      <c r="C38" s="5">
        <f t="shared" si="6"/>
        <v>6</v>
      </c>
      <c r="D38" s="5" t="s">
        <v>365</v>
      </c>
      <c r="E38" s="5">
        <v>5</v>
      </c>
      <c r="F38" s="5" t="s">
        <v>68</v>
      </c>
      <c r="G38" s="5">
        <v>100</v>
      </c>
      <c r="H38" s="5">
        <v>8.6</v>
      </c>
      <c r="I38" s="5"/>
      <c r="J38" s="5"/>
    </row>
    <row r="39" spans="2:10" x14ac:dyDescent="0.35">
      <c r="B39" s="5" t="str">
        <f t="shared" si="7"/>
        <v>Punta Morales</v>
      </c>
      <c r="C39" s="5">
        <f t="shared" si="6"/>
        <v>6</v>
      </c>
      <c r="D39" s="5" t="s">
        <v>365</v>
      </c>
      <c r="E39" s="5">
        <v>6</v>
      </c>
      <c r="F39" s="5" t="s">
        <v>68</v>
      </c>
      <c r="G39" s="5">
        <v>85</v>
      </c>
      <c r="H39" s="5">
        <v>6.6</v>
      </c>
      <c r="I39" s="5"/>
      <c r="J39" s="5"/>
    </row>
    <row r="40" spans="2:10" x14ac:dyDescent="0.35">
      <c r="B40" s="5" t="str">
        <f t="shared" si="7"/>
        <v>Punta Morales</v>
      </c>
      <c r="C40" s="5">
        <f t="shared" si="6"/>
        <v>6</v>
      </c>
      <c r="D40" s="5" t="s">
        <v>365</v>
      </c>
      <c r="E40" s="5">
        <v>7</v>
      </c>
      <c r="F40" s="5" t="s">
        <v>71</v>
      </c>
      <c r="G40" s="5">
        <v>120</v>
      </c>
      <c r="H40" s="5">
        <v>13.2</v>
      </c>
      <c r="I40" s="5"/>
      <c r="J40" s="5"/>
    </row>
    <row r="41" spans="2:10" x14ac:dyDescent="0.35">
      <c r="B41" s="5" t="str">
        <f t="shared" si="7"/>
        <v>Punta Morales</v>
      </c>
      <c r="C41" s="5">
        <f t="shared" si="6"/>
        <v>6</v>
      </c>
      <c r="D41" s="5" t="s">
        <v>365</v>
      </c>
      <c r="E41" s="5">
        <v>8</v>
      </c>
      <c r="F41" s="5" t="s">
        <v>60</v>
      </c>
      <c r="G41" s="5">
        <v>142</v>
      </c>
      <c r="H41" s="5">
        <v>48.2</v>
      </c>
      <c r="I41" s="5"/>
      <c r="J41" s="5"/>
    </row>
    <row r="42" spans="2:10" x14ac:dyDescent="0.35">
      <c r="B42" s="5" t="str">
        <f t="shared" si="7"/>
        <v>Punta Morales</v>
      </c>
      <c r="C42" s="5">
        <f t="shared" si="6"/>
        <v>6</v>
      </c>
      <c r="D42" s="5" t="s">
        <v>365</v>
      </c>
      <c r="E42" s="5">
        <v>9</v>
      </c>
      <c r="F42" s="5" t="s">
        <v>68</v>
      </c>
      <c r="G42" s="5">
        <v>111</v>
      </c>
      <c r="H42" s="5">
        <v>15.1</v>
      </c>
      <c r="I42" s="5"/>
      <c r="J42" s="5"/>
    </row>
    <row r="43" spans="2:10" x14ac:dyDescent="0.35">
      <c r="B43" s="5" t="str">
        <f t="shared" si="7"/>
        <v>Punta Morales</v>
      </c>
      <c r="C43" s="5">
        <f t="shared" si="6"/>
        <v>6</v>
      </c>
      <c r="D43" s="5" t="s">
        <v>365</v>
      </c>
      <c r="E43" s="5">
        <v>10</v>
      </c>
      <c r="F43" s="5" t="s">
        <v>68</v>
      </c>
      <c r="G43" s="5">
        <v>113</v>
      </c>
      <c r="H43" s="5">
        <v>15.9</v>
      </c>
      <c r="I43" s="5"/>
      <c r="J43" s="5"/>
    </row>
    <row r="44" spans="2:10" x14ac:dyDescent="0.35">
      <c r="B44" s="5" t="str">
        <f t="shared" si="7"/>
        <v>Punta Morales</v>
      </c>
      <c r="C44" s="5">
        <f t="shared" si="6"/>
        <v>6</v>
      </c>
      <c r="D44" s="5" t="s">
        <v>365</v>
      </c>
      <c r="E44" s="5">
        <v>11</v>
      </c>
      <c r="F44" s="5" t="s">
        <v>68</v>
      </c>
      <c r="G44" s="5">
        <v>85</v>
      </c>
      <c r="H44" s="5">
        <v>6.5</v>
      </c>
      <c r="I44" s="5"/>
      <c r="J44" s="5"/>
    </row>
    <row r="45" spans="2:10" x14ac:dyDescent="0.35">
      <c r="B45" s="5" t="str">
        <f t="shared" si="7"/>
        <v>Punta Morales</v>
      </c>
      <c r="C45" s="5">
        <f t="shared" si="6"/>
        <v>6</v>
      </c>
      <c r="D45" s="5" t="s">
        <v>365</v>
      </c>
      <c r="E45" s="5">
        <v>12</v>
      </c>
      <c r="F45" s="5" t="s">
        <v>68</v>
      </c>
      <c r="G45" s="5">
        <v>105</v>
      </c>
      <c r="H45" s="5">
        <v>13</v>
      </c>
      <c r="I45" s="5"/>
      <c r="J45" s="5"/>
    </row>
    <row r="46" spans="2:10" x14ac:dyDescent="0.35">
      <c r="B46" s="5" t="str">
        <f t="shared" si="7"/>
        <v>Punta Morales</v>
      </c>
      <c r="C46" s="5">
        <f t="shared" si="6"/>
        <v>6</v>
      </c>
      <c r="D46" s="5" t="s">
        <v>365</v>
      </c>
      <c r="E46" s="5">
        <v>13</v>
      </c>
      <c r="F46" s="5" t="s">
        <v>23</v>
      </c>
      <c r="G46" s="5">
        <v>115</v>
      </c>
      <c r="H46" s="5">
        <v>21.5</v>
      </c>
      <c r="I46" s="5"/>
      <c r="J46" s="5"/>
    </row>
    <row r="47" spans="2:10" x14ac:dyDescent="0.35">
      <c r="B47" s="5" t="str">
        <f t="shared" si="7"/>
        <v>Punta Morales</v>
      </c>
      <c r="C47" s="5">
        <f t="shared" si="6"/>
        <v>6</v>
      </c>
      <c r="D47" s="5" t="s">
        <v>365</v>
      </c>
      <c r="E47" s="5">
        <v>14</v>
      </c>
      <c r="F47" s="5" t="s">
        <v>15</v>
      </c>
      <c r="G47" s="5">
        <v>136</v>
      </c>
      <c r="H47" s="5">
        <v>45.1</v>
      </c>
      <c r="I47" s="5"/>
      <c r="J47" s="5"/>
    </row>
    <row r="48" spans="2:10" x14ac:dyDescent="0.35">
      <c r="B48" s="5" t="str">
        <f t="shared" si="7"/>
        <v>Punta Morales</v>
      </c>
      <c r="C48" s="5">
        <f t="shared" si="6"/>
        <v>6</v>
      </c>
      <c r="D48" s="5" t="s">
        <v>365</v>
      </c>
      <c r="E48" s="5">
        <v>15</v>
      </c>
      <c r="F48" s="5" t="s">
        <v>71</v>
      </c>
      <c r="G48" s="5">
        <v>100</v>
      </c>
      <c r="H48" s="5">
        <v>9.9</v>
      </c>
      <c r="I48" s="5"/>
      <c r="J48" s="5"/>
    </row>
    <row r="49" spans="2:10" x14ac:dyDescent="0.35">
      <c r="B49" s="5" t="str">
        <f t="shared" si="7"/>
        <v>Punta Morales</v>
      </c>
      <c r="C49" s="5">
        <f t="shared" si="6"/>
        <v>6</v>
      </c>
      <c r="D49" s="5" t="s">
        <v>373</v>
      </c>
      <c r="E49" s="5">
        <v>1</v>
      </c>
      <c r="F49" s="5" t="s">
        <v>35</v>
      </c>
      <c r="G49" s="5">
        <v>65</v>
      </c>
      <c r="H49" s="5">
        <v>6.6</v>
      </c>
      <c r="I49" s="5"/>
      <c r="J49" s="5"/>
    </row>
    <row r="50" spans="2:10" x14ac:dyDescent="0.35">
      <c r="B50" s="5" t="str">
        <f t="shared" si="7"/>
        <v>Punta Morales</v>
      </c>
      <c r="C50" s="5">
        <f t="shared" si="6"/>
        <v>6</v>
      </c>
      <c r="D50" s="5" t="s">
        <v>373</v>
      </c>
      <c r="E50" s="5">
        <v>1</v>
      </c>
      <c r="F50" s="5" t="s">
        <v>35</v>
      </c>
      <c r="G50" s="5">
        <v>66</v>
      </c>
      <c r="H50" s="5">
        <v>4.0999999999999996</v>
      </c>
      <c r="I50" s="5"/>
      <c r="J50" s="5"/>
    </row>
    <row r="51" spans="2:10" x14ac:dyDescent="0.35">
      <c r="B51" s="5" t="str">
        <f t="shared" si="7"/>
        <v>Punta Morales</v>
      </c>
      <c r="C51" s="5">
        <f t="shared" si="6"/>
        <v>6</v>
      </c>
      <c r="D51" s="5" t="s">
        <v>373</v>
      </c>
      <c r="E51" s="5">
        <v>1</v>
      </c>
      <c r="F51" s="5" t="s">
        <v>35</v>
      </c>
      <c r="G51" s="5">
        <v>35</v>
      </c>
      <c r="H51" s="5">
        <v>0.8</v>
      </c>
      <c r="I51" s="5"/>
      <c r="J51" s="5"/>
    </row>
    <row r="52" spans="2:10" x14ac:dyDescent="0.35">
      <c r="B52" s="5" t="str">
        <f t="shared" si="7"/>
        <v>Punta Morales</v>
      </c>
      <c r="C52" s="5">
        <f t="shared" si="6"/>
        <v>6</v>
      </c>
      <c r="D52" s="5" t="s">
        <v>373</v>
      </c>
      <c r="E52" s="5">
        <v>1</v>
      </c>
      <c r="F52" s="5" t="s">
        <v>35</v>
      </c>
      <c r="G52" s="5">
        <v>44</v>
      </c>
      <c r="H52" s="5">
        <v>2.8</v>
      </c>
      <c r="I52" s="5"/>
      <c r="J52" s="5"/>
    </row>
    <row r="53" spans="2:10" x14ac:dyDescent="0.35">
      <c r="B53" s="5" t="str">
        <f t="shared" si="7"/>
        <v>Punta Morales</v>
      </c>
      <c r="C53" s="5">
        <f t="shared" si="6"/>
        <v>6</v>
      </c>
      <c r="D53" s="5" t="s">
        <v>373</v>
      </c>
      <c r="E53" s="5">
        <v>1</v>
      </c>
      <c r="F53" s="5" t="s">
        <v>35</v>
      </c>
      <c r="G53" s="5">
        <v>61</v>
      </c>
      <c r="H53" s="5">
        <v>4.8</v>
      </c>
      <c r="I53" s="5"/>
      <c r="J53" s="5"/>
    </row>
    <row r="54" spans="2:10" x14ac:dyDescent="0.35">
      <c r="B54" s="5" t="str">
        <f t="shared" si="7"/>
        <v>Punta Morales</v>
      </c>
      <c r="C54" s="5">
        <f t="shared" si="6"/>
        <v>6</v>
      </c>
      <c r="D54" s="5" t="s">
        <v>373</v>
      </c>
      <c r="E54" s="5">
        <v>1</v>
      </c>
      <c r="F54" s="5" t="s">
        <v>35</v>
      </c>
      <c r="G54" s="5">
        <v>56</v>
      </c>
      <c r="H54" s="5">
        <v>4.3</v>
      </c>
      <c r="I54" s="5"/>
      <c r="J54" s="5"/>
    </row>
    <row r="55" spans="2:10" x14ac:dyDescent="0.35">
      <c r="B55" s="5" t="str">
        <f t="shared" si="7"/>
        <v>Punta Morales</v>
      </c>
      <c r="C55" s="5">
        <f t="shared" si="6"/>
        <v>6</v>
      </c>
      <c r="D55" s="5" t="s">
        <v>373</v>
      </c>
      <c r="E55" s="5">
        <v>1</v>
      </c>
      <c r="F55" s="5" t="s">
        <v>22</v>
      </c>
      <c r="G55" s="5">
        <v>38</v>
      </c>
      <c r="H55" s="5">
        <v>1.7</v>
      </c>
      <c r="I55" s="5"/>
      <c r="J55" s="5"/>
    </row>
    <row r="56" spans="2:10" x14ac:dyDescent="0.35">
      <c r="B56" s="5" t="str">
        <f t="shared" si="7"/>
        <v>Punta Morales</v>
      </c>
      <c r="C56" s="5">
        <f t="shared" si="6"/>
        <v>6</v>
      </c>
      <c r="D56" s="5" t="s">
        <v>373</v>
      </c>
      <c r="E56" s="5">
        <v>1</v>
      </c>
      <c r="F56" s="5" t="s">
        <v>35</v>
      </c>
      <c r="G56" s="5">
        <v>35</v>
      </c>
      <c r="H56" s="5">
        <v>1</v>
      </c>
      <c r="I56" s="5"/>
      <c r="J56" s="5"/>
    </row>
    <row r="57" spans="2:10" x14ac:dyDescent="0.35">
      <c r="B57" s="5" t="str">
        <f t="shared" si="7"/>
        <v>Punta Morales</v>
      </c>
      <c r="C57" s="5">
        <f t="shared" si="6"/>
        <v>6</v>
      </c>
      <c r="D57" s="5" t="s">
        <v>373</v>
      </c>
      <c r="E57" s="5">
        <v>1</v>
      </c>
      <c r="F57" s="5" t="s">
        <v>35</v>
      </c>
      <c r="G57" s="5">
        <v>39</v>
      </c>
      <c r="H57" s="5">
        <v>1.1000000000000001</v>
      </c>
      <c r="I57" s="5"/>
      <c r="J57" s="5"/>
    </row>
    <row r="58" spans="2:10" x14ac:dyDescent="0.35">
      <c r="B58" s="5" t="str">
        <f t="shared" si="7"/>
        <v>Punta Morales</v>
      </c>
      <c r="C58" s="5">
        <f t="shared" si="6"/>
        <v>6</v>
      </c>
      <c r="D58" s="5" t="s">
        <v>373</v>
      </c>
      <c r="E58" s="5">
        <v>1</v>
      </c>
      <c r="F58" s="5" t="s">
        <v>35</v>
      </c>
      <c r="G58" s="5">
        <v>22</v>
      </c>
      <c r="H58" s="5">
        <v>0.3</v>
      </c>
      <c r="I58" s="5"/>
      <c r="J58" s="5"/>
    </row>
    <row r="59" spans="2:10" x14ac:dyDescent="0.35">
      <c r="B59" s="5" t="str">
        <f t="shared" si="7"/>
        <v>Punta Morales</v>
      </c>
      <c r="C59" s="5">
        <f t="shared" si="6"/>
        <v>6</v>
      </c>
      <c r="D59" s="5" t="s">
        <v>373</v>
      </c>
      <c r="E59" s="5">
        <v>1</v>
      </c>
      <c r="F59" s="5" t="s">
        <v>22</v>
      </c>
      <c r="G59" s="5">
        <v>34</v>
      </c>
      <c r="H59" s="5">
        <v>1.2</v>
      </c>
      <c r="I59" s="5"/>
      <c r="J59" s="5"/>
    </row>
    <row r="60" spans="2:10" x14ac:dyDescent="0.35">
      <c r="B60" s="5" t="str">
        <f t="shared" si="7"/>
        <v>Punta Morales</v>
      </c>
      <c r="C60" s="5">
        <f t="shared" si="6"/>
        <v>6</v>
      </c>
      <c r="D60" s="5" t="s">
        <v>373</v>
      </c>
      <c r="E60" s="5">
        <v>2</v>
      </c>
      <c r="F60" s="5" t="s">
        <v>23</v>
      </c>
      <c r="G60" s="5">
        <v>166</v>
      </c>
      <c r="H60" s="5">
        <v>67.900000000000006</v>
      </c>
      <c r="I60" s="5"/>
      <c r="J60" s="5"/>
    </row>
    <row r="61" spans="2:10" x14ac:dyDescent="0.35">
      <c r="B61" s="5" t="str">
        <f t="shared" si="7"/>
        <v>Punta Morales</v>
      </c>
      <c r="C61" s="5">
        <f t="shared" si="6"/>
        <v>6</v>
      </c>
      <c r="D61" s="5" t="s">
        <v>373</v>
      </c>
      <c r="E61" s="5">
        <v>2</v>
      </c>
      <c r="F61" s="5" t="s">
        <v>22</v>
      </c>
      <c r="G61" s="5">
        <v>32</v>
      </c>
      <c r="H61" s="5">
        <v>1.1000000000000001</v>
      </c>
      <c r="I61" s="5"/>
      <c r="J61" s="5"/>
    </row>
    <row r="62" spans="2:10" x14ac:dyDescent="0.35">
      <c r="B62" s="5" t="str">
        <f t="shared" si="7"/>
        <v>Punta Morales</v>
      </c>
      <c r="C62" s="5">
        <f t="shared" si="6"/>
        <v>6</v>
      </c>
      <c r="D62" s="5" t="s">
        <v>373</v>
      </c>
      <c r="E62" s="5">
        <v>2</v>
      </c>
      <c r="F62" s="5" t="s">
        <v>23</v>
      </c>
      <c r="G62" s="5">
        <v>146</v>
      </c>
      <c r="H62" s="5">
        <v>49.1</v>
      </c>
      <c r="I62" s="5"/>
      <c r="J62" s="5"/>
    </row>
    <row r="63" spans="2:10" x14ac:dyDescent="0.35">
      <c r="B63" s="5" t="str">
        <f t="shared" si="7"/>
        <v>Punta Morales</v>
      </c>
      <c r="C63" s="5">
        <f t="shared" si="6"/>
        <v>6</v>
      </c>
      <c r="D63" s="5" t="s">
        <v>373</v>
      </c>
      <c r="E63" s="5">
        <v>2</v>
      </c>
      <c r="F63" s="5" t="s">
        <v>35</v>
      </c>
      <c r="G63" s="5">
        <v>63</v>
      </c>
      <c r="H63" s="5">
        <v>6.6</v>
      </c>
      <c r="I63" s="5"/>
      <c r="J63" s="5"/>
    </row>
    <row r="64" spans="2:10" x14ac:dyDescent="0.35">
      <c r="B64" s="5" t="str">
        <f t="shared" si="7"/>
        <v>Punta Morales</v>
      </c>
      <c r="C64" s="5">
        <f t="shared" si="6"/>
        <v>6</v>
      </c>
      <c r="D64" s="5" t="s">
        <v>373</v>
      </c>
      <c r="E64" s="5">
        <v>2</v>
      </c>
      <c r="F64" s="5" t="s">
        <v>35</v>
      </c>
      <c r="G64" s="5">
        <v>25</v>
      </c>
      <c r="H64" s="5">
        <v>0.8</v>
      </c>
      <c r="I64" s="5"/>
      <c r="J64" s="5"/>
    </row>
    <row r="65" spans="2:10" x14ac:dyDescent="0.35">
      <c r="B65" s="5" t="str">
        <f t="shared" si="7"/>
        <v>Punta Morales</v>
      </c>
      <c r="C65" s="5">
        <f t="shared" si="6"/>
        <v>6</v>
      </c>
      <c r="D65" s="5" t="s">
        <v>373</v>
      </c>
      <c r="E65" s="5">
        <v>2</v>
      </c>
      <c r="F65" s="5" t="s">
        <v>294</v>
      </c>
      <c r="G65" s="5">
        <v>172</v>
      </c>
      <c r="H65" s="5">
        <v>216.5</v>
      </c>
      <c r="I65" s="5"/>
      <c r="J65" s="5"/>
    </row>
    <row r="66" spans="2:10" x14ac:dyDescent="0.35">
      <c r="B66" s="5" t="str">
        <f t="shared" si="7"/>
        <v>Punta Morales</v>
      </c>
      <c r="C66" s="5">
        <f t="shared" si="6"/>
        <v>6</v>
      </c>
      <c r="D66" s="5" t="s">
        <v>373</v>
      </c>
      <c r="E66" s="5">
        <v>2</v>
      </c>
      <c r="F66" s="5" t="s">
        <v>35</v>
      </c>
      <c r="G66" s="5">
        <v>32</v>
      </c>
      <c r="H66" s="5">
        <v>0.8</v>
      </c>
      <c r="I66" s="5"/>
      <c r="J66" s="5"/>
    </row>
    <row r="67" spans="2:10" x14ac:dyDescent="0.35">
      <c r="B67" s="5" t="str">
        <f t="shared" si="7"/>
        <v>Punta Morales</v>
      </c>
      <c r="C67" s="5">
        <f t="shared" si="6"/>
        <v>6</v>
      </c>
      <c r="D67" s="5" t="s">
        <v>373</v>
      </c>
      <c r="E67" s="5">
        <v>2</v>
      </c>
      <c r="F67" s="5" t="s">
        <v>35</v>
      </c>
      <c r="G67" s="5">
        <v>15</v>
      </c>
      <c r="H67" s="5">
        <v>0.1</v>
      </c>
      <c r="I67" s="5"/>
      <c r="J67" s="5"/>
    </row>
    <row r="68" spans="2:10" x14ac:dyDescent="0.35">
      <c r="B68" s="5" t="str">
        <f t="shared" si="7"/>
        <v>Punta Morales</v>
      </c>
      <c r="C68" s="5">
        <f t="shared" si="6"/>
        <v>6</v>
      </c>
      <c r="D68" s="5" t="s">
        <v>373</v>
      </c>
      <c r="E68" s="5">
        <v>3</v>
      </c>
      <c r="F68" s="5" t="s">
        <v>71</v>
      </c>
      <c r="G68" s="5">
        <v>120</v>
      </c>
      <c r="H68" s="5">
        <v>21.7</v>
      </c>
      <c r="I68" s="5"/>
      <c r="J68" s="5"/>
    </row>
    <row r="69" spans="2:10" x14ac:dyDescent="0.35">
      <c r="B69" s="5" t="str">
        <f t="shared" si="7"/>
        <v>Punta Morales</v>
      </c>
      <c r="C69" s="5">
        <f t="shared" si="6"/>
        <v>6</v>
      </c>
      <c r="D69" s="5" t="s">
        <v>373</v>
      </c>
      <c r="E69" s="5">
        <v>3</v>
      </c>
      <c r="F69" s="5" t="s">
        <v>22</v>
      </c>
      <c r="G69" s="5">
        <v>45</v>
      </c>
      <c r="H69" s="5">
        <v>3.5</v>
      </c>
      <c r="I69" s="5"/>
      <c r="J69" s="5"/>
    </row>
    <row r="70" spans="2:10" x14ac:dyDescent="0.35">
      <c r="B70" s="5" t="str">
        <f t="shared" si="7"/>
        <v>Punta Morales</v>
      </c>
      <c r="C70" s="5">
        <f t="shared" si="6"/>
        <v>6</v>
      </c>
      <c r="D70" s="5" t="s">
        <v>373</v>
      </c>
      <c r="E70" s="5">
        <v>3</v>
      </c>
      <c r="F70" s="5" t="s">
        <v>22</v>
      </c>
      <c r="G70" s="5">
        <v>36</v>
      </c>
      <c r="H70" s="5">
        <v>1.3</v>
      </c>
      <c r="I70" s="5"/>
      <c r="J70" s="5"/>
    </row>
  </sheetData>
  <mergeCells count="1">
    <mergeCell ref="W3:AA3"/>
  </mergeCells>
  <phoneticPr fontId="3" type="noConversion"/>
  <conditionalFormatting sqref="W5:W9">
    <cfRule type="containsBlanks" dxfId="30" priority="5">
      <formula>LEN(TRIM(W5))=0</formula>
    </cfRule>
  </conditionalFormatting>
  <conditionalFormatting sqref="W13:Y14 Z15:AA15 W17:Y18">
    <cfRule type="containsBlanks" dxfId="29" priority="6">
      <formula>LEN(TRIM(W13))=0</formula>
    </cfRule>
  </conditionalFormatting>
  <conditionalFormatting sqref="W20:Y32">
    <cfRule type="containsBlanks" dxfId="28" priority="4">
      <formula>LEN(TRIM(W20))=0</formula>
    </cfRule>
  </conditionalFormatting>
  <conditionalFormatting sqref="Z31">
    <cfRule type="containsBlanks" dxfId="27" priority="2">
      <formula>LEN(TRIM(Z31))=0</formula>
    </cfRule>
  </conditionalFormatting>
  <conditionalFormatting sqref="AA31">
    <cfRule type="containsBlanks" dxfId="26" priority="1">
      <formula>LEN(TRIM(AA31))=0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51" id="{4F215469-F120-4933-B6D6-3F707A940C5F}">
            <xm:f>COUNT(MATCH($F4,'Potential Species'!$C$4:$C$945, 0))=0</xm:f>
            <x14:dxf>
              <fill>
                <patternFill>
                  <bgColor theme="5" tint="0.79998168889431442"/>
                </patternFill>
              </fill>
            </x14:dxf>
          </x14:cfRule>
          <xm:sqref>F4:F70</xm:sqref>
        </x14:conditionalFormatting>
        <x14:conditionalFormatting xmlns:xm="http://schemas.microsoft.com/office/excel/2006/main">
          <x14:cfRule type="expression" priority="252" id="{30A148D3-2079-4305-B3B4-617A7991CE77}">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28BC8C3-54E9-4DD1-899C-8AA2D21B4734}">
          <x14:formula1>
            <xm:f>'Potential Species'!$F$4:$F$6</xm:f>
          </x14:formula1>
          <xm:sqref>N4 D4:D70</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7956-CC00-40D7-A865-31277DB2DB98}">
  <dimension ref="B1:AB32"/>
  <sheetViews>
    <sheetView zoomScale="85" zoomScaleNormal="85" workbookViewId="0">
      <selection activeCell="F6" sqref="F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6.5429687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1144</v>
      </c>
      <c r="X3" s="44"/>
      <c r="Y3" s="44"/>
      <c r="Z3" s="44"/>
      <c r="AA3" s="44"/>
      <c r="AB3" s="4"/>
    </row>
    <row r="4" spans="2:28" x14ac:dyDescent="0.35">
      <c r="B4" s="5" t="str">
        <f t="shared" ref="B4" si="0">$W$5</f>
        <v>Tivives</v>
      </c>
      <c r="C4" s="5">
        <f t="shared" ref="C4:C11" si="1">$W$6</f>
        <v>6</v>
      </c>
      <c r="D4" s="5" t="s">
        <v>364</v>
      </c>
      <c r="E4" s="5">
        <v>1</v>
      </c>
      <c r="F4" s="5" t="s">
        <v>481</v>
      </c>
      <c r="G4" s="5">
        <v>90</v>
      </c>
      <c r="H4" s="5">
        <v>11.2</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11" si="2">$W$5</f>
        <v>Tivives</v>
      </c>
      <c r="C5" s="5">
        <f t="shared" si="1"/>
        <v>6</v>
      </c>
      <c r="D5" s="5" t="s">
        <v>364</v>
      </c>
      <c r="E5" s="5">
        <v>1</v>
      </c>
      <c r="F5" s="5" t="s">
        <v>629</v>
      </c>
      <c r="G5" s="5">
        <v>18</v>
      </c>
      <c r="H5" s="5">
        <v>0.3</v>
      </c>
      <c r="I5" s="5"/>
      <c r="J5" s="5"/>
      <c r="V5" s="10" t="s">
        <v>295</v>
      </c>
      <c r="W5" s="29" t="s">
        <v>0</v>
      </c>
      <c r="X5" s="29" t="str">
        <f>Tivives6_Info[[#This Row],[Centipede Net 1.1]]</f>
        <v>Tivives</v>
      </c>
      <c r="Y5" s="29" t="str">
        <f>Tivives6_Info[[#This Row],[Centipede Net 1.1]]</f>
        <v>Tivives</v>
      </c>
      <c r="Z5" s="29" t="str">
        <f>Tivives6_Info[[#This Row],[Centipede Net 1.1]]</f>
        <v>Tivives</v>
      </c>
      <c r="AA5" s="29" t="str">
        <f>Tivives6_Info[[#This Row],[Centipede Net 1.1]]</f>
        <v>Tivives</v>
      </c>
      <c r="AB5" s="5"/>
    </row>
    <row r="6" spans="2:28" x14ac:dyDescent="0.35">
      <c r="B6" s="5" t="str">
        <f t="shared" si="2"/>
        <v>Tivives</v>
      </c>
      <c r="C6" s="5">
        <f t="shared" si="1"/>
        <v>6</v>
      </c>
      <c r="D6" s="5" t="s">
        <v>364</v>
      </c>
      <c r="E6" s="5">
        <v>2</v>
      </c>
      <c r="F6" s="5" t="s">
        <v>1211</v>
      </c>
      <c r="G6" s="5">
        <v>11</v>
      </c>
      <c r="H6" s="5"/>
      <c r="I6" s="5"/>
      <c r="J6" s="5" t="s">
        <v>1120</v>
      </c>
      <c r="V6" s="10" t="s">
        <v>1053</v>
      </c>
      <c r="W6" s="15">
        <v>6</v>
      </c>
      <c r="X6" s="15">
        <f>Tivives6_Info[[#This Row],[Centipede Net 1.1]]</f>
        <v>6</v>
      </c>
      <c r="Y6" s="15">
        <f>Tivives6_Info[[#This Row],[Centipede Net 1.1]]</f>
        <v>6</v>
      </c>
      <c r="Z6" s="15">
        <f>Tivives6_Info[[#This Row],[Centipede Net 1.1]]</f>
        <v>6</v>
      </c>
      <c r="AA6" s="15">
        <f>Tivives6_Info[[#This Row],[Centipede Net 1.1]]</f>
        <v>6</v>
      </c>
      <c r="AB6" s="9"/>
    </row>
    <row r="7" spans="2:28" x14ac:dyDescent="0.35">
      <c r="B7" s="5" t="str">
        <f t="shared" si="2"/>
        <v>Tivives</v>
      </c>
      <c r="C7" s="5">
        <f t="shared" si="1"/>
        <v>6</v>
      </c>
      <c r="D7" s="5" t="s">
        <v>373</v>
      </c>
      <c r="E7" s="5">
        <v>3</v>
      </c>
      <c r="F7" s="5" t="s">
        <v>8</v>
      </c>
      <c r="G7" s="5">
        <v>54</v>
      </c>
      <c r="H7" s="5">
        <v>3.8</v>
      </c>
      <c r="I7" s="5"/>
      <c r="J7" s="5"/>
      <c r="V7" s="10" t="s">
        <v>993</v>
      </c>
      <c r="W7" s="29" t="s">
        <v>994</v>
      </c>
      <c r="X7" s="29" t="str">
        <f>Tivives6_Info[[#This Row],[Centipede Net 1.1]]</f>
        <v>Rainy</v>
      </c>
      <c r="Y7" s="29" t="str">
        <f>Tivives6_Info[[#This Row],[Centipede Net 1.1]]</f>
        <v>Rainy</v>
      </c>
      <c r="Z7" s="29" t="str">
        <f>Tivives6_Info[[#This Row],[Centipede Net 1.1]]</f>
        <v>Rainy</v>
      </c>
      <c r="AA7" s="29" t="str">
        <f>Tivives6_Info[[#This Row],[Centipede Net 1.1]]</f>
        <v>Rainy</v>
      </c>
      <c r="AB7" s="11"/>
    </row>
    <row r="8" spans="2:28" x14ac:dyDescent="0.35">
      <c r="B8" s="5" t="str">
        <f t="shared" si="2"/>
        <v>Tivives</v>
      </c>
      <c r="C8" s="5">
        <f t="shared" si="1"/>
        <v>6</v>
      </c>
      <c r="D8" s="5" t="s">
        <v>373</v>
      </c>
      <c r="E8" s="5">
        <v>3</v>
      </c>
      <c r="F8" s="5" t="s">
        <v>8</v>
      </c>
      <c r="G8" s="5">
        <v>51</v>
      </c>
      <c r="H8" s="5">
        <v>4.3</v>
      </c>
      <c r="I8" s="5"/>
      <c r="J8" s="5"/>
      <c r="V8" s="10" t="s">
        <v>384</v>
      </c>
      <c r="W8" s="16">
        <v>45131</v>
      </c>
      <c r="X8" s="16">
        <f>Tivives6_Info[[#This Row],[Centipede Net 1.1]]</f>
        <v>45131</v>
      </c>
      <c r="Y8" s="16">
        <f>Tivives6_Info[[#This Row],[Centipede Net 1.1]]</f>
        <v>45131</v>
      </c>
      <c r="Z8" s="16">
        <f>Tivives6_Info[[#This Row],[Centipede Net 1.1]]</f>
        <v>45131</v>
      </c>
      <c r="AA8" s="16">
        <f>Tivives6_Info[[#This Row],[Centipede Net 1.1]]</f>
        <v>45131</v>
      </c>
      <c r="AB8" s="5"/>
    </row>
    <row r="9" spans="2:28" x14ac:dyDescent="0.35">
      <c r="B9" s="5" t="str">
        <f t="shared" si="2"/>
        <v>Tivives</v>
      </c>
      <c r="C9" s="5">
        <f t="shared" si="1"/>
        <v>6</v>
      </c>
      <c r="D9" s="5" t="s">
        <v>373</v>
      </c>
      <c r="E9" s="5">
        <v>2</v>
      </c>
      <c r="F9" s="5" t="s">
        <v>230</v>
      </c>
      <c r="G9" s="5">
        <v>106</v>
      </c>
      <c r="H9" s="5">
        <v>14.3</v>
      </c>
      <c r="I9" s="5"/>
      <c r="J9" s="5"/>
      <c r="V9" s="10" t="s">
        <v>392</v>
      </c>
      <c r="W9" s="17">
        <v>0.16666666666666666</v>
      </c>
      <c r="X9" s="17">
        <f>Tivives6_Info[[#This Row],[Centipede Net 1.1]]</f>
        <v>0.16666666666666666</v>
      </c>
      <c r="Y9" s="17">
        <f>Tivives6_Info[[#This Row],[Centipede Net 1.1]]</f>
        <v>0.16666666666666666</v>
      </c>
      <c r="Z9" s="17">
        <f>Tivives6_Info[[#This Row],[Centipede Net 1.1]]</f>
        <v>0.16666666666666666</v>
      </c>
      <c r="AA9" s="17">
        <f>Tivives6_Info[[#This Row],[Centipede Net 1.1]]</f>
        <v>0.16666666666666666</v>
      </c>
      <c r="AB9" s="10"/>
    </row>
    <row r="10" spans="2:28" x14ac:dyDescent="0.35">
      <c r="B10" s="5" t="str">
        <f t="shared" si="2"/>
        <v>Tivives</v>
      </c>
      <c r="C10" s="5">
        <f t="shared" si="1"/>
        <v>6</v>
      </c>
      <c r="D10" s="5" t="s">
        <v>373</v>
      </c>
      <c r="E10" s="5">
        <v>2</v>
      </c>
      <c r="F10" s="5" t="s">
        <v>230</v>
      </c>
      <c r="G10" s="5">
        <v>110</v>
      </c>
      <c r="H10" s="5">
        <v>18.600000000000001</v>
      </c>
      <c r="I10" s="5"/>
      <c r="J10" s="5"/>
      <c r="V10" s="10" t="s">
        <v>366</v>
      </c>
      <c r="W10" s="15" t="s">
        <v>373</v>
      </c>
      <c r="X10" s="15" t="s">
        <v>373</v>
      </c>
      <c r="Y10" s="15" t="s">
        <v>373</v>
      </c>
      <c r="Z10" s="15" t="s">
        <v>364</v>
      </c>
      <c r="AA10" s="15" t="s">
        <v>365</v>
      </c>
      <c r="AB10" s="5"/>
    </row>
    <row r="11" spans="2:28" x14ac:dyDescent="0.35">
      <c r="B11" s="5" t="str">
        <f t="shared" si="2"/>
        <v>Tivives</v>
      </c>
      <c r="C11" s="5">
        <f t="shared" si="1"/>
        <v>6</v>
      </c>
      <c r="D11" s="5" t="s">
        <v>373</v>
      </c>
      <c r="E11" s="5">
        <v>2</v>
      </c>
      <c r="F11" s="5" t="s">
        <v>294</v>
      </c>
      <c r="G11" s="5">
        <v>107</v>
      </c>
      <c r="H11" s="5">
        <v>45.2</v>
      </c>
      <c r="I11" s="5"/>
      <c r="J11" s="5"/>
      <c r="V11" s="10" t="s">
        <v>978</v>
      </c>
      <c r="W11" s="15">
        <v>1</v>
      </c>
      <c r="X11" s="15">
        <v>2</v>
      </c>
      <c r="Y11" s="15">
        <v>3</v>
      </c>
      <c r="Z11" s="15">
        <v>1</v>
      </c>
      <c r="AA11" s="15">
        <v>1</v>
      </c>
      <c r="AB11" s="5"/>
    </row>
    <row r="12" spans="2:28" x14ac:dyDescent="0.35">
      <c r="V12" s="10" t="s">
        <v>367</v>
      </c>
      <c r="W12" s="15" t="str">
        <f>_xlfn.XLOOKUP(_xlfn.CONCAT(W5, " ", W6,  ".", W11), Sample_Coordinates[Sample Name], Sample_Coordinates[Coordinates], "Error")</f>
        <v>9.8671, -84.69661</v>
      </c>
      <c r="X12" s="15" t="str">
        <f>_xlfn.XLOOKUP(_xlfn.CONCAT(X5, " ", X6,  ".", X11), Sample_Coordinates[Sample Name], Sample_Coordinates[Coordinates], "Error")</f>
        <v>9.8674, -84.69649</v>
      </c>
      <c r="Y12" s="15" t="str">
        <f>_xlfn.XLOOKUP(_xlfn.CONCAT(Y5, " ", Y6,  ".", Y11), Sample_Coordinates[Sample Name], Sample_Coordinates[Coordinates], "Error")</f>
        <v>9.86753, -84.69639</v>
      </c>
      <c r="Z12" s="15" t="str">
        <f>_xlfn.XLOOKUP(_xlfn.CONCAT(Y5, " ", 2,  ".", Y11), Sample_Coordinates[Sample Name], Sample_Coordinates[Coordinates], "Error")</f>
        <v>9.86757, -84.6964</v>
      </c>
      <c r="AA12" s="15" t="str">
        <f>_xlfn.XLOOKUP(_xlfn.CONCAT(Y5, " ", 2,  ".", Y11), Sample_Coordinates[Sample Name], Sample_Coordinates[Coordinates], "Error")</f>
        <v>9.86757, -84.6964</v>
      </c>
      <c r="AB12" s="5"/>
    </row>
    <row r="13" spans="2:28" x14ac:dyDescent="0.35">
      <c r="V13" s="10" t="s">
        <v>368</v>
      </c>
      <c r="W13" s="18">
        <v>0.21527777777777779</v>
      </c>
      <c r="X13" s="18">
        <v>0.22916666666666666</v>
      </c>
      <c r="Y13" s="18">
        <v>0.22222222222222221</v>
      </c>
      <c r="Z13" s="15"/>
      <c r="AA13" s="15"/>
    </row>
    <row r="14" spans="2:28" x14ac:dyDescent="0.35">
      <c r="V14" s="10" t="s">
        <v>369</v>
      </c>
      <c r="W14" s="18">
        <v>0.3576388888888889</v>
      </c>
      <c r="X14" s="18">
        <v>0.35069444444444442</v>
      </c>
      <c r="Y14" s="18">
        <v>0.35069444444444442</v>
      </c>
      <c r="Z14" s="15"/>
      <c r="AA14" s="15"/>
      <c r="AB14" s="6"/>
    </row>
    <row r="15" spans="2:28" x14ac:dyDescent="0.35">
      <c r="V15" s="10" t="s">
        <v>370</v>
      </c>
      <c r="W15" s="19">
        <f>IF(W14&lt;W13,24+24*(W14-W13),24*(W14-W13))</f>
        <v>3.4166666666666665</v>
      </c>
      <c r="X15" s="19">
        <f t="shared" ref="X15:Y15" si="3">IF(X14&lt;X13,24+24*(X14-X13),24*(X14-X13))</f>
        <v>2.9166666666666661</v>
      </c>
      <c r="Y15" s="19">
        <f t="shared" si="3"/>
        <v>3.083333333333333</v>
      </c>
      <c r="Z15" s="15">
        <v>2</v>
      </c>
      <c r="AA15" s="15">
        <v>20</v>
      </c>
      <c r="AB15" s="5"/>
    </row>
    <row r="16" spans="2:28" x14ac:dyDescent="0.35">
      <c r="V16" s="10" t="s">
        <v>371</v>
      </c>
      <c r="W16" s="15" t="s">
        <v>376</v>
      </c>
      <c r="X16" s="15" t="s">
        <v>376</v>
      </c>
      <c r="Y16" s="15" t="s">
        <v>376</v>
      </c>
      <c r="Z16" s="15" t="s">
        <v>374</v>
      </c>
      <c r="AA16" s="15" t="s">
        <v>375</v>
      </c>
      <c r="AB16" s="5"/>
    </row>
    <row r="17" spans="17:28" x14ac:dyDescent="0.35">
      <c r="V17" s="10" t="s">
        <v>388</v>
      </c>
      <c r="W17" s="20">
        <v>185</v>
      </c>
      <c r="X17" s="20">
        <v>186</v>
      </c>
      <c r="Y17" s="20">
        <v>189</v>
      </c>
      <c r="Z17" s="15"/>
      <c r="AA17" s="15"/>
      <c r="AB17" s="5"/>
    </row>
    <row r="18" spans="17:28" x14ac:dyDescent="0.35">
      <c r="V18" s="10" t="s">
        <v>389</v>
      </c>
      <c r="W18" s="20">
        <v>187</v>
      </c>
      <c r="X18" s="20">
        <v>188</v>
      </c>
      <c r="Y18" s="20">
        <v>188.5</v>
      </c>
      <c r="Z18" s="15"/>
      <c r="AA18" s="15"/>
      <c r="AB18" s="5"/>
    </row>
    <row r="19" spans="17:28" x14ac:dyDescent="0.35">
      <c r="V19" s="10" t="s">
        <v>372</v>
      </c>
      <c r="W19" s="15">
        <f>AVERAGE(W17:W18)</f>
        <v>186</v>
      </c>
      <c r="X19" s="15">
        <f t="shared" ref="X19:Y19" si="4">AVERAGE(X17:X18)</f>
        <v>187</v>
      </c>
      <c r="Y19" s="15">
        <f t="shared" si="4"/>
        <v>188.75</v>
      </c>
      <c r="Z19" s="15">
        <f>AVERAGE($W19:$Y19)</f>
        <v>187.25</v>
      </c>
      <c r="AA19" s="15">
        <f>AVERAGE($W19:$Y19)</f>
        <v>187.25</v>
      </c>
      <c r="AB19" s="5"/>
    </row>
    <row r="20" spans="17:28" x14ac:dyDescent="0.35">
      <c r="V20" s="10" t="s">
        <v>1</v>
      </c>
      <c r="W20" s="15"/>
      <c r="X20" s="21"/>
      <c r="Y20" s="15"/>
      <c r="Z20" s="15"/>
      <c r="AA20" s="15"/>
      <c r="AB20" s="5"/>
    </row>
    <row r="21" spans="17:28" x14ac:dyDescent="0.35">
      <c r="V21" s="10" t="s">
        <v>2</v>
      </c>
      <c r="W21" s="15"/>
      <c r="X21" s="15"/>
      <c r="Y21" s="15"/>
      <c r="Z21" s="15"/>
      <c r="AA21" s="15"/>
      <c r="AB21" s="5"/>
    </row>
    <row r="22" spans="17:28" x14ac:dyDescent="0.35">
      <c r="V22" s="10" t="s">
        <v>3</v>
      </c>
      <c r="W22" s="15"/>
      <c r="X22" s="15"/>
      <c r="Y22" s="15"/>
      <c r="Z22" s="15"/>
      <c r="AA22" s="15"/>
      <c r="AB22" s="5"/>
    </row>
    <row r="23" spans="17:28" x14ac:dyDescent="0.35">
      <c r="V23" s="10" t="s">
        <v>4</v>
      </c>
      <c r="W23" s="15"/>
      <c r="X23" s="15"/>
      <c r="Y23" s="15"/>
      <c r="Z23" s="15"/>
      <c r="AA23" s="15"/>
      <c r="AB23" s="5"/>
    </row>
    <row r="24" spans="17:28" x14ac:dyDescent="0.35">
      <c r="V24" s="10" t="s">
        <v>354</v>
      </c>
      <c r="W24" s="15"/>
      <c r="X24" s="15"/>
      <c r="Y24" s="15"/>
      <c r="Z24" s="15"/>
      <c r="AA24" s="15"/>
      <c r="AB24" s="5"/>
    </row>
    <row r="25" spans="17:28" x14ac:dyDescent="0.35">
      <c r="V25" s="10" t="s">
        <v>17</v>
      </c>
      <c r="W25" s="15"/>
      <c r="X25" s="15"/>
      <c r="Y25" s="15"/>
      <c r="Z25" s="15"/>
      <c r="AA25" s="15"/>
      <c r="AB25" s="5"/>
    </row>
    <row r="26" spans="17:28" x14ac:dyDescent="0.35">
      <c r="Q26" s="12"/>
      <c r="V26" s="10" t="s">
        <v>986</v>
      </c>
      <c r="W26" s="15"/>
      <c r="X26" s="15"/>
      <c r="Y26" s="15"/>
      <c r="Z26" s="15"/>
      <c r="AA26" s="15"/>
      <c r="AB26" s="5"/>
    </row>
    <row r="27" spans="17:28" x14ac:dyDescent="0.35">
      <c r="V27" s="10" t="s">
        <v>988</v>
      </c>
      <c r="W27" s="15"/>
      <c r="X27" s="15"/>
      <c r="Y27" s="15"/>
      <c r="Z27" s="15"/>
      <c r="AA27" s="15"/>
      <c r="AB27" s="5"/>
    </row>
    <row r="28" spans="17:28" x14ac:dyDescent="0.35">
      <c r="V28" s="10" t="s">
        <v>992</v>
      </c>
      <c r="W28" s="15"/>
      <c r="X28" s="15"/>
      <c r="Y28" s="15"/>
      <c r="Z28" s="15"/>
      <c r="AA28" s="15"/>
      <c r="AB28" s="5"/>
    </row>
    <row r="29" spans="17:28" x14ac:dyDescent="0.35">
      <c r="V29" s="10" t="s">
        <v>5</v>
      </c>
      <c r="W29" s="15">
        <v>32</v>
      </c>
      <c r="X29" s="15">
        <v>33</v>
      </c>
      <c r="Y29" s="15">
        <v>33</v>
      </c>
      <c r="Z29" s="15">
        <f t="shared" ref="Z29:AA29" si="5">AVERAGE($W29:$Y29)</f>
        <v>32.666666666666664</v>
      </c>
      <c r="AA29" s="15">
        <f t="shared" si="5"/>
        <v>32.666666666666664</v>
      </c>
      <c r="AB29" s="5"/>
    </row>
    <row r="30" spans="17:28" x14ac:dyDescent="0.35">
      <c r="V30" s="10" t="s">
        <v>989</v>
      </c>
      <c r="W30" s="15"/>
      <c r="X30" s="15"/>
      <c r="Y30" s="15"/>
      <c r="Z30" s="15"/>
      <c r="AA30" s="15"/>
      <c r="AB30" s="5"/>
    </row>
    <row r="31" spans="17:28" x14ac:dyDescent="0.35">
      <c r="V31" s="10" t="s">
        <v>377</v>
      </c>
      <c r="W31" s="15"/>
      <c r="X31" s="15"/>
      <c r="Y31" s="15"/>
      <c r="Z31" s="15"/>
      <c r="AA31" s="15"/>
    </row>
    <row r="32" spans="17:28" x14ac:dyDescent="0.35">
      <c r="V32" s="10" t="s">
        <v>387</v>
      </c>
      <c r="W32" s="15"/>
      <c r="X32" s="15"/>
      <c r="Y32" s="15"/>
      <c r="Z32" s="15"/>
      <c r="AA32" s="15"/>
    </row>
  </sheetData>
  <mergeCells count="1">
    <mergeCell ref="W3:AA3"/>
  </mergeCells>
  <conditionalFormatting sqref="W5:W9">
    <cfRule type="containsBlanks" dxfId="23" priority="5">
      <formula>LEN(TRIM(W5))=0</formula>
    </cfRule>
  </conditionalFormatting>
  <conditionalFormatting sqref="W13:Y14 Z15:AA15 W17:Y18">
    <cfRule type="containsBlanks" dxfId="22" priority="6">
      <formula>LEN(TRIM(W13))=0</formula>
    </cfRule>
  </conditionalFormatting>
  <conditionalFormatting sqref="W20:Y32">
    <cfRule type="containsBlanks" dxfId="21" priority="4">
      <formula>LEN(TRIM(W20))=0</formula>
    </cfRule>
  </conditionalFormatting>
  <conditionalFormatting sqref="Z31">
    <cfRule type="containsBlanks" dxfId="20" priority="2">
      <formula>LEN(TRIM(Z31))=0</formula>
    </cfRule>
  </conditionalFormatting>
  <conditionalFormatting sqref="AA31">
    <cfRule type="containsBlanks" dxfId="19" priority="1">
      <formula>LEN(TRIM(AA31))=0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53" id="{AA21CFE0-639C-4644-BFDD-324D9D0E158D}">
            <xm:f>COUNT(MATCH($F4,'Potential Species'!$C$4:$C$945, 0))=0</xm:f>
            <x14:dxf>
              <fill>
                <patternFill>
                  <bgColor theme="5" tint="0.79998168889431442"/>
                </patternFill>
              </fill>
            </x14:dxf>
          </x14:cfRule>
          <xm:sqref>F4:F11</xm:sqref>
        </x14:conditionalFormatting>
        <x14:conditionalFormatting xmlns:xm="http://schemas.microsoft.com/office/excel/2006/main">
          <x14:cfRule type="expression" priority="254" id="{597C8BF3-54C2-4CBA-B524-96F038047A06}">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FD37855-973C-4636-AEEE-241CA4E0B79E}">
          <x14:formula1>
            <xm:f>'Potential Species'!$F$4:$F$6</xm:f>
          </x14:formula1>
          <xm:sqref>N4 D4:D11</xm:sqref>
        </x14:dataValidation>
      </x14:dataValidation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6DE22-3A20-4E01-B3D4-1C60FB5953F4}">
  <dimension ref="B1:AB53"/>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1143</v>
      </c>
      <c r="X3" s="44"/>
      <c r="Y3" s="44"/>
      <c r="Z3" s="44"/>
      <c r="AA3" s="44"/>
      <c r="AB3" s="4"/>
    </row>
    <row r="4" spans="2:28" x14ac:dyDescent="0.35">
      <c r="B4" s="5" t="str">
        <f t="shared" ref="B4" si="0">$W$5</f>
        <v>Colorado</v>
      </c>
      <c r="C4" s="5">
        <f t="shared" ref="C4:C39" si="1">$W$6</f>
        <v>6</v>
      </c>
      <c r="D4" s="5" t="s">
        <v>364</v>
      </c>
      <c r="E4" s="5">
        <v>1</v>
      </c>
      <c r="F4" s="5" t="s">
        <v>44</v>
      </c>
      <c r="G4" s="5">
        <v>140</v>
      </c>
      <c r="H4" s="5">
        <v>44.8</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39" si="2">$W$5</f>
        <v>Colorado</v>
      </c>
      <c r="C5" s="5">
        <f t="shared" si="1"/>
        <v>6</v>
      </c>
      <c r="D5" s="5" t="s">
        <v>364</v>
      </c>
      <c r="E5" s="5">
        <v>1</v>
      </c>
      <c r="F5" s="5" t="s">
        <v>77</v>
      </c>
      <c r="G5" s="5">
        <v>105</v>
      </c>
      <c r="H5" s="5">
        <v>12.2</v>
      </c>
      <c r="I5" s="5"/>
      <c r="J5" s="5"/>
      <c r="V5" s="10" t="s">
        <v>295</v>
      </c>
      <c r="W5" s="29" t="s">
        <v>25</v>
      </c>
      <c r="X5" s="29" t="str">
        <f>Colorado6_Info[[#This Row],[Centipede Net 1.1]]</f>
        <v>Colorado</v>
      </c>
      <c r="Y5" s="29" t="str">
        <f>Colorado6_Info[[#This Row],[Centipede Net 1.1]]</f>
        <v>Colorado</v>
      </c>
      <c r="Z5" s="29" t="str">
        <f>Colorado6_Info[[#This Row],[Centipede Net 1.1]]</f>
        <v>Colorado</v>
      </c>
      <c r="AA5" s="29" t="str">
        <f>Colorado6_Info[[#This Row],[Centipede Net 1.1]]</f>
        <v>Colorado</v>
      </c>
      <c r="AB5" s="5"/>
    </row>
    <row r="6" spans="2:28" x14ac:dyDescent="0.35">
      <c r="B6" s="5" t="str">
        <f t="shared" si="2"/>
        <v>Colorado</v>
      </c>
      <c r="C6" s="5">
        <f t="shared" si="1"/>
        <v>6</v>
      </c>
      <c r="D6" s="5" t="s">
        <v>364</v>
      </c>
      <c r="E6" s="5">
        <v>1</v>
      </c>
      <c r="F6" s="5" t="s">
        <v>22</v>
      </c>
      <c r="G6" s="5">
        <v>22</v>
      </c>
      <c r="H6" s="5">
        <v>0.2</v>
      </c>
      <c r="I6" s="5"/>
      <c r="J6" s="5"/>
      <c r="V6" s="10" t="s">
        <v>1053</v>
      </c>
      <c r="W6" s="15">
        <v>6</v>
      </c>
      <c r="X6" s="15">
        <f>Colorado6_Info[[#This Row],[Centipede Net 1.1]]</f>
        <v>6</v>
      </c>
      <c r="Y6" s="15">
        <f>Colorado6_Info[[#This Row],[Centipede Net 1.1]]</f>
        <v>6</v>
      </c>
      <c r="Z6" s="15">
        <f>Colorado6_Info[[#This Row],[Centipede Net 1.1]]</f>
        <v>6</v>
      </c>
      <c r="AA6" s="15">
        <f>Colorado6_Info[[#This Row],[Centipede Net 1.1]]</f>
        <v>6</v>
      </c>
      <c r="AB6" s="9"/>
    </row>
    <row r="7" spans="2:28" x14ac:dyDescent="0.35">
      <c r="B7" s="5" t="str">
        <f t="shared" si="2"/>
        <v>Colorado</v>
      </c>
      <c r="C7" s="5">
        <f t="shared" si="1"/>
        <v>6</v>
      </c>
      <c r="D7" s="5" t="s">
        <v>364</v>
      </c>
      <c r="E7" s="5">
        <v>1</v>
      </c>
      <c r="F7" s="5" t="s">
        <v>22</v>
      </c>
      <c r="G7" s="5">
        <v>21</v>
      </c>
      <c r="H7" s="5">
        <v>0.2</v>
      </c>
      <c r="I7" s="5"/>
      <c r="J7" s="5"/>
      <c r="V7" s="10" t="s">
        <v>993</v>
      </c>
      <c r="W7" s="29" t="s">
        <v>994</v>
      </c>
      <c r="X7" s="29" t="str">
        <f>Colorado6_Info[[#This Row],[Centipede Net 1.1]]</f>
        <v>Rainy</v>
      </c>
      <c r="Y7" s="29" t="str">
        <f>Colorado6_Info[[#This Row],[Centipede Net 1.1]]</f>
        <v>Rainy</v>
      </c>
      <c r="Z7" s="29" t="str">
        <f>Colorado6_Info[[#This Row],[Centipede Net 1.1]]</f>
        <v>Rainy</v>
      </c>
      <c r="AA7" s="29" t="str">
        <f>Colorado6_Info[[#This Row],[Centipede Net 1.1]]</f>
        <v>Rainy</v>
      </c>
      <c r="AB7" s="11"/>
    </row>
    <row r="8" spans="2:28" x14ac:dyDescent="0.35">
      <c r="B8" s="5" t="str">
        <f t="shared" si="2"/>
        <v>Colorado</v>
      </c>
      <c r="C8" s="5">
        <f t="shared" si="1"/>
        <v>6</v>
      </c>
      <c r="D8" s="5" t="s">
        <v>364</v>
      </c>
      <c r="E8" s="5">
        <v>1</v>
      </c>
      <c r="F8" s="5" t="s">
        <v>22</v>
      </c>
      <c r="G8" s="5">
        <v>20</v>
      </c>
      <c r="H8" s="5">
        <v>0.1</v>
      </c>
      <c r="I8" s="5"/>
      <c r="J8" s="5"/>
      <c r="V8" s="10" t="s">
        <v>384</v>
      </c>
      <c r="W8" s="16">
        <v>45132</v>
      </c>
      <c r="X8" s="16">
        <f>Colorado6_Info[[#This Row],[Centipede Net 1.1]]</f>
        <v>45132</v>
      </c>
      <c r="Y8" s="16">
        <f>Colorado6_Info[[#This Row],[Centipede Net 1.1]]</f>
        <v>45132</v>
      </c>
      <c r="Z8" s="16">
        <f>Colorado6_Info[[#This Row],[Centipede Net 1.1]]</f>
        <v>45132</v>
      </c>
      <c r="AA8" s="16">
        <f>Colorado6_Info[[#This Row],[Centipede Net 1.1]]</f>
        <v>45132</v>
      </c>
      <c r="AB8" s="5"/>
    </row>
    <row r="9" spans="2:28" x14ac:dyDescent="0.35">
      <c r="B9" s="5" t="str">
        <f t="shared" si="2"/>
        <v>Colorado</v>
      </c>
      <c r="C9" s="5">
        <f t="shared" si="1"/>
        <v>6</v>
      </c>
      <c r="D9" s="5" t="s">
        <v>364</v>
      </c>
      <c r="E9" s="5">
        <v>1</v>
      </c>
      <c r="F9" s="5" t="s">
        <v>35</v>
      </c>
      <c r="G9" s="5">
        <v>14</v>
      </c>
      <c r="H9" s="5">
        <v>0.1</v>
      </c>
      <c r="I9" s="5"/>
      <c r="J9" s="5"/>
      <c r="V9" s="10" t="s">
        <v>392</v>
      </c>
      <c r="W9" s="17">
        <v>0.17708333333333334</v>
      </c>
      <c r="X9" s="17">
        <f>Colorado6_Info[[#This Row],[Centipede Net 1.1]]</f>
        <v>0.17708333333333334</v>
      </c>
      <c r="Y9" s="17">
        <f>Colorado6_Info[[#This Row],[Centipede Net 1.1]]</f>
        <v>0.17708333333333334</v>
      </c>
      <c r="Z9" s="17">
        <f>Colorado6_Info[[#This Row],[Centipede Net 1.1]]</f>
        <v>0.17708333333333334</v>
      </c>
      <c r="AA9" s="17">
        <f>Colorado6_Info[[#This Row],[Centipede Net 1.1]]</f>
        <v>0.17708333333333334</v>
      </c>
      <c r="AB9" s="10"/>
    </row>
    <row r="10" spans="2:28" x14ac:dyDescent="0.35">
      <c r="B10" s="5" t="str">
        <f t="shared" si="2"/>
        <v>Colorado</v>
      </c>
      <c r="C10" s="5">
        <f t="shared" si="1"/>
        <v>6</v>
      </c>
      <c r="D10" s="5" t="s">
        <v>364</v>
      </c>
      <c r="E10" s="5">
        <v>1</v>
      </c>
      <c r="F10" s="5" t="s">
        <v>68</v>
      </c>
      <c r="G10" s="5">
        <v>27</v>
      </c>
      <c r="H10" s="5">
        <v>0.1</v>
      </c>
      <c r="I10" s="5"/>
      <c r="J10" s="5"/>
      <c r="V10" s="10" t="s">
        <v>366</v>
      </c>
      <c r="W10" s="15" t="s">
        <v>373</v>
      </c>
      <c r="X10" s="15" t="s">
        <v>373</v>
      </c>
      <c r="Y10" s="15" t="s">
        <v>373</v>
      </c>
      <c r="Z10" s="15" t="s">
        <v>364</v>
      </c>
      <c r="AA10" s="15" t="s">
        <v>365</v>
      </c>
      <c r="AB10" s="5"/>
    </row>
    <row r="11" spans="2:28" x14ac:dyDescent="0.35">
      <c r="B11" s="5" t="str">
        <f t="shared" si="2"/>
        <v>Colorado</v>
      </c>
      <c r="C11" s="5">
        <f t="shared" si="1"/>
        <v>6</v>
      </c>
      <c r="D11" s="5" t="s">
        <v>364</v>
      </c>
      <c r="E11" s="5">
        <v>1</v>
      </c>
      <c r="F11" s="5" t="s">
        <v>44</v>
      </c>
      <c r="G11" s="5">
        <v>126</v>
      </c>
      <c r="H11" s="5">
        <v>42.1</v>
      </c>
      <c r="I11" s="5"/>
      <c r="J11" s="5"/>
      <c r="V11" s="10" t="s">
        <v>978</v>
      </c>
      <c r="W11" s="15">
        <v>1</v>
      </c>
      <c r="X11" s="15">
        <v>2</v>
      </c>
      <c r="Y11" s="15">
        <v>3</v>
      </c>
      <c r="Z11" s="15">
        <v>1</v>
      </c>
      <c r="AA11" s="15">
        <v>1</v>
      </c>
      <c r="AB11" s="5"/>
    </row>
    <row r="12" spans="2:28" x14ac:dyDescent="0.35">
      <c r="B12" s="5" t="str">
        <f t="shared" si="2"/>
        <v>Colorado</v>
      </c>
      <c r="C12" s="5">
        <f t="shared" si="1"/>
        <v>6</v>
      </c>
      <c r="D12" s="5" t="s">
        <v>364</v>
      </c>
      <c r="E12" s="5">
        <v>1</v>
      </c>
      <c r="F12" s="5" t="s">
        <v>44</v>
      </c>
      <c r="G12" s="5">
        <v>145</v>
      </c>
      <c r="H12" s="5">
        <v>64.3</v>
      </c>
      <c r="I12" s="5"/>
      <c r="J12" s="5"/>
      <c r="V12" s="10" t="s">
        <v>367</v>
      </c>
      <c r="W12" s="15" t="str">
        <f>_xlfn.XLOOKUP(_xlfn.CONCAT(W5, " ", W6,  ".", W11), Sample_Coordinates[Sample Name], Sample_Coordinates[Coordinates], "Error")</f>
        <v>10.17546, -85.10844</v>
      </c>
      <c r="X12" s="15" t="str">
        <f>_xlfn.XLOOKUP(_xlfn.CONCAT(X5, " ", X6,  ".", X11), Sample_Coordinates[Sample Name], Sample_Coordinates[Coordinates], "Error")</f>
        <v>10.17525, -85.10812</v>
      </c>
      <c r="Y12" s="15" t="str">
        <f>_xlfn.XLOOKUP(_xlfn.CONCAT(Y5, " ", Y6,  ".", Y11), Sample_Coordinates[Sample Name], Sample_Coordinates[Coordinates], "Error")</f>
        <v>10.1754, -85.10789</v>
      </c>
      <c r="Z12" s="15" t="str">
        <f>_xlfn.XLOOKUP(_xlfn.CONCAT(Y5, " ", 2,  ".", Y11), Sample_Coordinates[Sample Name], Sample_Coordinates[Coordinates], "Error")</f>
        <v>10.17533, -85.10797</v>
      </c>
      <c r="AA12" s="15" t="str">
        <f>_xlfn.XLOOKUP(_xlfn.CONCAT(Y5, " ", 2,  ".", Y11), Sample_Coordinates[Sample Name], Sample_Coordinates[Coordinates], "Error")</f>
        <v>10.17533, -85.10797</v>
      </c>
      <c r="AB12" s="5"/>
    </row>
    <row r="13" spans="2:28" x14ac:dyDescent="0.35">
      <c r="B13" s="5" t="str">
        <f t="shared" si="2"/>
        <v>Colorado</v>
      </c>
      <c r="C13" s="5">
        <f t="shared" si="1"/>
        <v>6</v>
      </c>
      <c r="D13" s="5" t="s">
        <v>364</v>
      </c>
      <c r="E13" s="5">
        <v>1</v>
      </c>
      <c r="F13" s="5" t="s">
        <v>44</v>
      </c>
      <c r="G13" s="5">
        <v>134</v>
      </c>
      <c r="H13" s="5">
        <v>46.8</v>
      </c>
      <c r="I13" s="5"/>
      <c r="J13" s="5"/>
      <c r="V13" s="10" t="s">
        <v>368</v>
      </c>
      <c r="W13" s="18">
        <v>0.21875</v>
      </c>
      <c r="X13" s="18">
        <v>0.21875</v>
      </c>
      <c r="Y13" s="18">
        <v>0.22569444444444445</v>
      </c>
      <c r="Z13" s="15"/>
      <c r="AA13" s="15"/>
    </row>
    <row r="14" spans="2:28" x14ac:dyDescent="0.35">
      <c r="B14" s="5" t="str">
        <f t="shared" si="2"/>
        <v>Colorado</v>
      </c>
      <c r="C14" s="5">
        <f t="shared" si="1"/>
        <v>6</v>
      </c>
      <c r="D14" s="5" t="s">
        <v>364</v>
      </c>
      <c r="E14" s="5">
        <v>1</v>
      </c>
      <c r="F14" s="5" t="s">
        <v>22</v>
      </c>
      <c r="G14" s="5">
        <v>21</v>
      </c>
      <c r="H14" s="5">
        <v>0.2</v>
      </c>
      <c r="I14" s="5"/>
      <c r="J14" s="5"/>
      <c r="V14" s="10" t="s">
        <v>369</v>
      </c>
      <c r="W14" s="18">
        <v>0.4375</v>
      </c>
      <c r="X14" s="18">
        <v>0.4375</v>
      </c>
      <c r="Y14" s="18">
        <v>0.43402777777777773</v>
      </c>
      <c r="Z14" s="15"/>
      <c r="AA14" s="15"/>
      <c r="AB14" s="6"/>
    </row>
    <row r="15" spans="2:28" x14ac:dyDescent="0.35">
      <c r="B15" s="5" t="str">
        <f t="shared" si="2"/>
        <v>Colorado</v>
      </c>
      <c r="C15" s="5">
        <f t="shared" si="1"/>
        <v>6</v>
      </c>
      <c r="D15" s="5" t="s">
        <v>364</v>
      </c>
      <c r="E15" s="5">
        <v>1</v>
      </c>
      <c r="F15" s="5" t="s">
        <v>22</v>
      </c>
      <c r="G15" s="5">
        <v>22</v>
      </c>
      <c r="H15" s="5">
        <v>0.2</v>
      </c>
      <c r="I15" s="5"/>
      <c r="J15" s="5"/>
      <c r="V15" s="10" t="s">
        <v>370</v>
      </c>
      <c r="W15" s="19">
        <f>IF(W14&lt;W13,24+24*(W14-W13),24*(W14-W13))</f>
        <v>5.25</v>
      </c>
      <c r="X15" s="19">
        <f t="shared" ref="X15:Y15" si="3">IF(X14&lt;X13,24+24*(X14-X13),24*(X14-X13))</f>
        <v>5.25</v>
      </c>
      <c r="Y15" s="19">
        <f t="shared" si="3"/>
        <v>4.9999999999999991</v>
      </c>
      <c r="Z15" s="15">
        <v>1</v>
      </c>
      <c r="AA15" s="15">
        <v>20</v>
      </c>
      <c r="AB15" s="5"/>
    </row>
    <row r="16" spans="2:28" x14ac:dyDescent="0.35">
      <c r="B16" s="5" t="str">
        <f t="shared" si="2"/>
        <v>Colorado</v>
      </c>
      <c r="C16" s="5">
        <f t="shared" si="1"/>
        <v>6</v>
      </c>
      <c r="D16" s="5" t="s">
        <v>364</v>
      </c>
      <c r="E16" s="5">
        <v>1</v>
      </c>
      <c r="F16" s="5" t="s">
        <v>23</v>
      </c>
      <c r="G16" s="5">
        <v>164</v>
      </c>
      <c r="H16" s="5">
        <v>69.099999999999994</v>
      </c>
      <c r="I16" s="5"/>
      <c r="J16" s="5"/>
      <c r="V16" s="10" t="s">
        <v>371</v>
      </c>
      <c r="W16" s="15" t="s">
        <v>376</v>
      </c>
      <c r="X16" s="15" t="s">
        <v>376</v>
      </c>
      <c r="Y16" s="15" t="s">
        <v>376</v>
      </c>
      <c r="Z16" s="15" t="s">
        <v>374</v>
      </c>
      <c r="AA16" s="15" t="s">
        <v>375</v>
      </c>
      <c r="AB16" s="5"/>
    </row>
    <row r="17" spans="2:28" x14ac:dyDescent="0.35">
      <c r="B17" s="5" t="str">
        <f t="shared" si="2"/>
        <v>Colorado</v>
      </c>
      <c r="C17" s="5">
        <f t="shared" si="1"/>
        <v>6</v>
      </c>
      <c r="D17" s="5" t="s">
        <v>364</v>
      </c>
      <c r="E17" s="5">
        <v>1</v>
      </c>
      <c r="F17" s="5" t="s">
        <v>23</v>
      </c>
      <c r="G17" s="5">
        <v>153</v>
      </c>
      <c r="H17" s="5">
        <v>52.4</v>
      </c>
      <c r="I17" s="5"/>
      <c r="J17" s="5"/>
      <c r="V17" s="10" t="s">
        <v>388</v>
      </c>
      <c r="W17" s="20">
        <v>29</v>
      </c>
      <c r="X17" s="20">
        <v>29</v>
      </c>
      <c r="Y17" s="20">
        <v>32</v>
      </c>
      <c r="Z17" s="15"/>
      <c r="AA17" s="15"/>
      <c r="AB17" s="5"/>
    </row>
    <row r="18" spans="2:28" x14ac:dyDescent="0.35">
      <c r="B18" s="5" t="str">
        <f t="shared" si="2"/>
        <v>Colorado</v>
      </c>
      <c r="C18" s="5">
        <f t="shared" si="1"/>
        <v>6</v>
      </c>
      <c r="D18" s="5" t="s">
        <v>364</v>
      </c>
      <c r="E18" s="5">
        <v>1</v>
      </c>
      <c r="F18" s="5" t="s">
        <v>68</v>
      </c>
      <c r="G18" s="5">
        <v>57</v>
      </c>
      <c r="H18" s="5">
        <v>0.9</v>
      </c>
      <c r="I18" s="5"/>
      <c r="J18" s="5"/>
      <c r="V18" s="10" t="s">
        <v>389</v>
      </c>
      <c r="W18" s="20">
        <v>29.5</v>
      </c>
      <c r="X18" s="20">
        <v>30</v>
      </c>
      <c r="Y18" s="20">
        <v>31</v>
      </c>
      <c r="Z18" s="15"/>
      <c r="AA18" s="15"/>
      <c r="AB18" s="5"/>
    </row>
    <row r="19" spans="2:28" x14ac:dyDescent="0.35">
      <c r="B19" s="5" t="str">
        <f t="shared" si="2"/>
        <v>Colorado</v>
      </c>
      <c r="C19" s="5">
        <f t="shared" si="1"/>
        <v>6</v>
      </c>
      <c r="D19" s="5" t="s">
        <v>364</v>
      </c>
      <c r="E19" s="5">
        <v>1</v>
      </c>
      <c r="F19" s="5" t="s">
        <v>68</v>
      </c>
      <c r="G19" s="5">
        <v>24</v>
      </c>
      <c r="H19" s="5">
        <v>0.1</v>
      </c>
      <c r="I19" s="5"/>
      <c r="J19" s="5"/>
      <c r="V19" s="10" t="s">
        <v>372</v>
      </c>
      <c r="W19" s="15">
        <f>AVERAGE(W17:W18)</f>
        <v>29.25</v>
      </c>
      <c r="X19" s="15">
        <f t="shared" ref="X19:Y19" si="4">AVERAGE(X17:X18)</f>
        <v>29.5</v>
      </c>
      <c r="Y19" s="15">
        <f t="shared" si="4"/>
        <v>31.5</v>
      </c>
      <c r="Z19" s="15">
        <f>AVERAGE($W19:$Y19)</f>
        <v>30.083333333333332</v>
      </c>
      <c r="AA19" s="15">
        <f>AVERAGE($W19:$Y19)</f>
        <v>30.083333333333332</v>
      </c>
      <c r="AB19" s="5"/>
    </row>
    <row r="20" spans="2:28" x14ac:dyDescent="0.35">
      <c r="B20" s="5" t="str">
        <f t="shared" si="2"/>
        <v>Colorado</v>
      </c>
      <c r="C20" s="5">
        <f t="shared" si="1"/>
        <v>6</v>
      </c>
      <c r="D20" s="5" t="s">
        <v>364</v>
      </c>
      <c r="E20" s="5">
        <v>1</v>
      </c>
      <c r="F20" s="5" t="s">
        <v>22</v>
      </c>
      <c r="G20" s="5">
        <v>23</v>
      </c>
      <c r="H20" s="5">
        <v>0.2</v>
      </c>
      <c r="I20" s="5"/>
      <c r="J20" s="5"/>
      <c r="V20" s="10" t="s">
        <v>1</v>
      </c>
      <c r="W20" s="15"/>
      <c r="X20" s="21"/>
      <c r="Y20" s="15"/>
      <c r="Z20" s="15"/>
      <c r="AA20" s="15"/>
      <c r="AB20" s="5"/>
    </row>
    <row r="21" spans="2:28" x14ac:dyDescent="0.35">
      <c r="B21" s="5" t="str">
        <f t="shared" si="2"/>
        <v>Colorado</v>
      </c>
      <c r="C21" s="5">
        <f t="shared" si="1"/>
        <v>6</v>
      </c>
      <c r="D21" s="5" t="s">
        <v>364</v>
      </c>
      <c r="E21" s="5">
        <v>1</v>
      </c>
      <c r="F21" s="5" t="s">
        <v>22</v>
      </c>
      <c r="G21" s="5">
        <v>17</v>
      </c>
      <c r="H21" s="5">
        <v>0.1</v>
      </c>
      <c r="I21" s="5"/>
      <c r="J21" s="5"/>
      <c r="V21" s="10" t="s">
        <v>2</v>
      </c>
      <c r="W21" s="15"/>
      <c r="X21" s="15"/>
      <c r="Y21" s="15"/>
      <c r="Z21" s="15"/>
      <c r="AA21" s="15"/>
      <c r="AB21" s="5"/>
    </row>
    <row r="22" spans="2:28" x14ac:dyDescent="0.35">
      <c r="B22" s="5" t="str">
        <f t="shared" si="2"/>
        <v>Colorado</v>
      </c>
      <c r="C22" s="5">
        <f t="shared" si="1"/>
        <v>6</v>
      </c>
      <c r="D22" s="5" t="s">
        <v>364</v>
      </c>
      <c r="E22" s="5">
        <v>1</v>
      </c>
      <c r="F22" s="5" t="s">
        <v>44</v>
      </c>
      <c r="G22" s="5">
        <v>134</v>
      </c>
      <c r="H22" s="5">
        <v>51.7</v>
      </c>
      <c r="I22" s="5"/>
      <c r="J22" s="5"/>
      <c r="V22" s="10" t="s">
        <v>3</v>
      </c>
      <c r="W22" s="15"/>
      <c r="X22" s="15"/>
      <c r="Y22" s="15"/>
      <c r="Z22" s="15"/>
      <c r="AA22" s="15"/>
      <c r="AB22" s="5"/>
    </row>
    <row r="23" spans="2:28" x14ac:dyDescent="0.35">
      <c r="B23" s="5" t="str">
        <f t="shared" si="2"/>
        <v>Colorado</v>
      </c>
      <c r="C23" s="5">
        <f t="shared" si="1"/>
        <v>6</v>
      </c>
      <c r="D23" s="5" t="s">
        <v>364</v>
      </c>
      <c r="E23" s="5">
        <v>1</v>
      </c>
      <c r="F23" s="5" t="s">
        <v>77</v>
      </c>
      <c r="G23" s="5">
        <v>112</v>
      </c>
      <c r="H23" s="5">
        <v>13.9</v>
      </c>
      <c r="I23" s="5"/>
      <c r="J23" s="5"/>
      <c r="V23" s="10" t="s">
        <v>4</v>
      </c>
      <c r="W23" s="15"/>
      <c r="X23" s="15"/>
      <c r="Y23" s="15"/>
      <c r="Z23" s="15"/>
      <c r="AA23" s="15"/>
      <c r="AB23" s="5"/>
    </row>
    <row r="24" spans="2:28" x14ac:dyDescent="0.35">
      <c r="B24" s="5" t="str">
        <f t="shared" si="2"/>
        <v>Colorado</v>
      </c>
      <c r="C24" s="5">
        <f t="shared" si="1"/>
        <v>6</v>
      </c>
      <c r="D24" s="5" t="s">
        <v>364</v>
      </c>
      <c r="E24" s="5">
        <v>1</v>
      </c>
      <c r="F24" s="5" t="s">
        <v>22</v>
      </c>
      <c r="G24" s="5">
        <v>19</v>
      </c>
      <c r="H24" s="5">
        <v>0.1</v>
      </c>
      <c r="I24" s="5"/>
      <c r="J24" s="5"/>
      <c r="V24" s="10" t="s">
        <v>354</v>
      </c>
      <c r="W24" s="15"/>
      <c r="X24" s="15"/>
      <c r="Y24" s="15"/>
      <c r="Z24" s="15"/>
      <c r="AA24" s="15"/>
      <c r="AB24" s="5"/>
    </row>
    <row r="25" spans="2:28" x14ac:dyDescent="0.35">
      <c r="B25" s="5" t="str">
        <f t="shared" si="2"/>
        <v>Colorado</v>
      </c>
      <c r="C25" s="5">
        <f t="shared" si="1"/>
        <v>6</v>
      </c>
      <c r="D25" s="5" t="s">
        <v>364</v>
      </c>
      <c r="E25" s="5">
        <v>1</v>
      </c>
      <c r="F25" s="5" t="s">
        <v>23</v>
      </c>
      <c r="G25" s="5">
        <v>242</v>
      </c>
      <c r="H25" s="5">
        <v>199.3</v>
      </c>
      <c r="I25" s="5"/>
      <c r="J25" s="5"/>
      <c r="V25" s="10" t="s">
        <v>17</v>
      </c>
      <c r="W25" s="15"/>
      <c r="X25" s="15"/>
      <c r="Y25" s="15"/>
      <c r="Z25" s="15"/>
      <c r="AA25" s="15"/>
      <c r="AB25" s="5"/>
    </row>
    <row r="26" spans="2:28" x14ac:dyDescent="0.35">
      <c r="B26" s="5" t="str">
        <f t="shared" si="2"/>
        <v>Colorado</v>
      </c>
      <c r="C26" s="5">
        <f t="shared" si="1"/>
        <v>6</v>
      </c>
      <c r="D26" s="5" t="s">
        <v>364</v>
      </c>
      <c r="E26" s="5">
        <v>1</v>
      </c>
      <c r="F26" s="5" t="s">
        <v>23</v>
      </c>
      <c r="G26" s="5">
        <v>126</v>
      </c>
      <c r="H26" s="5">
        <v>30.8</v>
      </c>
      <c r="I26" s="5"/>
      <c r="J26" s="5"/>
      <c r="Q26" s="12"/>
      <c r="V26" s="10" t="s">
        <v>986</v>
      </c>
      <c r="W26" s="15"/>
      <c r="X26" s="15"/>
      <c r="Y26" s="15"/>
      <c r="Z26" s="15"/>
      <c r="AA26" s="15"/>
      <c r="AB26" s="5"/>
    </row>
    <row r="27" spans="2:28" x14ac:dyDescent="0.35">
      <c r="B27" s="5" t="str">
        <f t="shared" si="2"/>
        <v>Colorado</v>
      </c>
      <c r="C27" s="5">
        <f t="shared" si="1"/>
        <v>6</v>
      </c>
      <c r="D27" s="5" t="s">
        <v>364</v>
      </c>
      <c r="E27" s="5">
        <v>1</v>
      </c>
      <c r="F27" s="5" t="s">
        <v>68</v>
      </c>
      <c r="G27" s="5">
        <v>40</v>
      </c>
      <c r="H27" s="5">
        <v>0.6</v>
      </c>
      <c r="I27" s="5"/>
      <c r="J27" s="5"/>
      <c r="V27" s="10" t="s">
        <v>988</v>
      </c>
      <c r="W27" s="15"/>
      <c r="X27" s="15"/>
      <c r="Y27" s="15"/>
      <c r="Z27" s="15"/>
      <c r="AA27" s="15"/>
      <c r="AB27" s="5"/>
    </row>
    <row r="28" spans="2:28" x14ac:dyDescent="0.35">
      <c r="B28" s="5" t="str">
        <f t="shared" si="2"/>
        <v>Colorado</v>
      </c>
      <c r="C28" s="5">
        <f t="shared" si="1"/>
        <v>6</v>
      </c>
      <c r="D28" s="5" t="s">
        <v>364</v>
      </c>
      <c r="E28" s="5">
        <v>1</v>
      </c>
      <c r="F28" s="5" t="s">
        <v>22</v>
      </c>
      <c r="G28" s="5">
        <v>16</v>
      </c>
      <c r="H28" s="5">
        <v>0.2</v>
      </c>
      <c r="I28" s="5"/>
      <c r="J28" s="5"/>
      <c r="V28" s="10" t="s">
        <v>992</v>
      </c>
      <c r="W28" s="15"/>
      <c r="X28" s="15"/>
      <c r="Y28" s="15"/>
      <c r="Z28" s="15"/>
      <c r="AA28" s="15"/>
      <c r="AB28" s="5"/>
    </row>
    <row r="29" spans="2:28" x14ac:dyDescent="0.35">
      <c r="B29" s="5" t="str">
        <f t="shared" si="2"/>
        <v>Colorado</v>
      </c>
      <c r="C29" s="5">
        <f t="shared" si="1"/>
        <v>6</v>
      </c>
      <c r="D29" s="5" t="s">
        <v>364</v>
      </c>
      <c r="E29" s="5">
        <v>1</v>
      </c>
      <c r="F29" s="5" t="s">
        <v>453</v>
      </c>
      <c r="G29" s="5">
        <v>207</v>
      </c>
      <c r="H29" s="5">
        <v>132.5</v>
      </c>
      <c r="I29" s="5"/>
      <c r="J29" s="5"/>
      <c r="V29" s="10" t="s">
        <v>5</v>
      </c>
      <c r="W29" s="15">
        <v>31</v>
      </c>
      <c r="X29" s="15">
        <v>31.5</v>
      </c>
      <c r="Y29" s="15">
        <v>31</v>
      </c>
      <c r="Z29" s="15">
        <f t="shared" ref="Z29:AA29" si="5">AVERAGE($W29:$Y29)</f>
        <v>31.166666666666668</v>
      </c>
      <c r="AA29" s="15">
        <f t="shared" si="5"/>
        <v>31.166666666666668</v>
      </c>
      <c r="AB29" s="5"/>
    </row>
    <row r="30" spans="2:28" x14ac:dyDescent="0.35">
      <c r="B30" s="5" t="str">
        <f t="shared" si="2"/>
        <v>Colorado</v>
      </c>
      <c r="C30" s="5">
        <f t="shared" si="1"/>
        <v>6</v>
      </c>
      <c r="D30" s="5" t="s">
        <v>364</v>
      </c>
      <c r="E30" s="5">
        <v>1</v>
      </c>
      <c r="F30" s="5" t="s">
        <v>23</v>
      </c>
      <c r="G30" s="5">
        <v>255</v>
      </c>
      <c r="H30" s="5">
        <v>242</v>
      </c>
      <c r="I30" s="5"/>
      <c r="J30" s="5"/>
      <c r="V30" s="10" t="s">
        <v>989</v>
      </c>
      <c r="W30" s="15"/>
      <c r="X30" s="15"/>
      <c r="Y30" s="15"/>
      <c r="Z30" s="15"/>
      <c r="AA30" s="15"/>
      <c r="AB30" s="5"/>
    </row>
    <row r="31" spans="2:28" x14ac:dyDescent="0.35">
      <c r="B31" s="5" t="str">
        <f t="shared" si="2"/>
        <v>Colorado</v>
      </c>
      <c r="C31" s="5">
        <f t="shared" si="1"/>
        <v>6</v>
      </c>
      <c r="D31" s="5" t="s">
        <v>364</v>
      </c>
      <c r="E31" s="5">
        <v>1</v>
      </c>
      <c r="F31" s="5" t="s">
        <v>23</v>
      </c>
      <c r="G31" s="5">
        <v>122</v>
      </c>
      <c r="H31" s="5">
        <v>25.5</v>
      </c>
      <c r="I31" s="5"/>
      <c r="J31" s="5"/>
      <c r="V31" s="10" t="s">
        <v>377</v>
      </c>
      <c r="W31" s="15"/>
      <c r="X31" s="15"/>
      <c r="Y31" s="15"/>
      <c r="Z31" s="15"/>
      <c r="AA31" s="15"/>
    </row>
    <row r="32" spans="2:28" x14ac:dyDescent="0.35">
      <c r="B32" s="5" t="str">
        <f t="shared" si="2"/>
        <v>Colorado</v>
      </c>
      <c r="C32" s="5">
        <f t="shared" si="1"/>
        <v>6</v>
      </c>
      <c r="D32" s="5" t="s">
        <v>364</v>
      </c>
      <c r="E32" s="5">
        <v>1</v>
      </c>
      <c r="F32" s="5" t="s">
        <v>23</v>
      </c>
      <c r="G32" s="5">
        <v>112</v>
      </c>
      <c r="H32" s="5">
        <v>20.2</v>
      </c>
      <c r="I32" s="5"/>
      <c r="J32" s="5"/>
      <c r="V32" s="10" t="s">
        <v>387</v>
      </c>
      <c r="W32" s="15"/>
      <c r="X32" s="15"/>
      <c r="Y32" s="15"/>
      <c r="Z32" s="15"/>
      <c r="AA32" s="15"/>
    </row>
    <row r="33" spans="2:10" x14ac:dyDescent="0.35">
      <c r="B33" s="5" t="str">
        <f t="shared" si="2"/>
        <v>Colorado</v>
      </c>
      <c r="C33" s="5">
        <f t="shared" si="1"/>
        <v>6</v>
      </c>
      <c r="D33" s="5" t="s">
        <v>364</v>
      </c>
      <c r="E33" s="5">
        <v>1</v>
      </c>
      <c r="F33" s="5" t="s">
        <v>22</v>
      </c>
      <c r="G33" s="5">
        <v>18</v>
      </c>
      <c r="H33" s="5">
        <v>0.1</v>
      </c>
      <c r="I33" s="5"/>
      <c r="J33" s="5"/>
    </row>
    <row r="34" spans="2:10" x14ac:dyDescent="0.35">
      <c r="B34" s="5" t="str">
        <f t="shared" si="2"/>
        <v>Colorado</v>
      </c>
      <c r="C34" s="5">
        <f t="shared" si="1"/>
        <v>6</v>
      </c>
      <c r="D34" s="5" t="s">
        <v>364</v>
      </c>
      <c r="E34" s="5">
        <v>1</v>
      </c>
      <c r="F34" s="5" t="s">
        <v>60</v>
      </c>
      <c r="G34" s="5">
        <v>130</v>
      </c>
      <c r="H34" s="5">
        <v>26.6</v>
      </c>
      <c r="I34" s="5"/>
      <c r="J34" s="5"/>
    </row>
    <row r="35" spans="2:10" x14ac:dyDescent="0.35">
      <c r="B35" s="5" t="str">
        <f t="shared" si="2"/>
        <v>Colorado</v>
      </c>
      <c r="C35" s="5">
        <f t="shared" si="1"/>
        <v>6</v>
      </c>
      <c r="D35" s="5" t="s">
        <v>364</v>
      </c>
      <c r="E35" s="5">
        <v>1</v>
      </c>
      <c r="F35" s="5" t="s">
        <v>22</v>
      </c>
      <c r="G35" s="5">
        <v>29</v>
      </c>
      <c r="H35" s="5">
        <v>0.5</v>
      </c>
      <c r="I35" s="5"/>
      <c r="J35" s="5"/>
    </row>
    <row r="36" spans="2:10" x14ac:dyDescent="0.35">
      <c r="B36" s="5" t="str">
        <f t="shared" si="2"/>
        <v>Colorado</v>
      </c>
      <c r="C36" s="5">
        <f t="shared" si="1"/>
        <v>6</v>
      </c>
      <c r="D36" s="5" t="s">
        <v>364</v>
      </c>
      <c r="E36" s="5">
        <v>1</v>
      </c>
      <c r="F36" s="5" t="s">
        <v>22</v>
      </c>
      <c r="G36" s="5">
        <v>29</v>
      </c>
      <c r="H36" s="5">
        <v>0.5</v>
      </c>
      <c r="I36" s="5"/>
      <c r="J36" s="5"/>
    </row>
    <row r="37" spans="2:10" x14ac:dyDescent="0.35">
      <c r="B37" s="5" t="str">
        <f t="shared" si="2"/>
        <v>Colorado</v>
      </c>
      <c r="C37" s="5">
        <f t="shared" si="1"/>
        <v>6</v>
      </c>
      <c r="D37" s="5" t="s">
        <v>364</v>
      </c>
      <c r="E37" s="5">
        <v>1</v>
      </c>
      <c r="F37" s="5" t="s">
        <v>77</v>
      </c>
      <c r="G37" s="5">
        <v>68</v>
      </c>
      <c r="H37" s="5">
        <v>3.4</v>
      </c>
      <c r="I37" s="5"/>
      <c r="J37" s="5"/>
    </row>
    <row r="38" spans="2:10" x14ac:dyDescent="0.35">
      <c r="B38" s="5" t="str">
        <f t="shared" si="2"/>
        <v>Colorado</v>
      </c>
      <c r="C38" s="5">
        <f t="shared" si="1"/>
        <v>6</v>
      </c>
      <c r="D38" s="5" t="s">
        <v>364</v>
      </c>
      <c r="E38" s="5">
        <v>1</v>
      </c>
      <c r="F38" s="5" t="s">
        <v>77</v>
      </c>
      <c r="G38" s="5">
        <v>98</v>
      </c>
      <c r="H38" s="5">
        <v>11</v>
      </c>
      <c r="I38" s="5"/>
      <c r="J38" s="5"/>
    </row>
    <row r="39" spans="2:10" x14ac:dyDescent="0.35">
      <c r="B39" s="5" t="str">
        <f t="shared" si="2"/>
        <v>Colorado</v>
      </c>
      <c r="C39" s="5">
        <f t="shared" si="1"/>
        <v>6</v>
      </c>
      <c r="D39" s="5" t="s">
        <v>364</v>
      </c>
      <c r="E39" s="5">
        <v>1</v>
      </c>
      <c r="F39" s="5" t="s">
        <v>156</v>
      </c>
      <c r="G39" s="5">
        <v>240</v>
      </c>
      <c r="H39" s="5">
        <v>428</v>
      </c>
      <c r="I39" s="5"/>
      <c r="J39" s="5"/>
    </row>
    <row r="40" spans="2:10" x14ac:dyDescent="0.35">
      <c r="B40" s="5" t="str">
        <f t="shared" ref="B40:B53" si="6">$W$5</f>
        <v>Colorado</v>
      </c>
      <c r="C40" s="5">
        <f t="shared" ref="C40:C53" si="7">$W$6</f>
        <v>6</v>
      </c>
      <c r="D40" s="5" t="s">
        <v>373</v>
      </c>
      <c r="E40" s="5">
        <v>3</v>
      </c>
      <c r="F40" s="5" t="s">
        <v>23</v>
      </c>
      <c r="G40" s="5">
        <v>115</v>
      </c>
      <c r="H40" s="5">
        <v>24.8</v>
      </c>
      <c r="I40" s="5"/>
      <c r="J40" s="5"/>
    </row>
    <row r="41" spans="2:10" x14ac:dyDescent="0.35">
      <c r="B41" s="5" t="str">
        <f t="shared" si="6"/>
        <v>Colorado</v>
      </c>
      <c r="C41" s="5">
        <f t="shared" si="7"/>
        <v>6</v>
      </c>
      <c r="D41" s="5" t="s">
        <v>373</v>
      </c>
      <c r="E41" s="5">
        <v>3</v>
      </c>
      <c r="F41" s="5" t="s">
        <v>1078</v>
      </c>
      <c r="G41" s="5">
        <v>80</v>
      </c>
      <c r="H41" s="5">
        <v>10.6</v>
      </c>
      <c r="I41" s="5"/>
      <c r="J41" s="5"/>
    </row>
    <row r="42" spans="2:10" x14ac:dyDescent="0.35">
      <c r="B42" s="5" t="str">
        <f t="shared" si="6"/>
        <v>Colorado</v>
      </c>
      <c r="C42" s="5">
        <f t="shared" si="7"/>
        <v>6</v>
      </c>
      <c r="D42" s="5" t="s">
        <v>373</v>
      </c>
      <c r="E42" s="5">
        <v>2</v>
      </c>
      <c r="F42" s="5" t="s">
        <v>22</v>
      </c>
      <c r="G42" s="5">
        <v>29</v>
      </c>
      <c r="H42" s="5">
        <v>0.3</v>
      </c>
      <c r="I42" s="5"/>
      <c r="J42" s="5"/>
    </row>
    <row r="43" spans="2:10" x14ac:dyDescent="0.35">
      <c r="B43" s="5" t="str">
        <f t="shared" si="6"/>
        <v>Colorado</v>
      </c>
      <c r="C43" s="5">
        <f t="shared" si="7"/>
        <v>6</v>
      </c>
      <c r="D43" s="5" t="s">
        <v>373</v>
      </c>
      <c r="E43" s="5">
        <v>2</v>
      </c>
      <c r="F43" s="5" t="s">
        <v>23</v>
      </c>
      <c r="G43" s="5">
        <v>111</v>
      </c>
      <c r="H43" s="5">
        <v>25.9</v>
      </c>
      <c r="I43" s="5"/>
      <c r="J43" s="5"/>
    </row>
    <row r="44" spans="2:10" x14ac:dyDescent="0.35">
      <c r="B44" s="5" t="str">
        <f t="shared" si="6"/>
        <v>Colorado</v>
      </c>
      <c r="C44" s="5">
        <f t="shared" si="7"/>
        <v>6</v>
      </c>
      <c r="D44" s="5" t="s">
        <v>373</v>
      </c>
      <c r="E44" s="5">
        <v>2</v>
      </c>
      <c r="F44" s="5" t="s">
        <v>68</v>
      </c>
      <c r="G44" s="5">
        <v>72</v>
      </c>
      <c r="H44" s="5">
        <v>4</v>
      </c>
      <c r="I44" s="5"/>
      <c r="J44" s="5"/>
    </row>
    <row r="45" spans="2:10" x14ac:dyDescent="0.35">
      <c r="B45" s="5" t="str">
        <f t="shared" si="6"/>
        <v>Colorado</v>
      </c>
      <c r="C45" s="5">
        <f t="shared" si="7"/>
        <v>6</v>
      </c>
      <c r="D45" s="5" t="s">
        <v>373</v>
      </c>
      <c r="E45" s="5">
        <v>1</v>
      </c>
      <c r="F45" s="5" t="s">
        <v>68</v>
      </c>
      <c r="G45" s="5">
        <v>45</v>
      </c>
      <c r="H45" s="5">
        <v>1.3</v>
      </c>
      <c r="I45" s="5"/>
      <c r="J45" s="5"/>
    </row>
    <row r="46" spans="2:10" x14ac:dyDescent="0.35">
      <c r="B46" s="5" t="str">
        <f t="shared" si="6"/>
        <v>Colorado</v>
      </c>
      <c r="C46" s="5">
        <f t="shared" si="7"/>
        <v>6</v>
      </c>
      <c r="D46" s="5" t="s">
        <v>373</v>
      </c>
      <c r="E46" s="5">
        <v>1</v>
      </c>
      <c r="F46" s="5" t="s">
        <v>849</v>
      </c>
      <c r="G46" s="5">
        <v>510</v>
      </c>
      <c r="H46" s="5">
        <v>328.5</v>
      </c>
      <c r="I46" s="5"/>
      <c r="J46" s="5" t="s">
        <v>1126</v>
      </c>
    </row>
    <row r="47" spans="2:10" x14ac:dyDescent="0.35">
      <c r="B47" s="5" t="str">
        <f t="shared" si="6"/>
        <v>Colorado</v>
      </c>
      <c r="C47" s="5">
        <f t="shared" si="7"/>
        <v>6</v>
      </c>
      <c r="D47" s="5" t="s">
        <v>373</v>
      </c>
      <c r="E47" s="5">
        <v>1</v>
      </c>
      <c r="F47" s="5" t="s">
        <v>71</v>
      </c>
      <c r="G47" s="5">
        <v>55</v>
      </c>
      <c r="H47" s="5">
        <v>2.4</v>
      </c>
      <c r="I47" s="5"/>
      <c r="J47" s="5"/>
    </row>
    <row r="48" spans="2:10" x14ac:dyDescent="0.35">
      <c r="B48" s="5" t="str">
        <f t="shared" si="6"/>
        <v>Colorado</v>
      </c>
      <c r="C48" s="5">
        <f t="shared" si="7"/>
        <v>6</v>
      </c>
      <c r="D48" s="5" t="s">
        <v>373</v>
      </c>
      <c r="E48" s="5">
        <v>1</v>
      </c>
      <c r="F48" s="5" t="s">
        <v>68</v>
      </c>
      <c r="G48" s="5">
        <v>41</v>
      </c>
      <c r="H48" s="5">
        <v>1.2</v>
      </c>
      <c r="I48" s="5"/>
      <c r="J48" s="5"/>
    </row>
    <row r="49" spans="2:10" x14ac:dyDescent="0.35">
      <c r="B49" s="5" t="str">
        <f t="shared" si="6"/>
        <v>Colorado</v>
      </c>
      <c r="C49" s="5">
        <f t="shared" si="7"/>
        <v>6</v>
      </c>
      <c r="D49" s="5" t="s">
        <v>373</v>
      </c>
      <c r="E49" s="5">
        <v>1</v>
      </c>
      <c r="F49" s="5" t="s">
        <v>68</v>
      </c>
      <c r="G49" s="5">
        <v>36</v>
      </c>
      <c r="H49" s="5">
        <v>0.8</v>
      </c>
      <c r="I49" s="5"/>
      <c r="J49" s="5"/>
    </row>
    <row r="50" spans="2:10" x14ac:dyDescent="0.35">
      <c r="B50" s="5" t="str">
        <f t="shared" si="6"/>
        <v>Colorado</v>
      </c>
      <c r="C50" s="5">
        <f t="shared" si="7"/>
        <v>6</v>
      </c>
      <c r="D50" s="5" t="s">
        <v>373</v>
      </c>
      <c r="E50" s="5">
        <v>1</v>
      </c>
      <c r="F50" s="5" t="s">
        <v>68</v>
      </c>
      <c r="G50" s="5">
        <v>49</v>
      </c>
      <c r="H50" s="5">
        <v>1.4</v>
      </c>
      <c r="I50" s="5"/>
      <c r="J50" s="5"/>
    </row>
    <row r="51" spans="2:10" x14ac:dyDescent="0.35">
      <c r="B51" s="5" t="str">
        <f t="shared" si="6"/>
        <v>Colorado</v>
      </c>
      <c r="C51" s="5">
        <f t="shared" si="7"/>
        <v>6</v>
      </c>
      <c r="D51" s="5" t="s">
        <v>373</v>
      </c>
      <c r="E51" s="5">
        <v>1</v>
      </c>
      <c r="F51" s="5" t="s">
        <v>23</v>
      </c>
      <c r="G51" s="5">
        <v>158</v>
      </c>
      <c r="H51" s="5">
        <v>59.2</v>
      </c>
      <c r="I51" s="5"/>
      <c r="J51" s="5"/>
    </row>
    <row r="52" spans="2:10" x14ac:dyDescent="0.35">
      <c r="B52" s="5" t="str">
        <f t="shared" si="6"/>
        <v>Colorado</v>
      </c>
      <c r="C52" s="5">
        <f t="shared" si="7"/>
        <v>6</v>
      </c>
      <c r="D52" s="5" t="s">
        <v>373</v>
      </c>
      <c r="E52" s="5">
        <v>1</v>
      </c>
      <c r="F52" s="5" t="s">
        <v>71</v>
      </c>
      <c r="G52" s="5">
        <v>47</v>
      </c>
      <c r="H52" s="5">
        <v>1.1000000000000001</v>
      </c>
      <c r="I52" s="5"/>
      <c r="J52" s="5"/>
    </row>
    <row r="53" spans="2:10" x14ac:dyDescent="0.35">
      <c r="B53" s="5" t="str">
        <f t="shared" si="6"/>
        <v>Colorado</v>
      </c>
      <c r="C53" s="5">
        <f t="shared" si="7"/>
        <v>6</v>
      </c>
      <c r="D53" s="5" t="s">
        <v>373</v>
      </c>
      <c r="E53" s="5">
        <v>1</v>
      </c>
      <c r="F53" s="5" t="s">
        <v>71</v>
      </c>
      <c r="G53" s="5">
        <v>46</v>
      </c>
      <c r="H53" s="5">
        <v>1</v>
      </c>
      <c r="I53" s="5"/>
      <c r="J53" s="5"/>
    </row>
  </sheetData>
  <mergeCells count="1">
    <mergeCell ref="W3:AA3"/>
  </mergeCells>
  <conditionalFormatting sqref="W5:W9">
    <cfRule type="containsBlanks" dxfId="16" priority="5">
      <formula>LEN(TRIM(W5))=0</formula>
    </cfRule>
  </conditionalFormatting>
  <conditionalFormatting sqref="W13:Y14 Z15:AA15 W17:Y18">
    <cfRule type="containsBlanks" dxfId="15" priority="6">
      <formula>LEN(TRIM(W13))=0</formula>
    </cfRule>
  </conditionalFormatting>
  <conditionalFormatting sqref="W20:Y32">
    <cfRule type="containsBlanks" dxfId="14" priority="4">
      <formula>LEN(TRIM(W20))=0</formula>
    </cfRule>
  </conditionalFormatting>
  <conditionalFormatting sqref="Z31">
    <cfRule type="containsBlanks" dxfId="13" priority="2">
      <formula>LEN(TRIM(Z31))=0</formula>
    </cfRule>
  </conditionalFormatting>
  <conditionalFormatting sqref="AA31">
    <cfRule type="containsBlanks" dxfId="12" priority="1">
      <formula>LEN(TRIM(AA31))=0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55" id="{DD661E29-1AE6-45EE-9331-9BC51FBBEAA9}">
            <xm:f>COUNT(MATCH($F4,'Potential Species'!$C$4:$C$945, 0))=0</xm:f>
            <x14:dxf>
              <fill>
                <patternFill>
                  <bgColor theme="5" tint="0.79998168889431442"/>
                </patternFill>
              </fill>
            </x14:dxf>
          </x14:cfRule>
          <xm:sqref>F4:F53</xm:sqref>
        </x14:conditionalFormatting>
        <x14:conditionalFormatting xmlns:xm="http://schemas.microsoft.com/office/excel/2006/main">
          <x14:cfRule type="expression" priority="256" id="{D29F77A4-2E63-4B65-AE33-5F87EC0D4474}">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00A154F-7DE8-4127-B279-0773FCDFE10F}">
          <x14:formula1>
            <xm:f>'Potential Species'!$F$4:$F$6</xm:f>
          </x14:formula1>
          <xm:sqref>N4 D4:D53</xm:sqref>
        </x14:dataValidation>
      </x14:dataValidations>
    </ext>
  </extLs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A19D-1A14-47D0-9C77-384098F95535}">
  <dimension ref="A1:I54"/>
  <sheetViews>
    <sheetView workbookViewId="0"/>
  </sheetViews>
  <sheetFormatPr defaultRowHeight="14.5" x14ac:dyDescent="0.35"/>
  <cols>
    <col min="1" max="1" width="8.90625" bestFit="1" customWidth="1"/>
    <col min="2" max="2" width="6.7265625" bestFit="1" customWidth="1"/>
    <col min="3" max="3" width="12.6328125" bestFit="1" customWidth="1"/>
    <col min="4" max="4" width="13.08984375" bestFit="1" customWidth="1"/>
    <col min="5" max="5" width="21.90625" bestFit="1" customWidth="1"/>
    <col min="6" max="6" width="20.81640625" bestFit="1" customWidth="1"/>
    <col min="7" max="7" width="11" bestFit="1" customWidth="1"/>
    <col min="8" max="8" width="10.81640625" bestFit="1" customWidth="1"/>
    <col min="9" max="9" width="8" bestFit="1" customWidth="1"/>
  </cols>
  <sheetData>
    <row r="1" spans="1:9" x14ac:dyDescent="0.35">
      <c r="A1" t="s">
        <v>295</v>
      </c>
      <c r="B1" t="s">
        <v>1053</v>
      </c>
      <c r="C1" t="s">
        <v>366</v>
      </c>
      <c r="D1" t="s">
        <v>1057</v>
      </c>
      <c r="E1" t="s">
        <v>356</v>
      </c>
      <c r="F1" t="s">
        <v>1054</v>
      </c>
      <c r="G1" t="s">
        <v>1055</v>
      </c>
      <c r="H1" t="s">
        <v>1058</v>
      </c>
      <c r="I1" t="s">
        <v>360</v>
      </c>
    </row>
    <row r="2" spans="1:9" x14ac:dyDescent="0.35">
      <c r="A2" t="s">
        <v>30</v>
      </c>
      <c r="B2">
        <v>6</v>
      </c>
      <c r="C2" t="s">
        <v>365</v>
      </c>
      <c r="D2">
        <v>1</v>
      </c>
      <c r="E2" t="s">
        <v>271</v>
      </c>
      <c r="F2">
        <v>44</v>
      </c>
      <c r="G2">
        <v>1.6</v>
      </c>
    </row>
    <row r="3" spans="1:9" x14ac:dyDescent="0.35">
      <c r="A3" t="s">
        <v>30</v>
      </c>
      <c r="B3">
        <v>6</v>
      </c>
      <c r="C3" t="s">
        <v>365</v>
      </c>
      <c r="D3">
        <v>1</v>
      </c>
      <c r="E3" t="s">
        <v>271</v>
      </c>
      <c r="F3">
        <v>42</v>
      </c>
      <c r="G3">
        <v>1.3</v>
      </c>
    </row>
    <row r="4" spans="1:9" x14ac:dyDescent="0.35">
      <c r="A4" t="s">
        <v>30</v>
      </c>
      <c r="B4">
        <v>6</v>
      </c>
      <c r="C4" t="s">
        <v>365</v>
      </c>
      <c r="D4">
        <v>1</v>
      </c>
      <c r="E4" t="s">
        <v>271</v>
      </c>
      <c r="F4">
        <v>47</v>
      </c>
      <c r="G4">
        <v>2.2000000000000002</v>
      </c>
    </row>
    <row r="5" spans="1:9" x14ac:dyDescent="0.35">
      <c r="A5" t="s">
        <v>30</v>
      </c>
      <c r="B5">
        <v>6</v>
      </c>
      <c r="C5" t="s">
        <v>365</v>
      </c>
      <c r="D5">
        <v>1</v>
      </c>
      <c r="E5" t="s">
        <v>271</v>
      </c>
      <c r="F5">
        <v>46</v>
      </c>
      <c r="G5">
        <v>2.1</v>
      </c>
    </row>
    <row r="6" spans="1:9" x14ac:dyDescent="0.35">
      <c r="A6" t="s">
        <v>30</v>
      </c>
      <c r="B6">
        <v>6</v>
      </c>
      <c r="C6" t="s">
        <v>365</v>
      </c>
      <c r="D6">
        <v>1</v>
      </c>
      <c r="E6" t="s">
        <v>271</v>
      </c>
      <c r="F6">
        <v>34</v>
      </c>
      <c r="G6">
        <v>0.8</v>
      </c>
    </row>
    <row r="7" spans="1:9" x14ac:dyDescent="0.35">
      <c r="A7" t="s">
        <v>30</v>
      </c>
      <c r="B7">
        <v>6</v>
      </c>
      <c r="C7" t="s">
        <v>365</v>
      </c>
      <c r="D7">
        <v>1</v>
      </c>
      <c r="E7" t="s">
        <v>271</v>
      </c>
      <c r="F7">
        <v>45</v>
      </c>
      <c r="G7">
        <v>2.4</v>
      </c>
    </row>
    <row r="8" spans="1:9" x14ac:dyDescent="0.35">
      <c r="A8" t="s">
        <v>30</v>
      </c>
      <c r="B8">
        <v>6</v>
      </c>
      <c r="C8" t="s">
        <v>365</v>
      </c>
      <c r="D8">
        <v>1</v>
      </c>
      <c r="E8" t="s">
        <v>271</v>
      </c>
      <c r="F8">
        <v>35</v>
      </c>
      <c r="G8">
        <v>0.6</v>
      </c>
    </row>
    <row r="9" spans="1:9" x14ac:dyDescent="0.35">
      <c r="A9" t="s">
        <v>30</v>
      </c>
      <c r="B9">
        <v>6</v>
      </c>
      <c r="C9" t="s">
        <v>365</v>
      </c>
      <c r="D9">
        <v>1</v>
      </c>
      <c r="E9" t="s">
        <v>271</v>
      </c>
      <c r="F9">
        <v>29</v>
      </c>
      <c r="G9">
        <v>0.6</v>
      </c>
    </row>
    <row r="10" spans="1:9" x14ac:dyDescent="0.35">
      <c r="A10" t="s">
        <v>30</v>
      </c>
      <c r="B10">
        <v>6</v>
      </c>
      <c r="C10" t="s">
        <v>365</v>
      </c>
      <c r="D10">
        <v>2</v>
      </c>
      <c r="E10" t="s">
        <v>271</v>
      </c>
      <c r="F10">
        <v>29</v>
      </c>
      <c r="G10">
        <v>0.5</v>
      </c>
    </row>
    <row r="11" spans="1:9" x14ac:dyDescent="0.35">
      <c r="A11" t="s">
        <v>30</v>
      </c>
      <c r="B11">
        <v>6</v>
      </c>
      <c r="C11" t="s">
        <v>365</v>
      </c>
      <c r="D11">
        <v>2</v>
      </c>
      <c r="E11" t="s">
        <v>271</v>
      </c>
      <c r="F11">
        <v>28</v>
      </c>
      <c r="G11">
        <v>0.4</v>
      </c>
    </row>
    <row r="12" spans="1:9" x14ac:dyDescent="0.35">
      <c r="A12" t="s">
        <v>30</v>
      </c>
      <c r="B12">
        <v>6</v>
      </c>
      <c r="C12" t="s">
        <v>365</v>
      </c>
      <c r="D12">
        <v>2</v>
      </c>
      <c r="E12" t="s">
        <v>271</v>
      </c>
      <c r="F12">
        <v>35</v>
      </c>
      <c r="G12">
        <v>1</v>
      </c>
    </row>
    <row r="13" spans="1:9" x14ac:dyDescent="0.35">
      <c r="A13" t="s">
        <v>30</v>
      </c>
      <c r="B13">
        <v>6</v>
      </c>
      <c r="C13" t="s">
        <v>365</v>
      </c>
      <c r="D13">
        <v>2</v>
      </c>
      <c r="E13" t="s">
        <v>23</v>
      </c>
      <c r="F13">
        <v>162</v>
      </c>
      <c r="G13">
        <v>84.4</v>
      </c>
    </row>
    <row r="14" spans="1:9" x14ac:dyDescent="0.35">
      <c r="A14" t="s">
        <v>30</v>
      </c>
      <c r="B14">
        <v>6</v>
      </c>
      <c r="C14" t="s">
        <v>365</v>
      </c>
      <c r="D14">
        <v>3</v>
      </c>
      <c r="E14" t="s">
        <v>271</v>
      </c>
      <c r="F14">
        <v>25</v>
      </c>
      <c r="G14">
        <v>0.3</v>
      </c>
    </row>
    <row r="15" spans="1:9" x14ac:dyDescent="0.35">
      <c r="A15" t="s">
        <v>30</v>
      </c>
      <c r="B15">
        <v>6</v>
      </c>
      <c r="C15" t="s">
        <v>365</v>
      </c>
      <c r="D15">
        <v>3</v>
      </c>
      <c r="E15" t="s">
        <v>271</v>
      </c>
      <c r="F15">
        <v>24</v>
      </c>
      <c r="G15">
        <v>0.2</v>
      </c>
    </row>
    <row r="16" spans="1:9" x14ac:dyDescent="0.35">
      <c r="A16" t="s">
        <v>30</v>
      </c>
      <c r="B16">
        <v>6</v>
      </c>
      <c r="C16" t="s">
        <v>365</v>
      </c>
      <c r="D16">
        <v>3</v>
      </c>
      <c r="E16" t="s">
        <v>271</v>
      </c>
      <c r="F16">
        <v>37</v>
      </c>
      <c r="G16">
        <v>1.4</v>
      </c>
    </row>
    <row r="17" spans="1:7" x14ac:dyDescent="0.35">
      <c r="A17" t="s">
        <v>30</v>
      </c>
      <c r="B17">
        <v>6</v>
      </c>
      <c r="C17" t="s">
        <v>365</v>
      </c>
      <c r="D17">
        <v>3</v>
      </c>
      <c r="E17" t="s">
        <v>271</v>
      </c>
      <c r="F17">
        <v>38</v>
      </c>
      <c r="G17">
        <v>1.2</v>
      </c>
    </row>
    <row r="18" spans="1:7" x14ac:dyDescent="0.35">
      <c r="A18" t="s">
        <v>30</v>
      </c>
      <c r="B18">
        <v>6</v>
      </c>
      <c r="C18" t="s">
        <v>365</v>
      </c>
      <c r="D18">
        <v>3</v>
      </c>
      <c r="E18" t="s">
        <v>271</v>
      </c>
      <c r="F18">
        <v>39</v>
      </c>
      <c r="G18">
        <v>1.3</v>
      </c>
    </row>
    <row r="19" spans="1:7" x14ac:dyDescent="0.35">
      <c r="A19" t="s">
        <v>30</v>
      </c>
      <c r="B19">
        <v>6</v>
      </c>
      <c r="C19" t="s">
        <v>365</v>
      </c>
      <c r="D19">
        <v>3</v>
      </c>
      <c r="E19" t="s">
        <v>271</v>
      </c>
      <c r="F19">
        <v>42</v>
      </c>
      <c r="G19">
        <v>1.7</v>
      </c>
    </row>
    <row r="20" spans="1:7" x14ac:dyDescent="0.35">
      <c r="A20" t="s">
        <v>30</v>
      </c>
      <c r="B20">
        <v>6</v>
      </c>
      <c r="C20" t="s">
        <v>365</v>
      </c>
      <c r="D20">
        <v>3</v>
      </c>
      <c r="E20" t="s">
        <v>271</v>
      </c>
      <c r="F20">
        <v>40</v>
      </c>
      <c r="G20">
        <v>1.4</v>
      </c>
    </row>
    <row r="21" spans="1:7" x14ac:dyDescent="0.35">
      <c r="A21" t="s">
        <v>30</v>
      </c>
      <c r="B21">
        <v>6</v>
      </c>
      <c r="C21" t="s">
        <v>365</v>
      </c>
      <c r="D21">
        <v>4</v>
      </c>
      <c r="E21" t="s">
        <v>271</v>
      </c>
      <c r="F21">
        <v>39</v>
      </c>
      <c r="G21">
        <v>1.2</v>
      </c>
    </row>
    <row r="22" spans="1:7" x14ac:dyDescent="0.35">
      <c r="A22" t="s">
        <v>30</v>
      </c>
      <c r="B22">
        <v>6</v>
      </c>
      <c r="C22" t="s">
        <v>365</v>
      </c>
      <c r="D22">
        <v>4</v>
      </c>
      <c r="E22" t="s">
        <v>271</v>
      </c>
      <c r="F22">
        <v>48</v>
      </c>
      <c r="G22">
        <v>2.6</v>
      </c>
    </row>
    <row r="23" spans="1:7" x14ac:dyDescent="0.35">
      <c r="A23" t="s">
        <v>30</v>
      </c>
      <c r="B23">
        <v>6</v>
      </c>
      <c r="C23" t="s">
        <v>365</v>
      </c>
      <c r="D23">
        <v>4</v>
      </c>
      <c r="E23" t="s">
        <v>271</v>
      </c>
      <c r="F23">
        <v>51</v>
      </c>
      <c r="G23">
        <v>2.9</v>
      </c>
    </row>
    <row r="24" spans="1:7" x14ac:dyDescent="0.35">
      <c r="A24" t="s">
        <v>30</v>
      </c>
      <c r="B24">
        <v>6</v>
      </c>
      <c r="C24" t="s">
        <v>365</v>
      </c>
      <c r="D24">
        <v>4</v>
      </c>
      <c r="E24" t="s">
        <v>271</v>
      </c>
      <c r="F24">
        <v>53</v>
      </c>
      <c r="G24">
        <v>3.1</v>
      </c>
    </row>
    <row r="25" spans="1:7" x14ac:dyDescent="0.35">
      <c r="A25" t="s">
        <v>30</v>
      </c>
      <c r="B25">
        <v>6</v>
      </c>
      <c r="C25" t="s">
        <v>365</v>
      </c>
      <c r="D25">
        <v>4</v>
      </c>
      <c r="E25" t="s">
        <v>271</v>
      </c>
      <c r="F25">
        <v>47</v>
      </c>
      <c r="G25">
        <v>2</v>
      </c>
    </row>
    <row r="26" spans="1:7" x14ac:dyDescent="0.35">
      <c r="A26" t="s">
        <v>30</v>
      </c>
      <c r="B26">
        <v>6</v>
      </c>
      <c r="C26" t="s">
        <v>365</v>
      </c>
      <c r="D26">
        <v>4</v>
      </c>
      <c r="E26" t="s">
        <v>271</v>
      </c>
      <c r="F26">
        <v>36</v>
      </c>
      <c r="G26">
        <v>1</v>
      </c>
    </row>
    <row r="27" spans="1:7" x14ac:dyDescent="0.35">
      <c r="A27" t="s">
        <v>30</v>
      </c>
      <c r="B27">
        <v>6</v>
      </c>
      <c r="C27" t="s">
        <v>365</v>
      </c>
      <c r="D27">
        <v>5</v>
      </c>
      <c r="E27" t="s">
        <v>271</v>
      </c>
      <c r="F27">
        <v>37</v>
      </c>
      <c r="G27">
        <v>0.9</v>
      </c>
    </row>
    <row r="28" spans="1:7" x14ac:dyDescent="0.35">
      <c r="A28" t="s">
        <v>30</v>
      </c>
      <c r="B28">
        <v>6</v>
      </c>
      <c r="C28" t="s">
        <v>365</v>
      </c>
      <c r="D28">
        <v>5</v>
      </c>
      <c r="E28" t="s">
        <v>271</v>
      </c>
      <c r="F28">
        <v>35</v>
      </c>
      <c r="G28">
        <v>0.8</v>
      </c>
    </row>
    <row r="29" spans="1:7" x14ac:dyDescent="0.35">
      <c r="A29" t="s">
        <v>30</v>
      </c>
      <c r="B29">
        <v>6</v>
      </c>
      <c r="C29" t="s">
        <v>365</v>
      </c>
      <c r="D29">
        <v>5</v>
      </c>
      <c r="E29" t="s">
        <v>271</v>
      </c>
      <c r="F29">
        <v>36</v>
      </c>
      <c r="G29">
        <v>0.8</v>
      </c>
    </row>
    <row r="30" spans="1:7" x14ac:dyDescent="0.35">
      <c r="A30" t="s">
        <v>30</v>
      </c>
      <c r="B30">
        <v>6</v>
      </c>
      <c r="C30" t="s">
        <v>365</v>
      </c>
      <c r="D30">
        <v>6</v>
      </c>
      <c r="E30" t="s">
        <v>271</v>
      </c>
      <c r="F30">
        <v>38</v>
      </c>
      <c r="G30">
        <v>1.1000000000000001</v>
      </c>
    </row>
    <row r="31" spans="1:7" x14ac:dyDescent="0.35">
      <c r="A31" t="s">
        <v>30</v>
      </c>
      <c r="B31">
        <v>6</v>
      </c>
      <c r="C31" t="s">
        <v>365</v>
      </c>
      <c r="D31">
        <v>6</v>
      </c>
      <c r="E31" t="s">
        <v>271</v>
      </c>
      <c r="F31">
        <v>26</v>
      </c>
      <c r="G31">
        <v>0.7</v>
      </c>
    </row>
    <row r="32" spans="1:7" x14ac:dyDescent="0.35">
      <c r="A32" t="s">
        <v>30</v>
      </c>
      <c r="B32">
        <v>6</v>
      </c>
      <c r="C32" t="s">
        <v>365</v>
      </c>
      <c r="D32">
        <v>7</v>
      </c>
      <c r="E32" t="s">
        <v>271</v>
      </c>
      <c r="F32">
        <v>45</v>
      </c>
      <c r="G32">
        <v>2.6</v>
      </c>
    </row>
    <row r="33" spans="1:7" x14ac:dyDescent="0.35">
      <c r="A33" t="s">
        <v>30</v>
      </c>
      <c r="B33">
        <v>6</v>
      </c>
      <c r="C33" t="s">
        <v>365</v>
      </c>
      <c r="D33">
        <v>8</v>
      </c>
      <c r="E33" t="s">
        <v>271</v>
      </c>
      <c r="F33">
        <v>44</v>
      </c>
      <c r="G33">
        <v>2.5</v>
      </c>
    </row>
    <row r="34" spans="1:7" x14ac:dyDescent="0.35">
      <c r="A34" t="s">
        <v>30</v>
      </c>
      <c r="B34">
        <v>6</v>
      </c>
      <c r="C34" t="s">
        <v>365</v>
      </c>
      <c r="D34">
        <v>8</v>
      </c>
      <c r="E34" t="s">
        <v>271</v>
      </c>
      <c r="F34">
        <v>41</v>
      </c>
      <c r="G34">
        <v>1.9</v>
      </c>
    </row>
    <row r="35" spans="1:7" x14ac:dyDescent="0.35">
      <c r="A35" t="s">
        <v>30</v>
      </c>
      <c r="B35">
        <v>6</v>
      </c>
      <c r="C35" t="s">
        <v>365</v>
      </c>
      <c r="D35">
        <v>9</v>
      </c>
      <c r="E35" t="s">
        <v>271</v>
      </c>
      <c r="F35">
        <v>25</v>
      </c>
      <c r="G35">
        <v>0.7</v>
      </c>
    </row>
    <row r="36" spans="1:7" x14ac:dyDescent="0.35">
      <c r="A36" t="s">
        <v>30</v>
      </c>
      <c r="B36">
        <v>6</v>
      </c>
      <c r="C36" t="s">
        <v>365</v>
      </c>
      <c r="D36">
        <v>9</v>
      </c>
      <c r="E36" t="s">
        <v>271</v>
      </c>
      <c r="F36">
        <v>22</v>
      </c>
      <c r="G36">
        <v>0.6</v>
      </c>
    </row>
    <row r="37" spans="1:7" x14ac:dyDescent="0.35">
      <c r="A37" t="s">
        <v>30</v>
      </c>
      <c r="B37">
        <v>6</v>
      </c>
      <c r="C37" t="s">
        <v>365</v>
      </c>
      <c r="D37">
        <v>9</v>
      </c>
      <c r="E37" t="s">
        <v>217</v>
      </c>
      <c r="F37">
        <v>57</v>
      </c>
      <c r="G37">
        <v>3.4</v>
      </c>
    </row>
    <row r="38" spans="1:7" x14ac:dyDescent="0.35">
      <c r="A38" t="s">
        <v>30</v>
      </c>
      <c r="B38">
        <v>6</v>
      </c>
      <c r="C38" t="s">
        <v>365</v>
      </c>
      <c r="D38">
        <v>10</v>
      </c>
      <c r="E38" t="s">
        <v>271</v>
      </c>
      <c r="F38">
        <v>40</v>
      </c>
      <c r="G38">
        <v>1.5</v>
      </c>
    </row>
    <row r="39" spans="1:7" x14ac:dyDescent="0.35">
      <c r="A39" t="s">
        <v>30</v>
      </c>
      <c r="B39">
        <v>6</v>
      </c>
      <c r="C39" t="s">
        <v>365</v>
      </c>
      <c r="D39">
        <v>11</v>
      </c>
      <c r="E39" t="s">
        <v>271</v>
      </c>
      <c r="F39">
        <v>20</v>
      </c>
      <c r="G39">
        <v>0.2</v>
      </c>
    </row>
    <row r="40" spans="1:7" x14ac:dyDescent="0.35">
      <c r="A40" t="s">
        <v>30</v>
      </c>
      <c r="B40">
        <v>6</v>
      </c>
      <c r="C40" t="s">
        <v>365</v>
      </c>
      <c r="D40">
        <v>12</v>
      </c>
      <c r="E40" t="s">
        <v>271</v>
      </c>
      <c r="F40">
        <v>41</v>
      </c>
      <c r="G40">
        <v>1.9</v>
      </c>
    </row>
    <row r="41" spans="1:7" x14ac:dyDescent="0.35">
      <c r="A41" t="s">
        <v>30</v>
      </c>
      <c r="B41">
        <v>6</v>
      </c>
      <c r="C41" t="s">
        <v>365</v>
      </c>
      <c r="D41">
        <v>12</v>
      </c>
      <c r="E41" t="s">
        <v>271</v>
      </c>
      <c r="F41">
        <v>40</v>
      </c>
      <c r="G41">
        <v>1.7</v>
      </c>
    </row>
    <row r="42" spans="1:7" x14ac:dyDescent="0.35">
      <c r="A42" t="s">
        <v>30</v>
      </c>
      <c r="B42">
        <v>6</v>
      </c>
      <c r="C42" t="s">
        <v>365</v>
      </c>
      <c r="D42">
        <v>13</v>
      </c>
      <c r="E42" t="s">
        <v>271</v>
      </c>
      <c r="F42">
        <v>35</v>
      </c>
      <c r="G42">
        <v>1.2</v>
      </c>
    </row>
    <row r="43" spans="1:7" x14ac:dyDescent="0.35">
      <c r="A43" t="s">
        <v>30</v>
      </c>
      <c r="B43">
        <v>6</v>
      </c>
      <c r="C43" t="s">
        <v>365</v>
      </c>
      <c r="D43">
        <v>13</v>
      </c>
      <c r="E43" t="s">
        <v>271</v>
      </c>
      <c r="F43">
        <v>41</v>
      </c>
      <c r="G43">
        <v>1.5</v>
      </c>
    </row>
    <row r="44" spans="1:7" x14ac:dyDescent="0.35">
      <c r="A44" t="s">
        <v>30</v>
      </c>
      <c r="B44">
        <v>6</v>
      </c>
      <c r="C44" t="s">
        <v>365</v>
      </c>
      <c r="D44">
        <v>14</v>
      </c>
      <c r="E44" t="s">
        <v>271</v>
      </c>
      <c r="F44">
        <v>40</v>
      </c>
      <c r="G44">
        <v>1.4</v>
      </c>
    </row>
    <row r="45" spans="1:7" x14ac:dyDescent="0.35">
      <c r="A45" t="s">
        <v>30</v>
      </c>
      <c r="B45">
        <v>6</v>
      </c>
      <c r="C45" t="s">
        <v>365</v>
      </c>
      <c r="D45">
        <v>14</v>
      </c>
      <c r="E45" t="s">
        <v>23</v>
      </c>
      <c r="F45">
        <v>117</v>
      </c>
      <c r="G45">
        <v>25.8</v>
      </c>
    </row>
    <row r="46" spans="1:7" x14ac:dyDescent="0.35">
      <c r="A46" t="s">
        <v>30</v>
      </c>
      <c r="B46">
        <v>6</v>
      </c>
      <c r="C46" t="s">
        <v>365</v>
      </c>
      <c r="D46">
        <v>15</v>
      </c>
      <c r="E46" t="s">
        <v>214</v>
      </c>
      <c r="F46">
        <v>65</v>
      </c>
      <c r="G46">
        <v>4.9000000000000004</v>
      </c>
    </row>
    <row r="47" spans="1:7" x14ac:dyDescent="0.35">
      <c r="A47" t="s">
        <v>30</v>
      </c>
      <c r="B47">
        <v>6</v>
      </c>
      <c r="C47" t="s">
        <v>373</v>
      </c>
      <c r="D47">
        <v>2</v>
      </c>
      <c r="E47" t="s">
        <v>103</v>
      </c>
      <c r="F47">
        <v>158</v>
      </c>
      <c r="G47">
        <v>59.3</v>
      </c>
    </row>
    <row r="48" spans="1:7" x14ac:dyDescent="0.35">
      <c r="A48" t="s">
        <v>30</v>
      </c>
      <c r="B48">
        <v>6</v>
      </c>
      <c r="C48" t="s">
        <v>373</v>
      </c>
      <c r="D48">
        <v>1</v>
      </c>
      <c r="E48" t="s">
        <v>215</v>
      </c>
      <c r="F48">
        <v>73</v>
      </c>
      <c r="G48">
        <v>7.4</v>
      </c>
    </row>
    <row r="49" spans="1:7" x14ac:dyDescent="0.35">
      <c r="A49" t="s">
        <v>30</v>
      </c>
      <c r="B49">
        <v>6</v>
      </c>
      <c r="C49" t="s">
        <v>373</v>
      </c>
      <c r="D49">
        <v>3</v>
      </c>
      <c r="E49" t="s">
        <v>271</v>
      </c>
      <c r="F49">
        <v>27</v>
      </c>
      <c r="G49">
        <v>0.4</v>
      </c>
    </row>
    <row r="50" spans="1:7" x14ac:dyDescent="0.35">
      <c r="A50" t="s">
        <v>30</v>
      </c>
      <c r="B50">
        <v>6</v>
      </c>
      <c r="C50" t="s">
        <v>373</v>
      </c>
      <c r="D50">
        <v>3</v>
      </c>
      <c r="E50" t="s">
        <v>147</v>
      </c>
      <c r="F50">
        <v>301</v>
      </c>
      <c r="G50">
        <v>920</v>
      </c>
    </row>
    <row r="51" spans="1:7" x14ac:dyDescent="0.35">
      <c r="A51" t="s">
        <v>30</v>
      </c>
      <c r="B51">
        <v>6</v>
      </c>
      <c r="C51" t="s">
        <v>373</v>
      </c>
      <c r="D51">
        <v>3</v>
      </c>
      <c r="E51" t="s">
        <v>23</v>
      </c>
      <c r="F51">
        <v>207</v>
      </c>
      <c r="G51">
        <v>178.3</v>
      </c>
    </row>
    <row r="52" spans="1:7" x14ac:dyDescent="0.35">
      <c r="A52" t="s">
        <v>30</v>
      </c>
      <c r="B52">
        <v>6</v>
      </c>
      <c r="C52" t="s">
        <v>373</v>
      </c>
      <c r="D52">
        <v>3</v>
      </c>
      <c r="E52" t="s">
        <v>98</v>
      </c>
      <c r="F52">
        <v>181</v>
      </c>
      <c r="G52">
        <v>127.8</v>
      </c>
    </row>
    <row r="53" spans="1:7" x14ac:dyDescent="0.35">
      <c r="A53" t="s">
        <v>30</v>
      </c>
      <c r="B53">
        <v>6</v>
      </c>
      <c r="C53" t="s">
        <v>373</v>
      </c>
      <c r="D53">
        <v>3</v>
      </c>
      <c r="E53" t="s">
        <v>23</v>
      </c>
      <c r="F53">
        <v>264</v>
      </c>
      <c r="G53">
        <v>428.9</v>
      </c>
    </row>
    <row r="54" spans="1:7" x14ac:dyDescent="0.35">
      <c r="A54" t="s">
        <v>30</v>
      </c>
      <c r="B54">
        <v>6</v>
      </c>
      <c r="C54" t="s">
        <v>373</v>
      </c>
      <c r="D54">
        <v>3</v>
      </c>
      <c r="E54" t="s">
        <v>23</v>
      </c>
      <c r="F54">
        <v>109</v>
      </c>
      <c r="G54">
        <v>19.5</v>
      </c>
    </row>
  </sheetData>
  <pageMargins left="0.7" right="0.7" top="0.75" bottom="0.75" header="0.3" footer="0.3"/>
  <tableParts count="1">
    <tablePart r:id="rId1"/>
  </tablePart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8CFB-D3AC-45CE-9DB9-DF37FBE0DEAE}">
  <dimension ref="A1:I51"/>
  <sheetViews>
    <sheetView workbookViewId="0"/>
  </sheetViews>
  <sheetFormatPr defaultRowHeight="14.5" x14ac:dyDescent="0.35"/>
  <cols>
    <col min="1" max="1" width="8.453125" bestFit="1" customWidth="1"/>
    <col min="2" max="2" width="6.7265625" bestFit="1" customWidth="1"/>
    <col min="3" max="3" width="12.6328125" bestFit="1" customWidth="1"/>
    <col min="4" max="4" width="13.08984375" bestFit="1" customWidth="1"/>
    <col min="5" max="5" width="20.26953125" bestFit="1" customWidth="1"/>
    <col min="6" max="6" width="20.81640625" bestFit="1" customWidth="1"/>
    <col min="7" max="7" width="11" bestFit="1" customWidth="1"/>
    <col min="8" max="8" width="10.81640625" bestFit="1" customWidth="1"/>
    <col min="9" max="9" width="13.08984375" bestFit="1" customWidth="1"/>
  </cols>
  <sheetData>
    <row r="1" spans="1:9" x14ac:dyDescent="0.35">
      <c r="A1" t="s">
        <v>295</v>
      </c>
      <c r="B1" t="s">
        <v>1053</v>
      </c>
      <c r="C1" t="s">
        <v>366</v>
      </c>
      <c r="D1" t="s">
        <v>1057</v>
      </c>
      <c r="E1" t="s">
        <v>356</v>
      </c>
      <c r="F1" t="s">
        <v>1054</v>
      </c>
      <c r="G1" t="s">
        <v>1055</v>
      </c>
      <c r="H1" t="s">
        <v>1058</v>
      </c>
      <c r="I1" t="s">
        <v>360</v>
      </c>
    </row>
    <row r="2" spans="1:9" x14ac:dyDescent="0.35">
      <c r="A2" t="s">
        <v>25</v>
      </c>
      <c r="B2">
        <v>6</v>
      </c>
      <c r="C2" t="s">
        <v>364</v>
      </c>
      <c r="D2">
        <v>1</v>
      </c>
      <c r="E2" t="s">
        <v>44</v>
      </c>
      <c r="F2">
        <v>140</v>
      </c>
      <c r="G2">
        <v>44.8</v>
      </c>
    </row>
    <row r="3" spans="1:9" x14ac:dyDescent="0.35">
      <c r="A3" t="s">
        <v>25</v>
      </c>
      <c r="B3">
        <v>6</v>
      </c>
      <c r="C3" t="s">
        <v>364</v>
      </c>
      <c r="D3">
        <v>1</v>
      </c>
      <c r="E3" t="s">
        <v>77</v>
      </c>
      <c r="F3">
        <v>105</v>
      </c>
      <c r="G3">
        <v>12.2</v>
      </c>
    </row>
    <row r="4" spans="1:9" x14ac:dyDescent="0.35">
      <c r="A4" t="s">
        <v>25</v>
      </c>
      <c r="B4">
        <v>6</v>
      </c>
      <c r="C4" t="s">
        <v>364</v>
      </c>
      <c r="D4">
        <v>1</v>
      </c>
      <c r="E4" t="s">
        <v>22</v>
      </c>
      <c r="F4">
        <v>22</v>
      </c>
      <c r="G4">
        <v>0.2</v>
      </c>
    </row>
    <row r="5" spans="1:9" x14ac:dyDescent="0.35">
      <c r="A5" t="s">
        <v>25</v>
      </c>
      <c r="B5">
        <v>6</v>
      </c>
      <c r="C5" t="s">
        <v>364</v>
      </c>
      <c r="D5">
        <v>1</v>
      </c>
      <c r="E5" t="s">
        <v>22</v>
      </c>
      <c r="F5">
        <v>21</v>
      </c>
      <c r="G5">
        <v>0.2</v>
      </c>
    </row>
    <row r="6" spans="1:9" x14ac:dyDescent="0.35">
      <c r="A6" t="s">
        <v>25</v>
      </c>
      <c r="B6">
        <v>6</v>
      </c>
      <c r="C6" t="s">
        <v>364</v>
      </c>
      <c r="D6">
        <v>1</v>
      </c>
      <c r="E6" t="s">
        <v>22</v>
      </c>
      <c r="F6">
        <v>20</v>
      </c>
      <c r="G6">
        <v>0.1</v>
      </c>
    </row>
    <row r="7" spans="1:9" x14ac:dyDescent="0.35">
      <c r="A7" t="s">
        <v>25</v>
      </c>
      <c r="B7">
        <v>6</v>
      </c>
      <c r="C7" t="s">
        <v>364</v>
      </c>
      <c r="D7">
        <v>1</v>
      </c>
      <c r="E7" t="s">
        <v>35</v>
      </c>
      <c r="F7">
        <v>14</v>
      </c>
      <c r="G7">
        <v>0.1</v>
      </c>
    </row>
    <row r="8" spans="1:9" x14ac:dyDescent="0.35">
      <c r="A8" t="s">
        <v>25</v>
      </c>
      <c r="B8">
        <v>6</v>
      </c>
      <c r="C8" t="s">
        <v>364</v>
      </c>
      <c r="D8">
        <v>1</v>
      </c>
      <c r="E8" t="s">
        <v>68</v>
      </c>
      <c r="F8">
        <v>27</v>
      </c>
      <c r="G8">
        <v>0.1</v>
      </c>
    </row>
    <row r="9" spans="1:9" x14ac:dyDescent="0.35">
      <c r="A9" t="s">
        <v>25</v>
      </c>
      <c r="B9">
        <v>6</v>
      </c>
      <c r="C9" t="s">
        <v>364</v>
      </c>
      <c r="D9">
        <v>1</v>
      </c>
      <c r="E9" t="s">
        <v>44</v>
      </c>
      <c r="F9">
        <v>126</v>
      </c>
      <c r="G9">
        <v>42.1</v>
      </c>
    </row>
    <row r="10" spans="1:9" x14ac:dyDescent="0.35">
      <c r="A10" t="s">
        <v>25</v>
      </c>
      <c r="B10">
        <v>6</v>
      </c>
      <c r="C10" t="s">
        <v>364</v>
      </c>
      <c r="D10">
        <v>1</v>
      </c>
      <c r="E10" t="s">
        <v>44</v>
      </c>
      <c r="F10">
        <v>145</v>
      </c>
      <c r="G10">
        <v>64.3</v>
      </c>
    </row>
    <row r="11" spans="1:9" x14ac:dyDescent="0.35">
      <c r="A11" t="s">
        <v>25</v>
      </c>
      <c r="B11">
        <v>6</v>
      </c>
      <c r="C11" t="s">
        <v>364</v>
      </c>
      <c r="D11">
        <v>1</v>
      </c>
      <c r="E11" t="s">
        <v>44</v>
      </c>
      <c r="F11">
        <v>134</v>
      </c>
      <c r="G11">
        <v>46.8</v>
      </c>
    </row>
    <row r="12" spans="1:9" x14ac:dyDescent="0.35">
      <c r="A12" t="s">
        <v>25</v>
      </c>
      <c r="B12">
        <v>6</v>
      </c>
      <c r="C12" t="s">
        <v>364</v>
      </c>
      <c r="D12">
        <v>1</v>
      </c>
      <c r="E12" t="s">
        <v>22</v>
      </c>
      <c r="F12">
        <v>21</v>
      </c>
      <c r="G12">
        <v>0.2</v>
      </c>
    </row>
    <row r="13" spans="1:9" x14ac:dyDescent="0.35">
      <c r="A13" t="s">
        <v>25</v>
      </c>
      <c r="B13">
        <v>6</v>
      </c>
      <c r="C13" t="s">
        <v>364</v>
      </c>
      <c r="D13">
        <v>1</v>
      </c>
      <c r="E13" t="s">
        <v>22</v>
      </c>
      <c r="F13">
        <v>22</v>
      </c>
      <c r="G13">
        <v>0.2</v>
      </c>
    </row>
    <row r="14" spans="1:9" x14ac:dyDescent="0.35">
      <c r="A14" t="s">
        <v>25</v>
      </c>
      <c r="B14">
        <v>6</v>
      </c>
      <c r="C14" t="s">
        <v>364</v>
      </c>
      <c r="D14">
        <v>1</v>
      </c>
      <c r="E14" t="s">
        <v>23</v>
      </c>
      <c r="F14">
        <v>164</v>
      </c>
      <c r="G14">
        <v>69.099999999999994</v>
      </c>
    </row>
    <row r="15" spans="1:9" x14ac:dyDescent="0.35">
      <c r="A15" t="s">
        <v>25</v>
      </c>
      <c r="B15">
        <v>6</v>
      </c>
      <c r="C15" t="s">
        <v>364</v>
      </c>
      <c r="D15">
        <v>1</v>
      </c>
      <c r="E15" t="s">
        <v>23</v>
      </c>
      <c r="F15">
        <v>153</v>
      </c>
      <c r="G15">
        <v>52.4</v>
      </c>
    </row>
    <row r="16" spans="1:9" x14ac:dyDescent="0.35">
      <c r="A16" t="s">
        <v>25</v>
      </c>
      <c r="B16">
        <v>6</v>
      </c>
      <c r="C16" t="s">
        <v>364</v>
      </c>
      <c r="D16">
        <v>1</v>
      </c>
      <c r="E16" t="s">
        <v>68</v>
      </c>
      <c r="F16">
        <v>57</v>
      </c>
      <c r="G16">
        <v>0.9</v>
      </c>
    </row>
    <row r="17" spans="1:7" x14ac:dyDescent="0.35">
      <c r="A17" t="s">
        <v>25</v>
      </c>
      <c r="B17">
        <v>6</v>
      </c>
      <c r="C17" t="s">
        <v>364</v>
      </c>
      <c r="D17">
        <v>1</v>
      </c>
      <c r="E17" t="s">
        <v>68</v>
      </c>
      <c r="F17">
        <v>24</v>
      </c>
      <c r="G17">
        <v>0.1</v>
      </c>
    </row>
    <row r="18" spans="1:7" x14ac:dyDescent="0.35">
      <c r="A18" t="s">
        <v>25</v>
      </c>
      <c r="B18">
        <v>6</v>
      </c>
      <c r="C18" t="s">
        <v>364</v>
      </c>
      <c r="D18">
        <v>1</v>
      </c>
      <c r="E18" t="s">
        <v>22</v>
      </c>
      <c r="F18">
        <v>23</v>
      </c>
      <c r="G18">
        <v>0.2</v>
      </c>
    </row>
    <row r="19" spans="1:7" x14ac:dyDescent="0.35">
      <c r="A19" t="s">
        <v>25</v>
      </c>
      <c r="B19">
        <v>6</v>
      </c>
      <c r="C19" t="s">
        <v>364</v>
      </c>
      <c r="D19">
        <v>1</v>
      </c>
      <c r="E19" t="s">
        <v>22</v>
      </c>
      <c r="F19">
        <v>17</v>
      </c>
      <c r="G19">
        <v>0.1</v>
      </c>
    </row>
    <row r="20" spans="1:7" x14ac:dyDescent="0.35">
      <c r="A20" t="s">
        <v>25</v>
      </c>
      <c r="B20">
        <v>6</v>
      </c>
      <c r="C20" t="s">
        <v>364</v>
      </c>
      <c r="D20">
        <v>1</v>
      </c>
      <c r="E20" t="s">
        <v>44</v>
      </c>
      <c r="F20">
        <v>134</v>
      </c>
      <c r="G20">
        <v>51.7</v>
      </c>
    </row>
    <row r="21" spans="1:7" x14ac:dyDescent="0.35">
      <c r="A21" t="s">
        <v>25</v>
      </c>
      <c r="B21">
        <v>6</v>
      </c>
      <c r="C21" t="s">
        <v>364</v>
      </c>
      <c r="D21">
        <v>1</v>
      </c>
      <c r="E21" t="s">
        <v>77</v>
      </c>
      <c r="F21">
        <v>112</v>
      </c>
      <c r="G21">
        <v>13.9</v>
      </c>
    </row>
    <row r="22" spans="1:7" x14ac:dyDescent="0.35">
      <c r="A22" t="s">
        <v>25</v>
      </c>
      <c r="B22">
        <v>6</v>
      </c>
      <c r="C22" t="s">
        <v>364</v>
      </c>
      <c r="D22">
        <v>1</v>
      </c>
      <c r="E22" t="s">
        <v>22</v>
      </c>
      <c r="F22">
        <v>19</v>
      </c>
      <c r="G22">
        <v>0.1</v>
      </c>
    </row>
    <row r="23" spans="1:7" x14ac:dyDescent="0.35">
      <c r="A23" t="s">
        <v>25</v>
      </c>
      <c r="B23">
        <v>6</v>
      </c>
      <c r="C23" t="s">
        <v>364</v>
      </c>
      <c r="D23">
        <v>1</v>
      </c>
      <c r="E23" t="s">
        <v>23</v>
      </c>
      <c r="F23">
        <v>242</v>
      </c>
      <c r="G23">
        <v>199.3</v>
      </c>
    </row>
    <row r="24" spans="1:7" x14ac:dyDescent="0.35">
      <c r="A24" t="s">
        <v>25</v>
      </c>
      <c r="B24">
        <v>6</v>
      </c>
      <c r="C24" t="s">
        <v>364</v>
      </c>
      <c r="D24">
        <v>1</v>
      </c>
      <c r="E24" t="s">
        <v>23</v>
      </c>
      <c r="F24">
        <v>126</v>
      </c>
      <c r="G24">
        <v>30.8</v>
      </c>
    </row>
    <row r="25" spans="1:7" x14ac:dyDescent="0.35">
      <c r="A25" t="s">
        <v>25</v>
      </c>
      <c r="B25">
        <v>6</v>
      </c>
      <c r="C25" t="s">
        <v>364</v>
      </c>
      <c r="D25">
        <v>1</v>
      </c>
      <c r="E25" t="s">
        <v>68</v>
      </c>
      <c r="F25">
        <v>40</v>
      </c>
      <c r="G25">
        <v>0.6</v>
      </c>
    </row>
    <row r="26" spans="1:7" x14ac:dyDescent="0.35">
      <c r="A26" t="s">
        <v>25</v>
      </c>
      <c r="B26">
        <v>6</v>
      </c>
      <c r="C26" t="s">
        <v>364</v>
      </c>
      <c r="D26">
        <v>1</v>
      </c>
      <c r="E26" t="s">
        <v>22</v>
      </c>
      <c r="F26">
        <v>16</v>
      </c>
      <c r="G26">
        <v>0.2</v>
      </c>
    </row>
    <row r="27" spans="1:7" x14ac:dyDescent="0.35">
      <c r="A27" t="s">
        <v>25</v>
      </c>
      <c r="B27">
        <v>6</v>
      </c>
      <c r="C27" t="s">
        <v>364</v>
      </c>
      <c r="D27">
        <v>1</v>
      </c>
      <c r="E27" t="s">
        <v>453</v>
      </c>
      <c r="F27">
        <v>207</v>
      </c>
      <c r="G27">
        <v>132.5</v>
      </c>
    </row>
    <row r="28" spans="1:7" x14ac:dyDescent="0.35">
      <c r="A28" t="s">
        <v>25</v>
      </c>
      <c r="B28">
        <v>6</v>
      </c>
      <c r="C28" t="s">
        <v>364</v>
      </c>
      <c r="D28">
        <v>1</v>
      </c>
      <c r="E28" t="s">
        <v>23</v>
      </c>
      <c r="F28">
        <v>255</v>
      </c>
      <c r="G28">
        <v>242</v>
      </c>
    </row>
    <row r="29" spans="1:7" x14ac:dyDescent="0.35">
      <c r="A29" t="s">
        <v>25</v>
      </c>
      <c r="B29">
        <v>6</v>
      </c>
      <c r="C29" t="s">
        <v>364</v>
      </c>
      <c r="D29">
        <v>1</v>
      </c>
      <c r="E29" t="s">
        <v>23</v>
      </c>
      <c r="F29">
        <v>122</v>
      </c>
      <c r="G29">
        <v>25.5</v>
      </c>
    </row>
    <row r="30" spans="1:7" x14ac:dyDescent="0.35">
      <c r="A30" t="s">
        <v>25</v>
      </c>
      <c r="B30">
        <v>6</v>
      </c>
      <c r="C30" t="s">
        <v>364</v>
      </c>
      <c r="D30">
        <v>1</v>
      </c>
      <c r="E30" t="s">
        <v>23</v>
      </c>
      <c r="F30">
        <v>112</v>
      </c>
      <c r="G30">
        <v>20.2</v>
      </c>
    </row>
    <row r="31" spans="1:7" x14ac:dyDescent="0.35">
      <c r="A31" t="s">
        <v>25</v>
      </c>
      <c r="B31">
        <v>6</v>
      </c>
      <c r="C31" t="s">
        <v>364</v>
      </c>
      <c r="D31">
        <v>1</v>
      </c>
      <c r="E31" t="s">
        <v>22</v>
      </c>
      <c r="F31">
        <v>18</v>
      </c>
      <c r="G31">
        <v>0.1</v>
      </c>
    </row>
    <row r="32" spans="1:7" x14ac:dyDescent="0.35">
      <c r="A32" t="s">
        <v>25</v>
      </c>
      <c r="B32">
        <v>6</v>
      </c>
      <c r="C32" t="s">
        <v>364</v>
      </c>
      <c r="D32">
        <v>1</v>
      </c>
      <c r="E32" t="s">
        <v>60</v>
      </c>
      <c r="F32">
        <v>130</v>
      </c>
      <c r="G32">
        <v>26.6</v>
      </c>
    </row>
    <row r="33" spans="1:9" x14ac:dyDescent="0.35">
      <c r="A33" t="s">
        <v>25</v>
      </c>
      <c r="B33">
        <v>6</v>
      </c>
      <c r="C33" t="s">
        <v>364</v>
      </c>
      <c r="D33">
        <v>1</v>
      </c>
      <c r="E33" t="s">
        <v>22</v>
      </c>
      <c r="F33">
        <v>29</v>
      </c>
      <c r="G33">
        <v>0.5</v>
      </c>
    </row>
    <row r="34" spans="1:9" x14ac:dyDescent="0.35">
      <c r="A34" t="s">
        <v>25</v>
      </c>
      <c r="B34">
        <v>6</v>
      </c>
      <c r="C34" t="s">
        <v>364</v>
      </c>
      <c r="D34">
        <v>1</v>
      </c>
      <c r="E34" t="s">
        <v>22</v>
      </c>
      <c r="F34">
        <v>29</v>
      </c>
      <c r="G34">
        <v>0.5</v>
      </c>
    </row>
    <row r="35" spans="1:9" x14ac:dyDescent="0.35">
      <c r="A35" t="s">
        <v>25</v>
      </c>
      <c r="B35">
        <v>6</v>
      </c>
      <c r="C35" t="s">
        <v>364</v>
      </c>
      <c r="D35">
        <v>1</v>
      </c>
      <c r="E35" t="s">
        <v>77</v>
      </c>
      <c r="F35">
        <v>68</v>
      </c>
      <c r="G35">
        <v>3.4</v>
      </c>
    </row>
    <row r="36" spans="1:9" x14ac:dyDescent="0.35">
      <c r="A36" t="s">
        <v>25</v>
      </c>
      <c r="B36">
        <v>6</v>
      </c>
      <c r="C36" t="s">
        <v>364</v>
      </c>
      <c r="D36">
        <v>1</v>
      </c>
      <c r="E36" t="s">
        <v>77</v>
      </c>
      <c r="F36">
        <v>98</v>
      </c>
      <c r="G36">
        <v>11</v>
      </c>
    </row>
    <row r="37" spans="1:9" x14ac:dyDescent="0.35">
      <c r="A37" t="s">
        <v>25</v>
      </c>
      <c r="B37">
        <v>6</v>
      </c>
      <c r="C37" t="s">
        <v>364</v>
      </c>
      <c r="D37">
        <v>1</v>
      </c>
      <c r="E37" t="s">
        <v>156</v>
      </c>
      <c r="F37">
        <v>240</v>
      </c>
      <c r="G37">
        <v>428</v>
      </c>
    </row>
    <row r="38" spans="1:9" x14ac:dyDescent="0.35">
      <c r="A38" t="s">
        <v>25</v>
      </c>
      <c r="B38">
        <v>6</v>
      </c>
      <c r="C38" t="s">
        <v>373</v>
      </c>
      <c r="D38">
        <v>3</v>
      </c>
      <c r="E38" t="s">
        <v>23</v>
      </c>
      <c r="F38">
        <v>115</v>
      </c>
      <c r="G38">
        <v>24.8</v>
      </c>
    </row>
    <row r="39" spans="1:9" x14ac:dyDescent="0.35">
      <c r="A39" t="s">
        <v>25</v>
      </c>
      <c r="B39">
        <v>6</v>
      </c>
      <c r="C39" t="s">
        <v>373</v>
      </c>
      <c r="D39">
        <v>3</v>
      </c>
      <c r="E39" t="s">
        <v>1078</v>
      </c>
      <c r="F39">
        <v>80</v>
      </c>
      <c r="G39">
        <v>10.6</v>
      </c>
    </row>
    <row r="40" spans="1:9" x14ac:dyDescent="0.35">
      <c r="A40" t="s">
        <v>25</v>
      </c>
      <c r="B40">
        <v>6</v>
      </c>
      <c r="C40" t="s">
        <v>373</v>
      </c>
      <c r="D40">
        <v>2</v>
      </c>
      <c r="E40" t="s">
        <v>22</v>
      </c>
      <c r="F40">
        <v>29</v>
      </c>
      <c r="G40">
        <v>0.3</v>
      </c>
    </row>
    <row r="41" spans="1:9" x14ac:dyDescent="0.35">
      <c r="A41" t="s">
        <v>25</v>
      </c>
      <c r="B41">
        <v>6</v>
      </c>
      <c r="C41" t="s">
        <v>373</v>
      </c>
      <c r="D41">
        <v>2</v>
      </c>
      <c r="E41" t="s">
        <v>23</v>
      </c>
      <c r="F41">
        <v>111</v>
      </c>
      <c r="G41">
        <v>25.9</v>
      </c>
    </row>
    <row r="42" spans="1:9" x14ac:dyDescent="0.35">
      <c r="A42" t="s">
        <v>25</v>
      </c>
      <c r="B42">
        <v>6</v>
      </c>
      <c r="C42" t="s">
        <v>373</v>
      </c>
      <c r="D42">
        <v>2</v>
      </c>
      <c r="E42" t="s">
        <v>68</v>
      </c>
      <c r="F42">
        <v>72</v>
      </c>
      <c r="G42">
        <v>4</v>
      </c>
    </row>
    <row r="43" spans="1:9" x14ac:dyDescent="0.35">
      <c r="A43" t="s">
        <v>25</v>
      </c>
      <c r="B43">
        <v>6</v>
      </c>
      <c r="C43" t="s">
        <v>373</v>
      </c>
      <c r="D43">
        <v>1</v>
      </c>
      <c r="E43" t="s">
        <v>68</v>
      </c>
      <c r="F43">
        <v>45</v>
      </c>
      <c r="G43">
        <v>1.3</v>
      </c>
    </row>
    <row r="44" spans="1:9" x14ac:dyDescent="0.35">
      <c r="A44" t="s">
        <v>25</v>
      </c>
      <c r="B44">
        <v>6</v>
      </c>
      <c r="C44" t="s">
        <v>373</v>
      </c>
      <c r="D44">
        <v>1</v>
      </c>
      <c r="E44" t="s">
        <v>849</v>
      </c>
      <c r="F44">
        <v>510</v>
      </c>
      <c r="G44">
        <v>328.5</v>
      </c>
      <c r="I44" t="s">
        <v>1126</v>
      </c>
    </row>
    <row r="45" spans="1:9" x14ac:dyDescent="0.35">
      <c r="A45" t="s">
        <v>25</v>
      </c>
      <c r="B45">
        <v>6</v>
      </c>
      <c r="C45" t="s">
        <v>373</v>
      </c>
      <c r="D45">
        <v>1</v>
      </c>
      <c r="E45" t="s">
        <v>71</v>
      </c>
      <c r="F45">
        <v>55</v>
      </c>
      <c r="G45">
        <v>2.4</v>
      </c>
    </row>
    <row r="46" spans="1:9" x14ac:dyDescent="0.35">
      <c r="A46" t="s">
        <v>25</v>
      </c>
      <c r="B46">
        <v>6</v>
      </c>
      <c r="C46" t="s">
        <v>373</v>
      </c>
      <c r="D46">
        <v>1</v>
      </c>
      <c r="E46" t="s">
        <v>68</v>
      </c>
      <c r="F46">
        <v>41</v>
      </c>
      <c r="G46">
        <v>1.2</v>
      </c>
    </row>
    <row r="47" spans="1:9" x14ac:dyDescent="0.35">
      <c r="A47" t="s">
        <v>25</v>
      </c>
      <c r="B47">
        <v>6</v>
      </c>
      <c r="C47" t="s">
        <v>373</v>
      </c>
      <c r="D47">
        <v>1</v>
      </c>
      <c r="E47" t="s">
        <v>68</v>
      </c>
      <c r="F47">
        <v>36</v>
      </c>
      <c r="G47">
        <v>0.8</v>
      </c>
    </row>
    <row r="48" spans="1:9" x14ac:dyDescent="0.35">
      <c r="A48" t="s">
        <v>25</v>
      </c>
      <c r="B48">
        <v>6</v>
      </c>
      <c r="C48" t="s">
        <v>373</v>
      </c>
      <c r="D48">
        <v>1</v>
      </c>
      <c r="E48" t="s">
        <v>68</v>
      </c>
      <c r="F48">
        <v>49</v>
      </c>
      <c r="G48">
        <v>1.4</v>
      </c>
    </row>
    <row r="49" spans="1:7" x14ac:dyDescent="0.35">
      <c r="A49" t="s">
        <v>25</v>
      </c>
      <c r="B49">
        <v>6</v>
      </c>
      <c r="C49" t="s">
        <v>373</v>
      </c>
      <c r="D49">
        <v>1</v>
      </c>
      <c r="E49" t="s">
        <v>23</v>
      </c>
      <c r="F49">
        <v>158</v>
      </c>
      <c r="G49">
        <v>59.2</v>
      </c>
    </row>
    <row r="50" spans="1:7" x14ac:dyDescent="0.35">
      <c r="A50" t="s">
        <v>25</v>
      </c>
      <c r="B50">
        <v>6</v>
      </c>
      <c r="C50" t="s">
        <v>373</v>
      </c>
      <c r="D50">
        <v>1</v>
      </c>
      <c r="E50" t="s">
        <v>71</v>
      </c>
      <c r="F50">
        <v>47</v>
      </c>
      <c r="G50">
        <v>1.1000000000000001</v>
      </c>
    </row>
    <row r="51" spans="1:7" x14ac:dyDescent="0.35">
      <c r="A51" t="s">
        <v>25</v>
      </c>
      <c r="B51">
        <v>6</v>
      </c>
      <c r="C51" t="s">
        <v>373</v>
      </c>
      <c r="D51">
        <v>1</v>
      </c>
      <c r="E51" t="s">
        <v>71</v>
      </c>
      <c r="F51">
        <v>46</v>
      </c>
      <c r="G51">
        <v>1</v>
      </c>
    </row>
  </sheetData>
  <pageMargins left="0.7" right="0.7" top="0.75" bottom="0.75" header="0.3" footer="0.3"/>
  <tableParts count="1">
    <tablePart r:id="rId1"/>
  </tablePar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335F-9FDF-4781-B7F5-EFAF3BEB4E29}">
  <dimension ref="A1:I9"/>
  <sheetViews>
    <sheetView workbookViewId="0"/>
  </sheetViews>
  <sheetFormatPr defaultRowHeight="14.5" x14ac:dyDescent="0.35"/>
  <cols>
    <col min="1" max="1" width="6.36328125" bestFit="1" customWidth="1"/>
    <col min="2" max="2" width="6.7265625" bestFit="1" customWidth="1"/>
    <col min="3" max="3" width="12.6328125" bestFit="1" customWidth="1"/>
    <col min="4" max="4" width="13.08984375" bestFit="1" customWidth="1"/>
    <col min="5" max="5" width="20.08984375" bestFit="1" customWidth="1"/>
    <col min="6" max="6" width="20.81640625" bestFit="1" customWidth="1"/>
    <col min="7" max="7" width="11" bestFit="1" customWidth="1"/>
    <col min="8" max="8" width="10.81640625" bestFit="1" customWidth="1"/>
    <col min="9" max="9" width="18.81640625" bestFit="1" customWidth="1"/>
  </cols>
  <sheetData>
    <row r="1" spans="1:9" x14ac:dyDescent="0.35">
      <c r="A1" t="s">
        <v>295</v>
      </c>
      <c r="B1" t="s">
        <v>1053</v>
      </c>
      <c r="C1" t="s">
        <v>366</v>
      </c>
      <c r="D1" t="s">
        <v>1057</v>
      </c>
      <c r="E1" t="s">
        <v>356</v>
      </c>
      <c r="F1" t="s">
        <v>1054</v>
      </c>
      <c r="G1" t="s">
        <v>1055</v>
      </c>
      <c r="H1" t="s">
        <v>1058</v>
      </c>
      <c r="I1" t="s">
        <v>360</v>
      </c>
    </row>
    <row r="2" spans="1:9" x14ac:dyDescent="0.35">
      <c r="A2" t="s">
        <v>0</v>
      </c>
      <c r="B2">
        <v>6</v>
      </c>
      <c r="C2" t="s">
        <v>364</v>
      </c>
      <c r="D2">
        <v>1</v>
      </c>
      <c r="E2" t="s">
        <v>481</v>
      </c>
      <c r="F2">
        <v>90</v>
      </c>
      <c r="G2">
        <v>11.2</v>
      </c>
    </row>
    <row r="3" spans="1:9" x14ac:dyDescent="0.35">
      <c r="A3" t="s">
        <v>0</v>
      </c>
      <c r="B3">
        <v>6</v>
      </c>
      <c r="C3" t="s">
        <v>364</v>
      </c>
      <c r="D3">
        <v>1</v>
      </c>
      <c r="E3" t="s">
        <v>629</v>
      </c>
      <c r="F3">
        <v>18</v>
      </c>
      <c r="G3">
        <v>0.3</v>
      </c>
    </row>
    <row r="4" spans="1:9" x14ac:dyDescent="0.35">
      <c r="A4" t="s">
        <v>0</v>
      </c>
      <c r="B4">
        <v>6</v>
      </c>
      <c r="C4" t="s">
        <v>364</v>
      </c>
      <c r="D4">
        <v>2</v>
      </c>
      <c r="E4" t="s">
        <v>1211</v>
      </c>
      <c r="F4">
        <v>11</v>
      </c>
      <c r="I4" t="s">
        <v>1120</v>
      </c>
    </row>
    <row r="5" spans="1:9" x14ac:dyDescent="0.35">
      <c r="A5" t="s">
        <v>0</v>
      </c>
      <c r="B5">
        <v>6</v>
      </c>
      <c r="C5" t="s">
        <v>373</v>
      </c>
      <c r="D5">
        <v>3</v>
      </c>
      <c r="E5" t="s">
        <v>8</v>
      </c>
      <c r="F5">
        <v>54</v>
      </c>
      <c r="G5">
        <v>3.8</v>
      </c>
    </row>
    <row r="6" spans="1:9" x14ac:dyDescent="0.35">
      <c r="A6" t="s">
        <v>0</v>
      </c>
      <c r="B6">
        <v>6</v>
      </c>
      <c r="C6" t="s">
        <v>373</v>
      </c>
      <c r="D6">
        <v>3</v>
      </c>
      <c r="E6" t="s">
        <v>8</v>
      </c>
      <c r="F6">
        <v>51</v>
      </c>
      <c r="G6">
        <v>4.3</v>
      </c>
    </row>
    <row r="7" spans="1:9" x14ac:dyDescent="0.35">
      <c r="A7" t="s">
        <v>0</v>
      </c>
      <c r="B7">
        <v>6</v>
      </c>
      <c r="C7" t="s">
        <v>373</v>
      </c>
      <c r="D7">
        <v>2</v>
      </c>
      <c r="E7" t="s">
        <v>230</v>
      </c>
      <c r="F7">
        <v>106</v>
      </c>
      <c r="G7">
        <v>14.3</v>
      </c>
    </row>
    <row r="8" spans="1:9" x14ac:dyDescent="0.35">
      <c r="A8" t="s">
        <v>0</v>
      </c>
      <c r="B8">
        <v>6</v>
      </c>
      <c r="C8" t="s">
        <v>373</v>
      </c>
      <c r="D8">
        <v>2</v>
      </c>
      <c r="E8" t="s">
        <v>230</v>
      </c>
      <c r="F8">
        <v>110</v>
      </c>
      <c r="G8">
        <v>18.600000000000001</v>
      </c>
    </row>
    <row r="9" spans="1:9" x14ac:dyDescent="0.35">
      <c r="A9" t="s">
        <v>0</v>
      </c>
      <c r="B9">
        <v>6</v>
      </c>
      <c r="C9" t="s">
        <v>373</v>
      </c>
      <c r="D9">
        <v>2</v>
      </c>
      <c r="E9" t="s">
        <v>294</v>
      </c>
      <c r="F9">
        <v>107</v>
      </c>
      <c r="G9">
        <v>45.2</v>
      </c>
    </row>
  </sheetData>
  <pageMargins left="0.7" right="0.7" top="0.75" bottom="0.75" header="0.3" footer="0.3"/>
  <tableParts count="1">
    <tablePart r:id="rId1"/>
  </tablePart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F389-14A8-4515-8197-083425900E53}">
  <dimension ref="A1:I2"/>
  <sheetViews>
    <sheetView workbookViewId="0"/>
  </sheetViews>
  <sheetFormatPr defaultRowHeight="14.5" x14ac:dyDescent="0.35"/>
  <cols>
    <col min="1" max="1" width="6.1796875" bestFit="1" customWidth="1"/>
    <col min="2" max="2" width="6.7265625" bestFit="1" customWidth="1"/>
    <col min="3" max="3" width="7.08984375" bestFit="1" customWidth="1"/>
    <col min="4" max="4" width="13.08984375" bestFit="1" customWidth="1"/>
    <col min="5" max="5" width="17.7265625" bestFit="1" customWidth="1"/>
    <col min="6" max="6" width="9.90625" bestFit="1" customWidth="1"/>
    <col min="7" max="7" width="15.36328125" bestFit="1" customWidth="1"/>
    <col min="8" max="8" width="8" bestFit="1" customWidth="1"/>
    <col min="9" max="9" width="17.81640625" bestFit="1" customWidth="1"/>
  </cols>
  <sheetData>
    <row r="1" spans="1:9" x14ac:dyDescent="0.35">
      <c r="A1" t="s">
        <v>295</v>
      </c>
      <c r="B1" t="s">
        <v>1053</v>
      </c>
      <c r="C1" t="s">
        <v>366</v>
      </c>
      <c r="D1" t="s">
        <v>1057</v>
      </c>
      <c r="E1" t="s">
        <v>356</v>
      </c>
      <c r="F1" t="s">
        <v>362</v>
      </c>
      <c r="G1" t="s">
        <v>1056</v>
      </c>
      <c r="H1" t="s">
        <v>360</v>
      </c>
      <c r="I1" t="s">
        <v>1061</v>
      </c>
    </row>
    <row r="2" spans="1:9" x14ac:dyDescent="0.35">
      <c r="A2" t="s">
        <v>51</v>
      </c>
      <c r="B2">
        <v>5</v>
      </c>
      <c r="C2" t="s">
        <v>364</v>
      </c>
      <c r="D2">
        <v>1</v>
      </c>
      <c r="E2" t="s">
        <v>68</v>
      </c>
      <c r="F2">
        <v>41</v>
      </c>
      <c r="G2">
        <v>7.5</v>
      </c>
      <c r="I2">
        <v>0.18292682926829268</v>
      </c>
    </row>
  </sheetData>
  <pageMargins left="0.7" right="0.7" top="0.75" bottom="0.75" header="0.3" footer="0.3"/>
  <tableParts count="1">
    <tablePart r:id="rId1"/>
  </tablePart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D687-EE7B-4C52-9D0D-4D09C187F7F0}">
  <dimension ref="A1:I3"/>
  <sheetViews>
    <sheetView workbookViewId="0"/>
  </sheetViews>
  <sheetFormatPr defaultRowHeight="14.5" x14ac:dyDescent="0.35"/>
  <cols>
    <col min="1" max="1" width="13" bestFit="1" customWidth="1"/>
    <col min="2" max="2" width="6.7265625" bestFit="1" customWidth="1"/>
    <col min="3" max="3" width="7.08984375" bestFit="1" customWidth="1"/>
    <col min="4" max="4" width="13.08984375" bestFit="1" customWidth="1"/>
    <col min="5" max="5" width="17.90625" bestFit="1" customWidth="1"/>
    <col min="6" max="6" width="9.90625" bestFit="1" customWidth="1"/>
    <col min="7" max="7" width="15.36328125" bestFit="1" customWidth="1"/>
    <col min="8" max="8" width="12.453125" bestFit="1" customWidth="1"/>
    <col min="9" max="9" width="17.81640625" bestFit="1" customWidth="1"/>
  </cols>
  <sheetData>
    <row r="1" spans="1:9" x14ac:dyDescent="0.35">
      <c r="A1" t="s">
        <v>295</v>
      </c>
      <c r="B1" t="s">
        <v>1053</v>
      </c>
      <c r="C1" t="s">
        <v>366</v>
      </c>
      <c r="D1" t="s">
        <v>1057</v>
      </c>
      <c r="E1" t="s">
        <v>356</v>
      </c>
      <c r="F1" t="s">
        <v>362</v>
      </c>
      <c r="G1" t="s">
        <v>1056</v>
      </c>
      <c r="H1" t="s">
        <v>360</v>
      </c>
      <c r="I1" t="s">
        <v>1061</v>
      </c>
    </row>
    <row r="2" spans="1:9" x14ac:dyDescent="0.35">
      <c r="A2" t="s">
        <v>16</v>
      </c>
      <c r="B2">
        <v>5</v>
      </c>
      <c r="C2" t="s">
        <v>364</v>
      </c>
      <c r="D2">
        <v>1</v>
      </c>
      <c r="E2" t="s">
        <v>77</v>
      </c>
      <c r="F2">
        <v>52</v>
      </c>
      <c r="G2">
        <v>20.11</v>
      </c>
      <c r="I2">
        <v>0.38673076923076921</v>
      </c>
    </row>
    <row r="3" spans="1:9" x14ac:dyDescent="0.35">
      <c r="A3" t="s">
        <v>16</v>
      </c>
      <c r="B3">
        <v>5</v>
      </c>
      <c r="C3" t="s">
        <v>364</v>
      </c>
      <c r="D3">
        <v>1</v>
      </c>
      <c r="E3" t="s">
        <v>71</v>
      </c>
      <c r="F3">
        <v>366</v>
      </c>
      <c r="G3">
        <v>125.2</v>
      </c>
      <c r="H3" t="s">
        <v>1083</v>
      </c>
      <c r="I3">
        <v>0.34207650273224044</v>
      </c>
    </row>
  </sheetData>
  <pageMargins left="0.7" right="0.7" top="0.75" bottom="0.75" header="0.3" footer="0.3"/>
  <tableParts count="1">
    <tablePart r:id="rId1"/>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6841-13CF-4926-B2AB-A7D199FF7136}">
  <dimension ref="B1:AB56"/>
  <sheetViews>
    <sheetView zoomScale="85" zoomScaleNormal="85" workbookViewId="0">
      <selection activeCell="Z1" sqref="Z1:AA1048576"/>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8.81640625"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t="s">
        <v>1143</v>
      </c>
      <c r="X3" s="44"/>
      <c r="Y3" s="44"/>
      <c r="Z3" s="44"/>
      <c r="AA3" s="44"/>
      <c r="AB3" s="4"/>
    </row>
    <row r="4" spans="2:28" x14ac:dyDescent="0.35">
      <c r="B4" s="5" t="str">
        <f t="shared" ref="B4" si="0">$W$5</f>
        <v>Bebedero</v>
      </c>
      <c r="C4" s="5">
        <f t="shared" ref="C4:C48" si="1">$W$6</f>
        <v>6</v>
      </c>
      <c r="D4" s="5" t="s">
        <v>365</v>
      </c>
      <c r="E4" s="5">
        <v>1</v>
      </c>
      <c r="F4" s="5" t="s">
        <v>271</v>
      </c>
      <c r="G4" s="5">
        <v>44</v>
      </c>
      <c r="H4" s="5">
        <v>1.6</v>
      </c>
      <c r="I4" s="5"/>
      <c r="J4" s="5"/>
      <c r="L4" s="5"/>
      <c r="M4" s="5"/>
      <c r="N4" s="5"/>
      <c r="O4" s="5"/>
      <c r="P4" s="5"/>
      <c r="Q4" s="5"/>
      <c r="R4" s="5"/>
      <c r="S4" s="8"/>
      <c r="T4" s="14"/>
      <c r="V4" s="15" t="s">
        <v>990</v>
      </c>
      <c r="W4" s="25" t="s">
        <v>363</v>
      </c>
      <c r="X4" s="26" t="s">
        <v>379</v>
      </c>
      <c r="Y4" s="26" t="s">
        <v>378</v>
      </c>
      <c r="Z4" s="26" t="s">
        <v>364</v>
      </c>
      <c r="AA4" s="26" t="s">
        <v>365</v>
      </c>
      <c r="AB4" s="5"/>
    </row>
    <row r="5" spans="2:28" x14ac:dyDescent="0.35">
      <c r="B5" s="5" t="str">
        <f t="shared" ref="B5:B48" si="2">$W$5</f>
        <v>Bebedero</v>
      </c>
      <c r="C5" s="5">
        <f t="shared" si="1"/>
        <v>6</v>
      </c>
      <c r="D5" s="5" t="s">
        <v>365</v>
      </c>
      <c r="E5" s="5">
        <v>1</v>
      </c>
      <c r="F5" s="5" t="s">
        <v>271</v>
      </c>
      <c r="G5" s="5">
        <v>42</v>
      </c>
      <c r="H5" s="5">
        <v>1.3</v>
      </c>
      <c r="I5" s="5"/>
      <c r="J5" s="5"/>
      <c r="V5" s="10" t="s">
        <v>295</v>
      </c>
      <c r="W5" s="29" t="s">
        <v>30</v>
      </c>
      <c r="X5" s="29" t="str">
        <f>Bebedero6_Info[[#This Row],[Centipede Net 1.1]]</f>
        <v>Bebedero</v>
      </c>
      <c r="Y5" s="29" t="str">
        <f>Bebedero6_Info[[#This Row],[Centipede Net 1.1]]</f>
        <v>Bebedero</v>
      </c>
      <c r="Z5" s="29" t="str">
        <f>Bebedero6_Info[[#This Row],[Centipede Net 1.1]]</f>
        <v>Bebedero</v>
      </c>
      <c r="AA5" s="29" t="str">
        <f>Bebedero6_Info[[#This Row],[Centipede Net 1.1]]</f>
        <v>Bebedero</v>
      </c>
      <c r="AB5" s="5"/>
    </row>
    <row r="6" spans="2:28" x14ac:dyDescent="0.35">
      <c r="B6" s="5" t="str">
        <f t="shared" si="2"/>
        <v>Bebedero</v>
      </c>
      <c r="C6" s="5">
        <f t="shared" si="1"/>
        <v>6</v>
      </c>
      <c r="D6" s="5" t="s">
        <v>365</v>
      </c>
      <c r="E6" s="5">
        <v>1</v>
      </c>
      <c r="F6" s="5" t="s">
        <v>271</v>
      </c>
      <c r="G6" s="5">
        <v>47</v>
      </c>
      <c r="H6" s="5">
        <v>2.2000000000000002</v>
      </c>
      <c r="I6" s="5"/>
      <c r="J6" s="5"/>
      <c r="V6" s="10" t="s">
        <v>1053</v>
      </c>
      <c r="W6" s="15">
        <v>6</v>
      </c>
      <c r="X6" s="15">
        <f>Bebedero6_Info[[#This Row],[Centipede Net 1.1]]</f>
        <v>6</v>
      </c>
      <c r="Y6" s="15">
        <f>Bebedero6_Info[[#This Row],[Centipede Net 1.1]]</f>
        <v>6</v>
      </c>
      <c r="Z6" s="15">
        <f>Bebedero6_Info[[#This Row],[Centipede Net 1.1]]</f>
        <v>6</v>
      </c>
      <c r="AA6" s="15">
        <f>Bebedero6_Info[[#This Row],[Centipede Net 1.1]]</f>
        <v>6</v>
      </c>
      <c r="AB6" s="9"/>
    </row>
    <row r="7" spans="2:28" x14ac:dyDescent="0.35">
      <c r="B7" s="5" t="str">
        <f t="shared" si="2"/>
        <v>Bebedero</v>
      </c>
      <c r="C7" s="5">
        <f t="shared" si="1"/>
        <v>6</v>
      </c>
      <c r="D7" s="5" t="s">
        <v>365</v>
      </c>
      <c r="E7" s="5">
        <v>1</v>
      </c>
      <c r="F7" s="5" t="s">
        <v>271</v>
      </c>
      <c r="G7" s="5">
        <v>46</v>
      </c>
      <c r="H7" s="5">
        <v>2.1</v>
      </c>
      <c r="I7" s="5"/>
      <c r="J7" s="5"/>
      <c r="V7" s="10" t="s">
        <v>993</v>
      </c>
      <c r="W7" s="29" t="s">
        <v>994</v>
      </c>
      <c r="X7" s="29" t="str">
        <f>Bebedero6_Info[[#This Row],[Centipede Net 1.1]]</f>
        <v>Rainy</v>
      </c>
      <c r="Y7" s="29" t="str">
        <f>Bebedero6_Info[[#This Row],[Centipede Net 1.1]]</f>
        <v>Rainy</v>
      </c>
      <c r="Z7" s="29" t="str">
        <f>Bebedero6_Info[[#This Row],[Centipede Net 1.1]]</f>
        <v>Rainy</v>
      </c>
      <c r="AA7" s="29" t="str">
        <f>Bebedero6_Info[[#This Row],[Centipede Net 1.1]]</f>
        <v>Rainy</v>
      </c>
      <c r="AB7" s="11"/>
    </row>
    <row r="8" spans="2:28" x14ac:dyDescent="0.35">
      <c r="B8" s="5" t="str">
        <f t="shared" si="2"/>
        <v>Bebedero</v>
      </c>
      <c r="C8" s="5">
        <f t="shared" si="1"/>
        <v>6</v>
      </c>
      <c r="D8" s="5" t="s">
        <v>365</v>
      </c>
      <c r="E8" s="5">
        <v>1</v>
      </c>
      <c r="F8" s="5" t="s">
        <v>271</v>
      </c>
      <c r="G8" s="5">
        <v>34</v>
      </c>
      <c r="H8" s="5">
        <v>0.8</v>
      </c>
      <c r="I8" s="5"/>
      <c r="J8" s="5"/>
      <c r="V8" s="10" t="s">
        <v>384</v>
      </c>
      <c r="W8" s="16">
        <v>45132</v>
      </c>
      <c r="X8" s="16">
        <f>Bebedero6_Info[[#This Row],[Centipede Net 1.1]]</f>
        <v>45132</v>
      </c>
      <c r="Y8" s="16">
        <f>Bebedero6_Info[[#This Row],[Centipede Net 1.1]]</f>
        <v>45132</v>
      </c>
      <c r="Z8" s="16">
        <f>Bebedero6_Info[[#This Row],[Centipede Net 1.1]]</f>
        <v>45132</v>
      </c>
      <c r="AA8" s="16">
        <f>Bebedero6_Info[[#This Row],[Centipede Net 1.1]]</f>
        <v>45132</v>
      </c>
      <c r="AB8" s="5"/>
    </row>
    <row r="9" spans="2:28" x14ac:dyDescent="0.35">
      <c r="B9" s="5" t="str">
        <f t="shared" si="2"/>
        <v>Bebedero</v>
      </c>
      <c r="C9" s="5">
        <f t="shared" si="1"/>
        <v>6</v>
      </c>
      <c r="D9" s="5" t="s">
        <v>365</v>
      </c>
      <c r="E9" s="5">
        <v>1</v>
      </c>
      <c r="F9" s="5" t="s">
        <v>271</v>
      </c>
      <c r="G9" s="5">
        <v>45</v>
      </c>
      <c r="H9" s="5">
        <v>2.4</v>
      </c>
      <c r="I9" s="5"/>
      <c r="J9" s="5"/>
      <c r="V9" s="10" t="s">
        <v>392</v>
      </c>
      <c r="W9" s="17">
        <v>0.69444444444444453</v>
      </c>
      <c r="X9" s="17">
        <f>Bebedero6_Info[[#This Row],[Centipede Net 1.1]]</f>
        <v>0.69444444444444453</v>
      </c>
      <c r="Y9" s="17">
        <f>Bebedero6_Info[[#This Row],[Centipede Net 1.1]]</f>
        <v>0.69444444444444453</v>
      </c>
      <c r="Z9" s="17">
        <f>Bebedero6_Info[[#This Row],[Centipede Net 1.1]]</f>
        <v>0.69444444444444453</v>
      </c>
      <c r="AA9" s="17">
        <f>Bebedero6_Info[[#This Row],[Centipede Net 1.1]]</f>
        <v>0.69444444444444453</v>
      </c>
      <c r="AB9" s="10"/>
    </row>
    <row r="10" spans="2:28" x14ac:dyDescent="0.35">
      <c r="B10" s="5" t="str">
        <f t="shared" si="2"/>
        <v>Bebedero</v>
      </c>
      <c r="C10" s="5">
        <f t="shared" si="1"/>
        <v>6</v>
      </c>
      <c r="D10" s="5" t="s">
        <v>365</v>
      </c>
      <c r="E10" s="5">
        <v>1</v>
      </c>
      <c r="F10" s="5" t="s">
        <v>271</v>
      </c>
      <c r="G10" s="5">
        <v>35</v>
      </c>
      <c r="H10" s="5">
        <v>0.6</v>
      </c>
      <c r="I10" s="5"/>
      <c r="J10" s="5"/>
      <c r="V10" s="10" t="s">
        <v>366</v>
      </c>
      <c r="W10" s="15" t="s">
        <v>373</v>
      </c>
      <c r="X10" s="15" t="s">
        <v>373</v>
      </c>
      <c r="Y10" s="15" t="s">
        <v>373</v>
      </c>
      <c r="Z10" s="15" t="s">
        <v>364</v>
      </c>
      <c r="AA10" s="15" t="s">
        <v>365</v>
      </c>
      <c r="AB10" s="5"/>
    </row>
    <row r="11" spans="2:28" x14ac:dyDescent="0.35">
      <c r="B11" s="5" t="str">
        <f t="shared" si="2"/>
        <v>Bebedero</v>
      </c>
      <c r="C11" s="5">
        <f t="shared" si="1"/>
        <v>6</v>
      </c>
      <c r="D11" s="5" t="s">
        <v>365</v>
      </c>
      <c r="E11" s="5">
        <v>1</v>
      </c>
      <c r="F11" s="5" t="s">
        <v>271</v>
      </c>
      <c r="G11" s="5">
        <v>29</v>
      </c>
      <c r="H11" s="5">
        <v>0.6</v>
      </c>
      <c r="I11" s="5"/>
      <c r="J11" s="5"/>
      <c r="V11" s="10" t="s">
        <v>978</v>
      </c>
      <c r="W11" s="15">
        <v>1</v>
      </c>
      <c r="X11" s="15">
        <v>2</v>
      </c>
      <c r="Y11" s="15">
        <v>3</v>
      </c>
      <c r="Z11" s="15"/>
      <c r="AA11" s="15">
        <v>1</v>
      </c>
      <c r="AB11" s="5"/>
    </row>
    <row r="12" spans="2:28" x14ac:dyDescent="0.35">
      <c r="B12" s="5" t="str">
        <f t="shared" si="2"/>
        <v>Bebedero</v>
      </c>
      <c r="C12" s="5">
        <f t="shared" si="1"/>
        <v>6</v>
      </c>
      <c r="D12" s="5" t="s">
        <v>365</v>
      </c>
      <c r="E12" s="5">
        <v>2</v>
      </c>
      <c r="F12" s="5" t="s">
        <v>271</v>
      </c>
      <c r="G12" s="5">
        <v>29</v>
      </c>
      <c r="H12" s="5">
        <v>0.5</v>
      </c>
      <c r="I12" s="5"/>
      <c r="J12" s="5"/>
      <c r="V12" s="10" t="s">
        <v>367</v>
      </c>
      <c r="W12" s="15" t="str">
        <f>_xlfn.XLOOKUP(_xlfn.CONCAT(W5, " ", W6,  ".", W11), Sample_Coordinates[Sample Name], Sample_Coordinates[Coordinates], "Error")</f>
        <v>10.25265, -85.23855</v>
      </c>
      <c r="X12" s="15" t="str">
        <f>_xlfn.XLOOKUP(_xlfn.CONCAT(X5, " ", X6,  ".", X11), Sample_Coordinates[Sample Name], Sample_Coordinates[Coordinates], "Error")</f>
        <v>10.25217, -85.23921</v>
      </c>
      <c r="Y12" s="15" t="str">
        <f>_xlfn.XLOOKUP(_xlfn.CONCAT(Y5, " ", Y6,  ".", Y11), Sample_Coordinates[Sample Name], Sample_Coordinates[Coordinates], "Error")</f>
        <v>10.25204, -85.23922</v>
      </c>
      <c r="Z12" s="15" t="str">
        <f>_xlfn.XLOOKUP(_xlfn.CONCAT(Y5, " ", 2,  ".", Y11), Sample_Coordinates[Sample Name], Sample_Coordinates[Coordinates], "Error")</f>
        <v>10.25197, -85.23925</v>
      </c>
      <c r="AA12" s="15" t="str">
        <f>_xlfn.XLOOKUP(_xlfn.CONCAT(Y5, " ", 2,  ".", Y11), Sample_Coordinates[Sample Name], Sample_Coordinates[Coordinates], "Error")</f>
        <v>10.25197, -85.23925</v>
      </c>
      <c r="AB12" s="5"/>
    </row>
    <row r="13" spans="2:28" x14ac:dyDescent="0.35">
      <c r="B13" s="5" t="str">
        <f t="shared" si="2"/>
        <v>Bebedero</v>
      </c>
      <c r="C13" s="5">
        <f t="shared" si="1"/>
        <v>6</v>
      </c>
      <c r="D13" s="5" t="s">
        <v>365</v>
      </c>
      <c r="E13" s="5">
        <v>2</v>
      </c>
      <c r="F13" s="5" t="s">
        <v>271</v>
      </c>
      <c r="G13" s="5">
        <v>28</v>
      </c>
      <c r="H13" s="5">
        <v>0.4</v>
      </c>
      <c r="I13" s="5"/>
      <c r="J13" s="5"/>
      <c r="V13" s="10" t="s">
        <v>368</v>
      </c>
      <c r="W13" s="18">
        <v>0.76041666666666663</v>
      </c>
      <c r="X13" s="18">
        <v>0.76736111111111116</v>
      </c>
      <c r="Y13" s="18">
        <v>0.74305555555555547</v>
      </c>
      <c r="Z13" s="15"/>
      <c r="AA13" s="15"/>
    </row>
    <row r="14" spans="2:28" x14ac:dyDescent="0.35">
      <c r="B14" s="5" t="str">
        <f t="shared" si="2"/>
        <v>Bebedero</v>
      </c>
      <c r="C14" s="5">
        <f t="shared" si="1"/>
        <v>6</v>
      </c>
      <c r="D14" s="5" t="s">
        <v>365</v>
      </c>
      <c r="E14" s="5">
        <v>2</v>
      </c>
      <c r="F14" s="5" t="s">
        <v>271</v>
      </c>
      <c r="G14" s="5">
        <v>35</v>
      </c>
      <c r="H14" s="5">
        <v>1</v>
      </c>
      <c r="I14" s="5"/>
      <c r="J14" s="5"/>
      <c r="V14" s="10" t="s">
        <v>369</v>
      </c>
      <c r="W14" s="18">
        <v>0.92708333333333337</v>
      </c>
      <c r="X14" s="18">
        <v>0.92013888888888884</v>
      </c>
      <c r="Y14" s="18">
        <v>0.93402777777777779</v>
      </c>
      <c r="Z14" s="15"/>
      <c r="AA14" s="15"/>
      <c r="AB14" s="6"/>
    </row>
    <row r="15" spans="2:28" x14ac:dyDescent="0.35">
      <c r="B15" s="5" t="str">
        <f t="shared" si="2"/>
        <v>Bebedero</v>
      </c>
      <c r="C15" s="5">
        <f t="shared" si="1"/>
        <v>6</v>
      </c>
      <c r="D15" s="5" t="s">
        <v>365</v>
      </c>
      <c r="E15" s="5">
        <v>2</v>
      </c>
      <c r="F15" s="5" t="s">
        <v>23</v>
      </c>
      <c r="G15" s="5">
        <v>162</v>
      </c>
      <c r="H15" s="5">
        <v>84.4</v>
      </c>
      <c r="I15" s="5"/>
      <c r="J15" s="5"/>
      <c r="V15" s="10" t="s">
        <v>370</v>
      </c>
      <c r="W15" s="19">
        <f>IF(W14&lt;W13,24+24*(W14-W13),24*(W14-W13))</f>
        <v>4.0000000000000018</v>
      </c>
      <c r="X15" s="19">
        <f t="shared" ref="X15:Y15" si="3">IF(X14&lt;X13,24+24*(X14-X13),24*(X14-X13))</f>
        <v>3.6666666666666643</v>
      </c>
      <c r="Y15" s="19">
        <f t="shared" si="3"/>
        <v>4.5833333333333357</v>
      </c>
      <c r="Z15" s="15">
        <v>0</v>
      </c>
      <c r="AA15" s="15">
        <v>20</v>
      </c>
      <c r="AB15" s="5"/>
    </row>
    <row r="16" spans="2:28" x14ac:dyDescent="0.35">
      <c r="B16" s="5" t="str">
        <f t="shared" si="2"/>
        <v>Bebedero</v>
      </c>
      <c r="C16" s="5">
        <f t="shared" si="1"/>
        <v>6</v>
      </c>
      <c r="D16" s="5" t="s">
        <v>365</v>
      </c>
      <c r="E16" s="5">
        <v>3</v>
      </c>
      <c r="F16" s="5" t="s">
        <v>271</v>
      </c>
      <c r="G16" s="5">
        <v>25</v>
      </c>
      <c r="H16" s="5">
        <v>0.3</v>
      </c>
      <c r="I16" s="5"/>
      <c r="J16" s="5"/>
      <c r="V16" s="10" t="s">
        <v>371</v>
      </c>
      <c r="W16" s="15" t="s">
        <v>376</v>
      </c>
      <c r="X16" s="15" t="s">
        <v>376</v>
      </c>
      <c r="Y16" s="15" t="s">
        <v>376</v>
      </c>
      <c r="Z16" s="15" t="s">
        <v>374</v>
      </c>
      <c r="AA16" s="15" t="s">
        <v>375</v>
      </c>
      <c r="AB16" s="5"/>
    </row>
    <row r="17" spans="2:28" x14ac:dyDescent="0.35">
      <c r="B17" s="5" t="str">
        <f t="shared" si="2"/>
        <v>Bebedero</v>
      </c>
      <c r="C17" s="5">
        <f t="shared" si="1"/>
        <v>6</v>
      </c>
      <c r="D17" s="5" t="s">
        <v>365</v>
      </c>
      <c r="E17" s="5">
        <v>3</v>
      </c>
      <c r="F17" s="5" t="s">
        <v>271</v>
      </c>
      <c r="G17" s="5">
        <v>24</v>
      </c>
      <c r="H17" s="5">
        <v>0.2</v>
      </c>
      <c r="I17" s="5"/>
      <c r="J17" s="5"/>
      <c r="V17" s="10" t="s">
        <v>388</v>
      </c>
      <c r="W17" s="20">
        <v>12</v>
      </c>
      <c r="X17" s="20">
        <v>12.5</v>
      </c>
      <c r="Y17" s="20">
        <v>12.5</v>
      </c>
      <c r="Z17" s="15"/>
      <c r="AA17" s="15"/>
      <c r="AB17" s="5"/>
    </row>
    <row r="18" spans="2:28" x14ac:dyDescent="0.35">
      <c r="B18" s="5" t="str">
        <f t="shared" si="2"/>
        <v>Bebedero</v>
      </c>
      <c r="C18" s="5">
        <f t="shared" si="1"/>
        <v>6</v>
      </c>
      <c r="D18" s="5" t="s">
        <v>365</v>
      </c>
      <c r="E18" s="5">
        <v>3</v>
      </c>
      <c r="F18" s="5" t="s">
        <v>271</v>
      </c>
      <c r="G18" s="5">
        <v>37</v>
      </c>
      <c r="H18" s="5">
        <v>1.4</v>
      </c>
      <c r="I18" s="5"/>
      <c r="J18" s="5"/>
      <c r="V18" s="10" t="s">
        <v>389</v>
      </c>
      <c r="W18" s="20">
        <v>12.5</v>
      </c>
      <c r="X18" s="20">
        <v>13</v>
      </c>
      <c r="Y18" s="20">
        <v>13.5</v>
      </c>
      <c r="Z18" s="15"/>
      <c r="AA18" s="15"/>
      <c r="AB18" s="5"/>
    </row>
    <row r="19" spans="2:28" x14ac:dyDescent="0.35">
      <c r="B19" s="5" t="str">
        <f t="shared" si="2"/>
        <v>Bebedero</v>
      </c>
      <c r="C19" s="5">
        <f t="shared" si="1"/>
        <v>6</v>
      </c>
      <c r="D19" s="5" t="s">
        <v>365</v>
      </c>
      <c r="E19" s="5">
        <v>3</v>
      </c>
      <c r="F19" s="5" t="s">
        <v>271</v>
      </c>
      <c r="G19" s="5">
        <v>38</v>
      </c>
      <c r="H19" s="5">
        <v>1.2</v>
      </c>
      <c r="I19" s="5"/>
      <c r="J19" s="5"/>
      <c r="V19" s="10" t="s">
        <v>372</v>
      </c>
      <c r="W19" s="15">
        <f>AVERAGE(W17:W18)</f>
        <v>12.25</v>
      </c>
      <c r="X19" s="15">
        <f t="shared" ref="X19:Y19" si="4">AVERAGE(X17:X18)</f>
        <v>12.75</v>
      </c>
      <c r="Y19" s="15">
        <f t="shared" si="4"/>
        <v>13</v>
      </c>
      <c r="Z19" s="15">
        <f>AVERAGE($W19:$Y19)</f>
        <v>12.666666666666666</v>
      </c>
      <c r="AA19" s="15">
        <f>AVERAGE($W19:$Y19)</f>
        <v>12.666666666666666</v>
      </c>
      <c r="AB19" s="5"/>
    </row>
    <row r="20" spans="2:28" x14ac:dyDescent="0.35">
      <c r="B20" s="5" t="str">
        <f t="shared" si="2"/>
        <v>Bebedero</v>
      </c>
      <c r="C20" s="5">
        <f t="shared" si="1"/>
        <v>6</v>
      </c>
      <c r="D20" s="5" t="s">
        <v>365</v>
      </c>
      <c r="E20" s="5">
        <v>3</v>
      </c>
      <c r="F20" s="5" t="s">
        <v>271</v>
      </c>
      <c r="G20" s="5">
        <v>39</v>
      </c>
      <c r="H20" s="5">
        <v>1.3</v>
      </c>
      <c r="I20" s="5"/>
      <c r="J20" s="5"/>
      <c r="V20" s="10" t="s">
        <v>1</v>
      </c>
      <c r="W20" s="15"/>
      <c r="X20" s="21"/>
      <c r="Y20" s="15"/>
      <c r="Z20" s="15"/>
      <c r="AA20" s="15"/>
      <c r="AB20" s="5"/>
    </row>
    <row r="21" spans="2:28" x14ac:dyDescent="0.35">
      <c r="B21" s="5" t="str">
        <f t="shared" si="2"/>
        <v>Bebedero</v>
      </c>
      <c r="C21" s="5">
        <f t="shared" si="1"/>
        <v>6</v>
      </c>
      <c r="D21" s="5" t="s">
        <v>365</v>
      </c>
      <c r="E21" s="5">
        <v>3</v>
      </c>
      <c r="F21" s="5" t="s">
        <v>271</v>
      </c>
      <c r="G21" s="5">
        <v>42</v>
      </c>
      <c r="H21" s="5">
        <v>1.7</v>
      </c>
      <c r="I21" s="5"/>
      <c r="J21" s="5"/>
      <c r="V21" s="10" t="s">
        <v>2</v>
      </c>
      <c r="W21" s="15"/>
      <c r="X21" s="15"/>
      <c r="Y21" s="15"/>
      <c r="Z21" s="15"/>
      <c r="AA21" s="15"/>
      <c r="AB21" s="5"/>
    </row>
    <row r="22" spans="2:28" x14ac:dyDescent="0.35">
      <c r="B22" s="5" t="str">
        <f t="shared" si="2"/>
        <v>Bebedero</v>
      </c>
      <c r="C22" s="5">
        <f t="shared" si="1"/>
        <v>6</v>
      </c>
      <c r="D22" s="5" t="s">
        <v>365</v>
      </c>
      <c r="E22" s="5">
        <v>3</v>
      </c>
      <c r="F22" s="5" t="s">
        <v>271</v>
      </c>
      <c r="G22" s="5">
        <v>40</v>
      </c>
      <c r="H22" s="5">
        <v>1.4</v>
      </c>
      <c r="I22" s="5"/>
      <c r="J22" s="5"/>
      <c r="V22" s="10" t="s">
        <v>3</v>
      </c>
      <c r="W22" s="15"/>
      <c r="X22" s="15"/>
      <c r="Y22" s="15"/>
      <c r="Z22" s="15"/>
      <c r="AA22" s="15"/>
      <c r="AB22" s="5"/>
    </row>
    <row r="23" spans="2:28" x14ac:dyDescent="0.35">
      <c r="B23" s="5" t="str">
        <f t="shared" si="2"/>
        <v>Bebedero</v>
      </c>
      <c r="C23" s="5">
        <f t="shared" si="1"/>
        <v>6</v>
      </c>
      <c r="D23" s="5" t="s">
        <v>365</v>
      </c>
      <c r="E23" s="5">
        <v>4</v>
      </c>
      <c r="F23" s="5" t="s">
        <v>271</v>
      </c>
      <c r="G23" s="5">
        <v>39</v>
      </c>
      <c r="H23" s="5">
        <v>1.2</v>
      </c>
      <c r="I23" s="5"/>
      <c r="J23" s="5"/>
      <c r="V23" s="10" t="s">
        <v>4</v>
      </c>
      <c r="W23" s="15"/>
      <c r="X23" s="15"/>
      <c r="Y23" s="15"/>
      <c r="Z23" s="15"/>
      <c r="AA23" s="15"/>
      <c r="AB23" s="5"/>
    </row>
    <row r="24" spans="2:28" x14ac:dyDescent="0.35">
      <c r="B24" s="5" t="str">
        <f t="shared" si="2"/>
        <v>Bebedero</v>
      </c>
      <c r="C24" s="5">
        <f t="shared" si="1"/>
        <v>6</v>
      </c>
      <c r="D24" s="5" t="s">
        <v>365</v>
      </c>
      <c r="E24" s="5">
        <v>4</v>
      </c>
      <c r="F24" s="5" t="s">
        <v>271</v>
      </c>
      <c r="G24" s="5">
        <v>48</v>
      </c>
      <c r="H24" s="5">
        <v>2.6</v>
      </c>
      <c r="I24" s="5"/>
      <c r="J24" s="5"/>
      <c r="V24" s="10" t="s">
        <v>354</v>
      </c>
      <c r="W24" s="15"/>
      <c r="X24" s="15"/>
      <c r="Y24" s="15"/>
      <c r="Z24" s="15"/>
      <c r="AA24" s="15"/>
      <c r="AB24" s="5"/>
    </row>
    <row r="25" spans="2:28" x14ac:dyDescent="0.35">
      <c r="B25" s="5" t="str">
        <f t="shared" si="2"/>
        <v>Bebedero</v>
      </c>
      <c r="C25" s="5">
        <f t="shared" si="1"/>
        <v>6</v>
      </c>
      <c r="D25" s="5" t="s">
        <v>365</v>
      </c>
      <c r="E25" s="5">
        <v>4</v>
      </c>
      <c r="F25" s="5" t="s">
        <v>271</v>
      </c>
      <c r="G25" s="5">
        <v>51</v>
      </c>
      <c r="H25" s="5">
        <v>2.9</v>
      </c>
      <c r="I25" s="5"/>
      <c r="J25" s="5"/>
      <c r="V25" s="10" t="s">
        <v>17</v>
      </c>
      <c r="W25" s="15"/>
      <c r="X25" s="15"/>
      <c r="Y25" s="15"/>
      <c r="Z25" s="15"/>
      <c r="AA25" s="15"/>
      <c r="AB25" s="5"/>
    </row>
    <row r="26" spans="2:28" x14ac:dyDescent="0.35">
      <c r="B26" s="5" t="str">
        <f t="shared" si="2"/>
        <v>Bebedero</v>
      </c>
      <c r="C26" s="5">
        <f t="shared" si="1"/>
        <v>6</v>
      </c>
      <c r="D26" s="5" t="s">
        <v>365</v>
      </c>
      <c r="E26" s="5">
        <v>4</v>
      </c>
      <c r="F26" s="5" t="s">
        <v>271</v>
      </c>
      <c r="G26" s="5">
        <v>53</v>
      </c>
      <c r="H26" s="5">
        <v>3.1</v>
      </c>
      <c r="I26" s="5"/>
      <c r="J26" s="5"/>
      <c r="Q26" s="12"/>
      <c r="V26" s="10" t="s">
        <v>986</v>
      </c>
      <c r="W26" s="15"/>
      <c r="X26" s="15"/>
      <c r="Y26" s="15"/>
      <c r="Z26" s="15"/>
      <c r="AA26" s="15"/>
      <c r="AB26" s="5"/>
    </row>
    <row r="27" spans="2:28" x14ac:dyDescent="0.35">
      <c r="B27" s="5" t="str">
        <f t="shared" si="2"/>
        <v>Bebedero</v>
      </c>
      <c r="C27" s="5">
        <f t="shared" si="1"/>
        <v>6</v>
      </c>
      <c r="D27" s="5" t="s">
        <v>365</v>
      </c>
      <c r="E27" s="5">
        <v>4</v>
      </c>
      <c r="F27" s="5" t="s">
        <v>271</v>
      </c>
      <c r="G27" s="5">
        <v>47</v>
      </c>
      <c r="H27" s="5">
        <v>2</v>
      </c>
      <c r="I27" s="5"/>
      <c r="J27" s="5"/>
      <c r="V27" s="10" t="s">
        <v>988</v>
      </c>
      <c r="W27" s="15"/>
      <c r="X27" s="15"/>
      <c r="Y27" s="15"/>
      <c r="Z27" s="15"/>
      <c r="AA27" s="15"/>
      <c r="AB27" s="5"/>
    </row>
    <row r="28" spans="2:28" x14ac:dyDescent="0.35">
      <c r="B28" s="5" t="str">
        <f t="shared" si="2"/>
        <v>Bebedero</v>
      </c>
      <c r="C28" s="5">
        <f t="shared" si="1"/>
        <v>6</v>
      </c>
      <c r="D28" s="5" t="s">
        <v>365</v>
      </c>
      <c r="E28" s="5">
        <v>4</v>
      </c>
      <c r="F28" s="5" t="s">
        <v>271</v>
      </c>
      <c r="G28" s="5">
        <v>36</v>
      </c>
      <c r="H28" s="5">
        <v>1</v>
      </c>
      <c r="I28" s="5"/>
      <c r="J28" s="5"/>
      <c r="V28" s="10" t="s">
        <v>992</v>
      </c>
      <c r="W28" s="15"/>
      <c r="X28" s="15"/>
      <c r="Y28" s="15"/>
      <c r="Z28" s="15"/>
      <c r="AA28" s="15"/>
      <c r="AB28" s="5"/>
    </row>
    <row r="29" spans="2:28" x14ac:dyDescent="0.35">
      <c r="B29" s="5" t="str">
        <f t="shared" si="2"/>
        <v>Bebedero</v>
      </c>
      <c r="C29" s="5">
        <f t="shared" si="1"/>
        <v>6</v>
      </c>
      <c r="D29" s="5" t="s">
        <v>365</v>
      </c>
      <c r="E29" s="5">
        <v>5</v>
      </c>
      <c r="F29" s="5" t="s">
        <v>271</v>
      </c>
      <c r="G29" s="5">
        <v>37</v>
      </c>
      <c r="H29" s="5">
        <v>0.9</v>
      </c>
      <c r="I29" s="5"/>
      <c r="J29" s="5"/>
      <c r="V29" s="10" t="s">
        <v>5</v>
      </c>
      <c r="W29" s="15">
        <v>11</v>
      </c>
      <c r="X29" s="15">
        <v>10</v>
      </c>
      <c r="Y29" s="15">
        <v>11</v>
      </c>
      <c r="Z29" s="15">
        <f t="shared" ref="Z29:AA29" si="5">AVERAGE($W29:$Y29)</f>
        <v>10.666666666666666</v>
      </c>
      <c r="AA29" s="15">
        <f t="shared" si="5"/>
        <v>10.666666666666666</v>
      </c>
      <c r="AB29" s="5"/>
    </row>
    <row r="30" spans="2:28" x14ac:dyDescent="0.35">
      <c r="B30" s="5" t="str">
        <f t="shared" si="2"/>
        <v>Bebedero</v>
      </c>
      <c r="C30" s="5">
        <f t="shared" si="1"/>
        <v>6</v>
      </c>
      <c r="D30" s="5" t="s">
        <v>365</v>
      </c>
      <c r="E30" s="5">
        <v>5</v>
      </c>
      <c r="F30" s="5" t="s">
        <v>271</v>
      </c>
      <c r="G30" s="5">
        <v>35</v>
      </c>
      <c r="H30" s="5">
        <v>0.8</v>
      </c>
      <c r="I30" s="5"/>
      <c r="J30" s="5"/>
      <c r="V30" s="10" t="s">
        <v>989</v>
      </c>
      <c r="W30" s="15"/>
      <c r="X30" s="15"/>
      <c r="Y30" s="15"/>
      <c r="Z30" s="15"/>
      <c r="AA30" s="15"/>
      <c r="AB30" s="5"/>
    </row>
    <row r="31" spans="2:28" x14ac:dyDescent="0.35">
      <c r="B31" s="5" t="str">
        <f t="shared" si="2"/>
        <v>Bebedero</v>
      </c>
      <c r="C31" s="5">
        <f t="shared" si="1"/>
        <v>6</v>
      </c>
      <c r="D31" s="5" t="s">
        <v>365</v>
      </c>
      <c r="E31" s="5">
        <v>5</v>
      </c>
      <c r="F31" s="5" t="s">
        <v>271</v>
      </c>
      <c r="G31" s="5">
        <v>36</v>
      </c>
      <c r="H31" s="5">
        <v>0.8</v>
      </c>
      <c r="I31" s="5"/>
      <c r="J31" s="5"/>
      <c r="V31" s="10" t="s">
        <v>377</v>
      </c>
      <c r="W31" s="15"/>
      <c r="X31" s="15"/>
      <c r="Y31" s="15"/>
      <c r="Z31" s="15"/>
      <c r="AA31" s="15"/>
    </row>
    <row r="32" spans="2:28" x14ac:dyDescent="0.35">
      <c r="B32" s="5" t="str">
        <f t="shared" si="2"/>
        <v>Bebedero</v>
      </c>
      <c r="C32" s="5">
        <f t="shared" si="1"/>
        <v>6</v>
      </c>
      <c r="D32" s="5" t="s">
        <v>365</v>
      </c>
      <c r="E32" s="5">
        <v>6</v>
      </c>
      <c r="F32" s="5" t="s">
        <v>271</v>
      </c>
      <c r="G32" s="5">
        <v>38</v>
      </c>
      <c r="H32" s="5">
        <v>1.1000000000000001</v>
      </c>
      <c r="I32" s="5"/>
      <c r="J32" s="5"/>
      <c r="V32" s="10" t="s">
        <v>387</v>
      </c>
      <c r="W32" s="15"/>
      <c r="X32" s="15"/>
      <c r="Y32" s="15"/>
      <c r="Z32" s="15"/>
      <c r="AA32" s="15"/>
    </row>
    <row r="33" spans="2:10" x14ac:dyDescent="0.35">
      <c r="B33" s="5" t="str">
        <f t="shared" si="2"/>
        <v>Bebedero</v>
      </c>
      <c r="C33" s="5">
        <f t="shared" si="1"/>
        <v>6</v>
      </c>
      <c r="D33" s="5" t="s">
        <v>365</v>
      </c>
      <c r="E33" s="5">
        <v>6</v>
      </c>
      <c r="F33" s="5" t="s">
        <v>271</v>
      </c>
      <c r="G33" s="5">
        <v>26</v>
      </c>
      <c r="H33" s="5">
        <v>0.7</v>
      </c>
      <c r="I33" s="5"/>
      <c r="J33" s="5"/>
    </row>
    <row r="34" spans="2:10" x14ac:dyDescent="0.35">
      <c r="B34" s="5" t="str">
        <f t="shared" si="2"/>
        <v>Bebedero</v>
      </c>
      <c r="C34" s="5">
        <f t="shared" si="1"/>
        <v>6</v>
      </c>
      <c r="D34" s="5" t="s">
        <v>365</v>
      </c>
      <c r="E34" s="5">
        <v>7</v>
      </c>
      <c r="F34" s="5" t="s">
        <v>271</v>
      </c>
      <c r="G34" s="5">
        <v>45</v>
      </c>
      <c r="H34" s="5">
        <v>2.6</v>
      </c>
      <c r="I34" s="5"/>
      <c r="J34" s="5"/>
    </row>
    <row r="35" spans="2:10" x14ac:dyDescent="0.35">
      <c r="B35" s="5" t="str">
        <f t="shared" si="2"/>
        <v>Bebedero</v>
      </c>
      <c r="C35" s="5">
        <f t="shared" si="1"/>
        <v>6</v>
      </c>
      <c r="D35" s="5" t="s">
        <v>365</v>
      </c>
      <c r="E35" s="5">
        <v>8</v>
      </c>
      <c r="F35" s="5" t="s">
        <v>271</v>
      </c>
      <c r="G35" s="5">
        <v>44</v>
      </c>
      <c r="H35" s="5">
        <v>2.5</v>
      </c>
      <c r="I35" s="5"/>
      <c r="J35" s="5"/>
    </row>
    <row r="36" spans="2:10" x14ac:dyDescent="0.35">
      <c r="B36" s="5" t="str">
        <f t="shared" si="2"/>
        <v>Bebedero</v>
      </c>
      <c r="C36" s="5">
        <f t="shared" si="1"/>
        <v>6</v>
      </c>
      <c r="D36" s="5" t="s">
        <v>365</v>
      </c>
      <c r="E36" s="5">
        <v>8</v>
      </c>
      <c r="F36" s="5" t="s">
        <v>271</v>
      </c>
      <c r="G36" s="5">
        <v>41</v>
      </c>
      <c r="H36" s="5">
        <v>1.9</v>
      </c>
      <c r="I36" s="5"/>
      <c r="J36" s="5"/>
    </row>
    <row r="37" spans="2:10" x14ac:dyDescent="0.35">
      <c r="B37" s="5" t="str">
        <f t="shared" si="2"/>
        <v>Bebedero</v>
      </c>
      <c r="C37" s="5">
        <f t="shared" si="1"/>
        <v>6</v>
      </c>
      <c r="D37" s="5" t="s">
        <v>365</v>
      </c>
      <c r="E37" s="5">
        <v>9</v>
      </c>
      <c r="F37" s="5" t="s">
        <v>271</v>
      </c>
      <c r="G37" s="5">
        <v>25</v>
      </c>
      <c r="H37" s="5">
        <v>0.7</v>
      </c>
      <c r="I37" s="5"/>
      <c r="J37" s="5"/>
    </row>
    <row r="38" spans="2:10" x14ac:dyDescent="0.35">
      <c r="B38" s="5" t="str">
        <f t="shared" si="2"/>
        <v>Bebedero</v>
      </c>
      <c r="C38" s="5">
        <f t="shared" si="1"/>
        <v>6</v>
      </c>
      <c r="D38" s="5" t="s">
        <v>365</v>
      </c>
      <c r="E38" s="5">
        <v>9</v>
      </c>
      <c r="F38" s="5" t="s">
        <v>271</v>
      </c>
      <c r="G38" s="5">
        <v>22</v>
      </c>
      <c r="H38" s="5">
        <v>0.6</v>
      </c>
      <c r="I38" s="5"/>
      <c r="J38" s="5"/>
    </row>
    <row r="39" spans="2:10" x14ac:dyDescent="0.35">
      <c r="B39" s="5" t="str">
        <f t="shared" si="2"/>
        <v>Bebedero</v>
      </c>
      <c r="C39" s="5">
        <f t="shared" si="1"/>
        <v>6</v>
      </c>
      <c r="D39" s="5" t="s">
        <v>365</v>
      </c>
      <c r="E39" s="5">
        <v>9</v>
      </c>
      <c r="F39" s="5" t="s">
        <v>217</v>
      </c>
      <c r="G39" s="5">
        <v>57</v>
      </c>
      <c r="H39" s="5">
        <v>3.4</v>
      </c>
      <c r="I39" s="5"/>
      <c r="J39" s="5"/>
    </row>
    <row r="40" spans="2:10" x14ac:dyDescent="0.35">
      <c r="B40" s="5" t="str">
        <f t="shared" si="2"/>
        <v>Bebedero</v>
      </c>
      <c r="C40" s="5">
        <f t="shared" si="1"/>
        <v>6</v>
      </c>
      <c r="D40" s="5" t="s">
        <v>365</v>
      </c>
      <c r="E40" s="5">
        <v>10</v>
      </c>
      <c r="F40" s="5" t="s">
        <v>271</v>
      </c>
      <c r="G40" s="5">
        <v>40</v>
      </c>
      <c r="H40" s="5">
        <v>1.5</v>
      </c>
      <c r="I40" s="5"/>
      <c r="J40" s="5"/>
    </row>
    <row r="41" spans="2:10" x14ac:dyDescent="0.35">
      <c r="B41" s="5" t="str">
        <f t="shared" si="2"/>
        <v>Bebedero</v>
      </c>
      <c r="C41" s="5">
        <f t="shared" si="1"/>
        <v>6</v>
      </c>
      <c r="D41" s="5" t="s">
        <v>365</v>
      </c>
      <c r="E41" s="5">
        <v>11</v>
      </c>
      <c r="F41" s="5" t="s">
        <v>271</v>
      </c>
      <c r="G41" s="5">
        <v>20</v>
      </c>
      <c r="H41" s="5">
        <v>0.2</v>
      </c>
      <c r="I41" s="5"/>
      <c r="J41" s="5"/>
    </row>
    <row r="42" spans="2:10" x14ac:dyDescent="0.35">
      <c r="B42" s="5" t="str">
        <f t="shared" si="2"/>
        <v>Bebedero</v>
      </c>
      <c r="C42" s="5">
        <f t="shared" si="1"/>
        <v>6</v>
      </c>
      <c r="D42" s="5" t="s">
        <v>365</v>
      </c>
      <c r="E42" s="5">
        <v>12</v>
      </c>
      <c r="F42" s="5" t="s">
        <v>271</v>
      </c>
      <c r="G42" s="5">
        <v>41</v>
      </c>
      <c r="H42" s="5">
        <v>1.9</v>
      </c>
      <c r="I42" s="5"/>
      <c r="J42" s="5"/>
    </row>
    <row r="43" spans="2:10" x14ac:dyDescent="0.35">
      <c r="B43" s="5" t="str">
        <f t="shared" si="2"/>
        <v>Bebedero</v>
      </c>
      <c r="C43" s="5">
        <f t="shared" si="1"/>
        <v>6</v>
      </c>
      <c r="D43" s="5" t="s">
        <v>365</v>
      </c>
      <c r="E43" s="5">
        <v>12</v>
      </c>
      <c r="F43" s="5" t="s">
        <v>271</v>
      </c>
      <c r="G43" s="5">
        <v>40</v>
      </c>
      <c r="H43" s="5">
        <v>1.7</v>
      </c>
      <c r="I43" s="5"/>
      <c r="J43" s="5"/>
    </row>
    <row r="44" spans="2:10" x14ac:dyDescent="0.35">
      <c r="B44" s="5" t="str">
        <f t="shared" si="2"/>
        <v>Bebedero</v>
      </c>
      <c r="C44" s="5">
        <f t="shared" si="1"/>
        <v>6</v>
      </c>
      <c r="D44" s="5" t="s">
        <v>365</v>
      </c>
      <c r="E44" s="5">
        <v>13</v>
      </c>
      <c r="F44" s="5" t="s">
        <v>271</v>
      </c>
      <c r="G44" s="5">
        <v>35</v>
      </c>
      <c r="H44" s="5">
        <v>1.2</v>
      </c>
      <c r="I44" s="5"/>
      <c r="J44" s="5"/>
    </row>
    <row r="45" spans="2:10" x14ac:dyDescent="0.35">
      <c r="B45" s="5" t="str">
        <f t="shared" si="2"/>
        <v>Bebedero</v>
      </c>
      <c r="C45" s="5">
        <f t="shared" si="1"/>
        <v>6</v>
      </c>
      <c r="D45" s="5" t="s">
        <v>365</v>
      </c>
      <c r="E45" s="5">
        <v>13</v>
      </c>
      <c r="F45" s="5" t="s">
        <v>271</v>
      </c>
      <c r="G45" s="5">
        <v>41</v>
      </c>
      <c r="H45" s="5">
        <v>1.5</v>
      </c>
      <c r="I45" s="5"/>
      <c r="J45" s="5"/>
    </row>
    <row r="46" spans="2:10" x14ac:dyDescent="0.35">
      <c r="B46" s="5" t="str">
        <f t="shared" si="2"/>
        <v>Bebedero</v>
      </c>
      <c r="C46" s="5">
        <f t="shared" si="1"/>
        <v>6</v>
      </c>
      <c r="D46" s="5" t="s">
        <v>365</v>
      </c>
      <c r="E46" s="5">
        <v>14</v>
      </c>
      <c r="F46" s="5" t="s">
        <v>271</v>
      </c>
      <c r="G46" s="5">
        <v>40</v>
      </c>
      <c r="H46" s="5">
        <v>1.4</v>
      </c>
      <c r="I46" s="5"/>
      <c r="J46" s="5"/>
    </row>
    <row r="47" spans="2:10" x14ac:dyDescent="0.35">
      <c r="B47" s="5" t="str">
        <f t="shared" si="2"/>
        <v>Bebedero</v>
      </c>
      <c r="C47" s="5">
        <f t="shared" si="1"/>
        <v>6</v>
      </c>
      <c r="D47" s="5" t="s">
        <v>365</v>
      </c>
      <c r="E47" s="5">
        <v>14</v>
      </c>
      <c r="F47" s="5" t="s">
        <v>23</v>
      </c>
      <c r="G47" s="5">
        <v>117</v>
      </c>
      <c r="H47" s="5">
        <v>25.8</v>
      </c>
      <c r="I47" s="5"/>
      <c r="J47" s="5"/>
    </row>
    <row r="48" spans="2:10" x14ac:dyDescent="0.35">
      <c r="B48" s="5" t="str">
        <f t="shared" si="2"/>
        <v>Bebedero</v>
      </c>
      <c r="C48" s="5">
        <f t="shared" si="1"/>
        <v>6</v>
      </c>
      <c r="D48" s="5" t="s">
        <v>365</v>
      </c>
      <c r="E48" s="5">
        <v>15</v>
      </c>
      <c r="F48" s="5" t="s">
        <v>214</v>
      </c>
      <c r="G48" s="5">
        <v>65</v>
      </c>
      <c r="H48" s="5">
        <v>4.9000000000000004</v>
      </c>
      <c r="I48" s="5"/>
      <c r="J48" s="5"/>
    </row>
    <row r="49" spans="2:10" x14ac:dyDescent="0.35">
      <c r="B49" s="5" t="str">
        <f t="shared" ref="B49:B56" si="6">$W$5</f>
        <v>Bebedero</v>
      </c>
      <c r="C49" s="5">
        <f t="shared" ref="C49:C56" si="7">$W$6</f>
        <v>6</v>
      </c>
      <c r="D49" s="5" t="s">
        <v>373</v>
      </c>
      <c r="E49" s="5">
        <v>2</v>
      </c>
      <c r="F49" s="5" t="s">
        <v>103</v>
      </c>
      <c r="G49" s="5">
        <v>158</v>
      </c>
      <c r="H49" s="5">
        <v>59.3</v>
      </c>
      <c r="I49" s="5"/>
      <c r="J49" s="5"/>
    </row>
    <row r="50" spans="2:10" x14ac:dyDescent="0.35">
      <c r="B50" s="5" t="str">
        <f t="shared" si="6"/>
        <v>Bebedero</v>
      </c>
      <c r="C50" s="5">
        <f t="shared" si="7"/>
        <v>6</v>
      </c>
      <c r="D50" s="5" t="s">
        <v>373</v>
      </c>
      <c r="E50" s="5">
        <v>1</v>
      </c>
      <c r="F50" s="5" t="s">
        <v>215</v>
      </c>
      <c r="G50" s="5">
        <v>73</v>
      </c>
      <c r="H50" s="5">
        <v>7.4</v>
      </c>
      <c r="I50" s="5"/>
      <c r="J50" s="5"/>
    </row>
    <row r="51" spans="2:10" x14ac:dyDescent="0.35">
      <c r="B51" s="5" t="str">
        <f t="shared" si="6"/>
        <v>Bebedero</v>
      </c>
      <c r="C51" s="5">
        <f t="shared" si="7"/>
        <v>6</v>
      </c>
      <c r="D51" s="5" t="s">
        <v>373</v>
      </c>
      <c r="E51" s="5">
        <v>3</v>
      </c>
      <c r="F51" s="5" t="s">
        <v>271</v>
      </c>
      <c r="G51" s="5">
        <v>27</v>
      </c>
      <c r="H51" s="5">
        <v>0.4</v>
      </c>
      <c r="I51" s="5"/>
      <c r="J51" s="5"/>
    </row>
    <row r="52" spans="2:10" x14ac:dyDescent="0.35">
      <c r="B52" s="5" t="str">
        <f t="shared" si="6"/>
        <v>Bebedero</v>
      </c>
      <c r="C52" s="5">
        <f t="shared" si="7"/>
        <v>6</v>
      </c>
      <c r="D52" s="5" t="s">
        <v>373</v>
      </c>
      <c r="E52" s="5">
        <v>3</v>
      </c>
      <c r="F52" s="5" t="s">
        <v>147</v>
      </c>
      <c r="G52" s="5">
        <v>301</v>
      </c>
      <c r="H52" s="5">
        <v>920</v>
      </c>
      <c r="I52" s="5"/>
      <c r="J52" s="5"/>
    </row>
    <row r="53" spans="2:10" x14ac:dyDescent="0.35">
      <c r="B53" s="5" t="str">
        <f t="shared" si="6"/>
        <v>Bebedero</v>
      </c>
      <c r="C53" s="5">
        <f t="shared" si="7"/>
        <v>6</v>
      </c>
      <c r="D53" s="5" t="s">
        <v>373</v>
      </c>
      <c r="E53" s="5">
        <v>3</v>
      </c>
      <c r="F53" s="5" t="s">
        <v>23</v>
      </c>
      <c r="G53" s="5">
        <v>207</v>
      </c>
      <c r="H53" s="5">
        <v>178.3</v>
      </c>
      <c r="I53" s="5"/>
      <c r="J53" s="5"/>
    </row>
    <row r="54" spans="2:10" x14ac:dyDescent="0.35">
      <c r="B54" s="5" t="str">
        <f t="shared" si="6"/>
        <v>Bebedero</v>
      </c>
      <c r="C54" s="5">
        <f t="shared" si="7"/>
        <v>6</v>
      </c>
      <c r="D54" s="5" t="s">
        <v>373</v>
      </c>
      <c r="E54" s="5">
        <v>3</v>
      </c>
      <c r="F54" s="5" t="s">
        <v>98</v>
      </c>
      <c r="G54" s="5">
        <v>181</v>
      </c>
      <c r="H54" s="5">
        <v>127.8</v>
      </c>
      <c r="I54" s="5"/>
      <c r="J54" s="5"/>
    </row>
    <row r="55" spans="2:10" x14ac:dyDescent="0.35">
      <c r="B55" s="5" t="str">
        <f t="shared" si="6"/>
        <v>Bebedero</v>
      </c>
      <c r="C55" s="5">
        <f t="shared" si="7"/>
        <v>6</v>
      </c>
      <c r="D55" s="5" t="s">
        <v>373</v>
      </c>
      <c r="E55" s="5">
        <v>3</v>
      </c>
      <c r="F55" s="5" t="s">
        <v>23</v>
      </c>
      <c r="G55" s="5">
        <v>264</v>
      </c>
      <c r="H55" s="5">
        <v>428.9</v>
      </c>
      <c r="I55" s="5"/>
      <c r="J55" s="5"/>
    </row>
    <row r="56" spans="2:10" x14ac:dyDescent="0.35">
      <c r="B56" s="5" t="str">
        <f t="shared" si="6"/>
        <v>Bebedero</v>
      </c>
      <c r="C56" s="5">
        <f t="shared" si="7"/>
        <v>6</v>
      </c>
      <c r="D56" s="5" t="s">
        <v>373</v>
      </c>
      <c r="E56" s="5">
        <v>3</v>
      </c>
      <c r="F56" s="5" t="s">
        <v>23</v>
      </c>
      <c r="G56" s="5">
        <v>109</v>
      </c>
      <c r="H56" s="5">
        <v>19.5</v>
      </c>
      <c r="I56" s="5"/>
      <c r="J56" s="5"/>
    </row>
  </sheetData>
  <mergeCells count="1">
    <mergeCell ref="W3:AA3"/>
  </mergeCells>
  <conditionalFormatting sqref="W5:W9">
    <cfRule type="containsBlanks" dxfId="9" priority="5">
      <formula>LEN(TRIM(W5))=0</formula>
    </cfRule>
  </conditionalFormatting>
  <conditionalFormatting sqref="W13:Y14 Z15:AA15 W17:Y18">
    <cfRule type="containsBlanks" dxfId="8" priority="6">
      <formula>LEN(TRIM(W13))=0</formula>
    </cfRule>
  </conditionalFormatting>
  <conditionalFormatting sqref="W20:Y32">
    <cfRule type="containsBlanks" dxfId="7" priority="4">
      <formula>LEN(TRIM(W20))=0</formula>
    </cfRule>
  </conditionalFormatting>
  <conditionalFormatting sqref="Z31">
    <cfRule type="containsBlanks" dxfId="6" priority="2">
      <formula>LEN(TRIM(Z31))=0</formula>
    </cfRule>
  </conditionalFormatting>
  <conditionalFormatting sqref="AA31">
    <cfRule type="containsBlanks" dxfId="5" priority="1">
      <formula>LEN(TRIM(AA31))=0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57" id="{81C35C26-75F6-4831-B7CE-F362CD79EA58}">
            <xm:f>COUNT(MATCH($F4,'Potential Species'!$C$4:$C$945, 0))=0</xm:f>
            <x14:dxf>
              <fill>
                <patternFill>
                  <bgColor theme="5" tint="0.79998168889431442"/>
                </patternFill>
              </fill>
            </x14:dxf>
          </x14:cfRule>
          <xm:sqref>F4:F56</xm:sqref>
        </x14:conditionalFormatting>
        <x14:conditionalFormatting xmlns:xm="http://schemas.microsoft.com/office/excel/2006/main">
          <x14:cfRule type="expression" priority="258" id="{6944BF3F-21E9-4E4A-AFF0-7C6C33AE8D57}">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2D3EAA4-BE91-4910-A5F0-0BCE27D75885}">
          <x14:formula1>
            <xm:f>'Potential Species'!$F$4:$F$6</xm:f>
          </x14:formula1>
          <xm:sqref>N4 D4:D56</xm:sqref>
        </x14:dataValidation>
      </x14:dataValidations>
    </ext>
  </extLs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8E76-C49B-4249-9379-9015991208C8}">
  <dimension ref="B1:AB32"/>
  <sheetViews>
    <sheetView zoomScale="85" zoomScaleNormal="85" workbookViewId="0">
      <selection activeCell="Z12" sqref="Z12:AA12"/>
    </sheetView>
  </sheetViews>
  <sheetFormatPr defaultRowHeight="14.5" x14ac:dyDescent="0.35"/>
  <cols>
    <col min="1" max="1" width="3.54296875" customWidth="1"/>
    <col min="2" max="2" width="14.81640625" bestFit="1" customWidth="1"/>
    <col min="3" max="3" width="9.81640625" customWidth="1"/>
    <col min="4" max="4" width="12.54296875" bestFit="1" customWidth="1"/>
    <col min="5" max="5" width="11.54296875" customWidth="1"/>
    <col min="6" max="6" width="27.453125" bestFit="1" customWidth="1"/>
    <col min="7" max="8" width="9.1796875" customWidth="1"/>
    <col min="9" max="9" width="8.54296875" customWidth="1"/>
    <col min="10" max="10" width="23.453125" customWidth="1"/>
    <col min="11" max="11" width="3.54296875" customWidth="1"/>
    <col min="12" max="12" width="14.81640625" bestFit="1" customWidth="1"/>
    <col min="13" max="13" width="9.81640625" customWidth="1"/>
    <col min="14" max="15" width="11.54296875" customWidth="1"/>
    <col min="16" max="16" width="27.453125" bestFit="1" customWidth="1"/>
    <col min="17" max="17" width="12.1796875" bestFit="1" customWidth="1"/>
    <col min="18" max="18" width="14" bestFit="1" customWidth="1"/>
    <col min="19" max="19" width="10.26953125" bestFit="1" customWidth="1"/>
    <col min="20" max="20" width="12.54296875" customWidth="1"/>
    <col min="21" max="21" width="3.54296875" customWidth="1"/>
    <col min="22" max="22" width="27.1796875" bestFit="1" customWidth="1"/>
    <col min="23" max="25" width="18.1796875" bestFit="1" customWidth="1"/>
    <col min="26" max="27" width="13" bestFit="1" customWidth="1"/>
    <col min="28" max="28" width="13" customWidth="1"/>
    <col min="29" max="29" width="9.453125" bestFit="1" customWidth="1"/>
    <col min="30" max="30" width="8.81640625" bestFit="1" customWidth="1"/>
  </cols>
  <sheetData>
    <row r="1" spans="2:28" x14ac:dyDescent="0.35">
      <c r="K1" s="4"/>
      <c r="L1" s="4"/>
      <c r="M1" s="4"/>
      <c r="N1" s="4"/>
      <c r="O1" s="4"/>
      <c r="P1" s="4"/>
      <c r="Q1" s="4"/>
    </row>
    <row r="2" spans="2:28" x14ac:dyDescent="0.35">
      <c r="B2" s="13" t="s">
        <v>355</v>
      </c>
      <c r="G2" s="3"/>
      <c r="H2" s="3"/>
      <c r="I2" s="3"/>
      <c r="J2" s="3"/>
      <c r="L2" s="3" t="s">
        <v>361</v>
      </c>
      <c r="V2" s="3" t="s">
        <v>391</v>
      </c>
    </row>
    <row r="3" spans="2:28" ht="43.5" x14ac:dyDescent="0.35">
      <c r="B3" s="8" t="s">
        <v>295</v>
      </c>
      <c r="C3" s="8" t="s">
        <v>1053</v>
      </c>
      <c r="D3" s="8" t="s">
        <v>366</v>
      </c>
      <c r="E3" s="8" t="s">
        <v>1057</v>
      </c>
      <c r="F3" s="8" t="s">
        <v>356</v>
      </c>
      <c r="G3" s="8" t="s">
        <v>1054</v>
      </c>
      <c r="H3" s="8" t="s">
        <v>1055</v>
      </c>
      <c r="I3" s="8" t="s">
        <v>1058</v>
      </c>
      <c r="J3" s="8" t="s">
        <v>360</v>
      </c>
      <c r="L3" s="8" t="s">
        <v>295</v>
      </c>
      <c r="M3" s="8" t="s">
        <v>1053</v>
      </c>
      <c r="N3" s="8" t="s">
        <v>366</v>
      </c>
      <c r="O3" s="8" t="s">
        <v>1057</v>
      </c>
      <c r="P3" s="8" t="s">
        <v>356</v>
      </c>
      <c r="Q3" s="5" t="s">
        <v>362</v>
      </c>
      <c r="R3" s="8" t="s">
        <v>1056</v>
      </c>
      <c r="S3" s="5" t="s">
        <v>360</v>
      </c>
      <c r="T3" s="8" t="s">
        <v>1061</v>
      </c>
      <c r="V3" s="22" t="s">
        <v>390</v>
      </c>
      <c r="W3" s="44"/>
      <c r="X3" s="44"/>
      <c r="Y3" s="44"/>
      <c r="Z3" s="44"/>
      <c r="AA3" s="44"/>
      <c r="AB3" s="4"/>
    </row>
    <row r="4" spans="2:28" x14ac:dyDescent="0.35">
      <c r="B4" s="5">
        <f t="shared" ref="B4" si="0">$W$5</f>
        <v>0</v>
      </c>
      <c r="C4" s="5">
        <f>$W$6</f>
        <v>0</v>
      </c>
      <c r="D4" s="5"/>
      <c r="E4" s="5"/>
      <c r="F4" s="5"/>
      <c r="G4" s="5"/>
      <c r="H4" s="5"/>
      <c r="I4" s="5"/>
      <c r="J4" s="5"/>
      <c r="L4" s="5">
        <f t="shared" ref="L4" si="1">$W$5</f>
        <v>0</v>
      </c>
      <c r="M4" s="5">
        <f>$W$6</f>
        <v>0</v>
      </c>
      <c r="N4" s="5"/>
      <c r="O4" s="5"/>
      <c r="P4" s="5"/>
      <c r="Q4" s="5"/>
      <c r="R4" s="5"/>
      <c r="S4" s="8"/>
      <c r="T4" s="14"/>
      <c r="V4" s="15" t="s">
        <v>990</v>
      </c>
      <c r="W4" s="25" t="s">
        <v>363</v>
      </c>
      <c r="X4" s="26" t="s">
        <v>379</v>
      </c>
      <c r="Y4" s="26" t="s">
        <v>378</v>
      </c>
      <c r="Z4" s="26" t="s">
        <v>364</v>
      </c>
      <c r="AA4" s="26" t="s">
        <v>365</v>
      </c>
      <c r="AB4" s="5"/>
    </row>
    <row r="5" spans="2:28" x14ac:dyDescent="0.35">
      <c r="V5" s="10" t="s">
        <v>295</v>
      </c>
      <c r="W5" s="29"/>
      <c r="X5" s="29">
        <f>Tivives4_Info143146[[#This Row],[Centipede Net 1.1]]</f>
        <v>0</v>
      </c>
      <c r="Y5" s="29">
        <f>Tivives4_Info143146[[#This Row],[Centipede Net 1.1]]</f>
        <v>0</v>
      </c>
      <c r="Z5" s="29">
        <f>Tivives4_Info143146[[#This Row],[Centipede Net 1.1]]</f>
        <v>0</v>
      </c>
      <c r="AA5" s="29">
        <f>Tivives4_Info143146[[#This Row],[Centipede Net 1.1]]</f>
        <v>0</v>
      </c>
      <c r="AB5" s="5"/>
    </row>
    <row r="6" spans="2:28" x14ac:dyDescent="0.35">
      <c r="V6" s="10" t="s">
        <v>1053</v>
      </c>
      <c r="W6" s="15"/>
      <c r="X6" s="15">
        <f>Tivives4_Info143146[[#This Row],[Centipede Net 1.1]]</f>
        <v>0</v>
      </c>
      <c r="Y6" s="15">
        <f>Tivives4_Info143146[[#This Row],[Centipede Net 1.1]]</f>
        <v>0</v>
      </c>
      <c r="Z6" s="15">
        <f>Tivives4_Info143146[[#This Row],[Centipede Net 1.1]]</f>
        <v>0</v>
      </c>
      <c r="AA6" s="15">
        <f>Tivives4_Info143146[[#This Row],[Centipede Net 1.1]]</f>
        <v>0</v>
      </c>
      <c r="AB6" s="9"/>
    </row>
    <row r="7" spans="2:28" x14ac:dyDescent="0.35">
      <c r="V7" s="10" t="s">
        <v>993</v>
      </c>
      <c r="W7" s="29"/>
      <c r="X7" s="29">
        <f>Tivives4_Info143146[[#This Row],[Centipede Net 1.1]]</f>
        <v>0</v>
      </c>
      <c r="Y7" s="29">
        <f>Tivives4_Info143146[[#This Row],[Centipede Net 1.1]]</f>
        <v>0</v>
      </c>
      <c r="Z7" s="29">
        <f>Tivives4_Info143146[[#This Row],[Centipede Net 1.1]]</f>
        <v>0</v>
      </c>
      <c r="AA7" s="29">
        <f>Tivives4_Info143146[[#This Row],[Centipede Net 1.1]]</f>
        <v>0</v>
      </c>
      <c r="AB7" s="11"/>
    </row>
    <row r="8" spans="2:28" x14ac:dyDescent="0.35">
      <c r="V8" s="10" t="s">
        <v>384</v>
      </c>
      <c r="W8" s="16"/>
      <c r="X8" s="16">
        <f>Tivives4_Info143146[[#This Row],[Centipede Net 1.1]]</f>
        <v>0</v>
      </c>
      <c r="Y8" s="16">
        <f>Tivives4_Info143146[[#This Row],[Centipede Net 1.1]]</f>
        <v>0</v>
      </c>
      <c r="Z8" s="16">
        <f>Tivives4_Info143146[[#This Row],[Centipede Net 1.1]]</f>
        <v>0</v>
      </c>
      <c r="AA8" s="16">
        <f>Tivives4_Info143146[[#This Row],[Centipede Net 1.1]]</f>
        <v>0</v>
      </c>
      <c r="AB8" s="5"/>
    </row>
    <row r="9" spans="2:28" x14ac:dyDescent="0.35">
      <c r="V9" s="10" t="s">
        <v>392</v>
      </c>
      <c r="W9" s="17"/>
      <c r="X9" s="17">
        <f>Tivives4_Info143146[[#This Row],[Centipede Net 1.1]]</f>
        <v>0</v>
      </c>
      <c r="Y9" s="17">
        <f>Tivives4_Info143146[[#This Row],[Centipede Net 1.1]]</f>
        <v>0</v>
      </c>
      <c r="Z9" s="17">
        <f>Tivives4_Info143146[[#This Row],[Centipede Net 1.1]]</f>
        <v>0</v>
      </c>
      <c r="AA9" s="17">
        <f>Tivives4_Info143146[[#This Row],[Centipede Net 1.1]]</f>
        <v>0</v>
      </c>
      <c r="AB9" s="10"/>
    </row>
    <row r="10" spans="2:28" x14ac:dyDescent="0.35">
      <c r="V10" s="10" t="s">
        <v>366</v>
      </c>
      <c r="W10" s="15" t="s">
        <v>373</v>
      </c>
      <c r="X10" s="15" t="s">
        <v>373</v>
      </c>
      <c r="Y10" s="15" t="s">
        <v>373</v>
      </c>
      <c r="Z10" s="15" t="s">
        <v>364</v>
      </c>
      <c r="AA10" s="15" t="s">
        <v>365</v>
      </c>
      <c r="AB10" s="5"/>
    </row>
    <row r="11" spans="2:28" x14ac:dyDescent="0.35">
      <c r="V11" s="10" t="s">
        <v>978</v>
      </c>
      <c r="W11" s="15">
        <v>1</v>
      </c>
      <c r="X11" s="15">
        <v>2</v>
      </c>
      <c r="Y11" s="15">
        <v>3</v>
      </c>
      <c r="Z11" s="15">
        <v>0</v>
      </c>
      <c r="AA11" s="15">
        <v>0</v>
      </c>
      <c r="AB11" s="5"/>
    </row>
    <row r="12" spans="2:28" x14ac:dyDescent="0.35">
      <c r="V12" s="10" t="s">
        <v>367</v>
      </c>
      <c r="W12" s="15" t="str">
        <f>_xlfn.XLOOKUP(_xlfn.CONCAT(W5, " ", W6,  ".", W11), Sample_Coordinates[Sample Name], Sample_Coordinates[Coordinates], "Error")</f>
        <v>Error</v>
      </c>
      <c r="X12" s="15" t="str">
        <f>_xlfn.XLOOKUP(_xlfn.CONCAT(X5, " ", X6,  ".", X11), Sample_Coordinates[Sample Name], Sample_Coordinates[Coordinates], "Error")</f>
        <v>Error</v>
      </c>
      <c r="Y12" s="15" t="str">
        <f>_xlfn.XLOOKUP(_xlfn.CONCAT(Y5, " ", Y6,  ".", Y11), Sample_Coordinates[Sample Name], Sample_Coordinates[Coordinates], "Error")</f>
        <v>Error</v>
      </c>
      <c r="Z12" s="15"/>
      <c r="AA12" s="15"/>
      <c r="AB12" s="5"/>
    </row>
    <row r="13" spans="2:28" x14ac:dyDescent="0.35">
      <c r="V13" s="10" t="s">
        <v>368</v>
      </c>
      <c r="W13" s="18"/>
      <c r="X13" s="18"/>
      <c r="Y13" s="18"/>
      <c r="Z13" s="15"/>
      <c r="AA13" s="15"/>
    </row>
    <row r="14" spans="2:28" x14ac:dyDescent="0.35">
      <c r="V14" s="10" t="s">
        <v>369</v>
      </c>
      <c r="W14" s="18"/>
      <c r="X14" s="18"/>
      <c r="Y14" s="18"/>
      <c r="Z14" s="15"/>
      <c r="AA14" s="15"/>
      <c r="AB14" s="6"/>
    </row>
    <row r="15" spans="2:28" x14ac:dyDescent="0.35">
      <c r="V15" s="10" t="s">
        <v>370</v>
      </c>
      <c r="W15" s="19">
        <f>IF(W14&lt;W13,24+24*(W14-W13),24*(W14-W13))</f>
        <v>0</v>
      </c>
      <c r="X15" s="19">
        <f t="shared" ref="X15:Y15" si="2">IF(X14&lt;X13,24+24*(X14-X13),24*(X14-X13))</f>
        <v>0</v>
      </c>
      <c r="Y15" s="19">
        <f t="shared" si="2"/>
        <v>0</v>
      </c>
      <c r="Z15" s="15"/>
      <c r="AA15" s="15"/>
      <c r="AB15" s="5"/>
    </row>
    <row r="16" spans="2:28" x14ac:dyDescent="0.35">
      <c r="V16" s="10" t="s">
        <v>371</v>
      </c>
      <c r="W16" s="15" t="s">
        <v>376</v>
      </c>
      <c r="X16" s="15" t="s">
        <v>376</v>
      </c>
      <c r="Y16" s="15" t="s">
        <v>376</v>
      </c>
      <c r="Z16" s="15" t="s">
        <v>374</v>
      </c>
      <c r="AA16" s="15" t="s">
        <v>375</v>
      </c>
      <c r="AB16" s="5"/>
    </row>
    <row r="17" spans="17:28" x14ac:dyDescent="0.35">
      <c r="V17" s="10" t="s">
        <v>388</v>
      </c>
      <c r="W17" s="20"/>
      <c r="X17" s="20"/>
      <c r="Y17" s="20"/>
      <c r="Z17" s="15"/>
      <c r="AA17" s="15"/>
      <c r="AB17" s="5"/>
    </row>
    <row r="18" spans="17:28" x14ac:dyDescent="0.35">
      <c r="V18" s="10" t="s">
        <v>389</v>
      </c>
      <c r="W18" s="20"/>
      <c r="X18" s="20"/>
      <c r="Y18" s="20"/>
      <c r="Z18" s="15"/>
      <c r="AA18" s="15"/>
      <c r="AB18" s="5"/>
    </row>
    <row r="19" spans="17:28" x14ac:dyDescent="0.35">
      <c r="V19" s="10" t="s">
        <v>372</v>
      </c>
      <c r="W19" s="15" t="e">
        <f>AVERAGE(W17:W18)</f>
        <v>#DIV/0!</v>
      </c>
      <c r="X19" s="15" t="e">
        <f t="shared" ref="X19:Y19" si="3">AVERAGE(X17:X18)</f>
        <v>#DIV/0!</v>
      </c>
      <c r="Y19" s="15" t="e">
        <f t="shared" si="3"/>
        <v>#DIV/0!</v>
      </c>
      <c r="Z19" s="15" t="e">
        <f>AVERAGE($W19:$Y19)</f>
        <v>#DIV/0!</v>
      </c>
      <c r="AA19" s="15" t="e">
        <f>AVERAGE($W19:$Y19)</f>
        <v>#DIV/0!</v>
      </c>
      <c r="AB19" s="5"/>
    </row>
    <row r="20" spans="17:28" x14ac:dyDescent="0.35">
      <c r="V20" s="10" t="s">
        <v>1</v>
      </c>
      <c r="W20" s="15"/>
      <c r="X20" s="21"/>
      <c r="Y20" s="15"/>
      <c r="Z20" s="15"/>
      <c r="AA20" s="15"/>
      <c r="AB20" s="5"/>
    </row>
    <row r="21" spans="17:28" x14ac:dyDescent="0.35">
      <c r="V21" s="10" t="s">
        <v>2</v>
      </c>
      <c r="W21" s="15"/>
      <c r="X21" s="15"/>
      <c r="Y21" s="15"/>
      <c r="Z21" s="15" t="e">
        <f t="shared" ref="Z21:AA31" si="4">AVERAGE($W21:$Y21)</f>
        <v>#DIV/0!</v>
      </c>
      <c r="AA21" s="15" t="e">
        <f t="shared" si="4"/>
        <v>#DIV/0!</v>
      </c>
      <c r="AB21" s="5"/>
    </row>
    <row r="22" spans="17:28" x14ac:dyDescent="0.35">
      <c r="V22" s="10" t="s">
        <v>3</v>
      </c>
      <c r="W22" s="15"/>
      <c r="X22" s="15"/>
      <c r="Y22" s="15"/>
      <c r="Z22" s="15"/>
      <c r="AA22" s="15"/>
      <c r="AB22" s="5"/>
    </row>
    <row r="23" spans="17:28" x14ac:dyDescent="0.35">
      <c r="V23" s="10" t="s">
        <v>4</v>
      </c>
      <c r="W23" s="15"/>
      <c r="X23" s="15"/>
      <c r="Y23" s="15"/>
      <c r="Z23" s="15"/>
      <c r="AA23" s="15"/>
      <c r="AB23" s="5"/>
    </row>
    <row r="24" spans="17:28" x14ac:dyDescent="0.35">
      <c r="V24" s="10" t="s">
        <v>354</v>
      </c>
      <c r="W24" s="15"/>
      <c r="X24" s="15"/>
      <c r="Y24" s="15"/>
      <c r="Z24" s="15" t="e">
        <f t="shared" si="4"/>
        <v>#DIV/0!</v>
      </c>
      <c r="AA24" s="15" t="e">
        <f t="shared" si="4"/>
        <v>#DIV/0!</v>
      </c>
      <c r="AB24" s="5"/>
    </row>
    <row r="25" spans="17:28" x14ac:dyDescent="0.35">
      <c r="V25" s="10" t="s">
        <v>17</v>
      </c>
      <c r="W25" s="15"/>
      <c r="X25" s="15"/>
      <c r="Y25" s="15"/>
      <c r="Z25" s="15"/>
      <c r="AA25" s="15"/>
      <c r="AB25" s="5"/>
    </row>
    <row r="26" spans="17:28" x14ac:dyDescent="0.35">
      <c r="Q26" s="12"/>
      <c r="V26" s="10" t="s">
        <v>986</v>
      </c>
      <c r="W26" s="15"/>
      <c r="X26" s="15"/>
      <c r="Y26" s="15"/>
      <c r="Z26" s="15"/>
      <c r="AA26" s="15"/>
      <c r="AB26" s="5"/>
    </row>
    <row r="27" spans="17:28" x14ac:dyDescent="0.35">
      <c r="V27" s="10" t="s">
        <v>988</v>
      </c>
      <c r="W27" s="15"/>
      <c r="X27" s="15"/>
      <c r="Y27" s="15"/>
      <c r="Z27" s="15"/>
      <c r="AA27" s="15"/>
      <c r="AB27" s="5"/>
    </row>
    <row r="28" spans="17:28" x14ac:dyDescent="0.35">
      <c r="V28" s="10" t="s">
        <v>992</v>
      </c>
      <c r="W28" s="15"/>
      <c r="X28" s="15"/>
      <c r="Y28" s="15"/>
      <c r="Z28" s="15"/>
      <c r="AA28" s="15"/>
      <c r="AB28" s="5"/>
    </row>
    <row r="29" spans="17:28" x14ac:dyDescent="0.35">
      <c r="V29" s="10" t="s">
        <v>5</v>
      </c>
      <c r="W29" s="15"/>
      <c r="X29" s="15"/>
      <c r="Y29" s="15"/>
      <c r="Z29" s="15" t="e">
        <f t="shared" si="4"/>
        <v>#DIV/0!</v>
      </c>
      <c r="AA29" s="15" t="e">
        <f t="shared" si="4"/>
        <v>#DIV/0!</v>
      </c>
      <c r="AB29" s="5"/>
    </row>
    <row r="30" spans="17:28" x14ac:dyDescent="0.35">
      <c r="V30" s="10" t="s">
        <v>989</v>
      </c>
      <c r="W30" s="15"/>
      <c r="X30" s="15"/>
      <c r="Y30" s="15"/>
      <c r="Z30" s="15"/>
      <c r="AA30" s="15"/>
      <c r="AB30" s="5"/>
    </row>
    <row r="31" spans="17:28" x14ac:dyDescent="0.35">
      <c r="V31" s="10" t="s">
        <v>377</v>
      </c>
      <c r="W31" s="15"/>
      <c r="X31" s="15"/>
      <c r="Y31" s="15"/>
      <c r="Z31" s="15" t="e">
        <f t="shared" si="4"/>
        <v>#DIV/0!</v>
      </c>
      <c r="AA31" s="15" t="e">
        <f t="shared" si="4"/>
        <v>#DIV/0!</v>
      </c>
    </row>
    <row r="32" spans="17:28" x14ac:dyDescent="0.35">
      <c r="V32" s="10" t="s">
        <v>387</v>
      </c>
      <c r="W32" s="15"/>
      <c r="X32" s="15"/>
      <c r="Y32" s="15"/>
      <c r="Z32" s="15"/>
      <c r="AA32" s="15"/>
    </row>
  </sheetData>
  <sheetProtection sheet="1" objects="1" scenarios="1"/>
  <mergeCells count="1">
    <mergeCell ref="W3:AA3"/>
  </mergeCells>
  <conditionalFormatting sqref="W5:W9">
    <cfRule type="containsBlanks" dxfId="2" priority="5">
      <formula>LEN(TRIM(W5))=0</formula>
    </cfRule>
  </conditionalFormatting>
  <conditionalFormatting sqref="W13:Y14 Z15:AA15 W17:Y18">
    <cfRule type="containsBlanks" dxfId="1" priority="6">
      <formula>LEN(TRIM(W13))=0</formula>
    </cfRule>
  </conditionalFormatting>
  <conditionalFormatting sqref="W20:Y32">
    <cfRule type="containsBlanks" dxfId="0" priority="4">
      <formula>LEN(TRIM(W20))=0</formula>
    </cfRule>
  </conditionalFormatting>
  <pageMargins left="0.7" right="0.7" top="0.75" bottom="0.75" header="0.3" footer="0.3"/>
  <pageSetup orientation="portrait" horizontalDpi="1200" verticalDpi="12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259" id="{1C5E5C09-2802-4FA6-9E60-7C030C2E0386}">
            <xm:f>COUNT(MATCH($F4,'Potential Species'!$C$4:$C$945, 0))=0</xm:f>
            <x14:dxf>
              <fill>
                <patternFill>
                  <bgColor theme="5" tint="0.79998168889431442"/>
                </patternFill>
              </fill>
            </x14:dxf>
          </x14:cfRule>
          <xm:sqref>F4</xm:sqref>
        </x14:conditionalFormatting>
        <x14:conditionalFormatting xmlns:xm="http://schemas.microsoft.com/office/excel/2006/main">
          <x14:cfRule type="expression" priority="260" id="{2BDF3080-E579-4873-9CB6-8DB556398042}">
            <xm:f>COUNT(MATCH($P4,'Potential Species'!$C$4:$C$945, 0))=0</xm:f>
            <x14:dxf>
              <fill>
                <patternFill>
                  <bgColor theme="5" tint="0.79998168889431442"/>
                </patternFill>
              </fill>
            </x14:dxf>
          </x14:cfRule>
          <xm:sqref>P4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558E4CA-FB16-442C-919B-DDE87EC428CA}">
          <x14:formula1>
            <xm:f>'Potential Species'!$F$4:$F$6</xm:f>
          </x14:formula1>
          <xm:sqref>D4 N4</xm:sqref>
        </x14:dataValidation>
      </x14:dataValidations>
    </ext>
  </extLs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BF91-1B79-4B7B-9D55-40CEE0A053B0}">
  <sheetPr codeName="Sheet94"/>
  <dimension ref="C2:I854"/>
  <sheetViews>
    <sheetView topLeftCell="A670" workbookViewId="0">
      <selection activeCell="C726" sqref="C726"/>
    </sheetView>
  </sheetViews>
  <sheetFormatPr defaultRowHeight="14.5" x14ac:dyDescent="0.35"/>
  <cols>
    <col min="3" max="3" width="36.453125" bestFit="1" customWidth="1"/>
    <col min="6" max="6" width="14.1796875" bestFit="1" customWidth="1"/>
    <col min="8" max="8" width="11.453125" bestFit="1" customWidth="1"/>
    <col min="9" max="9" width="24.26953125" bestFit="1" customWidth="1"/>
  </cols>
  <sheetData>
    <row r="2" spans="3:9" x14ac:dyDescent="0.35">
      <c r="C2" t="s">
        <v>1014</v>
      </c>
    </row>
    <row r="3" spans="3:9" x14ac:dyDescent="0.35">
      <c r="C3" s="2" t="s">
        <v>52</v>
      </c>
      <c r="D3" s="2" t="s">
        <v>1209</v>
      </c>
      <c r="E3" s="1"/>
      <c r="F3" t="s">
        <v>1079</v>
      </c>
      <c r="H3" t="s">
        <v>1128</v>
      </c>
    </row>
    <row r="4" spans="3:9" x14ac:dyDescent="0.35">
      <c r="C4" t="s">
        <v>393</v>
      </c>
      <c r="F4" t="s">
        <v>365</v>
      </c>
      <c r="H4" t="s">
        <v>65</v>
      </c>
      <c r="I4" t="s">
        <v>71</v>
      </c>
    </row>
    <row r="5" spans="3:9" x14ac:dyDescent="0.35">
      <c r="C5" t="s">
        <v>394</v>
      </c>
      <c r="F5" t="s">
        <v>364</v>
      </c>
      <c r="H5" t="s">
        <v>1001</v>
      </c>
      <c r="I5" t="s">
        <v>68</v>
      </c>
    </row>
    <row r="6" spans="3:9" x14ac:dyDescent="0.35">
      <c r="C6" t="s">
        <v>395</v>
      </c>
      <c r="F6" t="s">
        <v>373</v>
      </c>
    </row>
    <row r="7" spans="3:9" x14ac:dyDescent="0.35">
      <c r="C7" t="s">
        <v>396</v>
      </c>
    </row>
    <row r="8" spans="3:9" x14ac:dyDescent="0.35">
      <c r="C8" t="s">
        <v>53</v>
      </c>
    </row>
    <row r="9" spans="3:9" x14ac:dyDescent="0.35">
      <c r="C9" t="s">
        <v>853</v>
      </c>
    </row>
    <row r="10" spans="3:9" x14ac:dyDescent="0.35">
      <c r="C10" t="s">
        <v>397</v>
      </c>
    </row>
    <row r="11" spans="3:9" x14ac:dyDescent="0.35">
      <c r="C11" t="s">
        <v>398</v>
      </c>
    </row>
    <row r="12" spans="3:9" x14ac:dyDescent="0.35">
      <c r="C12" t="s">
        <v>854</v>
      </c>
    </row>
    <row r="13" spans="3:9" x14ac:dyDescent="0.35">
      <c r="C13" t="s">
        <v>399</v>
      </c>
    </row>
    <row r="14" spans="3:9" x14ac:dyDescent="0.35">
      <c r="C14" t="s">
        <v>400</v>
      </c>
    </row>
    <row r="15" spans="3:9" x14ac:dyDescent="0.35">
      <c r="C15" t="s">
        <v>401</v>
      </c>
    </row>
    <row r="16" spans="3:9" x14ac:dyDescent="0.35">
      <c r="C16" t="s">
        <v>402</v>
      </c>
    </row>
    <row r="17" spans="3:3" x14ac:dyDescent="0.35">
      <c r="C17" t="s">
        <v>54</v>
      </c>
    </row>
    <row r="18" spans="3:3" x14ac:dyDescent="0.35">
      <c r="C18" t="s">
        <v>55</v>
      </c>
    </row>
    <row r="19" spans="3:3" x14ac:dyDescent="0.35">
      <c r="C19" t="s">
        <v>56</v>
      </c>
    </row>
    <row r="20" spans="3:3" x14ac:dyDescent="0.35">
      <c r="C20" t="s">
        <v>403</v>
      </c>
    </row>
    <row r="21" spans="3:3" x14ac:dyDescent="0.35">
      <c r="C21" t="s">
        <v>57</v>
      </c>
    </row>
    <row r="22" spans="3:3" x14ac:dyDescent="0.35">
      <c r="C22" t="s">
        <v>58</v>
      </c>
    </row>
    <row r="23" spans="3:3" x14ac:dyDescent="0.35">
      <c r="C23" t="s">
        <v>404</v>
      </c>
    </row>
    <row r="24" spans="3:3" x14ac:dyDescent="0.35">
      <c r="C24" t="s">
        <v>59</v>
      </c>
    </row>
    <row r="25" spans="3:3" x14ac:dyDescent="0.35">
      <c r="C25" t="s">
        <v>405</v>
      </c>
    </row>
    <row r="26" spans="3:3" x14ac:dyDescent="0.35">
      <c r="C26" t="s">
        <v>855</v>
      </c>
    </row>
    <row r="27" spans="3:3" x14ac:dyDescent="0.35">
      <c r="C27" t="s">
        <v>406</v>
      </c>
    </row>
    <row r="28" spans="3:3" x14ac:dyDescent="0.35">
      <c r="C28" t="s">
        <v>407</v>
      </c>
    </row>
    <row r="29" spans="3:3" x14ac:dyDescent="0.35">
      <c r="C29" t="s">
        <v>408</v>
      </c>
    </row>
    <row r="30" spans="3:3" x14ac:dyDescent="0.35">
      <c r="C30" t="s">
        <v>409</v>
      </c>
    </row>
    <row r="31" spans="3:3" x14ac:dyDescent="0.35">
      <c r="C31" t="s">
        <v>410</v>
      </c>
    </row>
    <row r="32" spans="3:3" x14ac:dyDescent="0.35">
      <c r="C32" t="s">
        <v>856</v>
      </c>
    </row>
    <row r="33" spans="3:3" x14ac:dyDescent="0.35">
      <c r="C33" t="s">
        <v>411</v>
      </c>
    </row>
    <row r="34" spans="3:3" x14ac:dyDescent="0.35">
      <c r="C34" t="s">
        <v>412</v>
      </c>
    </row>
    <row r="35" spans="3:3" x14ac:dyDescent="0.35">
      <c r="C35" t="s">
        <v>60</v>
      </c>
    </row>
    <row r="36" spans="3:3" x14ac:dyDescent="0.35">
      <c r="C36" t="s">
        <v>61</v>
      </c>
    </row>
    <row r="37" spans="3:3" x14ac:dyDescent="0.35">
      <c r="C37" t="s">
        <v>62</v>
      </c>
    </row>
    <row r="38" spans="3:3" x14ac:dyDescent="0.35">
      <c r="C38" t="s">
        <v>63</v>
      </c>
    </row>
    <row r="39" spans="3:3" x14ac:dyDescent="0.35">
      <c r="C39" t="s">
        <v>64</v>
      </c>
    </row>
    <row r="40" spans="3:3" x14ac:dyDescent="0.35">
      <c r="C40" t="s">
        <v>65</v>
      </c>
    </row>
    <row r="41" spans="3:3" x14ac:dyDescent="0.35">
      <c r="C41" t="s">
        <v>66</v>
      </c>
    </row>
    <row r="42" spans="3:3" x14ac:dyDescent="0.35">
      <c r="C42" t="s">
        <v>67</v>
      </c>
    </row>
    <row r="43" spans="3:3" x14ac:dyDescent="0.35">
      <c r="C43" t="s">
        <v>68</v>
      </c>
    </row>
    <row r="44" spans="3:3" x14ac:dyDescent="0.35">
      <c r="C44" t="s">
        <v>857</v>
      </c>
    </row>
    <row r="45" spans="3:3" x14ac:dyDescent="0.35">
      <c r="C45" t="s">
        <v>69</v>
      </c>
    </row>
    <row r="46" spans="3:3" x14ac:dyDescent="0.35">
      <c r="C46" t="s">
        <v>70</v>
      </c>
    </row>
    <row r="47" spans="3:3" x14ac:dyDescent="0.35">
      <c r="C47" t="s">
        <v>71</v>
      </c>
    </row>
    <row r="48" spans="3:3" x14ac:dyDescent="0.35">
      <c r="C48" t="s">
        <v>72</v>
      </c>
    </row>
    <row r="49" spans="3:3" x14ac:dyDescent="0.35">
      <c r="C49" t="s">
        <v>73</v>
      </c>
    </row>
    <row r="50" spans="3:3" x14ac:dyDescent="0.35">
      <c r="C50" t="s">
        <v>74</v>
      </c>
    </row>
    <row r="51" spans="3:3" x14ac:dyDescent="0.35">
      <c r="C51" t="s">
        <v>413</v>
      </c>
    </row>
    <row r="52" spans="3:3" x14ac:dyDescent="0.35">
      <c r="C52" t="s">
        <v>414</v>
      </c>
    </row>
    <row r="53" spans="3:3" x14ac:dyDescent="0.35">
      <c r="C53" t="s">
        <v>415</v>
      </c>
    </row>
    <row r="54" spans="3:3" x14ac:dyDescent="0.35">
      <c r="C54" t="s">
        <v>416</v>
      </c>
    </row>
    <row r="55" spans="3:3" x14ac:dyDescent="0.35">
      <c r="C55" t="s">
        <v>417</v>
      </c>
    </row>
    <row r="56" spans="3:3" x14ac:dyDescent="0.35">
      <c r="C56" t="s">
        <v>418</v>
      </c>
    </row>
    <row r="57" spans="3:3" x14ac:dyDescent="0.35">
      <c r="C57" t="s">
        <v>419</v>
      </c>
    </row>
    <row r="58" spans="3:3" x14ac:dyDescent="0.35">
      <c r="C58" t="s">
        <v>420</v>
      </c>
    </row>
    <row r="59" spans="3:3" x14ac:dyDescent="0.35">
      <c r="C59" t="s">
        <v>858</v>
      </c>
    </row>
    <row r="60" spans="3:3" x14ac:dyDescent="0.35">
      <c r="C60" t="s">
        <v>421</v>
      </c>
    </row>
    <row r="61" spans="3:3" x14ac:dyDescent="0.35">
      <c r="C61" t="s">
        <v>422</v>
      </c>
    </row>
    <row r="62" spans="3:3" x14ac:dyDescent="0.35">
      <c r="C62" t="s">
        <v>423</v>
      </c>
    </row>
    <row r="63" spans="3:3" x14ac:dyDescent="0.35">
      <c r="C63" t="s">
        <v>424</v>
      </c>
    </row>
    <row r="64" spans="3:3" x14ac:dyDescent="0.35">
      <c r="C64" t="s">
        <v>425</v>
      </c>
    </row>
    <row r="65" spans="3:3" x14ac:dyDescent="0.35">
      <c r="C65" t="s">
        <v>426</v>
      </c>
    </row>
    <row r="66" spans="3:3" x14ac:dyDescent="0.35">
      <c r="C66" t="s">
        <v>427</v>
      </c>
    </row>
    <row r="67" spans="3:3" x14ac:dyDescent="0.35">
      <c r="C67" t="s">
        <v>75</v>
      </c>
    </row>
    <row r="68" spans="3:3" x14ac:dyDescent="0.35">
      <c r="C68" t="s">
        <v>23</v>
      </c>
    </row>
    <row r="69" spans="3:3" x14ac:dyDescent="0.35">
      <c r="C69" t="s">
        <v>428</v>
      </c>
    </row>
    <row r="70" spans="3:3" x14ac:dyDescent="0.35">
      <c r="C70" t="s">
        <v>76</v>
      </c>
    </row>
    <row r="71" spans="3:3" x14ac:dyDescent="0.35">
      <c r="C71" t="s">
        <v>429</v>
      </c>
    </row>
    <row r="72" spans="3:3" x14ac:dyDescent="0.35">
      <c r="C72" t="s">
        <v>430</v>
      </c>
    </row>
    <row r="73" spans="3:3" x14ac:dyDescent="0.35">
      <c r="C73" t="s">
        <v>1150</v>
      </c>
    </row>
    <row r="74" spans="3:3" x14ac:dyDescent="0.35">
      <c r="C74" t="s">
        <v>77</v>
      </c>
    </row>
    <row r="75" spans="3:3" x14ac:dyDescent="0.35">
      <c r="C75" t="s">
        <v>859</v>
      </c>
    </row>
    <row r="76" spans="3:3" x14ac:dyDescent="0.35">
      <c r="C76" t="s">
        <v>78</v>
      </c>
    </row>
    <row r="77" spans="3:3" x14ac:dyDescent="0.35">
      <c r="C77" t="s">
        <v>79</v>
      </c>
    </row>
    <row r="78" spans="3:3" x14ac:dyDescent="0.35">
      <c r="C78" t="s">
        <v>80</v>
      </c>
    </row>
    <row r="79" spans="3:3" x14ac:dyDescent="0.35">
      <c r="C79" t="s">
        <v>860</v>
      </c>
    </row>
    <row r="80" spans="3:3" x14ac:dyDescent="0.35">
      <c r="C80" t="s">
        <v>81</v>
      </c>
    </row>
    <row r="81" spans="3:3" x14ac:dyDescent="0.35">
      <c r="C81" t="s">
        <v>861</v>
      </c>
    </row>
    <row r="82" spans="3:3" x14ac:dyDescent="0.35">
      <c r="C82" t="s">
        <v>862</v>
      </c>
    </row>
    <row r="83" spans="3:3" x14ac:dyDescent="0.35">
      <c r="C83" t="s">
        <v>82</v>
      </c>
    </row>
    <row r="84" spans="3:3" x14ac:dyDescent="0.35">
      <c r="C84" t="s">
        <v>863</v>
      </c>
    </row>
    <row r="85" spans="3:3" x14ac:dyDescent="0.35">
      <c r="C85" t="s">
        <v>83</v>
      </c>
    </row>
    <row r="86" spans="3:3" x14ac:dyDescent="0.35">
      <c r="C86" t="s">
        <v>431</v>
      </c>
    </row>
    <row r="87" spans="3:3" x14ac:dyDescent="0.35">
      <c r="C87" t="s">
        <v>432</v>
      </c>
    </row>
    <row r="88" spans="3:3" x14ac:dyDescent="0.35">
      <c r="C88" t="s">
        <v>433</v>
      </c>
    </row>
    <row r="89" spans="3:3" x14ac:dyDescent="0.35">
      <c r="C89" t="s">
        <v>84</v>
      </c>
    </row>
    <row r="90" spans="3:3" x14ac:dyDescent="0.35">
      <c r="C90" t="s">
        <v>434</v>
      </c>
    </row>
    <row r="91" spans="3:3" x14ac:dyDescent="0.35">
      <c r="C91" t="s">
        <v>435</v>
      </c>
    </row>
    <row r="92" spans="3:3" x14ac:dyDescent="0.35">
      <c r="C92" t="s">
        <v>28</v>
      </c>
    </row>
    <row r="93" spans="3:3" x14ac:dyDescent="0.35">
      <c r="C93" t="s">
        <v>44</v>
      </c>
    </row>
    <row r="94" spans="3:3" x14ac:dyDescent="0.35">
      <c r="C94" t="s">
        <v>6</v>
      </c>
    </row>
    <row r="95" spans="3:3" x14ac:dyDescent="0.35">
      <c r="C95" t="s">
        <v>436</v>
      </c>
    </row>
    <row r="96" spans="3:3" x14ac:dyDescent="0.35">
      <c r="C96" t="s">
        <v>864</v>
      </c>
    </row>
    <row r="97" spans="3:3" x14ac:dyDescent="0.35">
      <c r="C97" t="s">
        <v>85</v>
      </c>
    </row>
    <row r="98" spans="3:3" x14ac:dyDescent="0.35">
      <c r="C98" t="s">
        <v>86</v>
      </c>
    </row>
    <row r="99" spans="3:3" x14ac:dyDescent="0.35">
      <c r="C99" t="s">
        <v>87</v>
      </c>
    </row>
    <row r="100" spans="3:3" x14ac:dyDescent="0.35">
      <c r="C100" t="s">
        <v>865</v>
      </c>
    </row>
    <row r="101" spans="3:3" x14ac:dyDescent="0.35">
      <c r="C101" t="s">
        <v>88</v>
      </c>
    </row>
    <row r="102" spans="3:3" x14ac:dyDescent="0.35">
      <c r="C102" t="s">
        <v>89</v>
      </c>
    </row>
    <row r="103" spans="3:3" x14ac:dyDescent="0.35">
      <c r="C103" t="s">
        <v>90</v>
      </c>
    </row>
    <row r="104" spans="3:3" x14ac:dyDescent="0.35">
      <c r="C104" t="s">
        <v>866</v>
      </c>
    </row>
    <row r="105" spans="3:3" x14ac:dyDescent="0.35">
      <c r="C105" t="s">
        <v>29</v>
      </c>
    </row>
    <row r="106" spans="3:3" x14ac:dyDescent="0.35">
      <c r="C106" t="s">
        <v>437</v>
      </c>
    </row>
    <row r="107" spans="3:3" x14ac:dyDescent="0.35">
      <c r="C107" t="s">
        <v>438</v>
      </c>
    </row>
    <row r="108" spans="3:3" x14ac:dyDescent="0.35">
      <c r="C108" t="s">
        <v>439</v>
      </c>
    </row>
    <row r="109" spans="3:3" x14ac:dyDescent="0.35">
      <c r="C109" t="s">
        <v>440</v>
      </c>
    </row>
    <row r="110" spans="3:3" x14ac:dyDescent="0.35">
      <c r="C110" t="s">
        <v>867</v>
      </c>
    </row>
    <row r="111" spans="3:3" x14ac:dyDescent="0.35">
      <c r="C111" t="s">
        <v>441</v>
      </c>
    </row>
    <row r="112" spans="3:3" x14ac:dyDescent="0.35">
      <c r="C112" t="s">
        <v>442</v>
      </c>
    </row>
    <row r="113" spans="3:3" x14ac:dyDescent="0.35">
      <c r="C113" t="s">
        <v>443</v>
      </c>
    </row>
    <row r="114" spans="3:3" x14ac:dyDescent="0.35">
      <c r="C114" t="s">
        <v>444</v>
      </c>
    </row>
    <row r="115" spans="3:3" x14ac:dyDescent="0.35">
      <c r="C115" t="s">
        <v>868</v>
      </c>
    </row>
    <row r="116" spans="3:3" x14ac:dyDescent="0.35">
      <c r="C116" t="s">
        <v>445</v>
      </c>
    </row>
    <row r="117" spans="3:3" x14ac:dyDescent="0.35">
      <c r="C117" t="s">
        <v>446</v>
      </c>
    </row>
    <row r="118" spans="3:3" x14ac:dyDescent="0.35">
      <c r="C118" t="s">
        <v>447</v>
      </c>
    </row>
    <row r="119" spans="3:3" x14ac:dyDescent="0.35">
      <c r="C119" t="s">
        <v>869</v>
      </c>
    </row>
    <row r="120" spans="3:3" x14ac:dyDescent="0.35">
      <c r="C120" t="s">
        <v>448</v>
      </c>
    </row>
    <row r="121" spans="3:3" x14ac:dyDescent="0.35">
      <c r="C121" t="s">
        <v>449</v>
      </c>
    </row>
    <row r="122" spans="3:3" x14ac:dyDescent="0.35">
      <c r="C122" t="s">
        <v>91</v>
      </c>
    </row>
    <row r="123" spans="3:3" x14ac:dyDescent="0.35">
      <c r="C123" t="s">
        <v>870</v>
      </c>
    </row>
    <row r="124" spans="3:3" x14ac:dyDescent="0.35">
      <c r="C124" t="s">
        <v>450</v>
      </c>
    </row>
    <row r="125" spans="3:3" x14ac:dyDescent="0.35">
      <c r="C125" t="s">
        <v>871</v>
      </c>
    </row>
    <row r="126" spans="3:3" x14ac:dyDescent="0.35">
      <c r="C126" t="s">
        <v>872</v>
      </c>
    </row>
    <row r="127" spans="3:3" x14ac:dyDescent="0.35">
      <c r="C127" t="s">
        <v>92</v>
      </c>
    </row>
    <row r="128" spans="3:3" x14ac:dyDescent="0.35">
      <c r="C128" t="s">
        <v>873</v>
      </c>
    </row>
    <row r="129" spans="3:3" x14ac:dyDescent="0.35">
      <c r="C129" t="s">
        <v>874</v>
      </c>
    </row>
    <row r="130" spans="3:3" x14ac:dyDescent="0.35">
      <c r="C130" t="s">
        <v>451</v>
      </c>
    </row>
    <row r="131" spans="3:3" x14ac:dyDescent="0.35">
      <c r="C131" t="s">
        <v>452</v>
      </c>
    </row>
    <row r="132" spans="3:3" x14ac:dyDescent="0.35">
      <c r="C132" t="s">
        <v>453</v>
      </c>
    </row>
    <row r="133" spans="3:3" x14ac:dyDescent="0.35">
      <c r="C133" t="s">
        <v>454</v>
      </c>
    </row>
    <row r="134" spans="3:3" x14ac:dyDescent="0.35">
      <c r="C134" t="s">
        <v>455</v>
      </c>
    </row>
    <row r="135" spans="3:3" x14ac:dyDescent="0.35">
      <c r="C135" t="s">
        <v>456</v>
      </c>
    </row>
    <row r="136" spans="3:3" x14ac:dyDescent="0.35">
      <c r="C136" t="s">
        <v>457</v>
      </c>
    </row>
    <row r="137" spans="3:3" x14ac:dyDescent="0.35">
      <c r="C137" t="s">
        <v>458</v>
      </c>
    </row>
    <row r="138" spans="3:3" x14ac:dyDescent="0.35">
      <c r="C138" t="s">
        <v>93</v>
      </c>
    </row>
    <row r="139" spans="3:3" x14ac:dyDescent="0.35">
      <c r="C139" t="s">
        <v>459</v>
      </c>
    </row>
    <row r="140" spans="3:3" x14ac:dyDescent="0.35">
      <c r="C140" t="s">
        <v>460</v>
      </c>
    </row>
    <row r="141" spans="3:3" x14ac:dyDescent="0.35">
      <c r="C141" t="s">
        <v>461</v>
      </c>
    </row>
    <row r="142" spans="3:3" x14ac:dyDescent="0.35">
      <c r="C142" t="s">
        <v>462</v>
      </c>
    </row>
    <row r="143" spans="3:3" x14ac:dyDescent="0.35">
      <c r="C143" t="s">
        <v>463</v>
      </c>
    </row>
    <row r="144" spans="3:3" x14ac:dyDescent="0.35">
      <c r="C144" t="s">
        <v>464</v>
      </c>
    </row>
    <row r="145" spans="3:3" x14ac:dyDescent="0.35">
      <c r="C145" t="s">
        <v>465</v>
      </c>
    </row>
    <row r="146" spans="3:3" x14ac:dyDescent="0.35">
      <c r="C146" t="s">
        <v>94</v>
      </c>
    </row>
    <row r="147" spans="3:3" x14ac:dyDescent="0.35">
      <c r="C147" t="s">
        <v>95</v>
      </c>
    </row>
    <row r="148" spans="3:3" x14ac:dyDescent="0.35">
      <c r="C148" t="s">
        <v>96</v>
      </c>
    </row>
    <row r="149" spans="3:3" x14ac:dyDescent="0.35">
      <c r="C149" t="s">
        <v>875</v>
      </c>
    </row>
    <row r="150" spans="3:3" x14ac:dyDescent="0.35">
      <c r="C150" t="s">
        <v>97</v>
      </c>
    </row>
    <row r="151" spans="3:3" x14ac:dyDescent="0.35">
      <c r="C151" t="s">
        <v>876</v>
      </c>
    </row>
    <row r="152" spans="3:3" x14ac:dyDescent="0.35">
      <c r="C152" t="s">
        <v>98</v>
      </c>
    </row>
    <row r="153" spans="3:3" x14ac:dyDescent="0.35">
      <c r="C153" t="s">
        <v>877</v>
      </c>
    </row>
    <row r="154" spans="3:3" x14ac:dyDescent="0.35">
      <c r="C154" t="s">
        <v>99</v>
      </c>
    </row>
    <row r="155" spans="3:3" x14ac:dyDescent="0.35">
      <c r="C155" t="s">
        <v>466</v>
      </c>
    </row>
    <row r="156" spans="3:3" x14ac:dyDescent="0.35">
      <c r="C156" t="s">
        <v>467</v>
      </c>
    </row>
    <row r="157" spans="3:3" x14ac:dyDescent="0.35">
      <c r="C157" t="s">
        <v>100</v>
      </c>
    </row>
    <row r="158" spans="3:3" x14ac:dyDescent="0.35">
      <c r="C158" t="s">
        <v>20</v>
      </c>
    </row>
    <row r="159" spans="3:3" x14ac:dyDescent="0.35">
      <c r="C159" t="s">
        <v>101</v>
      </c>
    </row>
    <row r="160" spans="3:3" x14ac:dyDescent="0.35">
      <c r="C160" t="s">
        <v>102</v>
      </c>
    </row>
    <row r="161" spans="3:3" x14ac:dyDescent="0.35">
      <c r="C161" t="s">
        <v>103</v>
      </c>
    </row>
    <row r="162" spans="3:3" x14ac:dyDescent="0.35">
      <c r="C162" t="s">
        <v>104</v>
      </c>
    </row>
    <row r="163" spans="3:3" x14ac:dyDescent="0.35">
      <c r="C163" t="s">
        <v>468</v>
      </c>
    </row>
    <row r="164" spans="3:3" x14ac:dyDescent="0.35">
      <c r="C164" t="s">
        <v>469</v>
      </c>
    </row>
    <row r="165" spans="3:3" x14ac:dyDescent="0.35">
      <c r="C165" t="s">
        <v>470</v>
      </c>
    </row>
    <row r="166" spans="3:3" x14ac:dyDescent="0.35">
      <c r="C166" t="s">
        <v>105</v>
      </c>
    </row>
    <row r="167" spans="3:3" x14ac:dyDescent="0.35">
      <c r="C167" t="s">
        <v>878</v>
      </c>
    </row>
    <row r="168" spans="3:3" x14ac:dyDescent="0.35">
      <c r="C168" t="s">
        <v>106</v>
      </c>
    </row>
    <row r="169" spans="3:3" x14ac:dyDescent="0.35">
      <c r="C169" t="s">
        <v>107</v>
      </c>
    </row>
    <row r="170" spans="3:3" x14ac:dyDescent="0.35">
      <c r="C170" t="s">
        <v>108</v>
      </c>
    </row>
    <row r="171" spans="3:3" x14ac:dyDescent="0.35">
      <c r="C171" t="s">
        <v>109</v>
      </c>
    </row>
    <row r="172" spans="3:3" x14ac:dyDescent="0.35">
      <c r="C172" t="s">
        <v>110</v>
      </c>
    </row>
    <row r="173" spans="3:3" x14ac:dyDescent="0.35">
      <c r="C173" t="s">
        <v>111</v>
      </c>
    </row>
    <row r="174" spans="3:3" x14ac:dyDescent="0.35">
      <c r="C174" t="s">
        <v>112</v>
      </c>
    </row>
    <row r="175" spans="3:3" x14ac:dyDescent="0.35">
      <c r="C175" t="s">
        <v>471</v>
      </c>
    </row>
    <row r="176" spans="3:3" x14ac:dyDescent="0.35">
      <c r="C176" t="s">
        <v>879</v>
      </c>
    </row>
    <row r="177" spans="3:3" x14ac:dyDescent="0.35">
      <c r="C177" t="s">
        <v>472</v>
      </c>
    </row>
    <row r="178" spans="3:3" x14ac:dyDescent="0.35">
      <c r="C178" t="s">
        <v>473</v>
      </c>
    </row>
    <row r="179" spans="3:3" x14ac:dyDescent="0.35">
      <c r="C179" t="s">
        <v>474</v>
      </c>
    </row>
    <row r="180" spans="3:3" x14ac:dyDescent="0.35">
      <c r="C180" t="s">
        <v>475</v>
      </c>
    </row>
    <row r="181" spans="3:3" x14ac:dyDescent="0.35">
      <c r="C181" t="s">
        <v>476</v>
      </c>
    </row>
    <row r="182" spans="3:3" x14ac:dyDescent="0.35">
      <c r="C182" t="s">
        <v>113</v>
      </c>
    </row>
    <row r="183" spans="3:3" x14ac:dyDescent="0.35">
      <c r="C183" t="s">
        <v>477</v>
      </c>
    </row>
    <row r="184" spans="3:3" x14ac:dyDescent="0.35">
      <c r="C184" t="s">
        <v>478</v>
      </c>
    </row>
    <row r="185" spans="3:3" x14ac:dyDescent="0.35">
      <c r="C185" t="s">
        <v>880</v>
      </c>
    </row>
    <row r="186" spans="3:3" x14ac:dyDescent="0.35">
      <c r="C186" t="s">
        <v>881</v>
      </c>
    </row>
    <row r="187" spans="3:3" x14ac:dyDescent="0.35">
      <c r="C187" t="s">
        <v>479</v>
      </c>
    </row>
    <row r="188" spans="3:3" x14ac:dyDescent="0.35">
      <c r="C188" t="s">
        <v>480</v>
      </c>
    </row>
    <row r="189" spans="3:3" x14ac:dyDescent="0.35">
      <c r="C189" t="s">
        <v>481</v>
      </c>
    </row>
    <row r="190" spans="3:3" x14ac:dyDescent="0.35">
      <c r="C190" t="s">
        <v>482</v>
      </c>
    </row>
    <row r="191" spans="3:3" x14ac:dyDescent="0.35">
      <c r="C191" t="s">
        <v>483</v>
      </c>
    </row>
    <row r="192" spans="3:3" x14ac:dyDescent="0.35">
      <c r="C192" t="s">
        <v>484</v>
      </c>
    </row>
    <row r="193" spans="3:3" x14ac:dyDescent="0.35">
      <c r="C193" t="s">
        <v>882</v>
      </c>
    </row>
    <row r="194" spans="3:3" x14ac:dyDescent="0.35">
      <c r="C194" t="s">
        <v>485</v>
      </c>
    </row>
    <row r="195" spans="3:3" x14ac:dyDescent="0.35">
      <c r="C195" t="s">
        <v>486</v>
      </c>
    </row>
    <row r="196" spans="3:3" x14ac:dyDescent="0.35">
      <c r="C196" t="s">
        <v>487</v>
      </c>
    </row>
    <row r="197" spans="3:3" x14ac:dyDescent="0.35">
      <c r="C197" t="s">
        <v>114</v>
      </c>
    </row>
    <row r="198" spans="3:3" x14ac:dyDescent="0.35">
      <c r="C198" t="s">
        <v>488</v>
      </c>
    </row>
    <row r="199" spans="3:3" x14ac:dyDescent="0.35">
      <c r="C199" t="s">
        <v>489</v>
      </c>
    </row>
    <row r="200" spans="3:3" x14ac:dyDescent="0.35">
      <c r="C200" t="s">
        <v>490</v>
      </c>
    </row>
    <row r="201" spans="3:3" x14ac:dyDescent="0.35">
      <c r="C201" t="s">
        <v>491</v>
      </c>
    </row>
    <row r="202" spans="3:3" x14ac:dyDescent="0.35">
      <c r="C202" t="s">
        <v>883</v>
      </c>
    </row>
    <row r="203" spans="3:3" x14ac:dyDescent="0.35">
      <c r="C203" t="s">
        <v>492</v>
      </c>
    </row>
    <row r="204" spans="3:3" x14ac:dyDescent="0.35">
      <c r="C204" t="s">
        <v>115</v>
      </c>
    </row>
    <row r="205" spans="3:3" x14ac:dyDescent="0.35">
      <c r="C205" t="s">
        <v>116</v>
      </c>
    </row>
    <row r="206" spans="3:3" x14ac:dyDescent="0.35">
      <c r="C206" t="s">
        <v>493</v>
      </c>
    </row>
    <row r="207" spans="3:3" x14ac:dyDescent="0.35">
      <c r="C207" t="s">
        <v>494</v>
      </c>
    </row>
    <row r="208" spans="3:3" x14ac:dyDescent="0.35">
      <c r="C208" t="s">
        <v>495</v>
      </c>
    </row>
    <row r="209" spans="3:3" x14ac:dyDescent="0.35">
      <c r="C209" t="s">
        <v>496</v>
      </c>
    </row>
    <row r="210" spans="3:3" x14ac:dyDescent="0.35">
      <c r="C210" t="s">
        <v>497</v>
      </c>
    </row>
    <row r="211" spans="3:3" x14ac:dyDescent="0.35">
      <c r="C211" t="s">
        <v>117</v>
      </c>
    </row>
    <row r="212" spans="3:3" x14ac:dyDescent="0.35">
      <c r="C212" t="s">
        <v>498</v>
      </c>
    </row>
    <row r="213" spans="3:3" x14ac:dyDescent="0.35">
      <c r="C213" t="s">
        <v>499</v>
      </c>
    </row>
    <row r="214" spans="3:3" x14ac:dyDescent="0.35">
      <c r="C214" t="s">
        <v>118</v>
      </c>
    </row>
    <row r="215" spans="3:3" x14ac:dyDescent="0.35">
      <c r="C215" t="s">
        <v>26</v>
      </c>
    </row>
    <row r="216" spans="3:3" x14ac:dyDescent="0.35">
      <c r="C216" t="s">
        <v>500</v>
      </c>
    </row>
    <row r="217" spans="3:3" x14ac:dyDescent="0.35">
      <c r="C217" t="s">
        <v>119</v>
      </c>
    </row>
    <row r="218" spans="3:3" x14ac:dyDescent="0.35">
      <c r="C218" t="s">
        <v>120</v>
      </c>
    </row>
    <row r="219" spans="3:3" x14ac:dyDescent="0.35">
      <c r="C219" t="s">
        <v>121</v>
      </c>
    </row>
    <row r="220" spans="3:3" x14ac:dyDescent="0.35">
      <c r="C220" t="s">
        <v>122</v>
      </c>
    </row>
    <row r="221" spans="3:3" x14ac:dyDescent="0.35">
      <c r="C221" t="s">
        <v>123</v>
      </c>
    </row>
    <row r="222" spans="3:3" x14ac:dyDescent="0.35">
      <c r="C222" t="s">
        <v>124</v>
      </c>
    </row>
    <row r="223" spans="3:3" x14ac:dyDescent="0.35">
      <c r="C223" t="s">
        <v>125</v>
      </c>
    </row>
    <row r="224" spans="3:3" x14ac:dyDescent="0.35">
      <c r="C224" t="s">
        <v>126</v>
      </c>
    </row>
    <row r="225" spans="3:3" x14ac:dyDescent="0.35">
      <c r="C225" t="s">
        <v>127</v>
      </c>
    </row>
    <row r="226" spans="3:3" x14ac:dyDescent="0.35">
      <c r="C226" t="s">
        <v>501</v>
      </c>
    </row>
    <row r="227" spans="3:3" x14ac:dyDescent="0.35">
      <c r="C227" t="s">
        <v>128</v>
      </c>
    </row>
    <row r="228" spans="3:3" x14ac:dyDescent="0.35">
      <c r="C228" t="s">
        <v>129</v>
      </c>
    </row>
    <row r="229" spans="3:3" x14ac:dyDescent="0.35">
      <c r="C229" t="s">
        <v>502</v>
      </c>
    </row>
    <row r="230" spans="3:3" x14ac:dyDescent="0.35">
      <c r="C230" t="s">
        <v>503</v>
      </c>
    </row>
    <row r="231" spans="3:3" x14ac:dyDescent="0.35">
      <c r="C231" t="s">
        <v>504</v>
      </c>
    </row>
    <row r="232" spans="3:3" x14ac:dyDescent="0.35">
      <c r="C232" t="s">
        <v>505</v>
      </c>
    </row>
    <row r="233" spans="3:3" x14ac:dyDescent="0.35">
      <c r="C233" t="s">
        <v>506</v>
      </c>
    </row>
    <row r="234" spans="3:3" x14ac:dyDescent="0.35">
      <c r="C234" t="s">
        <v>507</v>
      </c>
    </row>
    <row r="235" spans="3:3" x14ac:dyDescent="0.35">
      <c r="C235" t="s">
        <v>130</v>
      </c>
    </row>
    <row r="236" spans="3:3" x14ac:dyDescent="0.35">
      <c r="C236" t="s">
        <v>22</v>
      </c>
    </row>
    <row r="237" spans="3:3" x14ac:dyDescent="0.35">
      <c r="C237" t="s">
        <v>884</v>
      </c>
    </row>
    <row r="238" spans="3:3" x14ac:dyDescent="0.35">
      <c r="C238" t="s">
        <v>508</v>
      </c>
    </row>
    <row r="239" spans="3:3" x14ac:dyDescent="0.35">
      <c r="C239" t="s">
        <v>509</v>
      </c>
    </row>
    <row r="240" spans="3:3" x14ac:dyDescent="0.35">
      <c r="C240" t="s">
        <v>510</v>
      </c>
    </row>
    <row r="241" spans="3:3" x14ac:dyDescent="0.35">
      <c r="C241" t="s">
        <v>511</v>
      </c>
    </row>
    <row r="242" spans="3:3" x14ac:dyDescent="0.35">
      <c r="C242" t="s">
        <v>512</v>
      </c>
    </row>
    <row r="243" spans="3:3" x14ac:dyDescent="0.35">
      <c r="C243" t="s">
        <v>513</v>
      </c>
    </row>
    <row r="244" spans="3:3" x14ac:dyDescent="0.35">
      <c r="C244" t="s">
        <v>514</v>
      </c>
    </row>
    <row r="245" spans="3:3" x14ac:dyDescent="0.35">
      <c r="C245" t="s">
        <v>515</v>
      </c>
    </row>
    <row r="246" spans="3:3" x14ac:dyDescent="0.35">
      <c r="C246" t="s">
        <v>516</v>
      </c>
    </row>
    <row r="247" spans="3:3" x14ac:dyDescent="0.35">
      <c r="C247" t="s">
        <v>517</v>
      </c>
    </row>
    <row r="248" spans="3:3" x14ac:dyDescent="0.35">
      <c r="C248" t="s">
        <v>131</v>
      </c>
    </row>
    <row r="249" spans="3:3" x14ac:dyDescent="0.35">
      <c r="C249" t="s">
        <v>885</v>
      </c>
    </row>
    <row r="250" spans="3:3" x14ac:dyDescent="0.35">
      <c r="C250" t="s">
        <v>518</v>
      </c>
    </row>
    <row r="251" spans="3:3" x14ac:dyDescent="0.35">
      <c r="C251" t="s">
        <v>519</v>
      </c>
    </row>
    <row r="252" spans="3:3" x14ac:dyDescent="0.35">
      <c r="C252" t="s">
        <v>520</v>
      </c>
    </row>
    <row r="253" spans="3:3" x14ac:dyDescent="0.35">
      <c r="C253" t="s">
        <v>521</v>
      </c>
    </row>
    <row r="254" spans="3:3" x14ac:dyDescent="0.35">
      <c r="C254" t="s">
        <v>522</v>
      </c>
    </row>
    <row r="255" spans="3:3" x14ac:dyDescent="0.35">
      <c r="C255" t="s">
        <v>523</v>
      </c>
    </row>
    <row r="256" spans="3:3" x14ac:dyDescent="0.35">
      <c r="C256" t="s">
        <v>132</v>
      </c>
    </row>
    <row r="257" spans="3:3" x14ac:dyDescent="0.35">
      <c r="C257" t="s">
        <v>886</v>
      </c>
    </row>
    <row r="258" spans="3:3" x14ac:dyDescent="0.35">
      <c r="C258" t="s">
        <v>524</v>
      </c>
    </row>
    <row r="259" spans="3:3" x14ac:dyDescent="0.35">
      <c r="C259" t="s">
        <v>525</v>
      </c>
    </row>
    <row r="260" spans="3:3" x14ac:dyDescent="0.35">
      <c r="C260" t="s">
        <v>526</v>
      </c>
    </row>
    <row r="261" spans="3:3" x14ac:dyDescent="0.35">
      <c r="C261" t="s">
        <v>133</v>
      </c>
    </row>
    <row r="262" spans="3:3" x14ac:dyDescent="0.35">
      <c r="C262" t="s">
        <v>134</v>
      </c>
    </row>
    <row r="263" spans="3:3" x14ac:dyDescent="0.35">
      <c r="C263" t="s">
        <v>887</v>
      </c>
    </row>
    <row r="264" spans="3:3" x14ac:dyDescent="0.35">
      <c r="C264" t="s">
        <v>527</v>
      </c>
    </row>
    <row r="265" spans="3:3" x14ac:dyDescent="0.35">
      <c r="C265" t="s">
        <v>135</v>
      </c>
    </row>
    <row r="266" spans="3:3" x14ac:dyDescent="0.35">
      <c r="C266" t="s">
        <v>528</v>
      </c>
    </row>
    <row r="267" spans="3:3" x14ac:dyDescent="0.35">
      <c r="C267" t="s">
        <v>888</v>
      </c>
    </row>
    <row r="268" spans="3:3" x14ac:dyDescent="0.35">
      <c r="C268" t="s">
        <v>529</v>
      </c>
    </row>
    <row r="269" spans="3:3" x14ac:dyDescent="0.35">
      <c r="C269" t="s">
        <v>530</v>
      </c>
    </row>
    <row r="270" spans="3:3" x14ac:dyDescent="0.35">
      <c r="C270" t="s">
        <v>531</v>
      </c>
    </row>
    <row r="271" spans="3:3" x14ac:dyDescent="0.35">
      <c r="C271" t="s">
        <v>532</v>
      </c>
    </row>
    <row r="272" spans="3:3" x14ac:dyDescent="0.35">
      <c r="C272" t="s">
        <v>533</v>
      </c>
    </row>
    <row r="273" spans="3:3" x14ac:dyDescent="0.35">
      <c r="C273" t="s">
        <v>534</v>
      </c>
    </row>
    <row r="274" spans="3:3" x14ac:dyDescent="0.35">
      <c r="C274" t="s">
        <v>535</v>
      </c>
    </row>
    <row r="275" spans="3:3" x14ac:dyDescent="0.35">
      <c r="C275" t="s">
        <v>136</v>
      </c>
    </row>
    <row r="276" spans="3:3" x14ac:dyDescent="0.35">
      <c r="C276" t="s">
        <v>536</v>
      </c>
    </row>
    <row r="277" spans="3:3" x14ac:dyDescent="0.35">
      <c r="C277" t="s">
        <v>537</v>
      </c>
    </row>
    <row r="278" spans="3:3" x14ac:dyDescent="0.35">
      <c r="C278" t="s">
        <v>538</v>
      </c>
    </row>
    <row r="279" spans="3:3" x14ac:dyDescent="0.35">
      <c r="C279" t="s">
        <v>35</v>
      </c>
    </row>
    <row r="280" spans="3:3" x14ac:dyDescent="0.35">
      <c r="C280" t="s">
        <v>137</v>
      </c>
    </row>
    <row r="281" spans="3:3" x14ac:dyDescent="0.35">
      <c r="C281" t="s">
        <v>539</v>
      </c>
    </row>
    <row r="282" spans="3:3" x14ac:dyDescent="0.35">
      <c r="C282" t="s">
        <v>138</v>
      </c>
    </row>
    <row r="283" spans="3:3" x14ac:dyDescent="0.35">
      <c r="C283" t="s">
        <v>889</v>
      </c>
    </row>
    <row r="284" spans="3:3" x14ac:dyDescent="0.35">
      <c r="C284" t="s">
        <v>11</v>
      </c>
    </row>
    <row r="285" spans="3:3" x14ac:dyDescent="0.35">
      <c r="C285" t="s">
        <v>139</v>
      </c>
    </row>
    <row r="286" spans="3:3" x14ac:dyDescent="0.35">
      <c r="C286" t="s">
        <v>890</v>
      </c>
    </row>
    <row r="287" spans="3:3" x14ac:dyDescent="0.35">
      <c r="C287" t="s">
        <v>540</v>
      </c>
    </row>
    <row r="288" spans="3:3" x14ac:dyDescent="0.35">
      <c r="C288" t="s">
        <v>140</v>
      </c>
    </row>
    <row r="289" spans="3:3" x14ac:dyDescent="0.35">
      <c r="C289" t="s">
        <v>141</v>
      </c>
    </row>
    <row r="290" spans="3:3" x14ac:dyDescent="0.35">
      <c r="C290" t="s">
        <v>142</v>
      </c>
    </row>
    <row r="291" spans="3:3" x14ac:dyDescent="0.35">
      <c r="C291" t="s">
        <v>143</v>
      </c>
    </row>
    <row r="292" spans="3:3" x14ac:dyDescent="0.35">
      <c r="C292" t="s">
        <v>541</v>
      </c>
    </row>
    <row r="293" spans="3:3" x14ac:dyDescent="0.35">
      <c r="C293" t="s">
        <v>542</v>
      </c>
    </row>
    <row r="294" spans="3:3" x14ac:dyDescent="0.35">
      <c r="C294" t="s">
        <v>543</v>
      </c>
    </row>
    <row r="295" spans="3:3" x14ac:dyDescent="0.35">
      <c r="C295" t="s">
        <v>891</v>
      </c>
    </row>
    <row r="296" spans="3:3" x14ac:dyDescent="0.35">
      <c r="C296" t="s">
        <v>544</v>
      </c>
    </row>
    <row r="297" spans="3:3" x14ac:dyDescent="0.35">
      <c r="C297" t="s">
        <v>545</v>
      </c>
    </row>
    <row r="298" spans="3:3" x14ac:dyDescent="0.35">
      <c r="C298" t="s">
        <v>546</v>
      </c>
    </row>
    <row r="299" spans="3:3" x14ac:dyDescent="0.35">
      <c r="C299" t="s">
        <v>144</v>
      </c>
    </row>
    <row r="300" spans="3:3" x14ac:dyDescent="0.35">
      <c r="C300" t="s">
        <v>547</v>
      </c>
    </row>
    <row r="301" spans="3:3" x14ac:dyDescent="0.35">
      <c r="C301" t="s">
        <v>145</v>
      </c>
    </row>
    <row r="302" spans="3:3" x14ac:dyDescent="0.35">
      <c r="C302" t="s">
        <v>548</v>
      </c>
    </row>
    <row r="303" spans="3:3" x14ac:dyDescent="0.35">
      <c r="C303" t="s">
        <v>549</v>
      </c>
    </row>
    <row r="304" spans="3:3" x14ac:dyDescent="0.35">
      <c r="C304" t="s">
        <v>550</v>
      </c>
    </row>
    <row r="305" spans="3:3" x14ac:dyDescent="0.35">
      <c r="C305" t="s">
        <v>551</v>
      </c>
    </row>
    <row r="306" spans="3:3" x14ac:dyDescent="0.35">
      <c r="C306" t="s">
        <v>552</v>
      </c>
    </row>
    <row r="307" spans="3:3" x14ac:dyDescent="0.35">
      <c r="C307" t="s">
        <v>553</v>
      </c>
    </row>
    <row r="308" spans="3:3" x14ac:dyDescent="0.35">
      <c r="C308" t="s">
        <v>554</v>
      </c>
    </row>
    <row r="309" spans="3:3" x14ac:dyDescent="0.35">
      <c r="C309" t="s">
        <v>555</v>
      </c>
    </row>
    <row r="310" spans="3:3" x14ac:dyDescent="0.35">
      <c r="C310" t="s">
        <v>892</v>
      </c>
    </row>
    <row r="311" spans="3:3" x14ac:dyDescent="0.35">
      <c r="C311" t="s">
        <v>556</v>
      </c>
    </row>
    <row r="312" spans="3:3" x14ac:dyDescent="0.35">
      <c r="C312" t="s">
        <v>893</v>
      </c>
    </row>
    <row r="313" spans="3:3" x14ac:dyDescent="0.35">
      <c r="C313" t="s">
        <v>146</v>
      </c>
    </row>
    <row r="314" spans="3:3" x14ac:dyDescent="0.35">
      <c r="C314" t="s">
        <v>147</v>
      </c>
    </row>
    <row r="315" spans="3:3" x14ac:dyDescent="0.35">
      <c r="C315" t="s">
        <v>894</v>
      </c>
    </row>
    <row r="316" spans="3:3" x14ac:dyDescent="0.35">
      <c r="C316" t="s">
        <v>148</v>
      </c>
    </row>
    <row r="317" spans="3:3" x14ac:dyDescent="0.35">
      <c r="C317" t="s">
        <v>149</v>
      </c>
    </row>
    <row r="318" spans="3:3" x14ac:dyDescent="0.35">
      <c r="C318" t="s">
        <v>150</v>
      </c>
    </row>
    <row r="319" spans="3:3" x14ac:dyDescent="0.35">
      <c r="C319" t="s">
        <v>895</v>
      </c>
    </row>
    <row r="320" spans="3:3" x14ac:dyDescent="0.35">
      <c r="C320" t="s">
        <v>896</v>
      </c>
    </row>
    <row r="321" spans="3:3" x14ac:dyDescent="0.35">
      <c r="C321" t="s">
        <v>557</v>
      </c>
    </row>
    <row r="322" spans="3:3" x14ac:dyDescent="0.35">
      <c r="C322" t="s">
        <v>558</v>
      </c>
    </row>
    <row r="323" spans="3:3" x14ac:dyDescent="0.35">
      <c r="C323" t="s">
        <v>151</v>
      </c>
    </row>
    <row r="324" spans="3:3" x14ac:dyDescent="0.35">
      <c r="C324" t="s">
        <v>897</v>
      </c>
    </row>
    <row r="325" spans="3:3" x14ac:dyDescent="0.35">
      <c r="C325" t="s">
        <v>152</v>
      </c>
    </row>
    <row r="326" spans="3:3" x14ac:dyDescent="0.35">
      <c r="C326" t="s">
        <v>153</v>
      </c>
    </row>
    <row r="327" spans="3:3" x14ac:dyDescent="0.35">
      <c r="C327" t="s">
        <v>559</v>
      </c>
    </row>
    <row r="328" spans="3:3" x14ac:dyDescent="0.35">
      <c r="C328" t="s">
        <v>560</v>
      </c>
    </row>
    <row r="329" spans="3:3" x14ac:dyDescent="0.35">
      <c r="C329" t="s">
        <v>898</v>
      </c>
    </row>
    <row r="330" spans="3:3" x14ac:dyDescent="0.35">
      <c r="C330" t="s">
        <v>154</v>
      </c>
    </row>
    <row r="331" spans="3:3" x14ac:dyDescent="0.35">
      <c r="C331" t="s">
        <v>561</v>
      </c>
    </row>
    <row r="332" spans="3:3" x14ac:dyDescent="0.35">
      <c r="C332" t="s">
        <v>155</v>
      </c>
    </row>
    <row r="333" spans="3:3" x14ac:dyDescent="0.35">
      <c r="C333" t="s">
        <v>156</v>
      </c>
    </row>
    <row r="334" spans="3:3" x14ac:dyDescent="0.35">
      <c r="C334" t="s">
        <v>899</v>
      </c>
    </row>
    <row r="335" spans="3:3" x14ac:dyDescent="0.35">
      <c r="C335" t="s">
        <v>900</v>
      </c>
    </row>
    <row r="336" spans="3:3" x14ac:dyDescent="0.35">
      <c r="C336" t="s">
        <v>562</v>
      </c>
    </row>
    <row r="337" spans="3:3" x14ac:dyDescent="0.35">
      <c r="C337" t="s">
        <v>563</v>
      </c>
    </row>
    <row r="338" spans="3:3" x14ac:dyDescent="0.35">
      <c r="C338" t="s">
        <v>564</v>
      </c>
    </row>
    <row r="339" spans="3:3" x14ac:dyDescent="0.35">
      <c r="C339" t="s">
        <v>157</v>
      </c>
    </row>
    <row r="340" spans="3:3" x14ac:dyDescent="0.35">
      <c r="C340" t="s">
        <v>565</v>
      </c>
    </row>
    <row r="341" spans="3:3" x14ac:dyDescent="0.35">
      <c r="C341" t="s">
        <v>566</v>
      </c>
    </row>
    <row r="342" spans="3:3" x14ac:dyDescent="0.35">
      <c r="C342" t="s">
        <v>567</v>
      </c>
    </row>
    <row r="343" spans="3:3" x14ac:dyDescent="0.35">
      <c r="C343" t="s">
        <v>901</v>
      </c>
    </row>
    <row r="344" spans="3:3" x14ac:dyDescent="0.35">
      <c r="C344" t="s">
        <v>568</v>
      </c>
    </row>
    <row r="345" spans="3:3" x14ac:dyDescent="0.35">
      <c r="C345" t="s">
        <v>569</v>
      </c>
    </row>
    <row r="346" spans="3:3" x14ac:dyDescent="0.35">
      <c r="C346" t="s">
        <v>570</v>
      </c>
    </row>
    <row r="347" spans="3:3" x14ac:dyDescent="0.35">
      <c r="C347" t="s">
        <v>902</v>
      </c>
    </row>
    <row r="348" spans="3:3" x14ac:dyDescent="0.35">
      <c r="C348" t="s">
        <v>903</v>
      </c>
    </row>
    <row r="349" spans="3:3" x14ac:dyDescent="0.35">
      <c r="C349" t="s">
        <v>571</v>
      </c>
    </row>
    <row r="350" spans="3:3" x14ac:dyDescent="0.35">
      <c r="C350" t="s">
        <v>158</v>
      </c>
    </row>
    <row r="351" spans="3:3" x14ac:dyDescent="0.35">
      <c r="C351" t="s">
        <v>159</v>
      </c>
    </row>
    <row r="352" spans="3:3" x14ac:dyDescent="0.35">
      <c r="C352" t="s">
        <v>160</v>
      </c>
    </row>
    <row r="353" spans="3:3" x14ac:dyDescent="0.35">
      <c r="C353" t="s">
        <v>572</v>
      </c>
    </row>
    <row r="354" spans="3:3" x14ac:dyDescent="0.35">
      <c r="C354" t="s">
        <v>573</v>
      </c>
    </row>
    <row r="355" spans="3:3" x14ac:dyDescent="0.35">
      <c r="C355" t="s">
        <v>574</v>
      </c>
    </row>
    <row r="356" spans="3:3" x14ac:dyDescent="0.35">
      <c r="C356" t="s">
        <v>575</v>
      </c>
    </row>
    <row r="357" spans="3:3" x14ac:dyDescent="0.35">
      <c r="C357" t="s">
        <v>161</v>
      </c>
    </row>
    <row r="358" spans="3:3" x14ac:dyDescent="0.35">
      <c r="C358" t="s">
        <v>576</v>
      </c>
    </row>
    <row r="359" spans="3:3" x14ac:dyDescent="0.35">
      <c r="C359" t="s">
        <v>1078</v>
      </c>
    </row>
    <row r="360" spans="3:3" x14ac:dyDescent="0.35">
      <c r="C360" t="s">
        <v>577</v>
      </c>
    </row>
    <row r="361" spans="3:3" x14ac:dyDescent="0.35">
      <c r="C361" t="s">
        <v>1227</v>
      </c>
    </row>
    <row r="362" spans="3:3" x14ac:dyDescent="0.35">
      <c r="C362" t="s">
        <v>904</v>
      </c>
    </row>
    <row r="363" spans="3:3" x14ac:dyDescent="0.35">
      <c r="C363" t="s">
        <v>162</v>
      </c>
    </row>
    <row r="364" spans="3:3" x14ac:dyDescent="0.35">
      <c r="C364" t="s">
        <v>578</v>
      </c>
    </row>
    <row r="365" spans="3:3" x14ac:dyDescent="0.35">
      <c r="C365" t="s">
        <v>905</v>
      </c>
    </row>
    <row r="366" spans="3:3" x14ac:dyDescent="0.35">
      <c r="C366" t="s">
        <v>579</v>
      </c>
    </row>
    <row r="367" spans="3:3" x14ac:dyDescent="0.35">
      <c r="C367" t="s">
        <v>580</v>
      </c>
    </row>
    <row r="368" spans="3:3" x14ac:dyDescent="0.35">
      <c r="C368" t="s">
        <v>581</v>
      </c>
    </row>
    <row r="369" spans="3:3" x14ac:dyDescent="0.35">
      <c r="C369" t="s">
        <v>582</v>
      </c>
    </row>
    <row r="370" spans="3:3" x14ac:dyDescent="0.35">
      <c r="C370" t="s">
        <v>163</v>
      </c>
    </row>
    <row r="371" spans="3:3" x14ac:dyDescent="0.35">
      <c r="C371" t="s">
        <v>583</v>
      </c>
    </row>
    <row r="372" spans="3:3" x14ac:dyDescent="0.35">
      <c r="C372" t="s">
        <v>584</v>
      </c>
    </row>
    <row r="373" spans="3:3" x14ac:dyDescent="0.35">
      <c r="C373" t="s">
        <v>585</v>
      </c>
    </row>
    <row r="374" spans="3:3" x14ac:dyDescent="0.35">
      <c r="C374" t="s">
        <v>45</v>
      </c>
    </row>
    <row r="375" spans="3:3" x14ac:dyDescent="0.35">
      <c r="C375" t="s">
        <v>164</v>
      </c>
    </row>
    <row r="376" spans="3:3" x14ac:dyDescent="0.35">
      <c r="C376" t="s">
        <v>165</v>
      </c>
    </row>
    <row r="377" spans="3:3" x14ac:dyDescent="0.35">
      <c r="C377" t="s">
        <v>166</v>
      </c>
    </row>
    <row r="378" spans="3:3" x14ac:dyDescent="0.35">
      <c r="C378" t="s">
        <v>167</v>
      </c>
    </row>
    <row r="379" spans="3:3" x14ac:dyDescent="0.35">
      <c r="C379" t="s">
        <v>168</v>
      </c>
    </row>
    <row r="380" spans="3:3" x14ac:dyDescent="0.35">
      <c r="C380" t="s">
        <v>586</v>
      </c>
    </row>
    <row r="381" spans="3:3" x14ac:dyDescent="0.35">
      <c r="C381" t="s">
        <v>906</v>
      </c>
    </row>
    <row r="382" spans="3:3" x14ac:dyDescent="0.35">
      <c r="C382" t="s">
        <v>587</v>
      </c>
    </row>
    <row r="383" spans="3:3" x14ac:dyDescent="0.35">
      <c r="C383" t="s">
        <v>907</v>
      </c>
    </row>
    <row r="384" spans="3:3" x14ac:dyDescent="0.35">
      <c r="C384" t="s">
        <v>169</v>
      </c>
    </row>
    <row r="385" spans="3:3" x14ac:dyDescent="0.35">
      <c r="C385" t="s">
        <v>588</v>
      </c>
    </row>
    <row r="386" spans="3:3" x14ac:dyDescent="0.35">
      <c r="C386" t="s">
        <v>589</v>
      </c>
    </row>
    <row r="387" spans="3:3" x14ac:dyDescent="0.35">
      <c r="C387" t="s">
        <v>590</v>
      </c>
    </row>
    <row r="388" spans="3:3" x14ac:dyDescent="0.35">
      <c r="C388" t="s">
        <v>591</v>
      </c>
    </row>
    <row r="389" spans="3:3" x14ac:dyDescent="0.35">
      <c r="C389" t="s">
        <v>592</v>
      </c>
    </row>
    <row r="390" spans="3:3" x14ac:dyDescent="0.35">
      <c r="C390" t="s">
        <v>593</v>
      </c>
    </row>
    <row r="391" spans="3:3" x14ac:dyDescent="0.35">
      <c r="C391" t="s">
        <v>594</v>
      </c>
    </row>
    <row r="392" spans="3:3" x14ac:dyDescent="0.35">
      <c r="C392" t="s">
        <v>595</v>
      </c>
    </row>
    <row r="393" spans="3:3" x14ac:dyDescent="0.35">
      <c r="C393" t="s">
        <v>908</v>
      </c>
    </row>
    <row r="394" spans="3:3" x14ac:dyDescent="0.35">
      <c r="C394" t="s">
        <v>909</v>
      </c>
    </row>
    <row r="395" spans="3:3" x14ac:dyDescent="0.35">
      <c r="C395" t="s">
        <v>170</v>
      </c>
    </row>
    <row r="396" spans="3:3" x14ac:dyDescent="0.35">
      <c r="C396" t="s">
        <v>171</v>
      </c>
    </row>
    <row r="397" spans="3:3" x14ac:dyDescent="0.35">
      <c r="C397" t="s">
        <v>42</v>
      </c>
    </row>
    <row r="398" spans="3:3" x14ac:dyDescent="0.35">
      <c r="C398" t="s">
        <v>596</v>
      </c>
    </row>
    <row r="399" spans="3:3" x14ac:dyDescent="0.35">
      <c r="C399" t="s">
        <v>597</v>
      </c>
    </row>
    <row r="400" spans="3:3" x14ac:dyDescent="0.35">
      <c r="C400" t="s">
        <v>598</v>
      </c>
    </row>
    <row r="401" spans="3:3" x14ac:dyDescent="0.35">
      <c r="C401" t="s">
        <v>599</v>
      </c>
    </row>
    <row r="402" spans="3:3" x14ac:dyDescent="0.35">
      <c r="C402" t="s">
        <v>600</v>
      </c>
    </row>
    <row r="403" spans="3:3" x14ac:dyDescent="0.35">
      <c r="C403" t="s">
        <v>172</v>
      </c>
    </row>
    <row r="404" spans="3:3" x14ac:dyDescent="0.35">
      <c r="C404" t="s">
        <v>601</v>
      </c>
    </row>
    <row r="405" spans="3:3" x14ac:dyDescent="0.35">
      <c r="C405" t="s">
        <v>910</v>
      </c>
    </row>
    <row r="406" spans="3:3" x14ac:dyDescent="0.35">
      <c r="C406" t="s">
        <v>602</v>
      </c>
    </row>
    <row r="407" spans="3:3" x14ac:dyDescent="0.35">
      <c r="C407" t="s">
        <v>173</v>
      </c>
    </row>
    <row r="408" spans="3:3" x14ac:dyDescent="0.35">
      <c r="C408" t="s">
        <v>174</v>
      </c>
    </row>
    <row r="409" spans="3:3" x14ac:dyDescent="0.35">
      <c r="C409" t="s">
        <v>603</v>
      </c>
    </row>
    <row r="410" spans="3:3" x14ac:dyDescent="0.35">
      <c r="C410" t="s">
        <v>604</v>
      </c>
    </row>
    <row r="411" spans="3:3" x14ac:dyDescent="0.35">
      <c r="C411" t="s">
        <v>605</v>
      </c>
    </row>
    <row r="412" spans="3:3" x14ac:dyDescent="0.35">
      <c r="C412" t="s">
        <v>606</v>
      </c>
    </row>
    <row r="413" spans="3:3" x14ac:dyDescent="0.35">
      <c r="C413" t="s">
        <v>607</v>
      </c>
    </row>
    <row r="414" spans="3:3" x14ac:dyDescent="0.35">
      <c r="C414" t="s">
        <v>608</v>
      </c>
    </row>
    <row r="415" spans="3:3" x14ac:dyDescent="0.35">
      <c r="C415" t="s">
        <v>609</v>
      </c>
    </row>
    <row r="416" spans="3:3" x14ac:dyDescent="0.35">
      <c r="C416" t="s">
        <v>610</v>
      </c>
    </row>
    <row r="417" spans="3:3" x14ac:dyDescent="0.35">
      <c r="C417" t="s">
        <v>911</v>
      </c>
    </row>
    <row r="418" spans="3:3" x14ac:dyDescent="0.35">
      <c r="C418" t="s">
        <v>611</v>
      </c>
    </row>
    <row r="419" spans="3:3" x14ac:dyDescent="0.35">
      <c r="C419" t="s">
        <v>175</v>
      </c>
    </row>
    <row r="420" spans="3:3" x14ac:dyDescent="0.35">
      <c r="C420" t="s">
        <v>612</v>
      </c>
    </row>
    <row r="421" spans="3:3" x14ac:dyDescent="0.35">
      <c r="C421" t="s">
        <v>613</v>
      </c>
    </row>
    <row r="422" spans="3:3" x14ac:dyDescent="0.35">
      <c r="C422" t="s">
        <v>912</v>
      </c>
    </row>
    <row r="423" spans="3:3" x14ac:dyDescent="0.35">
      <c r="C423" t="s">
        <v>614</v>
      </c>
    </row>
    <row r="424" spans="3:3" x14ac:dyDescent="0.35">
      <c r="C424" t="s">
        <v>615</v>
      </c>
    </row>
    <row r="425" spans="3:3" x14ac:dyDescent="0.35">
      <c r="C425" t="s">
        <v>616</v>
      </c>
    </row>
    <row r="426" spans="3:3" x14ac:dyDescent="0.35">
      <c r="C426" t="s">
        <v>617</v>
      </c>
    </row>
    <row r="427" spans="3:3" x14ac:dyDescent="0.35">
      <c r="C427" t="s">
        <v>618</v>
      </c>
    </row>
    <row r="428" spans="3:3" x14ac:dyDescent="0.35">
      <c r="C428" t="s">
        <v>619</v>
      </c>
    </row>
    <row r="429" spans="3:3" x14ac:dyDescent="0.35">
      <c r="C429" t="s">
        <v>620</v>
      </c>
    </row>
    <row r="430" spans="3:3" x14ac:dyDescent="0.35">
      <c r="C430" t="s">
        <v>621</v>
      </c>
    </row>
    <row r="431" spans="3:3" x14ac:dyDescent="0.35">
      <c r="C431" t="s">
        <v>622</v>
      </c>
    </row>
    <row r="432" spans="3:3" x14ac:dyDescent="0.35">
      <c r="C432" t="s">
        <v>623</v>
      </c>
    </row>
    <row r="433" spans="3:3" x14ac:dyDescent="0.35">
      <c r="C433" t="s">
        <v>176</v>
      </c>
    </row>
    <row r="434" spans="3:3" x14ac:dyDescent="0.35">
      <c r="C434" t="s">
        <v>177</v>
      </c>
    </row>
    <row r="435" spans="3:3" x14ac:dyDescent="0.35">
      <c r="C435" t="s">
        <v>913</v>
      </c>
    </row>
    <row r="436" spans="3:3" x14ac:dyDescent="0.35">
      <c r="C436" t="s">
        <v>178</v>
      </c>
    </row>
    <row r="437" spans="3:3" x14ac:dyDescent="0.35">
      <c r="C437" t="s">
        <v>12</v>
      </c>
    </row>
    <row r="438" spans="3:3" x14ac:dyDescent="0.35">
      <c r="C438" t="s">
        <v>624</v>
      </c>
    </row>
    <row r="439" spans="3:3" x14ac:dyDescent="0.35">
      <c r="C439" t="s">
        <v>625</v>
      </c>
    </row>
    <row r="440" spans="3:3" x14ac:dyDescent="0.35">
      <c r="C440" t="s">
        <v>1148</v>
      </c>
    </row>
    <row r="441" spans="3:3" x14ac:dyDescent="0.35">
      <c r="C441" t="s">
        <v>179</v>
      </c>
    </row>
    <row r="442" spans="3:3" x14ac:dyDescent="0.35">
      <c r="C442" t="s">
        <v>626</v>
      </c>
    </row>
    <row r="443" spans="3:3" x14ac:dyDescent="0.35">
      <c r="C443" t="s">
        <v>627</v>
      </c>
    </row>
    <row r="444" spans="3:3" x14ac:dyDescent="0.35">
      <c r="C444" t="s">
        <v>180</v>
      </c>
    </row>
    <row r="445" spans="3:3" x14ac:dyDescent="0.35">
      <c r="C445" t="s">
        <v>914</v>
      </c>
    </row>
    <row r="446" spans="3:3" x14ac:dyDescent="0.35">
      <c r="C446" t="s">
        <v>915</v>
      </c>
    </row>
    <row r="447" spans="3:3" x14ac:dyDescent="0.35">
      <c r="C447" t="s">
        <v>628</v>
      </c>
    </row>
    <row r="448" spans="3:3" x14ac:dyDescent="0.35">
      <c r="C448" t="s">
        <v>8</v>
      </c>
    </row>
    <row r="449" spans="3:3" x14ac:dyDescent="0.35">
      <c r="C449" t="s">
        <v>629</v>
      </c>
    </row>
    <row r="450" spans="3:3" x14ac:dyDescent="0.35">
      <c r="C450" t="s">
        <v>630</v>
      </c>
    </row>
    <row r="451" spans="3:3" x14ac:dyDescent="0.35">
      <c r="C451" t="s">
        <v>631</v>
      </c>
    </row>
    <row r="452" spans="3:3" x14ac:dyDescent="0.35">
      <c r="C452" t="s">
        <v>632</v>
      </c>
    </row>
    <row r="453" spans="3:3" x14ac:dyDescent="0.35">
      <c r="C453" t="s">
        <v>633</v>
      </c>
    </row>
    <row r="454" spans="3:3" x14ac:dyDescent="0.35">
      <c r="C454" t="s">
        <v>634</v>
      </c>
    </row>
    <row r="455" spans="3:3" x14ac:dyDescent="0.35">
      <c r="C455" t="s">
        <v>635</v>
      </c>
    </row>
    <row r="456" spans="3:3" x14ac:dyDescent="0.35">
      <c r="C456" t="s">
        <v>181</v>
      </c>
    </row>
    <row r="457" spans="3:3" x14ac:dyDescent="0.35">
      <c r="C457" t="s">
        <v>636</v>
      </c>
    </row>
    <row r="458" spans="3:3" x14ac:dyDescent="0.35">
      <c r="C458" t="s">
        <v>637</v>
      </c>
    </row>
    <row r="459" spans="3:3" x14ac:dyDescent="0.35">
      <c r="C459" t="s">
        <v>916</v>
      </c>
    </row>
    <row r="460" spans="3:3" x14ac:dyDescent="0.35">
      <c r="C460" t="s">
        <v>638</v>
      </c>
    </row>
    <row r="461" spans="3:3" x14ac:dyDescent="0.35">
      <c r="C461" t="s">
        <v>639</v>
      </c>
    </row>
    <row r="462" spans="3:3" x14ac:dyDescent="0.35">
      <c r="C462" t="s">
        <v>640</v>
      </c>
    </row>
    <row r="463" spans="3:3" x14ac:dyDescent="0.35">
      <c r="C463" t="s">
        <v>641</v>
      </c>
    </row>
    <row r="464" spans="3:3" x14ac:dyDescent="0.35">
      <c r="C464" t="s">
        <v>642</v>
      </c>
    </row>
    <row r="465" spans="3:3" x14ac:dyDescent="0.35">
      <c r="C465" t="s">
        <v>643</v>
      </c>
    </row>
    <row r="466" spans="3:3" x14ac:dyDescent="0.35">
      <c r="C466" t="s">
        <v>644</v>
      </c>
    </row>
    <row r="467" spans="3:3" x14ac:dyDescent="0.35">
      <c r="C467" t="s">
        <v>645</v>
      </c>
    </row>
    <row r="468" spans="3:3" x14ac:dyDescent="0.35">
      <c r="C468" t="s">
        <v>917</v>
      </c>
    </row>
    <row r="469" spans="3:3" x14ac:dyDescent="0.35">
      <c r="C469" t="s">
        <v>918</v>
      </c>
    </row>
    <row r="470" spans="3:3" x14ac:dyDescent="0.35">
      <c r="C470" t="s">
        <v>182</v>
      </c>
    </row>
    <row r="471" spans="3:3" x14ac:dyDescent="0.35">
      <c r="C471" t="s">
        <v>183</v>
      </c>
    </row>
    <row r="472" spans="3:3" x14ac:dyDescent="0.35">
      <c r="C472" t="s">
        <v>982</v>
      </c>
    </row>
    <row r="473" spans="3:3" x14ac:dyDescent="0.35">
      <c r="C473" t="s">
        <v>184</v>
      </c>
    </row>
    <row r="474" spans="3:3" x14ac:dyDescent="0.35">
      <c r="C474" t="s">
        <v>919</v>
      </c>
    </row>
    <row r="475" spans="3:3" x14ac:dyDescent="0.35">
      <c r="C475" t="s">
        <v>185</v>
      </c>
    </row>
    <row r="476" spans="3:3" x14ac:dyDescent="0.35">
      <c r="C476" t="s">
        <v>186</v>
      </c>
    </row>
    <row r="477" spans="3:3" x14ac:dyDescent="0.35">
      <c r="C477" t="s">
        <v>920</v>
      </c>
    </row>
    <row r="478" spans="3:3" x14ac:dyDescent="0.35">
      <c r="C478" t="s">
        <v>187</v>
      </c>
    </row>
    <row r="479" spans="3:3" x14ac:dyDescent="0.35">
      <c r="C479" t="s">
        <v>646</v>
      </c>
    </row>
    <row r="480" spans="3:3" x14ac:dyDescent="0.35">
      <c r="C480" t="s">
        <v>188</v>
      </c>
    </row>
    <row r="481" spans="3:3" x14ac:dyDescent="0.35">
      <c r="C481" t="s">
        <v>921</v>
      </c>
    </row>
    <row r="482" spans="3:3" x14ac:dyDescent="0.35">
      <c r="C482" t="s">
        <v>647</v>
      </c>
    </row>
    <row r="483" spans="3:3" x14ac:dyDescent="0.35">
      <c r="C483" t="s">
        <v>922</v>
      </c>
    </row>
    <row r="484" spans="3:3" x14ac:dyDescent="0.35">
      <c r="C484" t="s">
        <v>923</v>
      </c>
    </row>
    <row r="485" spans="3:3" x14ac:dyDescent="0.35">
      <c r="C485" t="s">
        <v>648</v>
      </c>
    </row>
    <row r="486" spans="3:3" x14ac:dyDescent="0.35">
      <c r="C486" t="s">
        <v>649</v>
      </c>
    </row>
    <row r="487" spans="3:3" x14ac:dyDescent="0.35">
      <c r="C487" t="s">
        <v>189</v>
      </c>
    </row>
    <row r="488" spans="3:3" x14ac:dyDescent="0.35">
      <c r="C488" t="s">
        <v>190</v>
      </c>
    </row>
    <row r="489" spans="3:3" x14ac:dyDescent="0.35">
      <c r="C489" t="s">
        <v>191</v>
      </c>
    </row>
    <row r="490" spans="3:3" x14ac:dyDescent="0.35">
      <c r="C490" t="s">
        <v>192</v>
      </c>
    </row>
    <row r="491" spans="3:3" x14ac:dyDescent="0.35">
      <c r="C491" t="s">
        <v>193</v>
      </c>
    </row>
    <row r="492" spans="3:3" x14ac:dyDescent="0.35">
      <c r="C492" t="s">
        <v>194</v>
      </c>
    </row>
    <row r="493" spans="3:3" x14ac:dyDescent="0.35">
      <c r="C493" t="s">
        <v>195</v>
      </c>
    </row>
    <row r="494" spans="3:3" x14ac:dyDescent="0.35">
      <c r="C494" t="s">
        <v>196</v>
      </c>
    </row>
    <row r="495" spans="3:3" x14ac:dyDescent="0.35">
      <c r="C495" t="s">
        <v>924</v>
      </c>
    </row>
    <row r="496" spans="3:3" x14ac:dyDescent="0.35">
      <c r="C496" t="s">
        <v>650</v>
      </c>
    </row>
    <row r="497" spans="3:3" x14ac:dyDescent="0.35">
      <c r="C497" t="s">
        <v>197</v>
      </c>
    </row>
    <row r="498" spans="3:3" x14ac:dyDescent="0.35">
      <c r="C498" t="s">
        <v>651</v>
      </c>
    </row>
    <row r="499" spans="3:3" x14ac:dyDescent="0.35">
      <c r="C499" t="s">
        <v>652</v>
      </c>
    </row>
    <row r="500" spans="3:3" x14ac:dyDescent="0.35">
      <c r="C500" t="s">
        <v>653</v>
      </c>
    </row>
    <row r="501" spans="3:3" x14ac:dyDescent="0.35">
      <c r="C501" t="s">
        <v>654</v>
      </c>
    </row>
    <row r="502" spans="3:3" x14ac:dyDescent="0.35">
      <c r="C502" t="s">
        <v>655</v>
      </c>
    </row>
    <row r="503" spans="3:3" x14ac:dyDescent="0.35">
      <c r="C503" t="s">
        <v>656</v>
      </c>
    </row>
    <row r="504" spans="3:3" x14ac:dyDescent="0.35">
      <c r="C504" t="s">
        <v>657</v>
      </c>
    </row>
    <row r="505" spans="3:3" x14ac:dyDescent="0.35">
      <c r="C505" t="s">
        <v>658</v>
      </c>
    </row>
    <row r="506" spans="3:3" x14ac:dyDescent="0.35">
      <c r="C506" t="s">
        <v>925</v>
      </c>
    </row>
    <row r="507" spans="3:3" x14ac:dyDescent="0.35">
      <c r="C507" t="s">
        <v>198</v>
      </c>
    </row>
    <row r="508" spans="3:3" x14ac:dyDescent="0.35">
      <c r="C508" t="s">
        <v>199</v>
      </c>
    </row>
    <row r="509" spans="3:3" x14ac:dyDescent="0.35">
      <c r="C509" t="s">
        <v>200</v>
      </c>
    </row>
    <row r="510" spans="3:3" x14ac:dyDescent="0.35">
      <c r="C510" t="s">
        <v>15</v>
      </c>
    </row>
    <row r="511" spans="3:3" x14ac:dyDescent="0.35">
      <c r="C511" t="s">
        <v>659</v>
      </c>
    </row>
    <row r="512" spans="3:3" x14ac:dyDescent="0.35">
      <c r="C512" t="s">
        <v>926</v>
      </c>
    </row>
    <row r="513" spans="3:3" x14ac:dyDescent="0.35">
      <c r="C513" t="s">
        <v>660</v>
      </c>
    </row>
    <row r="514" spans="3:3" x14ac:dyDescent="0.35">
      <c r="C514" t="s">
        <v>661</v>
      </c>
    </row>
    <row r="515" spans="3:3" x14ac:dyDescent="0.35">
      <c r="C515" t="s">
        <v>662</v>
      </c>
    </row>
    <row r="516" spans="3:3" x14ac:dyDescent="0.35">
      <c r="C516" t="s">
        <v>663</v>
      </c>
    </row>
    <row r="517" spans="3:3" x14ac:dyDescent="0.35">
      <c r="C517" t="s">
        <v>927</v>
      </c>
    </row>
    <row r="518" spans="3:3" x14ac:dyDescent="0.35">
      <c r="C518" t="s">
        <v>664</v>
      </c>
    </row>
    <row r="519" spans="3:3" x14ac:dyDescent="0.35">
      <c r="C519" t="s">
        <v>928</v>
      </c>
    </row>
    <row r="520" spans="3:3" x14ac:dyDescent="0.35">
      <c r="C520" t="s">
        <v>665</v>
      </c>
    </row>
    <row r="521" spans="3:3" x14ac:dyDescent="0.35">
      <c r="C521" t="s">
        <v>666</v>
      </c>
    </row>
    <row r="522" spans="3:3" x14ac:dyDescent="0.35">
      <c r="C522" t="s">
        <v>667</v>
      </c>
    </row>
    <row r="523" spans="3:3" x14ac:dyDescent="0.35">
      <c r="C523" t="s">
        <v>668</v>
      </c>
    </row>
    <row r="524" spans="3:3" x14ac:dyDescent="0.35">
      <c r="C524" t="s">
        <v>669</v>
      </c>
    </row>
    <row r="525" spans="3:3" x14ac:dyDescent="0.35">
      <c r="C525" t="s">
        <v>46</v>
      </c>
    </row>
    <row r="526" spans="3:3" x14ac:dyDescent="0.35">
      <c r="C526" t="s">
        <v>670</v>
      </c>
    </row>
    <row r="527" spans="3:3" x14ac:dyDescent="0.35">
      <c r="C527" t="s">
        <v>929</v>
      </c>
    </row>
    <row r="528" spans="3:3" x14ac:dyDescent="0.35">
      <c r="C528" t="s">
        <v>671</v>
      </c>
    </row>
    <row r="529" spans="3:3" x14ac:dyDescent="0.35">
      <c r="C529" t="s">
        <v>672</v>
      </c>
    </row>
    <row r="530" spans="3:3" x14ac:dyDescent="0.35">
      <c r="C530" t="s">
        <v>673</v>
      </c>
    </row>
    <row r="531" spans="3:3" x14ac:dyDescent="0.35">
      <c r="C531" t="s">
        <v>201</v>
      </c>
    </row>
    <row r="532" spans="3:3" x14ac:dyDescent="0.35">
      <c r="C532" t="s">
        <v>674</v>
      </c>
    </row>
    <row r="533" spans="3:3" x14ac:dyDescent="0.35">
      <c r="C533" t="s">
        <v>202</v>
      </c>
    </row>
    <row r="534" spans="3:3" x14ac:dyDescent="0.35">
      <c r="C534" t="s">
        <v>675</v>
      </c>
    </row>
    <row r="535" spans="3:3" x14ac:dyDescent="0.35">
      <c r="C535" t="s">
        <v>676</v>
      </c>
    </row>
    <row r="536" spans="3:3" x14ac:dyDescent="0.35">
      <c r="C536" t="s">
        <v>677</v>
      </c>
    </row>
    <row r="537" spans="3:3" x14ac:dyDescent="0.35">
      <c r="C537" t="s">
        <v>203</v>
      </c>
    </row>
    <row r="538" spans="3:3" x14ac:dyDescent="0.35">
      <c r="C538" t="s">
        <v>678</v>
      </c>
    </row>
    <row r="539" spans="3:3" x14ac:dyDescent="0.35">
      <c r="C539" t="s">
        <v>930</v>
      </c>
    </row>
    <row r="540" spans="3:3" x14ac:dyDescent="0.35">
      <c r="C540" t="s">
        <v>204</v>
      </c>
    </row>
    <row r="541" spans="3:3" x14ac:dyDescent="0.35">
      <c r="C541" t="s">
        <v>205</v>
      </c>
    </row>
    <row r="542" spans="3:3" x14ac:dyDescent="0.35">
      <c r="C542" t="s">
        <v>931</v>
      </c>
    </row>
    <row r="543" spans="3:3" x14ac:dyDescent="0.35">
      <c r="C543" t="s">
        <v>206</v>
      </c>
    </row>
    <row r="544" spans="3:3" x14ac:dyDescent="0.35">
      <c r="C544" t="s">
        <v>932</v>
      </c>
    </row>
    <row r="545" spans="3:4" x14ac:dyDescent="0.35">
      <c r="C545" t="s">
        <v>207</v>
      </c>
    </row>
    <row r="546" spans="3:4" x14ac:dyDescent="0.35">
      <c r="C546" t="s">
        <v>208</v>
      </c>
    </row>
    <row r="547" spans="3:4" x14ac:dyDescent="0.35">
      <c r="C547" t="s">
        <v>679</v>
      </c>
    </row>
    <row r="548" spans="3:4" x14ac:dyDescent="0.35">
      <c r="C548" t="s">
        <v>209</v>
      </c>
    </row>
    <row r="549" spans="3:4" x14ac:dyDescent="0.35">
      <c r="C549" t="s">
        <v>210</v>
      </c>
    </row>
    <row r="550" spans="3:4" x14ac:dyDescent="0.35">
      <c r="C550" t="s">
        <v>680</v>
      </c>
    </row>
    <row r="551" spans="3:4" x14ac:dyDescent="0.35">
      <c r="C551" t="s">
        <v>933</v>
      </c>
    </row>
    <row r="552" spans="3:4" x14ac:dyDescent="0.35">
      <c r="C552" t="s">
        <v>681</v>
      </c>
    </row>
    <row r="553" spans="3:4" x14ac:dyDescent="0.35">
      <c r="C553" t="s">
        <v>682</v>
      </c>
    </row>
    <row r="554" spans="3:4" x14ac:dyDescent="0.35">
      <c r="C554" t="s">
        <v>683</v>
      </c>
    </row>
    <row r="555" spans="3:4" x14ac:dyDescent="0.35">
      <c r="C555" t="s">
        <v>36</v>
      </c>
    </row>
    <row r="556" spans="3:4" x14ac:dyDescent="0.35">
      <c r="C556" t="s">
        <v>211</v>
      </c>
    </row>
    <row r="557" spans="3:4" x14ac:dyDescent="0.35">
      <c r="C557" t="s">
        <v>1147</v>
      </c>
      <c r="D557" t="s">
        <v>1208</v>
      </c>
    </row>
    <row r="558" spans="3:4" x14ac:dyDescent="0.35">
      <c r="C558" t="s">
        <v>212</v>
      </c>
    </row>
    <row r="559" spans="3:4" x14ac:dyDescent="0.35">
      <c r="C559" t="s">
        <v>684</v>
      </c>
    </row>
    <row r="560" spans="3:4" x14ac:dyDescent="0.35">
      <c r="C560" t="s">
        <v>685</v>
      </c>
    </row>
    <row r="561" spans="3:3" x14ac:dyDescent="0.35">
      <c r="C561" t="s">
        <v>686</v>
      </c>
    </row>
    <row r="562" spans="3:3" x14ac:dyDescent="0.35">
      <c r="C562" t="s">
        <v>687</v>
      </c>
    </row>
    <row r="563" spans="3:3" x14ac:dyDescent="0.35">
      <c r="C563" t="s">
        <v>688</v>
      </c>
    </row>
    <row r="564" spans="3:3" x14ac:dyDescent="0.35">
      <c r="C564" t="s">
        <v>689</v>
      </c>
    </row>
    <row r="565" spans="3:3" x14ac:dyDescent="0.35">
      <c r="C565" t="s">
        <v>690</v>
      </c>
    </row>
    <row r="566" spans="3:3" x14ac:dyDescent="0.35">
      <c r="C566" t="s">
        <v>691</v>
      </c>
    </row>
    <row r="567" spans="3:3" x14ac:dyDescent="0.35">
      <c r="C567" t="s">
        <v>934</v>
      </c>
    </row>
    <row r="568" spans="3:3" x14ac:dyDescent="0.35">
      <c r="C568" t="s">
        <v>692</v>
      </c>
    </row>
    <row r="569" spans="3:3" x14ac:dyDescent="0.35">
      <c r="C569" t="s">
        <v>693</v>
      </c>
    </row>
    <row r="570" spans="3:3" x14ac:dyDescent="0.35">
      <c r="C570" t="s">
        <v>935</v>
      </c>
    </row>
    <row r="571" spans="3:3" x14ac:dyDescent="0.35">
      <c r="C571" t="s">
        <v>213</v>
      </c>
    </row>
    <row r="572" spans="3:3" x14ac:dyDescent="0.35">
      <c r="C572" t="s">
        <v>694</v>
      </c>
    </row>
    <row r="573" spans="3:3" x14ac:dyDescent="0.35">
      <c r="C573" t="s">
        <v>214</v>
      </c>
    </row>
    <row r="574" spans="3:3" x14ac:dyDescent="0.35">
      <c r="C574" t="s">
        <v>215</v>
      </c>
    </row>
    <row r="575" spans="3:3" x14ac:dyDescent="0.35">
      <c r="C575" t="s">
        <v>216</v>
      </c>
    </row>
    <row r="576" spans="3:3" x14ac:dyDescent="0.35">
      <c r="C576" t="s">
        <v>217</v>
      </c>
    </row>
    <row r="577" spans="3:3" x14ac:dyDescent="0.35">
      <c r="C577" t="s">
        <v>218</v>
      </c>
    </row>
    <row r="578" spans="3:3" x14ac:dyDescent="0.35">
      <c r="C578" t="s">
        <v>219</v>
      </c>
    </row>
    <row r="579" spans="3:3" x14ac:dyDescent="0.35">
      <c r="C579" t="s">
        <v>220</v>
      </c>
    </row>
    <row r="580" spans="3:3" x14ac:dyDescent="0.35">
      <c r="C580" t="s">
        <v>221</v>
      </c>
    </row>
    <row r="581" spans="3:3" x14ac:dyDescent="0.35">
      <c r="C581" t="s">
        <v>222</v>
      </c>
    </row>
    <row r="582" spans="3:3" x14ac:dyDescent="0.35">
      <c r="C582" t="s">
        <v>223</v>
      </c>
    </row>
    <row r="583" spans="3:3" x14ac:dyDescent="0.35">
      <c r="C583" t="s">
        <v>936</v>
      </c>
    </row>
    <row r="584" spans="3:3" x14ac:dyDescent="0.35">
      <c r="C584" t="s">
        <v>224</v>
      </c>
    </row>
    <row r="585" spans="3:3" x14ac:dyDescent="0.35">
      <c r="C585" t="s">
        <v>225</v>
      </c>
    </row>
    <row r="586" spans="3:3" x14ac:dyDescent="0.35">
      <c r="C586" t="s">
        <v>695</v>
      </c>
    </row>
    <row r="587" spans="3:3" x14ac:dyDescent="0.35">
      <c r="C587" t="s">
        <v>226</v>
      </c>
    </row>
    <row r="588" spans="3:3" x14ac:dyDescent="0.35">
      <c r="C588" t="s">
        <v>696</v>
      </c>
    </row>
    <row r="589" spans="3:3" x14ac:dyDescent="0.35">
      <c r="C589" t="s">
        <v>227</v>
      </c>
    </row>
    <row r="590" spans="3:3" x14ac:dyDescent="0.35">
      <c r="C590" t="s">
        <v>697</v>
      </c>
    </row>
    <row r="591" spans="3:3" x14ac:dyDescent="0.35">
      <c r="C591" t="s">
        <v>698</v>
      </c>
    </row>
    <row r="592" spans="3:3" x14ac:dyDescent="0.35">
      <c r="C592" t="s">
        <v>228</v>
      </c>
    </row>
    <row r="593" spans="3:3" x14ac:dyDescent="0.35">
      <c r="C593" t="s">
        <v>937</v>
      </c>
    </row>
    <row r="594" spans="3:3" x14ac:dyDescent="0.35">
      <c r="C594" t="s">
        <v>229</v>
      </c>
    </row>
    <row r="595" spans="3:3" x14ac:dyDescent="0.35">
      <c r="C595" t="s">
        <v>699</v>
      </c>
    </row>
    <row r="596" spans="3:3" x14ac:dyDescent="0.35">
      <c r="C596" t="s">
        <v>700</v>
      </c>
    </row>
    <row r="597" spans="3:3" x14ac:dyDescent="0.35">
      <c r="C597" t="s">
        <v>701</v>
      </c>
    </row>
    <row r="598" spans="3:3" x14ac:dyDescent="0.35">
      <c r="C598" t="s">
        <v>702</v>
      </c>
    </row>
    <row r="599" spans="3:3" x14ac:dyDescent="0.35">
      <c r="C599" t="s">
        <v>230</v>
      </c>
    </row>
    <row r="600" spans="3:3" x14ac:dyDescent="0.35">
      <c r="C600" t="s">
        <v>1000</v>
      </c>
    </row>
    <row r="601" spans="3:3" x14ac:dyDescent="0.35">
      <c r="C601" t="s">
        <v>703</v>
      </c>
    </row>
    <row r="602" spans="3:3" x14ac:dyDescent="0.35">
      <c r="C602" t="s">
        <v>704</v>
      </c>
    </row>
    <row r="603" spans="3:3" x14ac:dyDescent="0.35">
      <c r="C603" t="s">
        <v>938</v>
      </c>
    </row>
    <row r="604" spans="3:3" x14ac:dyDescent="0.35">
      <c r="C604" t="s">
        <v>705</v>
      </c>
    </row>
    <row r="605" spans="3:3" x14ac:dyDescent="0.35">
      <c r="C605" t="s">
        <v>706</v>
      </c>
    </row>
    <row r="606" spans="3:3" x14ac:dyDescent="0.35">
      <c r="C606" t="s">
        <v>707</v>
      </c>
    </row>
    <row r="607" spans="3:3" x14ac:dyDescent="0.35">
      <c r="C607" t="s">
        <v>708</v>
      </c>
    </row>
    <row r="608" spans="3:3" x14ac:dyDescent="0.35">
      <c r="C608" t="s">
        <v>709</v>
      </c>
    </row>
    <row r="609" spans="3:3" x14ac:dyDescent="0.35">
      <c r="C609" t="s">
        <v>939</v>
      </c>
    </row>
    <row r="610" spans="3:3" x14ac:dyDescent="0.35">
      <c r="C610" t="s">
        <v>710</v>
      </c>
    </row>
    <row r="611" spans="3:3" x14ac:dyDescent="0.35">
      <c r="C611" t="s">
        <v>231</v>
      </c>
    </row>
    <row r="612" spans="3:3" x14ac:dyDescent="0.35">
      <c r="C612" t="s">
        <v>940</v>
      </c>
    </row>
    <row r="613" spans="3:3" x14ac:dyDescent="0.35">
      <c r="C613" t="s">
        <v>711</v>
      </c>
    </row>
    <row r="614" spans="3:3" x14ac:dyDescent="0.35">
      <c r="C614" t="s">
        <v>232</v>
      </c>
    </row>
    <row r="615" spans="3:3" x14ac:dyDescent="0.35">
      <c r="C615" t="s">
        <v>233</v>
      </c>
    </row>
    <row r="616" spans="3:3" x14ac:dyDescent="0.35">
      <c r="C616" t="s">
        <v>941</v>
      </c>
    </row>
    <row r="617" spans="3:3" x14ac:dyDescent="0.35">
      <c r="C617" t="s">
        <v>234</v>
      </c>
    </row>
    <row r="618" spans="3:3" x14ac:dyDescent="0.35">
      <c r="C618" t="s">
        <v>235</v>
      </c>
    </row>
    <row r="619" spans="3:3" x14ac:dyDescent="0.35">
      <c r="C619" t="s">
        <v>942</v>
      </c>
    </row>
    <row r="620" spans="3:3" x14ac:dyDescent="0.35">
      <c r="C620" t="s">
        <v>236</v>
      </c>
    </row>
    <row r="621" spans="3:3" x14ac:dyDescent="0.35">
      <c r="C621" t="s">
        <v>943</v>
      </c>
    </row>
    <row r="622" spans="3:3" x14ac:dyDescent="0.35">
      <c r="C622" t="s">
        <v>944</v>
      </c>
    </row>
    <row r="623" spans="3:3" x14ac:dyDescent="0.35">
      <c r="C623" t="s">
        <v>712</v>
      </c>
    </row>
    <row r="624" spans="3:3" x14ac:dyDescent="0.35">
      <c r="C624" t="s">
        <v>713</v>
      </c>
    </row>
    <row r="625" spans="3:3" x14ac:dyDescent="0.35">
      <c r="C625" t="s">
        <v>714</v>
      </c>
    </row>
    <row r="626" spans="3:3" x14ac:dyDescent="0.35">
      <c r="C626" t="s">
        <v>945</v>
      </c>
    </row>
    <row r="627" spans="3:3" x14ac:dyDescent="0.35">
      <c r="C627" t="s">
        <v>237</v>
      </c>
    </row>
    <row r="628" spans="3:3" x14ac:dyDescent="0.35">
      <c r="C628" t="s">
        <v>238</v>
      </c>
    </row>
    <row r="629" spans="3:3" x14ac:dyDescent="0.35">
      <c r="C629" t="s">
        <v>239</v>
      </c>
    </row>
    <row r="630" spans="3:3" x14ac:dyDescent="0.35">
      <c r="C630" t="s">
        <v>715</v>
      </c>
    </row>
    <row r="631" spans="3:3" x14ac:dyDescent="0.35">
      <c r="C631" t="s">
        <v>716</v>
      </c>
    </row>
    <row r="632" spans="3:3" x14ac:dyDescent="0.35">
      <c r="C632" t="s">
        <v>717</v>
      </c>
    </row>
    <row r="633" spans="3:3" x14ac:dyDescent="0.35">
      <c r="C633" t="s">
        <v>718</v>
      </c>
    </row>
    <row r="634" spans="3:3" x14ac:dyDescent="0.35">
      <c r="C634" t="s">
        <v>719</v>
      </c>
    </row>
    <row r="635" spans="3:3" x14ac:dyDescent="0.35">
      <c r="C635" t="s">
        <v>720</v>
      </c>
    </row>
    <row r="636" spans="3:3" x14ac:dyDescent="0.35">
      <c r="C636" t="s">
        <v>240</v>
      </c>
    </row>
    <row r="637" spans="3:3" x14ac:dyDescent="0.35">
      <c r="C637" t="s">
        <v>721</v>
      </c>
    </row>
    <row r="638" spans="3:3" x14ac:dyDescent="0.35">
      <c r="C638" t="s">
        <v>722</v>
      </c>
    </row>
    <row r="639" spans="3:3" x14ac:dyDescent="0.35">
      <c r="C639" t="s">
        <v>723</v>
      </c>
    </row>
    <row r="640" spans="3:3" x14ac:dyDescent="0.35">
      <c r="C640" t="s">
        <v>241</v>
      </c>
    </row>
    <row r="641" spans="3:3" x14ac:dyDescent="0.35">
      <c r="C641" t="s">
        <v>724</v>
      </c>
    </row>
    <row r="642" spans="3:3" x14ac:dyDescent="0.35">
      <c r="C642" t="s">
        <v>725</v>
      </c>
    </row>
    <row r="643" spans="3:3" x14ac:dyDescent="0.35">
      <c r="C643" t="s">
        <v>242</v>
      </c>
    </row>
    <row r="644" spans="3:3" x14ac:dyDescent="0.35">
      <c r="C644" t="s">
        <v>243</v>
      </c>
    </row>
    <row r="645" spans="3:3" x14ac:dyDescent="0.35">
      <c r="C645" t="s">
        <v>244</v>
      </c>
    </row>
    <row r="646" spans="3:3" x14ac:dyDescent="0.35">
      <c r="C646" t="s">
        <v>31</v>
      </c>
    </row>
    <row r="647" spans="3:3" x14ac:dyDescent="0.35">
      <c r="C647" t="s">
        <v>245</v>
      </c>
    </row>
    <row r="648" spans="3:3" x14ac:dyDescent="0.35">
      <c r="C648" t="s">
        <v>246</v>
      </c>
    </row>
    <row r="649" spans="3:3" x14ac:dyDescent="0.35">
      <c r="C649" t="s">
        <v>247</v>
      </c>
    </row>
    <row r="650" spans="3:3" x14ac:dyDescent="0.35">
      <c r="C650" t="s">
        <v>726</v>
      </c>
    </row>
    <row r="651" spans="3:3" x14ac:dyDescent="0.35">
      <c r="C651" t="s">
        <v>727</v>
      </c>
    </row>
    <row r="652" spans="3:3" x14ac:dyDescent="0.35">
      <c r="C652" t="s">
        <v>1226</v>
      </c>
    </row>
    <row r="653" spans="3:3" x14ac:dyDescent="0.35">
      <c r="C653" t="s">
        <v>250</v>
      </c>
    </row>
    <row r="654" spans="3:3" x14ac:dyDescent="0.35">
      <c r="C654" t="s">
        <v>728</v>
      </c>
    </row>
    <row r="655" spans="3:3" x14ac:dyDescent="0.35">
      <c r="C655" t="s">
        <v>946</v>
      </c>
    </row>
    <row r="656" spans="3:3" x14ac:dyDescent="0.35">
      <c r="C656" t="s">
        <v>729</v>
      </c>
    </row>
    <row r="657" spans="3:6" x14ac:dyDescent="0.35">
      <c r="C657" t="s">
        <v>730</v>
      </c>
    </row>
    <row r="658" spans="3:6" x14ac:dyDescent="0.35">
      <c r="C658" t="s">
        <v>731</v>
      </c>
      <c r="F658" t="s">
        <v>251</v>
      </c>
    </row>
    <row r="659" spans="3:6" x14ac:dyDescent="0.35">
      <c r="C659" t="s">
        <v>732</v>
      </c>
    </row>
    <row r="660" spans="3:6" x14ac:dyDescent="0.35">
      <c r="C660" t="s">
        <v>733</v>
      </c>
    </row>
    <row r="661" spans="3:6" x14ac:dyDescent="0.35">
      <c r="C661" t="s">
        <v>947</v>
      </c>
    </row>
    <row r="662" spans="3:6" x14ac:dyDescent="0.35">
      <c r="C662" t="s">
        <v>734</v>
      </c>
    </row>
    <row r="663" spans="3:6" x14ac:dyDescent="0.35">
      <c r="C663" t="s">
        <v>735</v>
      </c>
    </row>
    <row r="664" spans="3:6" x14ac:dyDescent="0.35">
      <c r="C664" t="s">
        <v>736</v>
      </c>
    </row>
    <row r="665" spans="3:6" x14ac:dyDescent="0.35">
      <c r="C665" t="s">
        <v>737</v>
      </c>
    </row>
    <row r="666" spans="3:6" x14ac:dyDescent="0.35">
      <c r="C666" t="s">
        <v>738</v>
      </c>
    </row>
    <row r="667" spans="3:6" x14ac:dyDescent="0.35">
      <c r="C667" t="s">
        <v>739</v>
      </c>
    </row>
    <row r="668" spans="3:6" x14ac:dyDescent="0.35">
      <c r="C668" t="s">
        <v>740</v>
      </c>
    </row>
    <row r="669" spans="3:6" x14ac:dyDescent="0.35">
      <c r="C669" t="s">
        <v>741</v>
      </c>
    </row>
    <row r="670" spans="3:6" x14ac:dyDescent="0.35">
      <c r="C670" t="s">
        <v>742</v>
      </c>
    </row>
    <row r="671" spans="3:6" x14ac:dyDescent="0.35">
      <c r="C671" t="s">
        <v>252</v>
      </c>
    </row>
    <row r="672" spans="3:6" x14ac:dyDescent="0.35">
      <c r="C672" t="s">
        <v>743</v>
      </c>
    </row>
    <row r="673" spans="3:3" x14ac:dyDescent="0.35">
      <c r="C673" t="s">
        <v>744</v>
      </c>
    </row>
    <row r="674" spans="3:3" x14ac:dyDescent="0.35">
      <c r="C674" t="s">
        <v>745</v>
      </c>
    </row>
    <row r="675" spans="3:3" x14ac:dyDescent="0.35">
      <c r="C675" t="s">
        <v>746</v>
      </c>
    </row>
    <row r="676" spans="3:3" x14ac:dyDescent="0.35">
      <c r="C676" t="s">
        <v>747</v>
      </c>
    </row>
    <row r="677" spans="3:3" x14ac:dyDescent="0.35">
      <c r="C677" t="s">
        <v>748</v>
      </c>
    </row>
    <row r="678" spans="3:3" x14ac:dyDescent="0.35">
      <c r="C678" t="s">
        <v>749</v>
      </c>
    </row>
    <row r="679" spans="3:3" x14ac:dyDescent="0.35">
      <c r="C679" t="s">
        <v>750</v>
      </c>
    </row>
    <row r="680" spans="3:3" x14ac:dyDescent="0.35">
      <c r="C680" t="s">
        <v>751</v>
      </c>
    </row>
    <row r="681" spans="3:3" x14ac:dyDescent="0.35">
      <c r="C681" t="s">
        <v>253</v>
      </c>
    </row>
    <row r="682" spans="3:3" x14ac:dyDescent="0.35">
      <c r="C682" t="s">
        <v>752</v>
      </c>
    </row>
    <row r="683" spans="3:3" x14ac:dyDescent="0.35">
      <c r="C683" t="s">
        <v>1145</v>
      </c>
    </row>
    <row r="684" spans="3:3" x14ac:dyDescent="0.35">
      <c r="C684" t="s">
        <v>254</v>
      </c>
    </row>
    <row r="685" spans="3:3" x14ac:dyDescent="0.35">
      <c r="C685" t="s">
        <v>753</v>
      </c>
    </row>
    <row r="686" spans="3:3" x14ac:dyDescent="0.35">
      <c r="C686" t="s">
        <v>754</v>
      </c>
    </row>
    <row r="687" spans="3:3" x14ac:dyDescent="0.35">
      <c r="C687" t="s">
        <v>755</v>
      </c>
    </row>
    <row r="688" spans="3:3" x14ac:dyDescent="0.35">
      <c r="C688" t="s">
        <v>756</v>
      </c>
    </row>
    <row r="689" spans="3:3" x14ac:dyDescent="0.35">
      <c r="C689" t="s">
        <v>757</v>
      </c>
    </row>
    <row r="690" spans="3:3" x14ac:dyDescent="0.35">
      <c r="C690" t="s">
        <v>758</v>
      </c>
    </row>
    <row r="691" spans="3:3" x14ac:dyDescent="0.35">
      <c r="C691" t="s">
        <v>759</v>
      </c>
    </row>
    <row r="692" spans="3:3" x14ac:dyDescent="0.35">
      <c r="C692" t="s">
        <v>1149</v>
      </c>
    </row>
    <row r="693" spans="3:3" x14ac:dyDescent="0.35">
      <c r="C693" t="s">
        <v>760</v>
      </c>
    </row>
    <row r="694" spans="3:3" x14ac:dyDescent="0.35">
      <c r="C694" t="s">
        <v>761</v>
      </c>
    </row>
    <row r="695" spans="3:3" x14ac:dyDescent="0.35">
      <c r="C695" t="s">
        <v>762</v>
      </c>
    </row>
    <row r="696" spans="3:3" x14ac:dyDescent="0.35">
      <c r="C696" t="s">
        <v>763</v>
      </c>
    </row>
    <row r="697" spans="3:3" x14ac:dyDescent="0.35">
      <c r="C697" t="s">
        <v>764</v>
      </c>
    </row>
    <row r="698" spans="3:3" x14ac:dyDescent="0.35">
      <c r="C698" t="s">
        <v>765</v>
      </c>
    </row>
    <row r="699" spans="3:3" x14ac:dyDescent="0.35">
      <c r="C699" t="s">
        <v>255</v>
      </c>
    </row>
    <row r="700" spans="3:3" x14ac:dyDescent="0.35">
      <c r="C700" t="s">
        <v>766</v>
      </c>
    </row>
    <row r="701" spans="3:3" x14ac:dyDescent="0.35">
      <c r="C701" t="s">
        <v>979</v>
      </c>
    </row>
    <row r="702" spans="3:3" x14ac:dyDescent="0.35">
      <c r="C702" t="s">
        <v>767</v>
      </c>
    </row>
    <row r="703" spans="3:3" x14ac:dyDescent="0.35">
      <c r="C703" t="s">
        <v>768</v>
      </c>
    </row>
    <row r="704" spans="3:3" x14ac:dyDescent="0.35">
      <c r="C704" t="s">
        <v>769</v>
      </c>
    </row>
    <row r="705" spans="3:3" x14ac:dyDescent="0.35">
      <c r="C705" t="s">
        <v>770</v>
      </c>
    </row>
    <row r="706" spans="3:3" x14ac:dyDescent="0.35">
      <c r="C706" t="s">
        <v>771</v>
      </c>
    </row>
    <row r="707" spans="3:3" x14ac:dyDescent="0.35">
      <c r="C707" t="s">
        <v>948</v>
      </c>
    </row>
    <row r="708" spans="3:3" x14ac:dyDescent="0.35">
      <c r="C708" t="s">
        <v>772</v>
      </c>
    </row>
    <row r="709" spans="3:3" x14ac:dyDescent="0.35">
      <c r="C709" t="s">
        <v>773</v>
      </c>
    </row>
    <row r="710" spans="3:3" x14ac:dyDescent="0.35">
      <c r="C710" t="s">
        <v>774</v>
      </c>
    </row>
    <row r="711" spans="3:3" x14ac:dyDescent="0.35">
      <c r="C711" t="s">
        <v>775</v>
      </c>
    </row>
    <row r="712" spans="3:3" x14ac:dyDescent="0.35">
      <c r="C712" t="s">
        <v>256</v>
      </c>
    </row>
    <row r="713" spans="3:3" x14ac:dyDescent="0.35">
      <c r="C713" t="s">
        <v>949</v>
      </c>
    </row>
    <row r="714" spans="3:3" x14ac:dyDescent="0.35">
      <c r="C714" t="s">
        <v>776</v>
      </c>
    </row>
    <row r="715" spans="3:3" x14ac:dyDescent="0.35">
      <c r="C715" t="s">
        <v>777</v>
      </c>
    </row>
    <row r="716" spans="3:3" x14ac:dyDescent="0.35">
      <c r="C716" t="s">
        <v>778</v>
      </c>
    </row>
    <row r="717" spans="3:3" x14ac:dyDescent="0.35">
      <c r="C717" t="s">
        <v>779</v>
      </c>
    </row>
    <row r="718" spans="3:3" x14ac:dyDescent="0.35">
      <c r="C718" t="s">
        <v>780</v>
      </c>
    </row>
    <row r="719" spans="3:3" x14ac:dyDescent="0.35">
      <c r="C719" t="s">
        <v>781</v>
      </c>
    </row>
    <row r="720" spans="3:3" x14ac:dyDescent="0.35">
      <c r="C720" t="s">
        <v>782</v>
      </c>
    </row>
    <row r="721" spans="3:3" x14ac:dyDescent="0.35">
      <c r="C721" t="s">
        <v>783</v>
      </c>
    </row>
    <row r="722" spans="3:3" x14ac:dyDescent="0.35">
      <c r="C722" t="s">
        <v>257</v>
      </c>
    </row>
    <row r="723" spans="3:3" x14ac:dyDescent="0.35">
      <c r="C723" t="s">
        <v>784</v>
      </c>
    </row>
    <row r="724" spans="3:3" x14ac:dyDescent="0.35">
      <c r="C724" t="s">
        <v>785</v>
      </c>
    </row>
    <row r="725" spans="3:3" x14ac:dyDescent="0.35">
      <c r="C725" t="s">
        <v>258</v>
      </c>
    </row>
    <row r="726" spans="3:3" x14ac:dyDescent="0.35">
      <c r="C726" t="s">
        <v>1225</v>
      </c>
    </row>
    <row r="727" spans="3:3" x14ac:dyDescent="0.35">
      <c r="C727" t="s">
        <v>260</v>
      </c>
    </row>
    <row r="728" spans="3:3" x14ac:dyDescent="0.35">
      <c r="C728" t="s">
        <v>786</v>
      </c>
    </row>
    <row r="729" spans="3:3" x14ac:dyDescent="0.35">
      <c r="C729" t="s">
        <v>261</v>
      </c>
    </row>
    <row r="730" spans="3:3" x14ac:dyDescent="0.35">
      <c r="C730" t="s">
        <v>787</v>
      </c>
    </row>
    <row r="731" spans="3:3" x14ac:dyDescent="0.35">
      <c r="C731" t="s">
        <v>950</v>
      </c>
    </row>
    <row r="732" spans="3:3" x14ac:dyDescent="0.35">
      <c r="C732" t="s">
        <v>788</v>
      </c>
    </row>
    <row r="733" spans="3:3" x14ac:dyDescent="0.35">
      <c r="C733" t="s">
        <v>789</v>
      </c>
    </row>
    <row r="734" spans="3:3" x14ac:dyDescent="0.35">
      <c r="C734" t="s">
        <v>790</v>
      </c>
    </row>
    <row r="735" spans="3:3" x14ac:dyDescent="0.35">
      <c r="C735" t="s">
        <v>951</v>
      </c>
    </row>
    <row r="736" spans="3:3" x14ac:dyDescent="0.35">
      <c r="C736" t="s">
        <v>294</v>
      </c>
    </row>
    <row r="737" spans="3:3" x14ac:dyDescent="0.35">
      <c r="C737" t="s">
        <v>262</v>
      </c>
    </row>
    <row r="738" spans="3:3" x14ac:dyDescent="0.35">
      <c r="C738" t="s">
        <v>791</v>
      </c>
    </row>
    <row r="739" spans="3:3" x14ac:dyDescent="0.35">
      <c r="C739" t="s">
        <v>263</v>
      </c>
    </row>
    <row r="740" spans="3:3" x14ac:dyDescent="0.35">
      <c r="C740" t="s">
        <v>792</v>
      </c>
    </row>
    <row r="741" spans="3:3" x14ac:dyDescent="0.35">
      <c r="C741" t="s">
        <v>264</v>
      </c>
    </row>
    <row r="742" spans="3:3" x14ac:dyDescent="0.35">
      <c r="C742" t="s">
        <v>952</v>
      </c>
    </row>
    <row r="743" spans="3:3" x14ac:dyDescent="0.35">
      <c r="C743" t="s">
        <v>265</v>
      </c>
    </row>
    <row r="744" spans="3:3" x14ac:dyDescent="0.35">
      <c r="C744" t="s">
        <v>953</v>
      </c>
    </row>
    <row r="745" spans="3:3" x14ac:dyDescent="0.35">
      <c r="C745" t="s">
        <v>793</v>
      </c>
    </row>
    <row r="746" spans="3:3" x14ac:dyDescent="0.35">
      <c r="C746" t="s">
        <v>794</v>
      </c>
    </row>
    <row r="747" spans="3:3" x14ac:dyDescent="0.35">
      <c r="C747" t="s">
        <v>795</v>
      </c>
    </row>
    <row r="748" spans="3:3" x14ac:dyDescent="0.35">
      <c r="C748" t="s">
        <v>796</v>
      </c>
    </row>
    <row r="749" spans="3:3" x14ac:dyDescent="0.35">
      <c r="C749" t="s">
        <v>797</v>
      </c>
    </row>
    <row r="750" spans="3:3" x14ac:dyDescent="0.35">
      <c r="C750" t="s">
        <v>798</v>
      </c>
    </row>
    <row r="751" spans="3:3" x14ac:dyDescent="0.35">
      <c r="C751" t="s">
        <v>799</v>
      </c>
    </row>
    <row r="752" spans="3:3" x14ac:dyDescent="0.35">
      <c r="C752" t="s">
        <v>800</v>
      </c>
    </row>
    <row r="753" spans="3:3" x14ac:dyDescent="0.35">
      <c r="C753" t="s">
        <v>801</v>
      </c>
    </row>
    <row r="754" spans="3:3" x14ac:dyDescent="0.35">
      <c r="C754" t="s">
        <v>802</v>
      </c>
    </row>
    <row r="755" spans="3:3" x14ac:dyDescent="0.35">
      <c r="C755" t="s">
        <v>803</v>
      </c>
    </row>
    <row r="756" spans="3:3" x14ac:dyDescent="0.35">
      <c r="C756" t="s">
        <v>804</v>
      </c>
    </row>
    <row r="757" spans="3:3" x14ac:dyDescent="0.35">
      <c r="C757" t="s">
        <v>954</v>
      </c>
    </row>
    <row r="758" spans="3:3" x14ac:dyDescent="0.35">
      <c r="C758" t="s">
        <v>805</v>
      </c>
    </row>
    <row r="759" spans="3:3" x14ac:dyDescent="0.35">
      <c r="C759" t="s">
        <v>266</v>
      </c>
    </row>
    <row r="760" spans="3:3" x14ac:dyDescent="0.35">
      <c r="C760" t="s">
        <v>267</v>
      </c>
    </row>
    <row r="761" spans="3:3" x14ac:dyDescent="0.35">
      <c r="C761" t="s">
        <v>268</v>
      </c>
    </row>
    <row r="762" spans="3:3" x14ac:dyDescent="0.35">
      <c r="C762" t="s">
        <v>269</v>
      </c>
    </row>
    <row r="763" spans="3:3" x14ac:dyDescent="0.35">
      <c r="C763" t="s">
        <v>270</v>
      </c>
    </row>
    <row r="764" spans="3:3" x14ac:dyDescent="0.35">
      <c r="C764" t="s">
        <v>271</v>
      </c>
    </row>
    <row r="765" spans="3:3" x14ac:dyDescent="0.35">
      <c r="C765" t="s">
        <v>955</v>
      </c>
    </row>
    <row r="766" spans="3:3" x14ac:dyDescent="0.35">
      <c r="C766" t="s">
        <v>272</v>
      </c>
    </row>
    <row r="767" spans="3:3" x14ac:dyDescent="0.35">
      <c r="C767" t="s">
        <v>956</v>
      </c>
    </row>
    <row r="768" spans="3:3" x14ac:dyDescent="0.35">
      <c r="C768" t="s">
        <v>273</v>
      </c>
    </row>
    <row r="769" spans="3:3" x14ac:dyDescent="0.35">
      <c r="C769" t="s">
        <v>957</v>
      </c>
    </row>
    <row r="770" spans="3:3" x14ac:dyDescent="0.35">
      <c r="C770" t="s">
        <v>41</v>
      </c>
    </row>
    <row r="771" spans="3:3" x14ac:dyDescent="0.35">
      <c r="C771" t="s">
        <v>958</v>
      </c>
    </row>
    <row r="772" spans="3:3" x14ac:dyDescent="0.35">
      <c r="C772" t="s">
        <v>274</v>
      </c>
    </row>
    <row r="773" spans="3:3" x14ac:dyDescent="0.35">
      <c r="C773" t="s">
        <v>806</v>
      </c>
    </row>
    <row r="774" spans="3:3" x14ac:dyDescent="0.35">
      <c r="C774" t="s">
        <v>807</v>
      </c>
    </row>
    <row r="775" spans="3:3" x14ac:dyDescent="0.35">
      <c r="C775" t="s">
        <v>808</v>
      </c>
    </row>
    <row r="776" spans="3:3" x14ac:dyDescent="0.35">
      <c r="C776" t="s">
        <v>809</v>
      </c>
    </row>
    <row r="777" spans="3:3" x14ac:dyDescent="0.35">
      <c r="C777" t="s">
        <v>810</v>
      </c>
    </row>
    <row r="778" spans="3:3" x14ac:dyDescent="0.35">
      <c r="C778" t="s">
        <v>811</v>
      </c>
    </row>
    <row r="779" spans="3:3" x14ac:dyDescent="0.35">
      <c r="C779" t="s">
        <v>812</v>
      </c>
    </row>
    <row r="780" spans="3:3" x14ac:dyDescent="0.35">
      <c r="C780" t="s">
        <v>983</v>
      </c>
    </row>
    <row r="781" spans="3:3" x14ac:dyDescent="0.35">
      <c r="C781" t="s">
        <v>813</v>
      </c>
    </row>
    <row r="782" spans="3:3" x14ac:dyDescent="0.35">
      <c r="C782" t="s">
        <v>814</v>
      </c>
    </row>
    <row r="783" spans="3:3" x14ac:dyDescent="0.35">
      <c r="C783" t="s">
        <v>815</v>
      </c>
    </row>
    <row r="784" spans="3:3" x14ac:dyDescent="0.35">
      <c r="C784" t="s">
        <v>275</v>
      </c>
    </row>
    <row r="785" spans="3:3" x14ac:dyDescent="0.35">
      <c r="C785" t="s">
        <v>816</v>
      </c>
    </row>
    <row r="786" spans="3:3" x14ac:dyDescent="0.35">
      <c r="C786" t="s">
        <v>817</v>
      </c>
    </row>
    <row r="787" spans="3:3" x14ac:dyDescent="0.35">
      <c r="C787" t="s">
        <v>818</v>
      </c>
    </row>
    <row r="788" spans="3:3" x14ac:dyDescent="0.35">
      <c r="C788" t="s">
        <v>819</v>
      </c>
    </row>
    <row r="789" spans="3:3" x14ac:dyDescent="0.35">
      <c r="C789" t="s">
        <v>820</v>
      </c>
    </row>
    <row r="790" spans="3:3" x14ac:dyDescent="0.35">
      <c r="C790" t="s">
        <v>821</v>
      </c>
    </row>
    <row r="791" spans="3:3" x14ac:dyDescent="0.35">
      <c r="C791" t="s">
        <v>276</v>
      </c>
    </row>
    <row r="792" spans="3:3" x14ac:dyDescent="0.35">
      <c r="C792" t="s">
        <v>959</v>
      </c>
    </row>
    <row r="793" spans="3:3" x14ac:dyDescent="0.35">
      <c r="C793" t="s">
        <v>822</v>
      </c>
    </row>
    <row r="794" spans="3:3" x14ac:dyDescent="0.35">
      <c r="C794" t="s">
        <v>823</v>
      </c>
    </row>
    <row r="795" spans="3:3" x14ac:dyDescent="0.35">
      <c r="C795" t="s">
        <v>824</v>
      </c>
    </row>
    <row r="796" spans="3:3" x14ac:dyDescent="0.35">
      <c r="C796" t="s">
        <v>825</v>
      </c>
    </row>
    <row r="797" spans="3:3" x14ac:dyDescent="0.35">
      <c r="C797" t="s">
        <v>960</v>
      </c>
    </row>
    <row r="798" spans="3:3" x14ac:dyDescent="0.35">
      <c r="C798" t="s">
        <v>826</v>
      </c>
    </row>
    <row r="799" spans="3:3" x14ac:dyDescent="0.35">
      <c r="C799" t="s">
        <v>827</v>
      </c>
    </row>
    <row r="800" spans="3:3" x14ac:dyDescent="0.35">
      <c r="C800" t="s">
        <v>961</v>
      </c>
    </row>
    <row r="801" spans="3:3" x14ac:dyDescent="0.35">
      <c r="C801" t="s">
        <v>828</v>
      </c>
    </row>
    <row r="802" spans="3:3" x14ac:dyDescent="0.35">
      <c r="C802" t="s">
        <v>829</v>
      </c>
    </row>
    <row r="803" spans="3:3" x14ac:dyDescent="0.35">
      <c r="C803" t="s">
        <v>830</v>
      </c>
    </row>
    <row r="804" spans="3:3" x14ac:dyDescent="0.35">
      <c r="C804" t="s">
        <v>831</v>
      </c>
    </row>
    <row r="805" spans="3:3" x14ac:dyDescent="0.35">
      <c r="C805" t="s">
        <v>962</v>
      </c>
    </row>
    <row r="806" spans="3:3" x14ac:dyDescent="0.35">
      <c r="C806" t="s">
        <v>832</v>
      </c>
    </row>
    <row r="807" spans="3:3" x14ac:dyDescent="0.35">
      <c r="C807" t="s">
        <v>277</v>
      </c>
    </row>
    <row r="808" spans="3:3" x14ac:dyDescent="0.35">
      <c r="C808" t="s">
        <v>963</v>
      </c>
    </row>
    <row r="809" spans="3:3" x14ac:dyDescent="0.35">
      <c r="C809" t="s">
        <v>964</v>
      </c>
    </row>
    <row r="810" spans="3:3" x14ac:dyDescent="0.35">
      <c r="C810" t="s">
        <v>833</v>
      </c>
    </row>
    <row r="811" spans="3:3" x14ac:dyDescent="0.35">
      <c r="C811" t="s">
        <v>834</v>
      </c>
    </row>
    <row r="812" spans="3:3" x14ac:dyDescent="0.35">
      <c r="C812" t="s">
        <v>965</v>
      </c>
    </row>
    <row r="813" spans="3:3" x14ac:dyDescent="0.35">
      <c r="C813" t="s">
        <v>835</v>
      </c>
    </row>
    <row r="814" spans="3:3" x14ac:dyDescent="0.35">
      <c r="C814" t="s">
        <v>278</v>
      </c>
    </row>
    <row r="815" spans="3:3" x14ac:dyDescent="0.35">
      <c r="C815" t="s">
        <v>279</v>
      </c>
    </row>
    <row r="816" spans="3:3" x14ac:dyDescent="0.35">
      <c r="C816" t="s">
        <v>280</v>
      </c>
    </row>
    <row r="817" spans="3:3" x14ac:dyDescent="0.35">
      <c r="C817" t="s">
        <v>966</v>
      </c>
    </row>
    <row r="818" spans="3:3" x14ac:dyDescent="0.35">
      <c r="C818" t="s">
        <v>836</v>
      </c>
    </row>
    <row r="819" spans="3:3" x14ac:dyDescent="0.35">
      <c r="C819" t="s">
        <v>967</v>
      </c>
    </row>
    <row r="820" spans="3:3" x14ac:dyDescent="0.35">
      <c r="C820" t="s">
        <v>837</v>
      </c>
    </row>
    <row r="821" spans="3:3" x14ac:dyDescent="0.35">
      <c r="C821" t="s">
        <v>281</v>
      </c>
    </row>
    <row r="822" spans="3:3" x14ac:dyDescent="0.35">
      <c r="C822" t="s">
        <v>282</v>
      </c>
    </row>
    <row r="823" spans="3:3" x14ac:dyDescent="0.35">
      <c r="C823" t="s">
        <v>838</v>
      </c>
    </row>
    <row r="824" spans="3:3" x14ac:dyDescent="0.35">
      <c r="C824" t="s">
        <v>283</v>
      </c>
    </row>
    <row r="825" spans="3:3" x14ac:dyDescent="0.35">
      <c r="C825" t="s">
        <v>284</v>
      </c>
    </row>
    <row r="826" spans="3:3" x14ac:dyDescent="0.35">
      <c r="C826" t="s">
        <v>839</v>
      </c>
    </row>
    <row r="827" spans="3:3" x14ac:dyDescent="0.35">
      <c r="C827" t="s">
        <v>285</v>
      </c>
    </row>
    <row r="828" spans="3:3" x14ac:dyDescent="0.35">
      <c r="C828" t="s">
        <v>286</v>
      </c>
    </row>
    <row r="829" spans="3:3" x14ac:dyDescent="0.35">
      <c r="C829" t="s">
        <v>840</v>
      </c>
    </row>
    <row r="830" spans="3:3" x14ac:dyDescent="0.35">
      <c r="C830" t="s">
        <v>841</v>
      </c>
    </row>
    <row r="831" spans="3:3" x14ac:dyDescent="0.35">
      <c r="C831" t="s">
        <v>287</v>
      </c>
    </row>
    <row r="832" spans="3:3" x14ac:dyDescent="0.35">
      <c r="C832" t="s">
        <v>288</v>
      </c>
    </row>
    <row r="833" spans="3:3" x14ac:dyDescent="0.35">
      <c r="C833" t="s">
        <v>842</v>
      </c>
    </row>
    <row r="834" spans="3:3" x14ac:dyDescent="0.35">
      <c r="C834" t="s">
        <v>843</v>
      </c>
    </row>
    <row r="835" spans="3:3" x14ac:dyDescent="0.35">
      <c r="C835" t="s">
        <v>968</v>
      </c>
    </row>
    <row r="836" spans="3:3" x14ac:dyDescent="0.35">
      <c r="C836" t="s">
        <v>844</v>
      </c>
    </row>
    <row r="837" spans="3:3" x14ac:dyDescent="0.35">
      <c r="C837" t="s">
        <v>845</v>
      </c>
    </row>
    <row r="838" spans="3:3" x14ac:dyDescent="0.35">
      <c r="C838" t="s">
        <v>846</v>
      </c>
    </row>
    <row r="839" spans="3:3" x14ac:dyDescent="0.35">
      <c r="C839" t="s">
        <v>847</v>
      </c>
    </row>
    <row r="840" spans="3:3" x14ac:dyDescent="0.35">
      <c r="C840" t="s">
        <v>848</v>
      </c>
    </row>
    <row r="841" spans="3:3" x14ac:dyDescent="0.35">
      <c r="C841" t="s">
        <v>849</v>
      </c>
    </row>
    <row r="842" spans="3:3" x14ac:dyDescent="0.35">
      <c r="C842" t="s">
        <v>289</v>
      </c>
    </row>
    <row r="843" spans="3:3" x14ac:dyDescent="0.35">
      <c r="C843" t="s">
        <v>969</v>
      </c>
    </row>
    <row r="844" spans="3:3" x14ac:dyDescent="0.35">
      <c r="C844" t="s">
        <v>290</v>
      </c>
    </row>
    <row r="845" spans="3:3" x14ac:dyDescent="0.35">
      <c r="C845" t="s">
        <v>970</v>
      </c>
    </row>
    <row r="846" spans="3:3" x14ac:dyDescent="0.35">
      <c r="C846" t="s">
        <v>971</v>
      </c>
    </row>
    <row r="847" spans="3:3" x14ac:dyDescent="0.35">
      <c r="C847" t="s">
        <v>972</v>
      </c>
    </row>
    <row r="848" spans="3:3" x14ac:dyDescent="0.35">
      <c r="C848" t="s">
        <v>291</v>
      </c>
    </row>
    <row r="849" spans="3:3" x14ac:dyDescent="0.35">
      <c r="C849" t="s">
        <v>292</v>
      </c>
    </row>
    <row r="850" spans="3:3" x14ac:dyDescent="0.35">
      <c r="C850" t="s">
        <v>973</v>
      </c>
    </row>
    <row r="851" spans="3:3" x14ac:dyDescent="0.35">
      <c r="C851" t="s">
        <v>850</v>
      </c>
    </row>
    <row r="852" spans="3:3" x14ac:dyDescent="0.35">
      <c r="C852" t="s">
        <v>851</v>
      </c>
    </row>
    <row r="853" spans="3:3" x14ac:dyDescent="0.35">
      <c r="C853" t="s">
        <v>852</v>
      </c>
    </row>
    <row r="854" spans="3:3" x14ac:dyDescent="0.35">
      <c r="C854" t="s">
        <v>974</v>
      </c>
    </row>
  </sheetData>
  <pageMargins left="0.7" right="0.7" top="0.75" bottom="0.75" header="0.3" footer="0.3"/>
  <tableParts count="2">
    <tablePart r:id="rId1"/>
    <tablePart r:id="rId2"/>
  </tablePart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E42B-2F3D-4177-BD56-77E963EE0380}">
  <sheetPr codeName="Sheet95"/>
  <dimension ref="B2:I104"/>
  <sheetViews>
    <sheetView zoomScale="98" workbookViewId="0">
      <selection activeCell="I4" sqref="I4"/>
    </sheetView>
  </sheetViews>
  <sheetFormatPr defaultRowHeight="14.5" x14ac:dyDescent="0.35"/>
  <cols>
    <col min="2" max="2" width="13" bestFit="1" customWidth="1"/>
    <col min="3" max="3" width="12.1796875" bestFit="1" customWidth="1"/>
    <col min="4" max="4" width="16.81640625" bestFit="1" customWidth="1"/>
    <col min="5" max="5" width="12.26953125" bestFit="1" customWidth="1"/>
    <col min="6" max="6" width="13.54296875" bestFit="1" customWidth="1"/>
    <col min="7" max="7" width="18" bestFit="1" customWidth="1"/>
    <col min="8" max="8" width="26" customWidth="1"/>
    <col min="9" max="9" width="19" bestFit="1" customWidth="1"/>
  </cols>
  <sheetData>
    <row r="2" spans="2:9" ht="29" x14ac:dyDescent="0.35">
      <c r="B2" s="5" t="s">
        <v>295</v>
      </c>
      <c r="C2" s="8" t="s">
        <v>296</v>
      </c>
      <c r="D2" s="5" t="s">
        <v>330</v>
      </c>
      <c r="E2" s="5" t="s">
        <v>327</v>
      </c>
      <c r="F2" s="5" t="s">
        <v>328</v>
      </c>
      <c r="G2" s="5" t="s">
        <v>329</v>
      </c>
      <c r="H2" s="5" t="s">
        <v>1221</v>
      </c>
      <c r="I2" s="5" t="s">
        <v>1220</v>
      </c>
    </row>
    <row r="3" spans="2:9" x14ac:dyDescent="0.35">
      <c r="B3" s="7" t="s">
        <v>30</v>
      </c>
      <c r="C3" s="5">
        <v>1.1000000000000001</v>
      </c>
      <c r="D3" s="7" t="s">
        <v>306</v>
      </c>
      <c r="E3" s="38">
        <v>10.25263</v>
      </c>
      <c r="F3" s="38">
        <v>-85.238569999999996</v>
      </c>
      <c r="G3" s="5" t="str">
        <f>_xlfn.CONCAT(Sample_Coordinates[[#This Row],[Latitude]], ", ",  Sample_Coordinates[[#This Row],[Longitude]])</f>
        <v>10.25263, -85.23857</v>
      </c>
      <c r="H3" s="5" t="e">
        <f>_xlfn.XLOOKUP(B3,#REF!,#REF!)</f>
        <v>#REF!</v>
      </c>
      <c r="I3" s="5" t="e">
        <f>_xlfn.XLOOKUP(B3,#REF!,#REF!)</f>
        <v>#REF!</v>
      </c>
    </row>
    <row r="4" spans="2:9" x14ac:dyDescent="0.35">
      <c r="B4" s="7" t="s">
        <v>30</v>
      </c>
      <c r="C4" s="5">
        <v>1.2</v>
      </c>
      <c r="D4" s="7" t="s">
        <v>307</v>
      </c>
      <c r="E4" s="38">
        <v>10.25217</v>
      </c>
      <c r="F4" s="38">
        <v>-85.239199999999997</v>
      </c>
      <c r="G4" s="5" t="str">
        <f>_xlfn.CONCAT(Sample_Coordinates[[#This Row],[Latitude]], ", ",  Sample_Coordinates[[#This Row],[Longitude]])</f>
        <v>10.25217, -85.2392</v>
      </c>
      <c r="H4" s="5" t="e">
        <f>_xlfn.XLOOKUP(B4,#REF!,#REF!)</f>
        <v>#REF!</v>
      </c>
      <c r="I4" s="5" t="e">
        <f>_xlfn.XLOOKUP(B4,#REF!,#REF!)</f>
        <v>#REF!</v>
      </c>
    </row>
    <row r="5" spans="2:9" x14ac:dyDescent="0.35">
      <c r="B5" s="7" t="s">
        <v>30</v>
      </c>
      <c r="C5" s="5">
        <v>1.3</v>
      </c>
      <c r="D5" s="7" t="s">
        <v>308</v>
      </c>
      <c r="E5" s="38">
        <v>10.25202</v>
      </c>
      <c r="F5" s="38">
        <v>-85.239270000000005</v>
      </c>
      <c r="G5" s="5" t="str">
        <f>_xlfn.CONCAT(Sample_Coordinates[[#This Row],[Latitude]], ", ",  Sample_Coordinates[[#This Row],[Longitude]])</f>
        <v>10.25202, -85.23927</v>
      </c>
      <c r="H5" s="5" t="e">
        <f>_xlfn.XLOOKUP(B5,#REF!,#REF!)</f>
        <v>#REF!</v>
      </c>
      <c r="I5" s="5" t="e">
        <f>_xlfn.XLOOKUP(B5,#REF!,#REF!)</f>
        <v>#REF!</v>
      </c>
    </row>
    <row r="6" spans="2:9" x14ac:dyDescent="0.35">
      <c r="B6" s="7" t="s">
        <v>30</v>
      </c>
      <c r="C6" s="5">
        <v>2.1</v>
      </c>
      <c r="D6" s="7" t="s">
        <v>315</v>
      </c>
      <c r="E6" s="38">
        <v>10.25262</v>
      </c>
      <c r="F6" s="38">
        <v>-85.238519999999994</v>
      </c>
      <c r="G6" s="5" t="str">
        <f>_xlfn.CONCAT(Sample_Coordinates[[#This Row],[Latitude]], ", ",  Sample_Coordinates[[#This Row],[Longitude]])</f>
        <v>10.25262, -85.23852</v>
      </c>
      <c r="H6" s="5" t="e">
        <f>_xlfn.XLOOKUP(B6,#REF!,#REF!)</f>
        <v>#REF!</v>
      </c>
      <c r="I6" s="5" t="e">
        <f>_xlfn.XLOOKUP(B6,#REF!,#REF!)</f>
        <v>#REF!</v>
      </c>
    </row>
    <row r="7" spans="2:9" x14ac:dyDescent="0.35">
      <c r="B7" s="7" t="s">
        <v>30</v>
      </c>
      <c r="C7" s="5">
        <v>2.2000000000000002</v>
      </c>
      <c r="D7" s="7" t="s">
        <v>317</v>
      </c>
      <c r="E7" s="38">
        <v>10.25207</v>
      </c>
      <c r="F7" s="38">
        <v>-85.239170000000001</v>
      </c>
      <c r="G7" s="5" t="str">
        <f>_xlfn.CONCAT(Sample_Coordinates[[#This Row],[Latitude]], ", ",  Sample_Coordinates[[#This Row],[Longitude]])</f>
        <v>10.25207, -85.23917</v>
      </c>
      <c r="H7" s="5" t="e">
        <f>_xlfn.XLOOKUP(B7,#REF!,#REF!)</f>
        <v>#REF!</v>
      </c>
      <c r="I7" s="5" t="e">
        <f>_xlfn.XLOOKUP(B7,#REF!,#REF!)</f>
        <v>#REF!</v>
      </c>
    </row>
    <row r="8" spans="2:9" x14ac:dyDescent="0.35">
      <c r="B8" s="7" t="s">
        <v>30</v>
      </c>
      <c r="C8" s="5">
        <v>2.2999999999999998</v>
      </c>
      <c r="D8" s="7" t="s">
        <v>316</v>
      </c>
      <c r="E8" s="38">
        <v>10.25197</v>
      </c>
      <c r="F8" s="38">
        <v>-85.239249999999998</v>
      </c>
      <c r="G8" s="5" t="str">
        <f>_xlfn.CONCAT(Sample_Coordinates[[#This Row],[Latitude]], ", ",  Sample_Coordinates[[#This Row],[Longitude]])</f>
        <v>10.25197, -85.23925</v>
      </c>
      <c r="H8" s="5" t="e">
        <f>_xlfn.XLOOKUP(B8,#REF!,#REF!)</f>
        <v>#REF!</v>
      </c>
      <c r="I8" s="5" t="e">
        <f>_xlfn.XLOOKUP(B8,#REF!,#REF!)</f>
        <v>#REF!</v>
      </c>
    </row>
    <row r="9" spans="2:9" x14ac:dyDescent="0.35">
      <c r="B9" s="7" t="s">
        <v>30</v>
      </c>
      <c r="C9" s="5">
        <v>3.1</v>
      </c>
      <c r="D9" s="7" t="s">
        <v>1025</v>
      </c>
      <c r="E9" s="38">
        <v>10.25263</v>
      </c>
      <c r="F9" s="38">
        <v>-85.238519999999994</v>
      </c>
      <c r="G9" s="5" t="str">
        <f>_xlfn.CONCAT(Sample_Coordinates[[#This Row],[Latitude]], ", ",  Sample_Coordinates[[#This Row],[Longitude]])</f>
        <v>10.25263, -85.23852</v>
      </c>
      <c r="H9" s="5" t="e">
        <f>_xlfn.XLOOKUP(B9,#REF!,#REF!)</f>
        <v>#REF!</v>
      </c>
      <c r="I9" s="5" t="e">
        <f>_xlfn.XLOOKUP(B9,#REF!,#REF!)</f>
        <v>#REF!</v>
      </c>
    </row>
    <row r="10" spans="2:9" x14ac:dyDescent="0.35">
      <c r="B10" s="7" t="s">
        <v>30</v>
      </c>
      <c r="C10" s="5">
        <v>3.2</v>
      </c>
      <c r="D10" s="7" t="s">
        <v>1026</v>
      </c>
      <c r="E10" s="38">
        <v>10.252129999999999</v>
      </c>
      <c r="F10" s="38">
        <v>-85.239189999999994</v>
      </c>
      <c r="G10" s="5" t="str">
        <f>_xlfn.CONCAT(Sample_Coordinates[[#This Row],[Latitude]], ", ",  Sample_Coordinates[[#This Row],[Longitude]])</f>
        <v>10.25213, -85.23919</v>
      </c>
      <c r="H10" s="5" t="e">
        <f>_xlfn.XLOOKUP(B10,#REF!,#REF!)</f>
        <v>#REF!</v>
      </c>
      <c r="I10" s="5" t="e">
        <f>_xlfn.XLOOKUP(B10,#REF!,#REF!)</f>
        <v>#REF!</v>
      </c>
    </row>
    <row r="11" spans="2:9" x14ac:dyDescent="0.35">
      <c r="B11" s="7" t="s">
        <v>30</v>
      </c>
      <c r="C11" s="5">
        <v>3.3</v>
      </c>
      <c r="D11" s="7" t="s">
        <v>1027</v>
      </c>
      <c r="E11" s="38">
        <v>10.252039999999999</v>
      </c>
      <c r="F11" s="38">
        <v>-85.239199999999997</v>
      </c>
      <c r="G11" s="5" t="str">
        <f>_xlfn.CONCAT(Sample_Coordinates[[#This Row],[Latitude]], ", ",  Sample_Coordinates[[#This Row],[Longitude]])</f>
        <v>10.25204, -85.2392</v>
      </c>
      <c r="H11" s="5" t="e">
        <f>_xlfn.XLOOKUP(B11,#REF!,#REF!)</f>
        <v>#REF!</v>
      </c>
      <c r="I11" s="5" t="e">
        <f>_xlfn.XLOOKUP(B11,#REF!,#REF!)</f>
        <v>#REF!</v>
      </c>
    </row>
    <row r="12" spans="2:9" x14ac:dyDescent="0.35">
      <c r="B12" s="7" t="s">
        <v>30</v>
      </c>
      <c r="C12" s="5">
        <v>4.0999999999999996</v>
      </c>
      <c r="D12" s="7" t="s">
        <v>1042</v>
      </c>
      <c r="E12" s="38">
        <v>10.252649999999999</v>
      </c>
      <c r="F12" s="38">
        <v>-85.238550000000004</v>
      </c>
      <c r="G12" s="5" t="str">
        <f>_xlfn.CONCAT(Sample_Coordinates[[#This Row],[Latitude]], ", ",  Sample_Coordinates[[#This Row],[Longitude]])</f>
        <v>10.25265, -85.23855</v>
      </c>
      <c r="H12" s="5" t="e">
        <f>_xlfn.XLOOKUP(B12,#REF!,#REF!)</f>
        <v>#REF!</v>
      </c>
      <c r="I12" s="5" t="e">
        <f>_xlfn.XLOOKUP(B12,#REF!,#REF!)</f>
        <v>#REF!</v>
      </c>
    </row>
    <row r="13" spans="2:9" x14ac:dyDescent="0.35">
      <c r="B13" s="7" t="s">
        <v>30</v>
      </c>
      <c r="C13" s="5">
        <v>4.2</v>
      </c>
      <c r="D13" s="7" t="s">
        <v>1043</v>
      </c>
      <c r="E13" s="38">
        <v>10.25217</v>
      </c>
      <c r="F13" s="38">
        <v>-85.23921</v>
      </c>
      <c r="G13" s="5" t="str">
        <f>_xlfn.CONCAT(Sample_Coordinates[[#This Row],[Latitude]], ", ",  Sample_Coordinates[[#This Row],[Longitude]])</f>
        <v>10.25217, -85.23921</v>
      </c>
      <c r="H13" s="5" t="e">
        <f>_xlfn.XLOOKUP(B13,#REF!,#REF!)</f>
        <v>#REF!</v>
      </c>
      <c r="I13" s="5" t="e">
        <f>_xlfn.XLOOKUP(B13,#REF!,#REF!)</f>
        <v>#REF!</v>
      </c>
    </row>
    <row r="14" spans="2:9" x14ac:dyDescent="0.35">
      <c r="B14" s="7" t="s">
        <v>30</v>
      </c>
      <c r="C14" s="5">
        <v>4.3</v>
      </c>
      <c r="D14" s="7" t="s">
        <v>1044</v>
      </c>
      <c r="E14" s="38">
        <v>10.252039999999999</v>
      </c>
      <c r="F14" s="38">
        <v>-85.239230000000006</v>
      </c>
      <c r="G14" s="5" t="str">
        <f>_xlfn.CONCAT(Sample_Coordinates[[#This Row],[Latitude]], ", ",  Sample_Coordinates[[#This Row],[Longitude]])</f>
        <v>10.25204, -85.23923</v>
      </c>
      <c r="H14" s="5" t="e">
        <f>_xlfn.XLOOKUP(B14,#REF!,#REF!)</f>
        <v>#REF!</v>
      </c>
      <c r="I14" s="5" t="e">
        <f>_xlfn.XLOOKUP(B14,#REF!,#REF!)</f>
        <v>#REF!</v>
      </c>
    </row>
    <row r="15" spans="2:9" x14ac:dyDescent="0.35">
      <c r="B15" s="7" t="s">
        <v>30</v>
      </c>
      <c r="C15" s="5">
        <v>5.0999999999999996</v>
      </c>
      <c r="D15" s="7" t="s">
        <v>1118</v>
      </c>
      <c r="E15" s="38">
        <v>10.252649999999999</v>
      </c>
      <c r="F15" s="38">
        <v>-85.238550000000004</v>
      </c>
      <c r="G15" s="5" t="str">
        <f>_xlfn.CONCAT(Sample_Coordinates[[#This Row],[Latitude]], ", ",  Sample_Coordinates[[#This Row],[Longitude]])</f>
        <v>10.25265, -85.23855</v>
      </c>
      <c r="H15" s="5" t="e">
        <f>_xlfn.XLOOKUP(B15,#REF!,#REF!)</f>
        <v>#REF!</v>
      </c>
      <c r="I15" s="5" t="e">
        <f>_xlfn.XLOOKUP(B15,#REF!,#REF!)</f>
        <v>#REF!</v>
      </c>
    </row>
    <row r="16" spans="2:9" x14ac:dyDescent="0.35">
      <c r="B16" s="7" t="s">
        <v>30</v>
      </c>
      <c r="C16" s="5">
        <v>5.2</v>
      </c>
      <c r="D16" s="7" t="s">
        <v>1119</v>
      </c>
      <c r="E16" s="38">
        <v>10.25217</v>
      </c>
      <c r="F16" s="38">
        <v>-85.23921</v>
      </c>
      <c r="G16" s="5" t="str">
        <f>_xlfn.CONCAT(Sample_Coordinates[[#This Row],[Latitude]], ", ",  Sample_Coordinates[[#This Row],[Longitude]])</f>
        <v>10.25217, -85.23921</v>
      </c>
      <c r="H16" s="5" t="e">
        <f>_xlfn.XLOOKUP(B16,#REF!,#REF!)</f>
        <v>#REF!</v>
      </c>
      <c r="I16" s="5" t="e">
        <f>_xlfn.XLOOKUP(B16,#REF!,#REF!)</f>
        <v>#REF!</v>
      </c>
    </row>
    <row r="17" spans="2:9" x14ac:dyDescent="0.35">
      <c r="B17" s="7" t="s">
        <v>30</v>
      </c>
      <c r="C17" s="5">
        <v>5.3</v>
      </c>
      <c r="D17" s="7" t="s">
        <v>1104</v>
      </c>
      <c r="E17" s="38">
        <v>10.252039999999999</v>
      </c>
      <c r="F17" s="38">
        <v>-85.239220000000003</v>
      </c>
      <c r="G17" s="5" t="str">
        <f>_xlfn.CONCAT(Sample_Coordinates[[#This Row],[Latitude]], ", ",  Sample_Coordinates[[#This Row],[Longitude]])</f>
        <v>10.25204, -85.23922</v>
      </c>
      <c r="H17" s="5" t="e">
        <f>_xlfn.XLOOKUP(B17,#REF!,#REF!)</f>
        <v>#REF!</v>
      </c>
      <c r="I17" s="5" t="e">
        <f>_xlfn.XLOOKUP(B17,#REF!,#REF!)</f>
        <v>#REF!</v>
      </c>
    </row>
    <row r="18" spans="2:9" x14ac:dyDescent="0.35">
      <c r="B18" s="7" t="s">
        <v>30</v>
      </c>
      <c r="C18" s="5">
        <v>6.1</v>
      </c>
      <c r="D18" s="7" t="s">
        <v>1132</v>
      </c>
      <c r="E18" s="38">
        <v>10.252649999999999</v>
      </c>
      <c r="F18" s="38">
        <v>-85.238550000000004</v>
      </c>
      <c r="G18" s="5" t="str">
        <f>_xlfn.CONCAT(Sample_Coordinates[[#This Row],[Latitude]], ", ",  Sample_Coordinates[[#This Row],[Longitude]])</f>
        <v>10.25265, -85.23855</v>
      </c>
      <c r="H18" s="5" t="e">
        <f>_xlfn.XLOOKUP(B18,#REF!,#REF!)</f>
        <v>#REF!</v>
      </c>
      <c r="I18" s="5" t="e">
        <f>_xlfn.XLOOKUP(B18,#REF!,#REF!)</f>
        <v>#REF!</v>
      </c>
    </row>
    <row r="19" spans="2:9" x14ac:dyDescent="0.35">
      <c r="B19" s="7" t="s">
        <v>30</v>
      </c>
      <c r="C19" s="5">
        <v>6.2</v>
      </c>
      <c r="D19" s="7" t="s">
        <v>1133</v>
      </c>
      <c r="E19" s="38">
        <v>10.25217</v>
      </c>
      <c r="F19" s="38">
        <v>-85.23921</v>
      </c>
      <c r="G19" s="5" t="str">
        <f>_xlfn.CONCAT(Sample_Coordinates[[#This Row],[Latitude]], ", ",  Sample_Coordinates[[#This Row],[Longitude]])</f>
        <v>10.25217, -85.23921</v>
      </c>
      <c r="H19" s="5" t="e">
        <f>_xlfn.XLOOKUP(B19,#REF!,#REF!)</f>
        <v>#REF!</v>
      </c>
      <c r="I19" s="5" t="e">
        <f>_xlfn.XLOOKUP(B19,#REF!,#REF!)</f>
        <v>#REF!</v>
      </c>
    </row>
    <row r="20" spans="2:9" x14ac:dyDescent="0.35">
      <c r="B20" s="7" t="s">
        <v>30</v>
      </c>
      <c r="C20" s="5">
        <v>6.3</v>
      </c>
      <c r="D20" s="7" t="s">
        <v>1134</v>
      </c>
      <c r="E20" s="38">
        <v>10.252039999999999</v>
      </c>
      <c r="F20" s="38">
        <v>-85.239220000000003</v>
      </c>
      <c r="G20" s="5" t="str">
        <f>_xlfn.CONCAT(Sample_Coordinates[[#This Row],[Latitude]], ", ",  Sample_Coordinates[[#This Row],[Longitude]])</f>
        <v>10.25204, -85.23922</v>
      </c>
      <c r="H20" s="5" t="e">
        <f>_xlfn.XLOOKUP(B20,#REF!,#REF!)</f>
        <v>#REF!</v>
      </c>
      <c r="I20" s="5" t="e">
        <f>_xlfn.XLOOKUP(B20,#REF!,#REF!)</f>
        <v>#REF!</v>
      </c>
    </row>
    <row r="21" spans="2:9" x14ac:dyDescent="0.35">
      <c r="B21" s="7" t="s">
        <v>51</v>
      </c>
      <c r="C21" s="5">
        <v>1.1000000000000001</v>
      </c>
      <c r="D21" s="7" t="s">
        <v>324</v>
      </c>
      <c r="E21" s="38">
        <v>10.07353</v>
      </c>
      <c r="F21" s="38">
        <v>-85.150419999999997</v>
      </c>
      <c r="G21" s="5" t="str">
        <f>_xlfn.CONCAT(Sample_Coordinates[[#This Row],[Latitude]], ", ",  Sample_Coordinates[[#This Row],[Longitude]])</f>
        <v>10.07353, -85.15042</v>
      </c>
      <c r="H21" s="5" t="e">
        <f>_xlfn.XLOOKUP(B21,#REF!,#REF!)</f>
        <v>#REF!</v>
      </c>
      <c r="I21" s="5" t="e">
        <f>_xlfn.XLOOKUP(B21,#REF!,#REF!)</f>
        <v>#REF!</v>
      </c>
    </row>
    <row r="22" spans="2:9" x14ac:dyDescent="0.35">
      <c r="B22" s="7" t="s">
        <v>51</v>
      </c>
      <c r="C22" s="5">
        <v>1.2</v>
      </c>
      <c r="D22" s="7" t="s">
        <v>325</v>
      </c>
      <c r="E22" s="38">
        <v>10.07363</v>
      </c>
      <c r="F22" s="38">
        <v>-85.150180000000006</v>
      </c>
      <c r="G22" s="5" t="str">
        <f>_xlfn.CONCAT(Sample_Coordinates[[#This Row],[Latitude]], ", ",  Sample_Coordinates[[#This Row],[Longitude]])</f>
        <v>10.07363, -85.15018</v>
      </c>
      <c r="H22" s="5" t="e">
        <f>_xlfn.XLOOKUP(B22,#REF!,#REF!)</f>
        <v>#REF!</v>
      </c>
      <c r="I22" s="5" t="e">
        <f>_xlfn.XLOOKUP(B22,#REF!,#REF!)</f>
        <v>#REF!</v>
      </c>
    </row>
    <row r="23" spans="2:9" x14ac:dyDescent="0.35">
      <c r="B23" s="7" t="s">
        <v>51</v>
      </c>
      <c r="C23" s="5">
        <v>1.3</v>
      </c>
      <c r="D23" s="7" t="s">
        <v>326</v>
      </c>
      <c r="E23" s="38">
        <v>10.074</v>
      </c>
      <c r="F23" s="38">
        <v>-85.149249999999995</v>
      </c>
      <c r="G23" s="5" t="str">
        <f>_xlfn.CONCAT(Sample_Coordinates[[#This Row],[Latitude]], ", ",  Sample_Coordinates[[#This Row],[Longitude]])</f>
        <v>10.074, -85.14925</v>
      </c>
      <c r="H23" s="5" t="e">
        <f>_xlfn.XLOOKUP(B23,#REF!,#REF!)</f>
        <v>#REF!</v>
      </c>
      <c r="I23" s="5" t="e">
        <f>_xlfn.XLOOKUP(B23,#REF!,#REF!)</f>
        <v>#REF!</v>
      </c>
    </row>
    <row r="24" spans="2:9" x14ac:dyDescent="0.35">
      <c r="B24" s="7" t="s">
        <v>51</v>
      </c>
      <c r="C24" s="5">
        <v>2.1</v>
      </c>
      <c r="D24" s="7" t="s">
        <v>1037</v>
      </c>
      <c r="E24" s="38">
        <v>10.07352</v>
      </c>
      <c r="F24" s="38">
        <v>-85.15043</v>
      </c>
      <c r="G24" s="5" t="str">
        <f>_xlfn.CONCAT(Sample_Coordinates[[#This Row],[Latitude]], ", ",  Sample_Coordinates[[#This Row],[Longitude]])</f>
        <v>10.07352, -85.15043</v>
      </c>
      <c r="H24" s="5" t="e">
        <f>_xlfn.XLOOKUP(B24,#REF!,#REF!)</f>
        <v>#REF!</v>
      </c>
      <c r="I24" s="5" t="e">
        <f>_xlfn.XLOOKUP(B24,#REF!,#REF!)</f>
        <v>#REF!</v>
      </c>
    </row>
    <row r="25" spans="2:9" x14ac:dyDescent="0.35">
      <c r="B25" s="7" t="s">
        <v>51</v>
      </c>
      <c r="C25" s="5">
        <v>2.2000000000000002</v>
      </c>
      <c r="D25" s="7" t="s">
        <v>1038</v>
      </c>
      <c r="E25" s="38">
        <v>10.07362</v>
      </c>
      <c r="F25" s="38">
        <v>-85.150170000000003</v>
      </c>
      <c r="G25" s="5" t="str">
        <f>_xlfn.CONCAT(Sample_Coordinates[[#This Row],[Latitude]], ", ",  Sample_Coordinates[[#This Row],[Longitude]])</f>
        <v>10.07362, -85.15017</v>
      </c>
      <c r="H25" s="5" t="e">
        <f>_xlfn.XLOOKUP(B25,#REF!,#REF!)</f>
        <v>#REF!</v>
      </c>
      <c r="I25" s="5" t="e">
        <f>_xlfn.XLOOKUP(B25,#REF!,#REF!)</f>
        <v>#REF!</v>
      </c>
    </row>
    <row r="26" spans="2:9" x14ac:dyDescent="0.35">
      <c r="B26" s="7" t="s">
        <v>51</v>
      </c>
      <c r="C26" s="5">
        <v>2.2999999999999998</v>
      </c>
      <c r="D26" s="7" t="s">
        <v>1039</v>
      </c>
      <c r="E26" s="38">
        <v>10.074009999999999</v>
      </c>
      <c r="F26" s="38">
        <v>-85.149259999999998</v>
      </c>
      <c r="G26" s="5" t="str">
        <f>_xlfn.CONCAT(Sample_Coordinates[[#This Row],[Latitude]], ", ",  Sample_Coordinates[[#This Row],[Longitude]])</f>
        <v>10.07401, -85.14926</v>
      </c>
      <c r="H26" s="5" t="e">
        <f>_xlfn.XLOOKUP(B26,#REF!,#REF!)</f>
        <v>#REF!</v>
      </c>
      <c r="I26" s="5" t="e">
        <f>_xlfn.XLOOKUP(B26,#REF!,#REF!)</f>
        <v>#REF!</v>
      </c>
    </row>
    <row r="27" spans="2:9" x14ac:dyDescent="0.35">
      <c r="B27" s="7" t="s">
        <v>51</v>
      </c>
      <c r="C27" s="5">
        <v>3.1</v>
      </c>
      <c r="D27" s="7" t="s">
        <v>1048</v>
      </c>
      <c r="E27" s="38">
        <v>10.07352</v>
      </c>
      <c r="F27" s="38">
        <v>-85.15043</v>
      </c>
      <c r="G27" s="5" t="str">
        <f>_xlfn.CONCAT(Sample_Coordinates[[#This Row],[Latitude]], ", ",  Sample_Coordinates[[#This Row],[Longitude]])</f>
        <v>10.07352, -85.15043</v>
      </c>
      <c r="H27" s="5" t="e">
        <f>_xlfn.XLOOKUP(B27,#REF!,#REF!)</f>
        <v>#REF!</v>
      </c>
      <c r="I27" s="5" t="e">
        <f>_xlfn.XLOOKUP(B27,#REF!,#REF!)</f>
        <v>#REF!</v>
      </c>
    </row>
    <row r="28" spans="2:9" x14ac:dyDescent="0.35">
      <c r="B28" s="7" t="s">
        <v>51</v>
      </c>
      <c r="C28" s="5">
        <v>3.2</v>
      </c>
      <c r="D28" s="7" t="s">
        <v>1049</v>
      </c>
      <c r="E28" s="38">
        <v>10.07362</v>
      </c>
      <c r="F28" s="38">
        <v>-85.150170000000003</v>
      </c>
      <c r="G28" s="5" t="str">
        <f>_xlfn.CONCAT(Sample_Coordinates[[#This Row],[Latitude]], ", ",  Sample_Coordinates[[#This Row],[Longitude]])</f>
        <v>10.07362, -85.15017</v>
      </c>
      <c r="H28" s="5" t="e">
        <f>_xlfn.XLOOKUP(B28,#REF!,#REF!)</f>
        <v>#REF!</v>
      </c>
      <c r="I28" s="5" t="e">
        <f>_xlfn.XLOOKUP(B28,#REF!,#REF!)</f>
        <v>#REF!</v>
      </c>
    </row>
    <row r="29" spans="2:9" x14ac:dyDescent="0.35">
      <c r="B29" s="7" t="s">
        <v>51</v>
      </c>
      <c r="C29" s="5">
        <v>3.3</v>
      </c>
      <c r="D29" s="7" t="s">
        <v>1050</v>
      </c>
      <c r="E29" s="38">
        <v>10.074009999999999</v>
      </c>
      <c r="F29" s="38">
        <v>-85.149259999999998</v>
      </c>
      <c r="G29" s="5" t="str">
        <f>_xlfn.CONCAT(Sample_Coordinates[[#This Row],[Latitude]], ", ",  Sample_Coordinates[[#This Row],[Longitude]])</f>
        <v>10.07401, -85.14926</v>
      </c>
      <c r="H29" s="5" t="e">
        <f>_xlfn.XLOOKUP(B29,#REF!,#REF!)</f>
        <v>#REF!</v>
      </c>
      <c r="I29" s="5" t="e">
        <f>_xlfn.XLOOKUP(B29,#REF!,#REF!)</f>
        <v>#REF!</v>
      </c>
    </row>
    <row r="30" spans="2:9" x14ac:dyDescent="0.35">
      <c r="B30" s="7" t="s">
        <v>51</v>
      </c>
      <c r="C30" s="5">
        <v>4.0999999999999996</v>
      </c>
      <c r="D30" s="7" t="s">
        <v>1117</v>
      </c>
      <c r="E30" s="38">
        <v>10.073589999999999</v>
      </c>
      <c r="F30" s="38">
        <v>-85.15043</v>
      </c>
      <c r="G30" s="5" t="str">
        <f>_xlfn.CONCAT(Sample_Coordinates[[#This Row],[Latitude]], ", ",  Sample_Coordinates[[#This Row],[Longitude]])</f>
        <v>10.07359, -85.15043</v>
      </c>
      <c r="H30" s="5" t="e">
        <f>_xlfn.XLOOKUP(B30,#REF!,#REF!)</f>
        <v>#REF!</v>
      </c>
      <c r="I30" s="5" t="e">
        <f>_xlfn.XLOOKUP(B30,#REF!,#REF!)</f>
        <v>#REF!</v>
      </c>
    </row>
    <row r="31" spans="2:9" x14ac:dyDescent="0.35">
      <c r="B31" s="7" t="s">
        <v>51</v>
      </c>
      <c r="C31" s="5">
        <v>4.2</v>
      </c>
      <c r="D31" s="7" t="s">
        <v>1116</v>
      </c>
      <c r="E31" s="38">
        <v>10.07362</v>
      </c>
      <c r="F31" s="38">
        <v>-85.150130000000004</v>
      </c>
      <c r="G31" s="5" t="str">
        <f>_xlfn.CONCAT(Sample_Coordinates[[#This Row],[Latitude]], ", ",  Sample_Coordinates[[#This Row],[Longitude]])</f>
        <v>10.07362, -85.15013</v>
      </c>
      <c r="H31" s="5" t="e">
        <f>_xlfn.XLOOKUP(B31,#REF!,#REF!)</f>
        <v>#REF!</v>
      </c>
      <c r="I31" s="5" t="e">
        <f>_xlfn.XLOOKUP(B31,#REF!,#REF!)</f>
        <v>#REF!</v>
      </c>
    </row>
    <row r="32" spans="2:9" x14ac:dyDescent="0.35">
      <c r="B32" s="7" t="s">
        <v>51</v>
      </c>
      <c r="C32" s="5">
        <v>4.3</v>
      </c>
      <c r="D32" s="7" t="s">
        <v>1115</v>
      </c>
      <c r="E32" s="38">
        <v>10.074020000000001</v>
      </c>
      <c r="F32" s="38">
        <v>-85.149280000000005</v>
      </c>
      <c r="G32" s="5" t="str">
        <f>_xlfn.CONCAT(Sample_Coordinates[[#This Row],[Latitude]], ", ",  Sample_Coordinates[[#This Row],[Longitude]])</f>
        <v>10.07402, -85.14928</v>
      </c>
      <c r="H32" s="5" t="e">
        <f>_xlfn.XLOOKUP(B32,#REF!,#REF!)</f>
        <v>#REF!</v>
      </c>
      <c r="I32" s="5" t="e">
        <f>_xlfn.XLOOKUP(B32,#REF!,#REF!)</f>
        <v>#REF!</v>
      </c>
    </row>
    <row r="33" spans="2:9" x14ac:dyDescent="0.35">
      <c r="B33" s="7" t="s">
        <v>51</v>
      </c>
      <c r="C33" s="5">
        <v>5.0999999999999996</v>
      </c>
      <c r="D33" s="7" t="s">
        <v>1112</v>
      </c>
      <c r="E33" s="38">
        <v>10.073589999999999</v>
      </c>
      <c r="F33" s="38">
        <v>-85.15043</v>
      </c>
      <c r="G33" s="5" t="str">
        <f>_xlfn.CONCAT(Sample_Coordinates[[#This Row],[Latitude]], ", ",  Sample_Coordinates[[#This Row],[Longitude]])</f>
        <v>10.07359, -85.15043</v>
      </c>
      <c r="H33" s="5" t="e">
        <f>_xlfn.XLOOKUP(B33,#REF!,#REF!)</f>
        <v>#REF!</v>
      </c>
      <c r="I33" s="5" t="e">
        <f>_xlfn.XLOOKUP(B33,#REF!,#REF!)</f>
        <v>#REF!</v>
      </c>
    </row>
    <row r="34" spans="2:9" x14ac:dyDescent="0.35">
      <c r="B34" s="7" t="s">
        <v>51</v>
      </c>
      <c r="C34" s="5">
        <v>5.2</v>
      </c>
      <c r="D34" s="7" t="s">
        <v>1113</v>
      </c>
      <c r="E34" s="38">
        <v>10.07362</v>
      </c>
      <c r="F34" s="38">
        <v>-85.150130000000004</v>
      </c>
      <c r="G34" s="5" t="str">
        <f>_xlfn.CONCAT(Sample_Coordinates[[#This Row],[Latitude]], ", ",  Sample_Coordinates[[#This Row],[Longitude]])</f>
        <v>10.07362, -85.15013</v>
      </c>
      <c r="H34" s="5" t="e">
        <f>_xlfn.XLOOKUP(B34,#REF!,#REF!)</f>
        <v>#REF!</v>
      </c>
      <c r="I34" s="5" t="e">
        <f>_xlfn.XLOOKUP(B34,#REF!,#REF!)</f>
        <v>#REF!</v>
      </c>
    </row>
    <row r="35" spans="2:9" x14ac:dyDescent="0.35">
      <c r="B35" s="7" t="s">
        <v>51</v>
      </c>
      <c r="C35" s="5">
        <v>5.3</v>
      </c>
      <c r="D35" s="7" t="s">
        <v>1114</v>
      </c>
      <c r="E35" s="38">
        <v>10.074020000000001</v>
      </c>
      <c r="F35" s="38">
        <v>-85.149280000000005</v>
      </c>
      <c r="G35" s="5" t="str">
        <f>_xlfn.CONCAT(Sample_Coordinates[[#This Row],[Latitude]], ", ",  Sample_Coordinates[[#This Row],[Longitude]])</f>
        <v>10.07402, -85.14928</v>
      </c>
      <c r="H35" s="5" t="e">
        <f>_xlfn.XLOOKUP(B35,#REF!,#REF!)</f>
        <v>#REF!</v>
      </c>
      <c r="I35" s="5" t="e">
        <f>_xlfn.XLOOKUP(B35,#REF!,#REF!)</f>
        <v>#REF!</v>
      </c>
    </row>
    <row r="36" spans="2:9" x14ac:dyDescent="0.35">
      <c r="B36" s="7" t="s">
        <v>25</v>
      </c>
      <c r="C36" s="5">
        <v>1.1000000000000001</v>
      </c>
      <c r="D36" s="7" t="s">
        <v>303</v>
      </c>
      <c r="E36" s="38">
        <v>10.17545</v>
      </c>
      <c r="F36" s="38">
        <v>-85.108500000000006</v>
      </c>
      <c r="G36" s="5" t="str">
        <f>_xlfn.CONCAT(Sample_Coordinates[[#This Row],[Latitude]], ", ",  Sample_Coordinates[[#This Row],[Longitude]])</f>
        <v>10.17545, -85.1085</v>
      </c>
      <c r="H36" s="5" t="e">
        <f>_xlfn.XLOOKUP(B36,#REF!,#REF!)</f>
        <v>#REF!</v>
      </c>
      <c r="I36" s="5" t="e">
        <f>_xlfn.XLOOKUP(B36,#REF!,#REF!)</f>
        <v>#REF!</v>
      </c>
    </row>
    <row r="37" spans="2:9" x14ac:dyDescent="0.35">
      <c r="B37" s="7" t="s">
        <v>25</v>
      </c>
      <c r="C37" s="5">
        <v>1.2</v>
      </c>
      <c r="D37" s="7" t="s">
        <v>304</v>
      </c>
      <c r="E37" s="38">
        <v>10.175369999999999</v>
      </c>
      <c r="F37" s="38">
        <v>-85.108320000000006</v>
      </c>
      <c r="G37" s="5" t="str">
        <f>_xlfn.CONCAT(Sample_Coordinates[[#This Row],[Latitude]], ", ",  Sample_Coordinates[[#This Row],[Longitude]])</f>
        <v>10.17537, -85.10832</v>
      </c>
      <c r="H37" s="5" t="e">
        <f>_xlfn.XLOOKUP(B37,#REF!,#REF!)</f>
        <v>#REF!</v>
      </c>
      <c r="I37" s="5" t="e">
        <f>_xlfn.XLOOKUP(B37,#REF!,#REF!)</f>
        <v>#REF!</v>
      </c>
    </row>
    <row r="38" spans="2:9" x14ac:dyDescent="0.35">
      <c r="B38" s="7" t="s">
        <v>25</v>
      </c>
      <c r="C38" s="5">
        <v>1.3</v>
      </c>
      <c r="D38" s="7" t="s">
        <v>305</v>
      </c>
      <c r="E38" s="38">
        <v>10.175369999999999</v>
      </c>
      <c r="F38" s="38">
        <v>-85.108000000000004</v>
      </c>
      <c r="G38" s="5" t="str">
        <f>_xlfn.CONCAT(Sample_Coordinates[[#This Row],[Latitude]], ", ",  Sample_Coordinates[[#This Row],[Longitude]])</f>
        <v>10.17537, -85.108</v>
      </c>
      <c r="H38" s="5" t="e">
        <f>_xlfn.XLOOKUP(B38,#REF!,#REF!)</f>
        <v>#REF!</v>
      </c>
      <c r="I38" s="5" t="e">
        <f>_xlfn.XLOOKUP(B38,#REF!,#REF!)</f>
        <v>#REF!</v>
      </c>
    </row>
    <row r="39" spans="2:9" x14ac:dyDescent="0.35">
      <c r="B39" s="7" t="s">
        <v>25</v>
      </c>
      <c r="C39" s="5">
        <v>2.1</v>
      </c>
      <c r="D39" s="7" t="s">
        <v>318</v>
      </c>
      <c r="E39" s="38">
        <v>10.175420000000001</v>
      </c>
      <c r="F39" s="38">
        <v>-85.108500000000006</v>
      </c>
      <c r="G39" s="5" t="str">
        <f>_xlfn.CONCAT(Sample_Coordinates[[#This Row],[Latitude]], ", ",  Sample_Coordinates[[#This Row],[Longitude]])</f>
        <v>10.17542, -85.1085</v>
      </c>
      <c r="H39" s="5" t="e">
        <f>_xlfn.XLOOKUP(B39,#REF!,#REF!)</f>
        <v>#REF!</v>
      </c>
      <c r="I39" s="5" t="e">
        <f>_xlfn.XLOOKUP(B39,#REF!,#REF!)</f>
        <v>#REF!</v>
      </c>
    </row>
    <row r="40" spans="2:9" x14ac:dyDescent="0.35">
      <c r="B40" s="7" t="s">
        <v>25</v>
      </c>
      <c r="C40" s="5">
        <v>2.2000000000000002</v>
      </c>
      <c r="D40" s="7" t="s">
        <v>319</v>
      </c>
      <c r="E40" s="38">
        <v>10.175330000000001</v>
      </c>
      <c r="F40" s="38">
        <v>-85.108350000000002</v>
      </c>
      <c r="G40" s="5" t="str">
        <f>_xlfn.CONCAT(Sample_Coordinates[[#This Row],[Latitude]], ", ",  Sample_Coordinates[[#This Row],[Longitude]])</f>
        <v>10.17533, -85.10835</v>
      </c>
      <c r="H40" s="5" t="e">
        <f>_xlfn.XLOOKUP(B40,#REF!,#REF!)</f>
        <v>#REF!</v>
      </c>
      <c r="I40" s="5" t="e">
        <f>_xlfn.XLOOKUP(B40,#REF!,#REF!)</f>
        <v>#REF!</v>
      </c>
    </row>
    <row r="41" spans="2:9" x14ac:dyDescent="0.35">
      <c r="B41" s="7" t="s">
        <v>25</v>
      </c>
      <c r="C41" s="5">
        <v>2.2999999999999998</v>
      </c>
      <c r="D41" s="7" t="s">
        <v>320</v>
      </c>
      <c r="E41" s="38">
        <v>10.175330000000001</v>
      </c>
      <c r="F41" s="38">
        <v>-85.107969999999995</v>
      </c>
      <c r="G41" s="5" t="str">
        <f>_xlfn.CONCAT(Sample_Coordinates[[#This Row],[Latitude]], ", ",  Sample_Coordinates[[#This Row],[Longitude]])</f>
        <v>10.17533, -85.10797</v>
      </c>
      <c r="H41" s="5" t="e">
        <f>_xlfn.XLOOKUP(B41,#REF!,#REF!)</f>
        <v>#REF!</v>
      </c>
      <c r="I41" s="5" t="e">
        <f>_xlfn.XLOOKUP(B41,#REF!,#REF!)</f>
        <v>#REF!</v>
      </c>
    </row>
    <row r="42" spans="2:9" x14ac:dyDescent="0.35">
      <c r="B42" s="7" t="s">
        <v>25</v>
      </c>
      <c r="C42" s="5">
        <v>3.1</v>
      </c>
      <c r="D42" s="7" t="s">
        <v>1022</v>
      </c>
      <c r="E42" s="38">
        <v>10.17548</v>
      </c>
      <c r="F42" s="38">
        <v>-85.108469999999997</v>
      </c>
      <c r="G42" s="5" t="str">
        <f>_xlfn.CONCAT(Sample_Coordinates[[#This Row],[Latitude]], ", ",  Sample_Coordinates[[#This Row],[Longitude]])</f>
        <v>10.17548, -85.10847</v>
      </c>
      <c r="H42" s="5" t="e">
        <f>_xlfn.XLOOKUP(B42,#REF!,#REF!)</f>
        <v>#REF!</v>
      </c>
      <c r="I42" s="5" t="e">
        <f>_xlfn.XLOOKUP(B42,#REF!,#REF!)</f>
        <v>#REF!</v>
      </c>
    </row>
    <row r="43" spans="2:9" x14ac:dyDescent="0.35">
      <c r="B43" s="7" t="s">
        <v>25</v>
      </c>
      <c r="C43" s="5">
        <v>3.2</v>
      </c>
      <c r="D43" s="7" t="s">
        <v>1023</v>
      </c>
      <c r="E43" s="38">
        <v>10.175330000000001</v>
      </c>
      <c r="F43" s="38">
        <v>-85.108230000000006</v>
      </c>
      <c r="G43" s="5" t="str">
        <f>_xlfn.CONCAT(Sample_Coordinates[[#This Row],[Latitude]], ", ",  Sample_Coordinates[[#This Row],[Longitude]])</f>
        <v>10.17533, -85.10823</v>
      </c>
      <c r="H43" s="5" t="e">
        <f>_xlfn.XLOOKUP(B43,#REF!,#REF!)</f>
        <v>#REF!</v>
      </c>
      <c r="I43" s="5" t="e">
        <f>_xlfn.XLOOKUP(B43,#REF!,#REF!)</f>
        <v>#REF!</v>
      </c>
    </row>
    <row r="44" spans="2:9" x14ac:dyDescent="0.35">
      <c r="B44" s="7" t="s">
        <v>25</v>
      </c>
      <c r="C44" s="5">
        <v>3.3</v>
      </c>
      <c r="D44" s="7" t="s">
        <v>1024</v>
      </c>
      <c r="E44" s="38">
        <v>10.17539</v>
      </c>
      <c r="F44" s="38">
        <v>-85.107950000000002</v>
      </c>
      <c r="G44" s="5" t="str">
        <f>_xlfn.CONCAT(Sample_Coordinates[[#This Row],[Latitude]], ", ",  Sample_Coordinates[[#This Row],[Longitude]])</f>
        <v>10.17539, -85.10795</v>
      </c>
      <c r="H44" s="5" t="e">
        <f>_xlfn.XLOOKUP(B44,#REF!,#REF!)</f>
        <v>#REF!</v>
      </c>
      <c r="I44" s="5" t="e">
        <f>_xlfn.XLOOKUP(B44,#REF!,#REF!)</f>
        <v>#REF!</v>
      </c>
    </row>
    <row r="45" spans="2:9" x14ac:dyDescent="0.35">
      <c r="B45" s="7" t="s">
        <v>25</v>
      </c>
      <c r="C45" s="5">
        <v>4.0999999999999996</v>
      </c>
      <c r="D45" s="7" t="s">
        <v>1031</v>
      </c>
      <c r="E45" s="38">
        <v>10.17545</v>
      </c>
      <c r="F45" s="38">
        <v>-85.108490000000003</v>
      </c>
      <c r="G45" s="5" t="str">
        <f>_xlfn.CONCAT(Sample_Coordinates[[#This Row],[Latitude]], ", ",  Sample_Coordinates[[#This Row],[Longitude]])</f>
        <v>10.17545, -85.10849</v>
      </c>
      <c r="H45" s="5" t="e">
        <f>_xlfn.XLOOKUP(B45,#REF!,#REF!)</f>
        <v>#REF!</v>
      </c>
      <c r="I45" s="5" t="e">
        <f>_xlfn.XLOOKUP(B45,#REF!,#REF!)</f>
        <v>#REF!</v>
      </c>
    </row>
    <row r="46" spans="2:9" x14ac:dyDescent="0.35">
      <c r="B46" s="7" t="s">
        <v>25</v>
      </c>
      <c r="C46" s="5">
        <v>4.2</v>
      </c>
      <c r="D46" s="7" t="s">
        <v>1032</v>
      </c>
      <c r="E46" s="38">
        <v>10.17529</v>
      </c>
      <c r="F46" s="38">
        <v>-85.108260000000001</v>
      </c>
      <c r="G46" s="5" t="str">
        <f>_xlfn.CONCAT(Sample_Coordinates[[#This Row],[Latitude]], ", ",  Sample_Coordinates[[#This Row],[Longitude]])</f>
        <v>10.17529, -85.10826</v>
      </c>
      <c r="H46" s="5" t="e">
        <f>_xlfn.XLOOKUP(B46,#REF!,#REF!)</f>
        <v>#REF!</v>
      </c>
      <c r="I46" s="5" t="e">
        <f>_xlfn.XLOOKUP(B46,#REF!,#REF!)</f>
        <v>#REF!</v>
      </c>
    </row>
    <row r="47" spans="2:9" x14ac:dyDescent="0.35">
      <c r="B47" s="7" t="s">
        <v>25</v>
      </c>
      <c r="C47" s="5">
        <v>4.3</v>
      </c>
      <c r="D47" s="7" t="s">
        <v>1033</v>
      </c>
      <c r="E47" s="38">
        <v>10.175369999999999</v>
      </c>
      <c r="F47" s="38">
        <v>-85.107979999999998</v>
      </c>
      <c r="G47" s="5" t="str">
        <f>_xlfn.CONCAT(Sample_Coordinates[[#This Row],[Latitude]], ", ",  Sample_Coordinates[[#This Row],[Longitude]])</f>
        <v>10.17537, -85.10798</v>
      </c>
      <c r="H47" s="5" t="e">
        <f>_xlfn.XLOOKUP(B47,#REF!,#REF!)</f>
        <v>#REF!</v>
      </c>
      <c r="I47" s="5" t="e">
        <f>_xlfn.XLOOKUP(B47,#REF!,#REF!)</f>
        <v>#REF!</v>
      </c>
    </row>
    <row r="48" spans="2:9" x14ac:dyDescent="0.35">
      <c r="B48" s="7" t="s">
        <v>25</v>
      </c>
      <c r="C48" s="5">
        <v>5.0999999999999996</v>
      </c>
      <c r="D48" s="7" t="s">
        <v>1109</v>
      </c>
      <c r="E48" s="38">
        <v>10.175459999999999</v>
      </c>
      <c r="F48" s="38">
        <v>-85.108440000000002</v>
      </c>
      <c r="G48" s="5" t="str">
        <f>_xlfn.CONCAT(Sample_Coordinates[[#This Row],[Latitude]], ", ",  Sample_Coordinates[[#This Row],[Longitude]])</f>
        <v>10.17546, -85.10844</v>
      </c>
      <c r="H48" s="5" t="e">
        <f>_xlfn.XLOOKUP(B48,#REF!,#REF!)</f>
        <v>#REF!</v>
      </c>
      <c r="I48" s="5" t="e">
        <f>_xlfn.XLOOKUP(B48,#REF!,#REF!)</f>
        <v>#REF!</v>
      </c>
    </row>
    <row r="49" spans="2:9" x14ac:dyDescent="0.35">
      <c r="B49" s="7" t="s">
        <v>25</v>
      </c>
      <c r="C49" s="5">
        <v>5.2</v>
      </c>
      <c r="D49" s="7" t="s">
        <v>1110</v>
      </c>
      <c r="E49" s="38">
        <v>10.17525</v>
      </c>
      <c r="F49" s="38">
        <v>-85.10812</v>
      </c>
      <c r="G49" s="5" t="str">
        <f>_xlfn.CONCAT(Sample_Coordinates[[#This Row],[Latitude]], ", ",  Sample_Coordinates[[#This Row],[Longitude]])</f>
        <v>10.17525, -85.10812</v>
      </c>
      <c r="H49" s="5" t="e">
        <f>_xlfn.XLOOKUP(B49,#REF!,#REF!)</f>
        <v>#REF!</v>
      </c>
      <c r="I49" s="5" t="e">
        <f>_xlfn.XLOOKUP(B49,#REF!,#REF!)</f>
        <v>#REF!</v>
      </c>
    </row>
    <row r="50" spans="2:9" x14ac:dyDescent="0.35">
      <c r="B50" s="7" t="s">
        <v>25</v>
      </c>
      <c r="C50" s="5">
        <v>5.3</v>
      </c>
      <c r="D50" s="7" t="s">
        <v>1111</v>
      </c>
      <c r="E50" s="38">
        <v>10.1754</v>
      </c>
      <c r="F50" s="38">
        <v>-85.107889999999998</v>
      </c>
      <c r="G50" s="5" t="str">
        <f>_xlfn.CONCAT(Sample_Coordinates[[#This Row],[Latitude]], ", ",  Sample_Coordinates[[#This Row],[Longitude]])</f>
        <v>10.1754, -85.10789</v>
      </c>
      <c r="H50" s="5" t="e">
        <f>_xlfn.XLOOKUP(B50,#REF!,#REF!)</f>
        <v>#REF!</v>
      </c>
      <c r="I50" s="5" t="e">
        <f>_xlfn.XLOOKUP(B50,#REF!,#REF!)</f>
        <v>#REF!</v>
      </c>
    </row>
    <row r="51" spans="2:9" x14ac:dyDescent="0.35">
      <c r="B51" s="7" t="s">
        <v>25</v>
      </c>
      <c r="C51" s="37">
        <v>6.1</v>
      </c>
      <c r="D51" s="7" t="s">
        <v>1121</v>
      </c>
      <c r="E51" s="38">
        <v>10.175459999999999</v>
      </c>
      <c r="F51" s="38">
        <v>-85.108440000000002</v>
      </c>
      <c r="G51" s="5" t="str">
        <f>_xlfn.CONCAT(Sample_Coordinates[[#This Row],[Latitude]], ", ",  Sample_Coordinates[[#This Row],[Longitude]])</f>
        <v>10.17546, -85.10844</v>
      </c>
      <c r="H51" s="5" t="e">
        <f>_xlfn.XLOOKUP(B51,#REF!,#REF!)</f>
        <v>#REF!</v>
      </c>
      <c r="I51" s="5" t="e">
        <f>_xlfn.XLOOKUP(B51,#REF!,#REF!)</f>
        <v>#REF!</v>
      </c>
    </row>
    <row r="52" spans="2:9" x14ac:dyDescent="0.35">
      <c r="B52" s="7" t="s">
        <v>25</v>
      </c>
      <c r="C52" s="37">
        <v>6.2</v>
      </c>
      <c r="D52" s="7" t="s">
        <v>1122</v>
      </c>
      <c r="E52" s="38">
        <v>10.17525</v>
      </c>
      <c r="F52" s="38">
        <v>-85.10812</v>
      </c>
      <c r="G52" s="5" t="str">
        <f>_xlfn.CONCAT(Sample_Coordinates[[#This Row],[Latitude]], ", ",  Sample_Coordinates[[#This Row],[Longitude]])</f>
        <v>10.17525, -85.10812</v>
      </c>
      <c r="H52" s="5" t="e">
        <f>_xlfn.XLOOKUP(B52,#REF!,#REF!)</f>
        <v>#REF!</v>
      </c>
      <c r="I52" s="5" t="e">
        <f>_xlfn.XLOOKUP(B52,#REF!,#REF!)</f>
        <v>#REF!</v>
      </c>
    </row>
    <row r="53" spans="2:9" x14ac:dyDescent="0.35">
      <c r="B53" s="7" t="s">
        <v>25</v>
      </c>
      <c r="C53" s="37">
        <v>6.3</v>
      </c>
      <c r="D53" s="7" t="s">
        <v>1123</v>
      </c>
      <c r="E53" s="38">
        <v>10.1754</v>
      </c>
      <c r="F53" s="38">
        <v>-85.107889999999998</v>
      </c>
      <c r="G53" s="5" t="str">
        <f>_xlfn.CONCAT(Sample_Coordinates[[#This Row],[Latitude]], ", ",  Sample_Coordinates[[#This Row],[Longitude]])</f>
        <v>10.1754, -85.10789</v>
      </c>
      <c r="H53" s="5" t="e">
        <f>_xlfn.XLOOKUP(B53,#REF!,#REF!)</f>
        <v>#REF!</v>
      </c>
      <c r="I53" s="5" t="e">
        <f>_xlfn.XLOOKUP(B53,#REF!,#REF!)</f>
        <v>#REF!</v>
      </c>
    </row>
    <row r="54" spans="2:9" x14ac:dyDescent="0.35">
      <c r="B54" s="7" t="s">
        <v>49</v>
      </c>
      <c r="C54" s="5">
        <v>1.1000000000000001</v>
      </c>
      <c r="D54" s="7" t="s">
        <v>321</v>
      </c>
      <c r="E54" s="38">
        <v>9.9595199999999995</v>
      </c>
      <c r="F54" s="38">
        <v>-85.024720000000002</v>
      </c>
      <c r="G54" s="5" t="str">
        <f>_xlfn.CONCAT(Sample_Coordinates[[#This Row],[Latitude]], ", ",  Sample_Coordinates[[#This Row],[Longitude]])</f>
        <v>9.95952, -85.02472</v>
      </c>
      <c r="H54" s="5" t="e">
        <f>_xlfn.XLOOKUP(B54,#REF!,#REF!)</f>
        <v>#REF!</v>
      </c>
      <c r="I54" s="5" t="e">
        <f>_xlfn.XLOOKUP(B54,#REF!,#REF!)</f>
        <v>#REF!</v>
      </c>
    </row>
    <row r="55" spans="2:9" x14ac:dyDescent="0.35">
      <c r="B55" s="7" t="s">
        <v>49</v>
      </c>
      <c r="C55" s="5">
        <v>1.2</v>
      </c>
      <c r="D55" s="7" t="s">
        <v>322</v>
      </c>
      <c r="E55" s="38">
        <v>9.95932</v>
      </c>
      <c r="F55" s="38">
        <v>-85.025120000000001</v>
      </c>
      <c r="G55" s="5" t="str">
        <f>_xlfn.CONCAT(Sample_Coordinates[[#This Row],[Latitude]], ", ",  Sample_Coordinates[[#This Row],[Longitude]])</f>
        <v>9.95932, -85.02512</v>
      </c>
      <c r="H55" s="5" t="e">
        <f>_xlfn.XLOOKUP(B55,#REF!,#REF!)</f>
        <v>#REF!</v>
      </c>
      <c r="I55" s="5" t="e">
        <f>_xlfn.XLOOKUP(B55,#REF!,#REF!)</f>
        <v>#REF!</v>
      </c>
    </row>
    <row r="56" spans="2:9" x14ac:dyDescent="0.35">
      <c r="B56" s="7" t="s">
        <v>49</v>
      </c>
      <c r="C56" s="5">
        <v>1.3</v>
      </c>
      <c r="D56" s="7" t="s">
        <v>323</v>
      </c>
      <c r="E56" s="38">
        <v>9.9593000000000007</v>
      </c>
      <c r="F56" s="38">
        <v>-85.025419999999997</v>
      </c>
      <c r="G56" s="5" t="str">
        <f>_xlfn.CONCAT(Sample_Coordinates[[#This Row],[Latitude]], ", ",  Sample_Coordinates[[#This Row],[Longitude]])</f>
        <v>9.9593, -85.02542</v>
      </c>
      <c r="H56" s="5" t="e">
        <f>_xlfn.XLOOKUP(B56,#REF!,#REF!)</f>
        <v>#REF!</v>
      </c>
      <c r="I56" s="5" t="e">
        <f>_xlfn.XLOOKUP(B56,#REF!,#REF!)</f>
        <v>#REF!</v>
      </c>
    </row>
    <row r="57" spans="2:9" x14ac:dyDescent="0.35">
      <c r="B57" s="7" t="s">
        <v>49</v>
      </c>
      <c r="C57" s="5">
        <v>2.1</v>
      </c>
      <c r="D57" s="7" t="s">
        <v>1028</v>
      </c>
      <c r="E57" s="38">
        <v>9.9595199999999995</v>
      </c>
      <c r="F57" s="38">
        <v>-85.024730000000005</v>
      </c>
      <c r="G57" s="5" t="str">
        <f>_xlfn.CONCAT(Sample_Coordinates[[#This Row],[Latitude]], ", ",  Sample_Coordinates[[#This Row],[Longitude]])</f>
        <v>9.95952, -85.02473</v>
      </c>
      <c r="H57" s="5" t="e">
        <f>_xlfn.XLOOKUP(B57,#REF!,#REF!)</f>
        <v>#REF!</v>
      </c>
      <c r="I57" s="5" t="e">
        <f>_xlfn.XLOOKUP(B57,#REF!,#REF!)</f>
        <v>#REF!</v>
      </c>
    </row>
    <row r="58" spans="2:9" x14ac:dyDescent="0.35">
      <c r="B58" s="7" t="s">
        <v>49</v>
      </c>
      <c r="C58" s="5">
        <v>2.2000000000000002</v>
      </c>
      <c r="D58" s="7" t="s">
        <v>1029</v>
      </c>
      <c r="E58" s="38">
        <v>9.9593100000000003</v>
      </c>
      <c r="F58" s="38">
        <v>-85.025069999999999</v>
      </c>
      <c r="G58" s="5" t="str">
        <f>_xlfn.CONCAT(Sample_Coordinates[[#This Row],[Latitude]], ", ",  Sample_Coordinates[[#This Row],[Longitude]])</f>
        <v>9.95931, -85.02507</v>
      </c>
      <c r="H58" s="5" t="e">
        <f>_xlfn.XLOOKUP(B58,#REF!,#REF!)</f>
        <v>#REF!</v>
      </c>
      <c r="I58" s="5" t="e">
        <f>_xlfn.XLOOKUP(B58,#REF!,#REF!)</f>
        <v>#REF!</v>
      </c>
    </row>
    <row r="59" spans="2:9" x14ac:dyDescent="0.35">
      <c r="B59" s="7" t="s">
        <v>49</v>
      </c>
      <c r="C59" s="5">
        <v>2.2999999999999998</v>
      </c>
      <c r="D59" s="7" t="s">
        <v>1030</v>
      </c>
      <c r="E59" s="38">
        <v>9.9593500000000006</v>
      </c>
      <c r="F59" s="38">
        <v>-85.025379999999998</v>
      </c>
      <c r="G59" s="5" t="str">
        <f>_xlfn.CONCAT(Sample_Coordinates[[#This Row],[Latitude]], ", ",  Sample_Coordinates[[#This Row],[Longitude]])</f>
        <v>9.95935, -85.02538</v>
      </c>
      <c r="H59" s="5" t="e">
        <f>_xlfn.XLOOKUP(B59,#REF!,#REF!)</f>
        <v>#REF!</v>
      </c>
      <c r="I59" s="5" t="e">
        <f>_xlfn.XLOOKUP(B59,#REF!,#REF!)</f>
        <v>#REF!</v>
      </c>
    </row>
    <row r="60" spans="2:9" x14ac:dyDescent="0.35">
      <c r="B60" s="7" t="s">
        <v>49</v>
      </c>
      <c r="C60" s="5">
        <v>3.1</v>
      </c>
      <c r="D60" s="7" t="s">
        <v>1035</v>
      </c>
      <c r="E60" s="38">
        <v>9.9595099999999999</v>
      </c>
      <c r="F60" s="38">
        <v>-85.024760000000001</v>
      </c>
      <c r="G60" s="5" t="str">
        <f>_xlfn.CONCAT(Sample_Coordinates[[#This Row],[Latitude]], ", ",  Sample_Coordinates[[#This Row],[Longitude]])</f>
        <v>9.95951, -85.02476</v>
      </c>
      <c r="H60" s="5" t="e">
        <f>_xlfn.XLOOKUP(B60,#REF!,#REF!)</f>
        <v>#REF!</v>
      </c>
      <c r="I60" s="5" t="e">
        <f>_xlfn.XLOOKUP(B60,#REF!,#REF!)</f>
        <v>#REF!</v>
      </c>
    </row>
    <row r="61" spans="2:9" x14ac:dyDescent="0.35">
      <c r="B61" s="7" t="s">
        <v>49</v>
      </c>
      <c r="C61" s="5">
        <v>3.2</v>
      </c>
      <c r="D61" s="7" t="s">
        <v>1036</v>
      </c>
      <c r="E61" s="38">
        <v>9.95932</v>
      </c>
      <c r="F61" s="38">
        <v>-85.025120000000001</v>
      </c>
      <c r="G61" s="5" t="str">
        <f>_xlfn.CONCAT(Sample_Coordinates[[#This Row],[Latitude]], ", ",  Sample_Coordinates[[#This Row],[Longitude]])</f>
        <v>9.95932, -85.02512</v>
      </c>
      <c r="H61" s="5" t="e">
        <f>_xlfn.XLOOKUP(B61,#REF!,#REF!)</f>
        <v>#REF!</v>
      </c>
      <c r="I61" s="5" t="e">
        <f>_xlfn.XLOOKUP(B61,#REF!,#REF!)</f>
        <v>#REF!</v>
      </c>
    </row>
    <row r="62" spans="2:9" x14ac:dyDescent="0.35">
      <c r="B62" s="7" t="s">
        <v>49</v>
      </c>
      <c r="C62" s="5">
        <v>3.3</v>
      </c>
      <c r="D62" s="7" t="s">
        <v>1034</v>
      </c>
      <c r="E62" s="38">
        <v>9.9593100000000003</v>
      </c>
      <c r="F62" s="38">
        <v>-85.025419999999997</v>
      </c>
      <c r="G62" s="5" t="str">
        <f>_xlfn.CONCAT(Sample_Coordinates[[#This Row],[Latitude]], ", ",  Sample_Coordinates[[#This Row],[Longitude]])</f>
        <v>9.95931, -85.02542</v>
      </c>
      <c r="H62" s="5" t="e">
        <f>_xlfn.XLOOKUP(B62,#REF!,#REF!)</f>
        <v>#REF!</v>
      </c>
      <c r="I62" s="5" t="e">
        <f>_xlfn.XLOOKUP(B62,#REF!,#REF!)</f>
        <v>#REF!</v>
      </c>
    </row>
    <row r="63" spans="2:9" x14ac:dyDescent="0.35">
      <c r="B63" s="7" t="s">
        <v>49</v>
      </c>
      <c r="C63" s="5">
        <v>4.0999999999999996</v>
      </c>
      <c r="D63" s="7" t="s">
        <v>1107</v>
      </c>
      <c r="E63" s="38">
        <v>9.9595000000000002</v>
      </c>
      <c r="F63" s="38">
        <v>-85.024810000000002</v>
      </c>
      <c r="G63" s="5" t="str">
        <f>_xlfn.CONCAT(Sample_Coordinates[[#This Row],[Latitude]], ", ",  Sample_Coordinates[[#This Row],[Longitude]])</f>
        <v>9.9595, -85.02481</v>
      </c>
      <c r="H63" s="5" t="e">
        <f>_xlfn.XLOOKUP(B63,#REF!,#REF!)</f>
        <v>#REF!</v>
      </c>
      <c r="I63" s="5" t="e">
        <f>_xlfn.XLOOKUP(B63,#REF!,#REF!)</f>
        <v>#REF!</v>
      </c>
    </row>
    <row r="64" spans="2:9" x14ac:dyDescent="0.35">
      <c r="B64" s="7" t="s">
        <v>49</v>
      </c>
      <c r="C64" s="5">
        <v>4.2</v>
      </c>
      <c r="D64" s="7" t="s">
        <v>1105</v>
      </c>
      <c r="E64" s="38">
        <v>9.9593299999999996</v>
      </c>
      <c r="F64" s="38">
        <v>-85.025099999999995</v>
      </c>
      <c r="G64" s="5" t="str">
        <f>_xlfn.CONCAT(Sample_Coordinates[[#This Row],[Latitude]], ", ",  Sample_Coordinates[[#This Row],[Longitude]])</f>
        <v>9.95933, -85.0251</v>
      </c>
      <c r="H64" s="5" t="e">
        <f>_xlfn.XLOOKUP(B64,#REF!,#REF!)</f>
        <v>#REF!</v>
      </c>
      <c r="I64" s="5" t="e">
        <f>_xlfn.XLOOKUP(B64,#REF!,#REF!)</f>
        <v>#REF!</v>
      </c>
    </row>
    <row r="65" spans="2:9" x14ac:dyDescent="0.35">
      <c r="B65" s="7" t="s">
        <v>49</v>
      </c>
      <c r="C65" s="5">
        <v>4.3</v>
      </c>
      <c r="D65" s="7" t="s">
        <v>1106</v>
      </c>
      <c r="E65" s="38">
        <v>9.9592700000000001</v>
      </c>
      <c r="F65" s="38">
        <v>-85.02543</v>
      </c>
      <c r="G65" s="5" t="str">
        <f>_xlfn.CONCAT(Sample_Coordinates[[#This Row],[Latitude]], ", ",  Sample_Coordinates[[#This Row],[Longitude]])</f>
        <v>9.95927, -85.02543</v>
      </c>
      <c r="H65" s="5" t="e">
        <f>_xlfn.XLOOKUP(B65,#REF!,#REF!)</f>
        <v>#REF!</v>
      </c>
      <c r="I65" s="5" t="e">
        <f>_xlfn.XLOOKUP(B65,#REF!,#REF!)</f>
        <v>#REF!</v>
      </c>
    </row>
    <row r="66" spans="2:9" x14ac:dyDescent="0.35">
      <c r="B66" s="7" t="s">
        <v>49</v>
      </c>
      <c r="C66" s="37">
        <v>5.0999999999999996</v>
      </c>
      <c r="D66" s="7" t="s">
        <v>1130</v>
      </c>
      <c r="E66" s="38">
        <v>9.9595000000000002</v>
      </c>
      <c r="F66" s="38">
        <v>-85.024810000000002</v>
      </c>
      <c r="G66" s="5" t="str">
        <f>_xlfn.CONCAT(Sample_Coordinates[[#This Row],[Latitude]], ", ",  Sample_Coordinates[[#This Row],[Longitude]])</f>
        <v>9.9595, -85.02481</v>
      </c>
      <c r="H66" s="5" t="e">
        <f>_xlfn.XLOOKUP(B66,#REF!,#REF!)</f>
        <v>#REF!</v>
      </c>
      <c r="I66" s="5" t="e">
        <f>_xlfn.XLOOKUP(B66,#REF!,#REF!)</f>
        <v>#REF!</v>
      </c>
    </row>
    <row r="67" spans="2:9" x14ac:dyDescent="0.35">
      <c r="B67" s="7" t="s">
        <v>49</v>
      </c>
      <c r="C67" s="37">
        <v>5.2</v>
      </c>
      <c r="D67" s="7" t="s">
        <v>1131</v>
      </c>
      <c r="E67" s="38">
        <v>9.9593299999999996</v>
      </c>
      <c r="F67" s="38">
        <v>-85.025099999999995</v>
      </c>
      <c r="G67" s="5" t="str">
        <f>_xlfn.CONCAT(Sample_Coordinates[[#This Row],[Latitude]], ", ",  Sample_Coordinates[[#This Row],[Longitude]])</f>
        <v>9.95933, -85.0251</v>
      </c>
      <c r="H67" s="5" t="e">
        <f>_xlfn.XLOOKUP(B67,#REF!,#REF!)</f>
        <v>#REF!</v>
      </c>
      <c r="I67" s="5" t="e">
        <f>_xlfn.XLOOKUP(B67,#REF!,#REF!)</f>
        <v>#REF!</v>
      </c>
    </row>
    <row r="68" spans="2:9" x14ac:dyDescent="0.35">
      <c r="B68" s="7" t="s">
        <v>49</v>
      </c>
      <c r="C68" s="5">
        <v>5.3</v>
      </c>
      <c r="D68" s="7" t="s">
        <v>1108</v>
      </c>
      <c r="E68" s="38">
        <v>9.95932</v>
      </c>
      <c r="F68" s="38">
        <v>-85.025369999999995</v>
      </c>
      <c r="G68" s="5" t="str">
        <f>_xlfn.CONCAT(Sample_Coordinates[[#This Row],[Latitude]], ", ",  Sample_Coordinates[[#This Row],[Longitude]])</f>
        <v>9.95932, -85.02537</v>
      </c>
      <c r="H68" s="5" t="e">
        <f>_xlfn.XLOOKUP(B68,#REF!,#REF!)</f>
        <v>#REF!</v>
      </c>
      <c r="I68" s="5" t="e">
        <f>_xlfn.XLOOKUP(B68,#REF!,#REF!)</f>
        <v>#REF!</v>
      </c>
    </row>
    <row r="69" spans="2:9" x14ac:dyDescent="0.35">
      <c r="B69" s="7" t="s">
        <v>16</v>
      </c>
      <c r="C69" s="5">
        <v>1.1000000000000001</v>
      </c>
      <c r="D69" s="7" t="s">
        <v>300</v>
      </c>
      <c r="E69" s="38">
        <v>10.06753</v>
      </c>
      <c r="F69" s="38">
        <v>-84.957470000000001</v>
      </c>
      <c r="G69" s="5" t="str">
        <f>_xlfn.CONCAT(Sample_Coordinates[[#This Row],[Latitude]], ", ",  Sample_Coordinates[[#This Row],[Longitude]])</f>
        <v>10.06753, -84.95747</v>
      </c>
      <c r="H69" s="5" t="e">
        <f>_xlfn.XLOOKUP(B69,#REF!,#REF!)</f>
        <v>#REF!</v>
      </c>
      <c r="I69" s="5" t="e">
        <f>_xlfn.XLOOKUP(B69,#REF!,#REF!)</f>
        <v>#REF!</v>
      </c>
    </row>
    <row r="70" spans="2:9" x14ac:dyDescent="0.35">
      <c r="B70" s="7" t="s">
        <v>16</v>
      </c>
      <c r="C70" s="5">
        <v>1.2</v>
      </c>
      <c r="D70" s="7" t="s">
        <v>301</v>
      </c>
      <c r="E70" s="38">
        <v>10.06737</v>
      </c>
      <c r="F70" s="38">
        <v>-84.958079999999995</v>
      </c>
      <c r="G70" s="5" t="str">
        <f>_xlfn.CONCAT(Sample_Coordinates[[#This Row],[Latitude]], ", ",  Sample_Coordinates[[#This Row],[Longitude]])</f>
        <v>10.06737, -84.95808</v>
      </c>
      <c r="H70" s="5" t="e">
        <f>_xlfn.XLOOKUP(B70,#REF!,#REF!)</f>
        <v>#REF!</v>
      </c>
      <c r="I70" s="5" t="e">
        <f>_xlfn.XLOOKUP(B70,#REF!,#REF!)</f>
        <v>#REF!</v>
      </c>
    </row>
    <row r="71" spans="2:9" x14ac:dyDescent="0.35">
      <c r="B71" s="7" t="s">
        <v>16</v>
      </c>
      <c r="C71" s="5">
        <v>1.3</v>
      </c>
      <c r="D71" s="7" t="s">
        <v>302</v>
      </c>
      <c r="E71" s="38">
        <v>10.0672</v>
      </c>
      <c r="F71" s="38">
        <v>-84.958280000000002</v>
      </c>
      <c r="G71" s="5" t="str">
        <f>_xlfn.CONCAT(Sample_Coordinates[[#This Row],[Latitude]], ", ",  Sample_Coordinates[[#This Row],[Longitude]])</f>
        <v>10.0672, -84.95828</v>
      </c>
      <c r="H71" s="5" t="e">
        <f>_xlfn.XLOOKUP(B71,#REF!,#REF!)</f>
        <v>#REF!</v>
      </c>
      <c r="I71" s="5" t="e">
        <f>_xlfn.XLOOKUP(B71,#REF!,#REF!)</f>
        <v>#REF!</v>
      </c>
    </row>
    <row r="72" spans="2:9" x14ac:dyDescent="0.35">
      <c r="B72" s="7" t="s">
        <v>16</v>
      </c>
      <c r="C72" s="5">
        <v>2.1</v>
      </c>
      <c r="D72" s="7" t="s">
        <v>312</v>
      </c>
      <c r="E72" s="38">
        <v>10.06757</v>
      </c>
      <c r="F72" s="38">
        <v>-84.957430000000002</v>
      </c>
      <c r="G72" s="5" t="str">
        <f>_xlfn.CONCAT(Sample_Coordinates[[#This Row],[Latitude]], ", ",  Sample_Coordinates[[#This Row],[Longitude]])</f>
        <v>10.06757, -84.95743</v>
      </c>
      <c r="H72" s="5" t="e">
        <f>_xlfn.XLOOKUP(B72,#REF!,#REF!)</f>
        <v>#REF!</v>
      </c>
      <c r="I72" s="5" t="e">
        <f>_xlfn.XLOOKUP(B72,#REF!,#REF!)</f>
        <v>#REF!</v>
      </c>
    </row>
    <row r="73" spans="2:9" x14ac:dyDescent="0.35">
      <c r="B73" s="7" t="s">
        <v>16</v>
      </c>
      <c r="C73" s="5">
        <v>2.2000000000000002</v>
      </c>
      <c r="D73" s="7" t="s">
        <v>313</v>
      </c>
      <c r="E73" s="38">
        <v>10.06737</v>
      </c>
      <c r="F73" s="38">
        <v>-84.958079999999995</v>
      </c>
      <c r="G73" s="5" t="str">
        <f>_xlfn.CONCAT(Sample_Coordinates[[#This Row],[Latitude]], ", ",  Sample_Coordinates[[#This Row],[Longitude]])</f>
        <v>10.06737, -84.95808</v>
      </c>
      <c r="H73" s="5" t="e">
        <f>_xlfn.XLOOKUP(B73,#REF!,#REF!)</f>
        <v>#REF!</v>
      </c>
      <c r="I73" s="5" t="e">
        <f>_xlfn.XLOOKUP(B73,#REF!,#REF!)</f>
        <v>#REF!</v>
      </c>
    </row>
    <row r="74" spans="2:9" x14ac:dyDescent="0.35">
      <c r="B74" s="7" t="s">
        <v>16</v>
      </c>
      <c r="C74" s="5">
        <v>2.2999999999999998</v>
      </c>
      <c r="D74" s="7" t="s">
        <v>314</v>
      </c>
      <c r="E74" s="38">
        <v>10.067299999999999</v>
      </c>
      <c r="F74" s="38">
        <v>-84.958219999999997</v>
      </c>
      <c r="G74" s="5" t="str">
        <f>_xlfn.CONCAT(Sample_Coordinates[[#This Row],[Latitude]], ", ",  Sample_Coordinates[[#This Row],[Longitude]])</f>
        <v>10.0673, -84.95822</v>
      </c>
      <c r="H74" s="5" t="e">
        <f>_xlfn.XLOOKUP(B74,#REF!,#REF!)</f>
        <v>#REF!</v>
      </c>
      <c r="I74" s="5" t="e">
        <f>_xlfn.XLOOKUP(B74,#REF!,#REF!)</f>
        <v>#REF!</v>
      </c>
    </row>
    <row r="75" spans="2:9" x14ac:dyDescent="0.35">
      <c r="B75" s="7" t="s">
        <v>16</v>
      </c>
      <c r="C75" s="5">
        <v>3.1</v>
      </c>
      <c r="D75" s="7" t="s">
        <v>1019</v>
      </c>
      <c r="E75" s="38">
        <v>10.06751</v>
      </c>
      <c r="F75" s="38">
        <v>-84.957449999999994</v>
      </c>
      <c r="G75" s="5" t="str">
        <f>_xlfn.CONCAT(Sample_Coordinates[[#This Row],[Latitude]], ", ",  Sample_Coordinates[[#This Row],[Longitude]])</f>
        <v>10.06751, -84.95745</v>
      </c>
      <c r="H75" s="5" t="e">
        <f>_xlfn.XLOOKUP(B75,#REF!,#REF!)</f>
        <v>#REF!</v>
      </c>
      <c r="I75" s="5" t="e">
        <f>_xlfn.XLOOKUP(B75,#REF!,#REF!)</f>
        <v>#REF!</v>
      </c>
    </row>
    <row r="76" spans="2:9" x14ac:dyDescent="0.35">
      <c r="B76" s="7" t="s">
        <v>16</v>
      </c>
      <c r="C76" s="5">
        <v>3.2</v>
      </c>
      <c r="D76" s="7" t="s">
        <v>1020</v>
      </c>
      <c r="E76" s="38">
        <v>10.067460000000001</v>
      </c>
      <c r="F76" s="38">
        <v>-84.957660000000004</v>
      </c>
      <c r="G76" s="5" t="str">
        <f>_xlfn.CONCAT(Sample_Coordinates[[#This Row],[Latitude]], ", ",  Sample_Coordinates[[#This Row],[Longitude]])</f>
        <v>10.06746, -84.95766</v>
      </c>
      <c r="H76" s="5" t="e">
        <f>_xlfn.XLOOKUP(B76,#REF!,#REF!)</f>
        <v>#REF!</v>
      </c>
      <c r="I76" s="5" t="e">
        <f>_xlfn.XLOOKUP(B76,#REF!,#REF!)</f>
        <v>#REF!</v>
      </c>
    </row>
    <row r="77" spans="2:9" x14ac:dyDescent="0.35">
      <c r="B77" s="7" t="s">
        <v>16</v>
      </c>
      <c r="C77" s="5">
        <v>3.3</v>
      </c>
      <c r="D77" s="7" t="s">
        <v>1021</v>
      </c>
      <c r="E77" s="38">
        <v>10.067360000000001</v>
      </c>
      <c r="F77" s="38">
        <v>-84.958089999999999</v>
      </c>
      <c r="G77" s="5" t="str">
        <f>_xlfn.CONCAT(Sample_Coordinates[[#This Row],[Latitude]], ", ",  Sample_Coordinates[[#This Row],[Longitude]])</f>
        <v>10.06736, -84.95809</v>
      </c>
      <c r="H77" s="5" t="e">
        <f>_xlfn.XLOOKUP(B77,#REF!,#REF!)</f>
        <v>#REF!</v>
      </c>
      <c r="I77" s="5" t="e">
        <f>_xlfn.XLOOKUP(B77,#REF!,#REF!)</f>
        <v>#REF!</v>
      </c>
    </row>
    <row r="78" spans="2:9" x14ac:dyDescent="0.35">
      <c r="B78" s="7" t="s">
        <v>16</v>
      </c>
      <c r="C78" s="5">
        <v>4.0999999999999996</v>
      </c>
      <c r="D78" s="7" t="s">
        <v>1040</v>
      </c>
      <c r="E78" s="38">
        <v>10.06752</v>
      </c>
      <c r="F78" s="38">
        <v>-84.957459999999998</v>
      </c>
      <c r="G78" s="5" t="str">
        <f>_xlfn.CONCAT(Sample_Coordinates[[#This Row],[Latitude]], ", ",  Sample_Coordinates[[#This Row],[Longitude]])</f>
        <v>10.06752, -84.95746</v>
      </c>
      <c r="H78" s="5" t="e">
        <f>_xlfn.XLOOKUP(B78,#REF!,#REF!)</f>
        <v>#REF!</v>
      </c>
      <c r="I78" s="5" t="e">
        <f>_xlfn.XLOOKUP(B78,#REF!,#REF!)</f>
        <v>#REF!</v>
      </c>
    </row>
    <row r="79" spans="2:9" x14ac:dyDescent="0.35">
      <c r="B79" s="7" t="s">
        <v>16</v>
      </c>
      <c r="C79" s="5">
        <v>4.2</v>
      </c>
      <c r="D79" s="7" t="s">
        <v>1052</v>
      </c>
      <c r="E79" s="38">
        <v>10.067449999999999</v>
      </c>
      <c r="F79" s="38">
        <v>-84.957689999999999</v>
      </c>
      <c r="G79" s="5" t="str">
        <f>_xlfn.CONCAT(Sample_Coordinates[[#This Row],[Latitude]], ", ",  Sample_Coordinates[[#This Row],[Longitude]])</f>
        <v>10.06745, -84.95769</v>
      </c>
      <c r="H79" s="5" t="e">
        <f>_xlfn.XLOOKUP(B79,#REF!,#REF!)</f>
        <v>#REF!</v>
      </c>
      <c r="I79" s="5" t="e">
        <f>_xlfn.XLOOKUP(B79,#REF!,#REF!)</f>
        <v>#REF!</v>
      </c>
    </row>
    <row r="80" spans="2:9" x14ac:dyDescent="0.35">
      <c r="B80" s="7" t="s">
        <v>16</v>
      </c>
      <c r="C80" s="5">
        <v>4.3</v>
      </c>
      <c r="D80" s="7" t="s">
        <v>1041</v>
      </c>
      <c r="E80" s="38">
        <v>10.06738</v>
      </c>
      <c r="F80" s="38">
        <v>-84.95805</v>
      </c>
      <c r="G80" s="5" t="str">
        <f>_xlfn.CONCAT(Sample_Coordinates[[#This Row],[Latitude]], ", ",  Sample_Coordinates[[#This Row],[Longitude]])</f>
        <v>10.06738, -84.95805</v>
      </c>
      <c r="H80" s="5" t="e">
        <f>_xlfn.XLOOKUP(B80,#REF!,#REF!)</f>
        <v>#REF!</v>
      </c>
      <c r="I80" s="5" t="e">
        <f>_xlfn.XLOOKUP(B80,#REF!,#REF!)</f>
        <v>#REF!</v>
      </c>
    </row>
    <row r="81" spans="2:9" x14ac:dyDescent="0.35">
      <c r="B81" s="7" t="s">
        <v>16</v>
      </c>
      <c r="C81" s="5">
        <v>5.0999999999999996</v>
      </c>
      <c r="D81" s="7" t="s">
        <v>1098</v>
      </c>
      <c r="E81" s="38">
        <v>10.06751</v>
      </c>
      <c r="F81" s="38">
        <v>-84.957419999999999</v>
      </c>
      <c r="G81" s="5" t="str">
        <f>_xlfn.CONCAT(Sample_Coordinates[[#This Row],[Latitude]], ", ",  Sample_Coordinates[[#This Row],[Longitude]])</f>
        <v>10.06751, -84.95742</v>
      </c>
      <c r="H81" s="5" t="e">
        <f>_xlfn.XLOOKUP(B81,#REF!,#REF!)</f>
        <v>#REF!</v>
      </c>
      <c r="I81" s="5" t="e">
        <f>_xlfn.XLOOKUP(B81,#REF!,#REF!)</f>
        <v>#REF!</v>
      </c>
    </row>
    <row r="82" spans="2:9" x14ac:dyDescent="0.35">
      <c r="B82" s="7" t="s">
        <v>16</v>
      </c>
      <c r="C82" s="5">
        <v>5.2</v>
      </c>
      <c r="D82" s="7" t="s">
        <v>1099</v>
      </c>
      <c r="E82" s="38">
        <v>10.06744</v>
      </c>
      <c r="F82" s="38">
        <v>-84.957679999999996</v>
      </c>
      <c r="G82" s="5" t="str">
        <f>_xlfn.CONCAT(Sample_Coordinates[[#This Row],[Latitude]], ", ",  Sample_Coordinates[[#This Row],[Longitude]])</f>
        <v>10.06744, -84.95768</v>
      </c>
      <c r="H82" s="5" t="e">
        <f>_xlfn.XLOOKUP(B82,#REF!,#REF!)</f>
        <v>#REF!</v>
      </c>
      <c r="I82" s="5" t="e">
        <f>_xlfn.XLOOKUP(B82,#REF!,#REF!)</f>
        <v>#REF!</v>
      </c>
    </row>
    <row r="83" spans="2:9" x14ac:dyDescent="0.35">
      <c r="B83" s="7" t="s">
        <v>16</v>
      </c>
      <c r="C83" s="5">
        <v>5.3</v>
      </c>
      <c r="D83" s="7" t="s">
        <v>1100</v>
      </c>
      <c r="E83" s="38">
        <v>10.067349999999999</v>
      </c>
      <c r="F83" s="38">
        <v>-84.958110000000005</v>
      </c>
      <c r="G83" s="5" t="str">
        <f>_xlfn.CONCAT(Sample_Coordinates[[#This Row],[Latitude]], ", ",  Sample_Coordinates[[#This Row],[Longitude]])</f>
        <v>10.06735, -84.95811</v>
      </c>
      <c r="H83" s="5" t="e">
        <f>_xlfn.XLOOKUP(B83,#REF!,#REF!)</f>
        <v>#REF!</v>
      </c>
      <c r="I83" s="5" t="e">
        <f>_xlfn.XLOOKUP(B83,#REF!,#REF!)</f>
        <v>#REF!</v>
      </c>
    </row>
    <row r="84" spans="2:9" x14ac:dyDescent="0.35">
      <c r="B84" s="7" t="s">
        <v>16</v>
      </c>
      <c r="C84" s="37">
        <v>6.1</v>
      </c>
      <c r="D84" s="7" t="s">
        <v>1136</v>
      </c>
      <c r="E84" s="38">
        <v>10.06751</v>
      </c>
      <c r="F84" s="38">
        <v>-84.957419999999999</v>
      </c>
      <c r="G84" s="5" t="str">
        <f>_xlfn.CONCAT(Sample_Coordinates[[#This Row],[Latitude]], ", ",  Sample_Coordinates[[#This Row],[Longitude]])</f>
        <v>10.06751, -84.95742</v>
      </c>
      <c r="H84" s="5" t="e">
        <f>_xlfn.XLOOKUP(B84,#REF!,#REF!)</f>
        <v>#REF!</v>
      </c>
      <c r="I84" s="5" t="e">
        <f>_xlfn.XLOOKUP(B84,#REF!,#REF!)</f>
        <v>#REF!</v>
      </c>
    </row>
    <row r="85" spans="2:9" x14ac:dyDescent="0.35">
      <c r="B85" s="7" t="s">
        <v>16</v>
      </c>
      <c r="C85" s="37">
        <v>6.2</v>
      </c>
      <c r="D85" s="7" t="s">
        <v>1137</v>
      </c>
      <c r="E85" s="38">
        <v>10.06744</v>
      </c>
      <c r="F85" s="38">
        <v>-84.957679999999996</v>
      </c>
      <c r="G85" s="5" t="str">
        <f>_xlfn.CONCAT(Sample_Coordinates[[#This Row],[Latitude]], ", ",  Sample_Coordinates[[#This Row],[Longitude]])</f>
        <v>10.06744, -84.95768</v>
      </c>
      <c r="H85" s="5" t="e">
        <f>_xlfn.XLOOKUP(B85,#REF!,#REF!)</f>
        <v>#REF!</v>
      </c>
      <c r="I85" s="5" t="e">
        <f>_xlfn.XLOOKUP(B85,#REF!,#REF!)</f>
        <v>#REF!</v>
      </c>
    </row>
    <row r="86" spans="2:9" x14ac:dyDescent="0.35">
      <c r="B86" s="7" t="s">
        <v>16</v>
      </c>
      <c r="C86" s="37">
        <v>6.3</v>
      </c>
      <c r="D86" s="7" t="s">
        <v>1135</v>
      </c>
      <c r="E86" s="38">
        <v>10.17536</v>
      </c>
      <c r="F86" s="38">
        <v>-85.107910000000004</v>
      </c>
      <c r="G86" s="5" t="str">
        <f>_xlfn.CONCAT(Sample_Coordinates[[#This Row],[Latitude]], ", ",  Sample_Coordinates[[#This Row],[Longitude]])</f>
        <v>10.17536, -85.10791</v>
      </c>
      <c r="H86" s="5" t="e">
        <f>_xlfn.XLOOKUP(B86,#REF!,#REF!)</f>
        <v>#REF!</v>
      </c>
      <c r="I86" s="5" t="e">
        <f>_xlfn.XLOOKUP(B86,#REF!,#REF!)</f>
        <v>#REF!</v>
      </c>
    </row>
    <row r="87" spans="2:9" x14ac:dyDescent="0.35">
      <c r="B87" s="7" t="s">
        <v>0</v>
      </c>
      <c r="C87" s="5">
        <v>1.1000000000000001</v>
      </c>
      <c r="D87" s="7" t="s">
        <v>297</v>
      </c>
      <c r="E87" s="38">
        <v>9.8671299999999995</v>
      </c>
      <c r="F87" s="38">
        <v>-84.696629999999999</v>
      </c>
      <c r="G87" s="5" t="str">
        <f>_xlfn.CONCAT(Sample_Coordinates[[#This Row],[Latitude]], ", ",  Sample_Coordinates[[#This Row],[Longitude]])</f>
        <v>9.86713, -84.69663</v>
      </c>
      <c r="H87" s="5" t="e">
        <f>_xlfn.XLOOKUP(B87,#REF!,#REF!)</f>
        <v>#REF!</v>
      </c>
      <c r="I87" s="5" t="e">
        <f>_xlfn.XLOOKUP(B87,#REF!,#REF!)</f>
        <v>#REF!</v>
      </c>
    </row>
    <row r="88" spans="2:9" x14ac:dyDescent="0.35">
      <c r="B88" s="7" t="s">
        <v>0</v>
      </c>
      <c r="C88" s="5">
        <v>1.2</v>
      </c>
      <c r="D88" s="7" t="s">
        <v>298</v>
      </c>
      <c r="E88" s="38">
        <v>9.8673699999999993</v>
      </c>
      <c r="F88" s="38">
        <v>-84.6965</v>
      </c>
      <c r="G88" s="5" t="str">
        <f>_xlfn.CONCAT(Sample_Coordinates[[#This Row],[Latitude]], ", ",  Sample_Coordinates[[#This Row],[Longitude]])</f>
        <v>9.86737, -84.6965</v>
      </c>
      <c r="H88" s="5" t="e">
        <f>_xlfn.XLOOKUP(B88,#REF!,#REF!)</f>
        <v>#REF!</v>
      </c>
      <c r="I88" s="5" t="e">
        <f>_xlfn.XLOOKUP(B88,#REF!,#REF!)</f>
        <v>#REF!</v>
      </c>
    </row>
    <row r="89" spans="2:9" x14ac:dyDescent="0.35">
      <c r="B89" s="7" t="s">
        <v>0</v>
      </c>
      <c r="C89" s="5">
        <v>1.3</v>
      </c>
      <c r="D89" s="7" t="s">
        <v>299</v>
      </c>
      <c r="E89" s="38">
        <v>9.8675499999999996</v>
      </c>
      <c r="F89" s="38">
        <v>-84.696399999999997</v>
      </c>
      <c r="G89" s="5" t="str">
        <f>_xlfn.CONCAT(Sample_Coordinates[[#This Row],[Latitude]], ", ",  Sample_Coordinates[[#This Row],[Longitude]])</f>
        <v>9.86755, -84.6964</v>
      </c>
      <c r="H89" s="5" t="e">
        <f>_xlfn.XLOOKUP(B89,#REF!,#REF!)</f>
        <v>#REF!</v>
      </c>
      <c r="I89" s="5" t="e">
        <f>_xlfn.XLOOKUP(B89,#REF!,#REF!)</f>
        <v>#REF!</v>
      </c>
    </row>
    <row r="90" spans="2:9" x14ac:dyDescent="0.35">
      <c r="B90" s="7" t="s">
        <v>0</v>
      </c>
      <c r="C90" s="5">
        <v>2.1</v>
      </c>
      <c r="D90" s="7" t="s">
        <v>309</v>
      </c>
      <c r="E90" s="38">
        <v>9.8671199999999999</v>
      </c>
      <c r="F90" s="38">
        <v>-84.696700000000007</v>
      </c>
      <c r="G90" s="5" t="str">
        <f>_xlfn.CONCAT(Sample_Coordinates[[#This Row],[Latitude]], ", ",  Sample_Coordinates[[#This Row],[Longitude]])</f>
        <v>9.86712, -84.6967</v>
      </c>
      <c r="H90" s="5" t="e">
        <f>_xlfn.XLOOKUP(B90,#REF!,#REF!)</f>
        <v>#REF!</v>
      </c>
      <c r="I90" s="5" t="e">
        <f>_xlfn.XLOOKUP(B90,#REF!,#REF!)</f>
        <v>#REF!</v>
      </c>
    </row>
    <row r="91" spans="2:9" x14ac:dyDescent="0.35">
      <c r="B91" s="7" t="s">
        <v>0</v>
      </c>
      <c r="C91" s="5">
        <v>2.2000000000000002</v>
      </c>
      <c r="D91" s="7" t="s">
        <v>310</v>
      </c>
      <c r="E91" s="38">
        <v>9.8673699999999993</v>
      </c>
      <c r="F91" s="38">
        <v>-84.696529999999996</v>
      </c>
      <c r="G91" s="5" t="str">
        <f>_xlfn.CONCAT(Sample_Coordinates[[#This Row],[Latitude]], ", ",  Sample_Coordinates[[#This Row],[Longitude]])</f>
        <v>9.86737, -84.69653</v>
      </c>
      <c r="H91" s="5" t="e">
        <f>_xlfn.XLOOKUP(B91,#REF!,#REF!)</f>
        <v>#REF!</v>
      </c>
      <c r="I91" s="5" t="e">
        <f>_xlfn.XLOOKUP(B91,#REF!,#REF!)</f>
        <v>#REF!</v>
      </c>
    </row>
    <row r="92" spans="2:9" x14ac:dyDescent="0.35">
      <c r="B92" s="7" t="s">
        <v>0</v>
      </c>
      <c r="C92" s="5">
        <v>2.2999999999999998</v>
      </c>
      <c r="D92" s="7" t="s">
        <v>311</v>
      </c>
      <c r="E92" s="38">
        <v>9.8675700000000006</v>
      </c>
      <c r="F92" s="38">
        <v>-84.696399999999997</v>
      </c>
      <c r="G92" s="5" t="str">
        <f>_xlfn.CONCAT(Sample_Coordinates[[#This Row],[Latitude]], ", ",  Sample_Coordinates[[#This Row],[Longitude]])</f>
        <v>9.86757, -84.6964</v>
      </c>
      <c r="H92" s="5" t="e">
        <f>_xlfn.XLOOKUP(B92,#REF!,#REF!)</f>
        <v>#REF!</v>
      </c>
      <c r="I92" s="5" t="e">
        <f>_xlfn.XLOOKUP(B92,#REF!,#REF!)</f>
        <v>#REF!</v>
      </c>
    </row>
    <row r="93" spans="2:9" x14ac:dyDescent="0.35">
      <c r="B93" s="7" t="s">
        <v>0</v>
      </c>
      <c r="C93" s="5">
        <v>3.1</v>
      </c>
      <c r="D93" s="7" t="s">
        <v>1018</v>
      </c>
      <c r="E93" s="38">
        <v>9.8671199999999999</v>
      </c>
      <c r="F93" s="38">
        <v>-84.696600000000004</v>
      </c>
      <c r="G93" s="5" t="str">
        <f>_xlfn.CONCAT(Sample_Coordinates[[#This Row],[Latitude]], ", ",  Sample_Coordinates[[#This Row],[Longitude]])</f>
        <v>9.86712, -84.6966</v>
      </c>
      <c r="H93" s="5" t="e">
        <f>_xlfn.XLOOKUP(B93,#REF!,#REF!)</f>
        <v>#REF!</v>
      </c>
      <c r="I93" s="5" t="e">
        <f>_xlfn.XLOOKUP(B93,#REF!,#REF!)</f>
        <v>#REF!</v>
      </c>
    </row>
    <row r="94" spans="2:9" x14ac:dyDescent="0.35">
      <c r="B94" s="7" t="s">
        <v>0</v>
      </c>
      <c r="C94" s="5">
        <v>3.2</v>
      </c>
      <c r="D94" s="7" t="s">
        <v>1017</v>
      </c>
      <c r="E94" s="38">
        <v>9.8674099999999996</v>
      </c>
      <c r="F94" s="38">
        <v>-84.696460000000002</v>
      </c>
      <c r="G94" s="5" t="str">
        <f>_xlfn.CONCAT(Sample_Coordinates[[#This Row],[Latitude]], ", ",  Sample_Coordinates[[#This Row],[Longitude]])</f>
        <v>9.86741, -84.69646</v>
      </c>
      <c r="H94" s="5" t="e">
        <f>_xlfn.XLOOKUP(B94,#REF!,#REF!)</f>
        <v>#REF!</v>
      </c>
      <c r="I94" s="5" t="e">
        <f>_xlfn.XLOOKUP(B94,#REF!,#REF!)</f>
        <v>#REF!</v>
      </c>
    </row>
    <row r="95" spans="2:9" x14ac:dyDescent="0.35">
      <c r="B95" s="7" t="s">
        <v>0</v>
      </c>
      <c r="C95" s="5">
        <v>3.3</v>
      </c>
      <c r="D95" s="7" t="s">
        <v>1016</v>
      </c>
      <c r="E95" s="38">
        <v>9.8675800000000002</v>
      </c>
      <c r="F95" s="38">
        <v>-84.696389999999994</v>
      </c>
      <c r="G95" s="5" t="str">
        <f>_xlfn.CONCAT(Sample_Coordinates[[#This Row],[Latitude]], ", ",  Sample_Coordinates[[#This Row],[Longitude]])</f>
        <v>9.86758, -84.69639</v>
      </c>
      <c r="H95" s="5" t="e">
        <f>_xlfn.XLOOKUP(B95,#REF!,#REF!)</f>
        <v>#REF!</v>
      </c>
      <c r="I95" s="5" t="e">
        <f>_xlfn.XLOOKUP(B95,#REF!,#REF!)</f>
        <v>#REF!</v>
      </c>
    </row>
    <row r="96" spans="2:9" x14ac:dyDescent="0.35">
      <c r="B96" s="7" t="s">
        <v>0</v>
      </c>
      <c r="C96" s="5">
        <v>4.0999999999999996</v>
      </c>
      <c r="D96" s="7" t="s">
        <v>1045</v>
      </c>
      <c r="E96" s="38">
        <v>9.8671500000000005</v>
      </c>
      <c r="F96" s="38">
        <v>-84.696619999999996</v>
      </c>
      <c r="G96" s="5" t="str">
        <f>_xlfn.CONCAT(Sample_Coordinates[[#This Row],[Latitude]], ", ",  Sample_Coordinates[[#This Row],[Longitude]])</f>
        <v>9.86715, -84.69662</v>
      </c>
      <c r="H96" s="5" t="e">
        <f>_xlfn.XLOOKUP(B96,#REF!,#REF!)</f>
        <v>#REF!</v>
      </c>
      <c r="I96" s="5" t="e">
        <f>_xlfn.XLOOKUP(B96,#REF!,#REF!)</f>
        <v>#REF!</v>
      </c>
    </row>
    <row r="97" spans="2:9" x14ac:dyDescent="0.35">
      <c r="B97" s="7" t="s">
        <v>0</v>
      </c>
      <c r="C97" s="5">
        <v>4.2</v>
      </c>
      <c r="D97" s="7" t="s">
        <v>1046</v>
      </c>
      <c r="E97" s="38">
        <v>9.8674099999999996</v>
      </c>
      <c r="F97" s="38">
        <v>-84.696489999999997</v>
      </c>
      <c r="G97" s="5" t="str">
        <f>_xlfn.CONCAT(Sample_Coordinates[[#This Row],[Latitude]], ", ",  Sample_Coordinates[[#This Row],[Longitude]])</f>
        <v>9.86741, -84.69649</v>
      </c>
      <c r="H97" s="5" t="e">
        <f>_xlfn.XLOOKUP(B97,#REF!,#REF!)</f>
        <v>#REF!</v>
      </c>
      <c r="I97" s="5" t="e">
        <f>_xlfn.XLOOKUP(B97,#REF!,#REF!)</f>
        <v>#REF!</v>
      </c>
    </row>
    <row r="98" spans="2:9" x14ac:dyDescent="0.35">
      <c r="B98" s="7" t="s">
        <v>0</v>
      </c>
      <c r="C98" s="5">
        <v>4.3</v>
      </c>
      <c r="D98" s="7" t="s">
        <v>1047</v>
      </c>
      <c r="E98" s="38">
        <v>9.8675899999999999</v>
      </c>
      <c r="F98" s="38">
        <v>-84.696380000000005</v>
      </c>
      <c r="G98" s="5" t="str">
        <f>_xlfn.CONCAT(Sample_Coordinates[[#This Row],[Latitude]], ", ",  Sample_Coordinates[[#This Row],[Longitude]])</f>
        <v>9.86759, -84.69638</v>
      </c>
      <c r="H98" s="5" t="e">
        <f>_xlfn.XLOOKUP(B98,#REF!,#REF!)</f>
        <v>#REF!</v>
      </c>
      <c r="I98" s="5" t="e">
        <f>_xlfn.XLOOKUP(B98,#REF!,#REF!)</f>
        <v>#REF!</v>
      </c>
    </row>
    <row r="99" spans="2:9" x14ac:dyDescent="0.35">
      <c r="B99" s="7" t="s">
        <v>0</v>
      </c>
      <c r="C99" s="5">
        <v>5.0999999999999996</v>
      </c>
      <c r="D99" s="7" t="s">
        <v>1103</v>
      </c>
      <c r="E99" s="38">
        <v>9.8671500000000005</v>
      </c>
      <c r="F99" s="38">
        <v>-84.696539999999999</v>
      </c>
      <c r="G99" s="5" t="str">
        <f>_xlfn.CONCAT(Sample_Coordinates[[#This Row],[Latitude]], ", ",  Sample_Coordinates[[#This Row],[Longitude]])</f>
        <v>9.86715, -84.69654</v>
      </c>
      <c r="H99" s="5" t="e">
        <f>_xlfn.XLOOKUP(B99,#REF!,#REF!)</f>
        <v>#REF!</v>
      </c>
      <c r="I99" s="5" t="e">
        <f>_xlfn.XLOOKUP(B99,#REF!,#REF!)</f>
        <v>#REF!</v>
      </c>
    </row>
    <row r="100" spans="2:9" x14ac:dyDescent="0.35">
      <c r="B100" s="7" t="s">
        <v>0</v>
      </c>
      <c r="C100" s="5">
        <v>5.2</v>
      </c>
      <c r="D100" s="7" t="s">
        <v>1102</v>
      </c>
      <c r="E100" s="38">
        <v>9.8674199999999992</v>
      </c>
      <c r="F100" s="38">
        <v>-84.696470000000005</v>
      </c>
      <c r="G100" s="5" t="str">
        <f>_xlfn.CONCAT(Sample_Coordinates[[#This Row],[Latitude]], ", ",  Sample_Coordinates[[#This Row],[Longitude]])</f>
        <v>9.86742, -84.69647</v>
      </c>
      <c r="H100" s="5" t="e">
        <f>_xlfn.XLOOKUP(B100,#REF!,#REF!)</f>
        <v>#REF!</v>
      </c>
      <c r="I100" s="5" t="e">
        <f>_xlfn.XLOOKUP(B100,#REF!,#REF!)</f>
        <v>#REF!</v>
      </c>
    </row>
    <row r="101" spans="2:9" x14ac:dyDescent="0.35">
      <c r="B101" s="7" t="s">
        <v>0</v>
      </c>
      <c r="C101" s="5">
        <v>5.3</v>
      </c>
      <c r="D101" s="7" t="s">
        <v>1101</v>
      </c>
      <c r="E101" s="38">
        <v>9.8675899999999999</v>
      </c>
      <c r="F101" s="38">
        <v>-84.696389999999994</v>
      </c>
      <c r="G101" s="5" t="str">
        <f>_xlfn.CONCAT(Sample_Coordinates[[#This Row],[Latitude]], ", ",  Sample_Coordinates[[#This Row],[Longitude]])</f>
        <v>9.86759, -84.69639</v>
      </c>
      <c r="H101" s="5" t="e">
        <f>_xlfn.XLOOKUP(B101,#REF!,#REF!)</f>
        <v>#REF!</v>
      </c>
      <c r="I101" s="5" t="e">
        <f>_xlfn.XLOOKUP(B101,#REF!,#REF!)</f>
        <v>#REF!</v>
      </c>
    </row>
    <row r="102" spans="2:9" x14ac:dyDescent="0.35">
      <c r="B102" s="7" t="s">
        <v>0</v>
      </c>
      <c r="C102" s="5">
        <v>6.1</v>
      </c>
      <c r="D102" s="7" t="s">
        <v>1138</v>
      </c>
      <c r="E102" s="38">
        <v>9.8671000000000006</v>
      </c>
      <c r="F102" s="38">
        <v>-84.696610000000007</v>
      </c>
      <c r="G102" s="5" t="str">
        <f>_xlfn.CONCAT(Sample_Coordinates[[#This Row],[Latitude]], ", ",  Sample_Coordinates[[#This Row],[Longitude]])</f>
        <v>9.8671, -84.69661</v>
      </c>
      <c r="H102" s="5" t="e">
        <f>_xlfn.XLOOKUP(B102,#REF!,#REF!)</f>
        <v>#REF!</v>
      </c>
      <c r="I102" s="5" t="e">
        <f>_xlfn.XLOOKUP(B102,#REF!,#REF!)</f>
        <v>#REF!</v>
      </c>
    </row>
    <row r="103" spans="2:9" x14ac:dyDescent="0.35">
      <c r="B103" s="7" t="s">
        <v>0</v>
      </c>
      <c r="C103" s="5">
        <v>6.2</v>
      </c>
      <c r="D103" s="7" t="s">
        <v>1139</v>
      </c>
      <c r="E103" s="38">
        <v>9.8673999999999999</v>
      </c>
      <c r="F103" s="38">
        <v>-84.696489999999997</v>
      </c>
      <c r="G103" s="5" t="str">
        <f>_xlfn.CONCAT(Sample_Coordinates[[#This Row],[Latitude]], ", ",  Sample_Coordinates[[#This Row],[Longitude]])</f>
        <v>9.8674, -84.69649</v>
      </c>
      <c r="H103" s="5" t="e">
        <f>_xlfn.XLOOKUP(B103,#REF!,#REF!)</f>
        <v>#REF!</v>
      </c>
      <c r="I103" s="5" t="e">
        <f>_xlfn.XLOOKUP(B103,#REF!,#REF!)</f>
        <v>#REF!</v>
      </c>
    </row>
    <row r="104" spans="2:9" x14ac:dyDescent="0.35">
      <c r="B104" s="7" t="s">
        <v>0</v>
      </c>
      <c r="C104" s="5">
        <v>6.3</v>
      </c>
      <c r="D104" s="7" t="s">
        <v>1140</v>
      </c>
      <c r="E104" s="38">
        <v>9.8675300000000004</v>
      </c>
      <c r="F104" s="38">
        <v>-84.696389999999994</v>
      </c>
      <c r="G104" s="5" t="str">
        <f>_xlfn.CONCAT(Sample_Coordinates[[#This Row],[Latitude]], ", ",  Sample_Coordinates[[#This Row],[Longitude]])</f>
        <v>9.86753, -84.69639</v>
      </c>
      <c r="H104" s="5" t="e">
        <f>_xlfn.XLOOKUP(B104,#REF!,#REF!)</f>
        <v>#REF!</v>
      </c>
      <c r="I104" s="5" t="e">
        <f>_xlfn.XLOOKUP(B104,#REF!,#REF!)</f>
        <v>#REF!</v>
      </c>
    </row>
  </sheetData>
  <phoneticPr fontId="3" type="noConversion"/>
  <pageMargins left="0.7" right="0.7" top="0.75" bottom="0.75" header="0.3" footer="0.3"/>
  <pageSetup orientation="portrait" horizontalDpi="1200" verticalDpi="1200" r:id="rId1"/>
  <tableParts count="1">
    <tablePart r:id="rId2"/>
  </tablePart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D824-C5D8-4770-AA0C-6DEB17ED8C16}">
  <dimension ref="A1:D7"/>
  <sheetViews>
    <sheetView workbookViewId="0"/>
  </sheetViews>
  <sheetFormatPr defaultRowHeight="14.5" x14ac:dyDescent="0.35"/>
  <cols>
    <col min="1" max="1" width="13" bestFit="1" customWidth="1"/>
    <col min="2" max="2" width="19.7265625" bestFit="1" customWidth="1"/>
    <col min="3" max="3" width="15.453125" bestFit="1" customWidth="1"/>
    <col min="4" max="4" width="11.54296875" bestFit="1" customWidth="1"/>
  </cols>
  <sheetData>
    <row r="1" spans="1:4" x14ac:dyDescent="0.35">
      <c r="A1" t="s">
        <v>295</v>
      </c>
      <c r="B1" t="s">
        <v>1219</v>
      </c>
      <c r="C1" t="s">
        <v>1222</v>
      </c>
      <c r="D1" t="s">
        <v>1221</v>
      </c>
    </row>
    <row r="2" spans="1:4" x14ac:dyDescent="0.35">
      <c r="A2" t="s">
        <v>30</v>
      </c>
      <c r="B2" t="s">
        <v>1204</v>
      </c>
      <c r="C2">
        <v>1</v>
      </c>
      <c r="D2">
        <v>2</v>
      </c>
    </row>
    <row r="3" spans="1:4" x14ac:dyDescent="0.35">
      <c r="A3" t="s">
        <v>51</v>
      </c>
      <c r="B3" t="s">
        <v>1097</v>
      </c>
      <c r="C3">
        <v>0</v>
      </c>
      <c r="D3">
        <v>1</v>
      </c>
    </row>
    <row r="4" spans="1:4" x14ac:dyDescent="0.35">
      <c r="A4" t="s">
        <v>25</v>
      </c>
      <c r="B4" t="s">
        <v>1204</v>
      </c>
      <c r="C4">
        <v>1</v>
      </c>
      <c r="D4">
        <v>0</v>
      </c>
    </row>
    <row r="5" spans="1:4" x14ac:dyDescent="0.35">
      <c r="A5" t="s">
        <v>49</v>
      </c>
      <c r="B5" t="s">
        <v>1204</v>
      </c>
      <c r="C5">
        <v>1</v>
      </c>
      <c r="D5">
        <v>0</v>
      </c>
    </row>
    <row r="6" spans="1:4" x14ac:dyDescent="0.35">
      <c r="A6" t="s">
        <v>16</v>
      </c>
      <c r="B6" t="s">
        <v>1204</v>
      </c>
      <c r="C6">
        <v>1</v>
      </c>
      <c r="D6">
        <v>1</v>
      </c>
    </row>
    <row r="7" spans="1:4" x14ac:dyDescent="0.35">
      <c r="A7" t="s">
        <v>0</v>
      </c>
      <c r="B7" t="s">
        <v>1093</v>
      </c>
      <c r="C7">
        <v>0</v>
      </c>
      <c r="D7">
        <v>2</v>
      </c>
    </row>
  </sheetData>
  <pageMargins left="0.7" right="0.7" top="0.75" bottom="0.75" header="0.3" footer="0.3"/>
  <tableParts count="1">
    <tablePart r:id="rId1"/>
  </tablePart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B032-4739-4698-B080-1D957D286E3D}">
  <dimension ref="B2:V23"/>
  <sheetViews>
    <sheetView workbookViewId="0">
      <selection activeCell="S3" sqref="S3:V8"/>
    </sheetView>
  </sheetViews>
  <sheetFormatPr defaultRowHeight="14.5" x14ac:dyDescent="0.35"/>
  <cols>
    <col min="2" max="2" width="13" bestFit="1" customWidth="1"/>
    <col min="3" max="3" width="15.7265625" bestFit="1" customWidth="1"/>
    <col min="4" max="4" width="12.453125" bestFit="1" customWidth="1"/>
    <col min="5" max="5" width="12.6328125" bestFit="1" customWidth="1"/>
    <col min="6" max="6" width="13.81640625" bestFit="1" customWidth="1"/>
    <col min="10" max="10" width="13.81640625" bestFit="1" customWidth="1"/>
    <col min="15" max="15" width="11.7265625" bestFit="1" customWidth="1"/>
    <col min="19" max="19" width="13" bestFit="1" customWidth="1"/>
    <col min="20" max="20" width="19" customWidth="1"/>
    <col min="21" max="21" width="15.90625" customWidth="1"/>
    <col min="22" max="22" width="11.1796875" customWidth="1"/>
  </cols>
  <sheetData>
    <row r="2" spans="2:22" x14ac:dyDescent="0.35">
      <c r="B2" s="41" t="s">
        <v>295</v>
      </c>
      <c r="C2" s="41" t="s">
        <v>1091</v>
      </c>
      <c r="D2" s="41" t="s">
        <v>1092</v>
      </c>
      <c r="E2" s="41" t="s">
        <v>1213</v>
      </c>
      <c r="K2" t="s">
        <v>1204</v>
      </c>
      <c r="L2" t="s">
        <v>1093</v>
      </c>
      <c r="M2" t="s">
        <v>1097</v>
      </c>
      <c r="N2" t="s">
        <v>1095</v>
      </c>
      <c r="O2" t="s">
        <v>1096</v>
      </c>
      <c r="P2" t="s">
        <v>1205</v>
      </c>
      <c r="Q2" t="s">
        <v>1206</v>
      </c>
      <c r="S2" t="s">
        <v>295</v>
      </c>
      <c r="T2" t="s">
        <v>1219</v>
      </c>
      <c r="U2" t="s">
        <v>1222</v>
      </c>
      <c r="V2" t="s">
        <v>1221</v>
      </c>
    </row>
    <row r="3" spans="2:22" x14ac:dyDescent="0.35">
      <c r="B3" s="42" t="s">
        <v>0</v>
      </c>
      <c r="C3" s="42" t="s">
        <v>1093</v>
      </c>
      <c r="D3" s="42">
        <v>100</v>
      </c>
      <c r="E3" s="42" t="s">
        <v>1214</v>
      </c>
      <c r="J3" t="s">
        <v>30</v>
      </c>
      <c r="K3">
        <v>100</v>
      </c>
      <c r="S3" t="s">
        <v>30</v>
      </c>
      <c r="T3" t="s">
        <v>1204</v>
      </c>
      <c r="U3">
        <v>1</v>
      </c>
      <c r="V3">
        <v>2</v>
      </c>
    </row>
    <row r="4" spans="2:22" x14ac:dyDescent="0.35">
      <c r="B4" t="s">
        <v>30</v>
      </c>
      <c r="C4" t="s">
        <v>1094</v>
      </c>
      <c r="D4">
        <v>100</v>
      </c>
      <c r="E4" t="s">
        <v>1212</v>
      </c>
      <c r="J4" t="s">
        <v>51</v>
      </c>
      <c r="M4">
        <v>60</v>
      </c>
      <c r="N4">
        <v>10</v>
      </c>
      <c r="O4">
        <v>30</v>
      </c>
      <c r="S4" t="s">
        <v>51</v>
      </c>
      <c r="T4" t="s">
        <v>1097</v>
      </c>
      <c r="U4">
        <v>0</v>
      </c>
      <c r="V4">
        <v>1</v>
      </c>
    </row>
    <row r="5" spans="2:22" x14ac:dyDescent="0.35">
      <c r="B5" s="39" t="s">
        <v>49</v>
      </c>
      <c r="C5" s="39" t="s">
        <v>1094</v>
      </c>
      <c r="D5" s="39">
        <v>100</v>
      </c>
      <c r="E5" s="39" t="s">
        <v>1212</v>
      </c>
      <c r="J5" t="s">
        <v>25</v>
      </c>
      <c r="K5">
        <v>70</v>
      </c>
      <c r="N5">
        <v>10</v>
      </c>
      <c r="P5">
        <v>10</v>
      </c>
      <c r="Q5">
        <v>10</v>
      </c>
      <c r="S5" t="s">
        <v>25</v>
      </c>
      <c r="T5" t="s">
        <v>1204</v>
      </c>
      <c r="U5">
        <v>1</v>
      </c>
      <c r="V5">
        <v>0</v>
      </c>
    </row>
    <row r="6" spans="2:22" x14ac:dyDescent="0.35">
      <c r="B6" t="s">
        <v>51</v>
      </c>
      <c r="C6" t="s">
        <v>1095</v>
      </c>
      <c r="D6">
        <v>10</v>
      </c>
      <c r="E6" t="s">
        <v>1124</v>
      </c>
      <c r="J6" t="s">
        <v>49</v>
      </c>
      <c r="K6">
        <v>100</v>
      </c>
      <c r="S6" t="s">
        <v>49</v>
      </c>
      <c r="T6" t="s">
        <v>1204</v>
      </c>
      <c r="U6">
        <v>1</v>
      </c>
      <c r="V6">
        <v>0</v>
      </c>
    </row>
    <row r="7" spans="2:22" x14ac:dyDescent="0.35">
      <c r="B7" s="39" t="s">
        <v>51</v>
      </c>
      <c r="C7" s="39" t="s">
        <v>1096</v>
      </c>
      <c r="D7" s="39">
        <v>30</v>
      </c>
      <c r="E7" s="39" t="s">
        <v>1216</v>
      </c>
      <c r="J7" t="s">
        <v>16</v>
      </c>
      <c r="K7">
        <v>60</v>
      </c>
      <c r="N7">
        <v>25</v>
      </c>
      <c r="P7">
        <v>15</v>
      </c>
      <c r="S7" t="s">
        <v>16</v>
      </c>
      <c r="T7" t="s">
        <v>1204</v>
      </c>
      <c r="U7">
        <v>1</v>
      </c>
      <c r="V7">
        <v>1</v>
      </c>
    </row>
    <row r="8" spans="2:22" x14ac:dyDescent="0.35">
      <c r="B8" t="s">
        <v>51</v>
      </c>
      <c r="C8" t="s">
        <v>1097</v>
      </c>
      <c r="D8">
        <v>60</v>
      </c>
      <c r="E8" t="s">
        <v>1217</v>
      </c>
      <c r="J8" t="s">
        <v>0</v>
      </c>
      <c r="L8">
        <v>100</v>
      </c>
      <c r="S8" t="s">
        <v>0</v>
      </c>
      <c r="T8" t="s">
        <v>1093</v>
      </c>
      <c r="U8">
        <v>0</v>
      </c>
      <c r="V8">
        <v>2</v>
      </c>
    </row>
    <row r="9" spans="2:22" x14ac:dyDescent="0.35">
      <c r="B9" s="39" t="s">
        <v>25</v>
      </c>
      <c r="C9" s="39" t="s">
        <v>1094</v>
      </c>
      <c r="D9" s="39">
        <v>70</v>
      </c>
      <c r="E9" s="39" t="s">
        <v>1212</v>
      </c>
    </row>
    <row r="10" spans="2:22" x14ac:dyDescent="0.35">
      <c r="B10" t="s">
        <v>25</v>
      </c>
      <c r="C10" t="s">
        <v>1095</v>
      </c>
      <c r="D10">
        <v>10</v>
      </c>
      <c r="E10" t="s">
        <v>1124</v>
      </c>
    </row>
    <row r="11" spans="2:22" x14ac:dyDescent="0.35">
      <c r="B11" s="39" t="s">
        <v>25</v>
      </c>
      <c r="C11" s="39" t="s">
        <v>1205</v>
      </c>
      <c r="D11" s="39">
        <v>10</v>
      </c>
      <c r="E11" s="39" t="s">
        <v>1215</v>
      </c>
    </row>
    <row r="12" spans="2:22" x14ac:dyDescent="0.35">
      <c r="B12" t="s">
        <v>25</v>
      </c>
      <c r="C12" t="s">
        <v>1206</v>
      </c>
      <c r="D12">
        <v>10</v>
      </c>
      <c r="E12" t="s">
        <v>1125</v>
      </c>
    </row>
    <row r="13" spans="2:22" x14ac:dyDescent="0.35">
      <c r="B13" s="39" t="s">
        <v>16</v>
      </c>
      <c r="C13" s="39" t="s">
        <v>1094</v>
      </c>
      <c r="D13" s="39">
        <v>60</v>
      </c>
      <c r="E13" s="39" t="s">
        <v>1212</v>
      </c>
    </row>
    <row r="14" spans="2:22" x14ac:dyDescent="0.35">
      <c r="B14" t="s">
        <v>16</v>
      </c>
      <c r="C14" t="s">
        <v>1095</v>
      </c>
      <c r="D14">
        <v>25</v>
      </c>
      <c r="E14" t="s">
        <v>1124</v>
      </c>
    </row>
    <row r="15" spans="2:22" x14ac:dyDescent="0.35">
      <c r="B15" s="40" t="s">
        <v>16</v>
      </c>
      <c r="C15" s="40" t="s">
        <v>1205</v>
      </c>
      <c r="D15" s="40">
        <v>15</v>
      </c>
      <c r="E15" s="40" t="s">
        <v>1215</v>
      </c>
    </row>
    <row r="17" spans="4:5" x14ac:dyDescent="0.35">
      <c r="D17" t="s">
        <v>1204</v>
      </c>
      <c r="E17" t="s">
        <v>1212</v>
      </c>
    </row>
    <row r="18" spans="4:5" x14ac:dyDescent="0.35">
      <c r="D18" t="s">
        <v>1093</v>
      </c>
      <c r="E18" t="s">
        <v>1214</v>
      </c>
    </row>
    <row r="19" spans="4:5" x14ac:dyDescent="0.35">
      <c r="D19" t="s">
        <v>1218</v>
      </c>
      <c r="E19" t="s">
        <v>1217</v>
      </c>
    </row>
    <row r="20" spans="4:5" x14ac:dyDescent="0.35">
      <c r="D20" t="s">
        <v>1095</v>
      </c>
      <c r="E20" t="s">
        <v>1124</v>
      </c>
    </row>
    <row r="21" spans="4:5" x14ac:dyDescent="0.35">
      <c r="D21" t="s">
        <v>1096</v>
      </c>
      <c r="E21" t="s">
        <v>1216</v>
      </c>
    </row>
    <row r="22" spans="4:5" x14ac:dyDescent="0.35">
      <c r="D22" t="s">
        <v>1205</v>
      </c>
      <c r="E22" t="s">
        <v>1215</v>
      </c>
    </row>
    <row r="23" spans="4:5" x14ac:dyDescent="0.35">
      <c r="D23" t="s">
        <v>1206</v>
      </c>
      <c r="E23" t="s">
        <v>1125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51F18E-B133-41D9-87F5-45AD7FC45B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136</vt:i4>
      </vt:variant>
    </vt:vector>
  </HeadingPairs>
  <TitlesOfParts>
    <vt:vector size="136" baseType="lpstr">
      <vt:lpstr>AllSamples_Fish</vt:lpstr>
      <vt:lpstr>AllSamples_Fish_Old</vt:lpstr>
      <vt:lpstr>AllSamples_Info_Old</vt:lpstr>
      <vt:lpstr>Tivives1_Fish</vt:lpstr>
      <vt:lpstr>Tivives1_Batch</vt:lpstr>
      <vt:lpstr>AllSamples_Batch</vt:lpstr>
      <vt:lpstr>AllSamples_Info</vt:lpstr>
      <vt:lpstr>Tivives4_Info</vt:lpstr>
      <vt:lpstr>Bebedero4_Info</vt:lpstr>
      <vt:lpstr>PuntaMorales4_Info</vt:lpstr>
      <vt:lpstr>Chira3_Info</vt:lpstr>
      <vt:lpstr>Chira2_Info</vt:lpstr>
      <vt:lpstr>Lepanto3_Info</vt:lpstr>
      <vt:lpstr>Colorado4_Info</vt:lpstr>
      <vt:lpstr>Lepanto2_Info</vt:lpstr>
      <vt:lpstr>Bebedero3_Info</vt:lpstr>
      <vt:lpstr>Colorado3_Info</vt:lpstr>
      <vt:lpstr>PuntaMorales3_Info</vt:lpstr>
      <vt:lpstr>Tivives3_Info</vt:lpstr>
      <vt:lpstr>Chira1_Info</vt:lpstr>
      <vt:lpstr>Lepanto1_Info</vt:lpstr>
      <vt:lpstr>Colorado2_Info</vt:lpstr>
      <vt:lpstr>Bebedero2_Info</vt:lpstr>
      <vt:lpstr>PuntaMorales2_Info</vt:lpstr>
      <vt:lpstr>Tivives2_Info</vt:lpstr>
      <vt:lpstr>Bebedero1_Info</vt:lpstr>
      <vt:lpstr>Colorado1_Info</vt:lpstr>
      <vt:lpstr>PuntaMorales1_Info</vt:lpstr>
      <vt:lpstr>Tivives1_Info</vt:lpstr>
      <vt:lpstr>Tivives 1</vt:lpstr>
      <vt:lpstr>PuntaMorales1_Fish</vt:lpstr>
      <vt:lpstr>PuntaMorales1_Batch</vt:lpstr>
      <vt:lpstr>Punta Morales 1</vt:lpstr>
      <vt:lpstr>Colorado1_Fish</vt:lpstr>
      <vt:lpstr>Colorado1_Batch</vt:lpstr>
      <vt:lpstr>Colorado 1</vt:lpstr>
      <vt:lpstr>Bebedero1_Fish</vt:lpstr>
      <vt:lpstr>Bebedero1_Batch</vt:lpstr>
      <vt:lpstr>Bebedero 1</vt:lpstr>
      <vt:lpstr>Tivives2_Fish</vt:lpstr>
      <vt:lpstr>Tivives2_Batch</vt:lpstr>
      <vt:lpstr>Tivives 2</vt:lpstr>
      <vt:lpstr>PuntaMorales2_Fish</vt:lpstr>
      <vt:lpstr>PuntaMorales2_Batch</vt:lpstr>
      <vt:lpstr>Punta Morales 2</vt:lpstr>
      <vt:lpstr>Bebedero2_Fish</vt:lpstr>
      <vt:lpstr>Bebedero2_Batch</vt:lpstr>
      <vt:lpstr>Bebedero 2</vt:lpstr>
      <vt:lpstr>Colorado2_Fish</vt:lpstr>
      <vt:lpstr>Colorado2_Batch</vt:lpstr>
      <vt:lpstr>Colorado 2</vt:lpstr>
      <vt:lpstr>Lepanto1_Fish</vt:lpstr>
      <vt:lpstr>Lepanto1_Batch</vt:lpstr>
      <vt:lpstr>Lepanto 1</vt:lpstr>
      <vt:lpstr>Chira1_Fish</vt:lpstr>
      <vt:lpstr>Chira1_Batch</vt:lpstr>
      <vt:lpstr>Chira 1</vt:lpstr>
      <vt:lpstr>Tivives3_Fish</vt:lpstr>
      <vt:lpstr>Tivives3_Batch</vt:lpstr>
      <vt:lpstr>Tivives 3</vt:lpstr>
      <vt:lpstr>PuntaMorales3_Fish</vt:lpstr>
      <vt:lpstr>PuntaMorales3_Batch</vt:lpstr>
      <vt:lpstr>Punta Morales 3</vt:lpstr>
      <vt:lpstr>Colorado3_Fish</vt:lpstr>
      <vt:lpstr>Colorado3_Batch</vt:lpstr>
      <vt:lpstr>Colorado 3</vt:lpstr>
      <vt:lpstr>Bebedero3_Fish</vt:lpstr>
      <vt:lpstr>Bebedero3_Batch</vt:lpstr>
      <vt:lpstr>Bebedero 3</vt:lpstr>
      <vt:lpstr>Lepanto2_Fish</vt:lpstr>
      <vt:lpstr>Lepanto2_Batch</vt:lpstr>
      <vt:lpstr>Lepanto 2</vt:lpstr>
      <vt:lpstr>Colorado4_Fish</vt:lpstr>
      <vt:lpstr>Colorado4_Batch</vt:lpstr>
      <vt:lpstr>Colorado 4</vt:lpstr>
      <vt:lpstr>Lepanto3_Fish</vt:lpstr>
      <vt:lpstr>Lepanto3_Batch</vt:lpstr>
      <vt:lpstr>Lepanto 3</vt:lpstr>
      <vt:lpstr>Chira2_Fish</vt:lpstr>
      <vt:lpstr>Chira2_Batch</vt:lpstr>
      <vt:lpstr>Chira 2</vt:lpstr>
      <vt:lpstr>Chira3_Fish</vt:lpstr>
      <vt:lpstr>Chira3_Batch</vt:lpstr>
      <vt:lpstr>Chira 3</vt:lpstr>
      <vt:lpstr>PuntaMorales4_Fish</vt:lpstr>
      <vt:lpstr>PuntaMorales4_Batch</vt:lpstr>
      <vt:lpstr>Punta Morales 4</vt:lpstr>
      <vt:lpstr>Bebedero4_Fish</vt:lpstr>
      <vt:lpstr>Bebedero4_Batch</vt:lpstr>
      <vt:lpstr>Bebedero 4</vt:lpstr>
      <vt:lpstr>Tivives4_Fish</vt:lpstr>
      <vt:lpstr>Tivives4_Batch</vt:lpstr>
      <vt:lpstr>Tivives 4</vt:lpstr>
      <vt:lpstr>PuntaMorales6_Fish</vt:lpstr>
      <vt:lpstr>Chira5_Fish</vt:lpstr>
      <vt:lpstr>Chira4_Fish</vt:lpstr>
      <vt:lpstr>Colorado5_Fish</vt:lpstr>
      <vt:lpstr>Lepanto5_Fish</vt:lpstr>
      <vt:lpstr>Lepanto4_Fish</vt:lpstr>
      <vt:lpstr>Bebedero5_Fish</vt:lpstr>
      <vt:lpstr>Tivives5_Fish</vt:lpstr>
      <vt:lpstr>PuntaMorales5_Fish</vt:lpstr>
      <vt:lpstr>Bebedero6_Info</vt:lpstr>
      <vt:lpstr>Colorado6_Info</vt:lpstr>
      <vt:lpstr>Tivives6_Info</vt:lpstr>
      <vt:lpstr>PuntaMorales6_Info</vt:lpstr>
      <vt:lpstr>Chira5_Info</vt:lpstr>
      <vt:lpstr>Chira4_Info</vt:lpstr>
      <vt:lpstr>Colorado5_Info</vt:lpstr>
      <vt:lpstr>Lepanto5_Info</vt:lpstr>
      <vt:lpstr>Lepanto4_Info</vt:lpstr>
      <vt:lpstr>Bebedero5_Info</vt:lpstr>
      <vt:lpstr>Tivives5_Info</vt:lpstr>
      <vt:lpstr>PuntaMorales5_Info</vt:lpstr>
      <vt:lpstr>Punta Morales 5</vt:lpstr>
      <vt:lpstr>Tivives 5</vt:lpstr>
      <vt:lpstr>Bebedero 5</vt:lpstr>
      <vt:lpstr>Lepanto 4</vt:lpstr>
      <vt:lpstr>Lepanto 5</vt:lpstr>
      <vt:lpstr>Colorado 5</vt:lpstr>
      <vt:lpstr>Chira 4</vt:lpstr>
      <vt:lpstr>Chira 5</vt:lpstr>
      <vt:lpstr>Punta Morales 6</vt:lpstr>
      <vt:lpstr>Tivives 6</vt:lpstr>
      <vt:lpstr>Colorado 6</vt:lpstr>
      <vt:lpstr>Bebedero6_Fish</vt:lpstr>
      <vt:lpstr>Colorado6_Fish</vt:lpstr>
      <vt:lpstr>Tivives6_Fish</vt:lpstr>
      <vt:lpstr>Chira5_Batch</vt:lpstr>
      <vt:lpstr>PuntaMorales5_Batch</vt:lpstr>
      <vt:lpstr>Bebedero 6</vt:lpstr>
      <vt:lpstr>Template</vt:lpstr>
      <vt:lpstr>Potential Species</vt:lpstr>
      <vt:lpstr>Site Coordinates</vt:lpstr>
      <vt:lpstr>Site_SubstrateSteepness</vt:lpstr>
      <vt:lpstr>Site Substrate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Scholten, Tanner Eli</cp:lastModifiedBy>
  <cp:revision/>
  <dcterms:created xsi:type="dcterms:W3CDTF">2022-11-14T00:24:13Z</dcterms:created>
  <dcterms:modified xsi:type="dcterms:W3CDTF">2026-03-06T21:50:34Z</dcterms:modified>
  <cp:category/>
  <cp:contentStatus/>
</cp:coreProperties>
</file>