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apo-sub-2/data/"/>
    </mc:Choice>
  </mc:AlternateContent>
  <xr:revisionPtr revIDLastSave="0" documentId="8_{45C9DE71-A0CB-0146-A434-DF6C02BDF694}" xr6:coauthVersionLast="47" xr6:coauthVersionMax="47" xr10:uidLastSave="{00000000-0000-0000-0000-000000000000}"/>
  <bookViews>
    <workbookView xWindow="920" yWindow="500" windowWidth="24680" windowHeight="15500" activeTab="1" xr2:uid="{C5E9C466-93C4-574F-B63C-9AC7A4C519C5}"/>
  </bookViews>
  <sheets>
    <sheet name="important Notes" sheetId="3" r:id="rId1"/>
    <sheet name="municipalTap" sheetId="7" r:id="rId2"/>
    <sheet name="rain" sheetId="8" r:id="rId3"/>
    <sheet name="waterLegislation" sheetId="5" r:id="rId4"/>
    <sheet name="referenc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33" i="7" l="1"/>
  <c r="AN132" i="7"/>
  <c r="AF132" i="7"/>
  <c r="AD132" i="7"/>
  <c r="AB132" i="7"/>
  <c r="AB131" i="7"/>
  <c r="AB128" i="7"/>
  <c r="AB125" i="7"/>
  <c r="AB126" i="7"/>
  <c r="AB127" i="7"/>
  <c r="AD127" i="7"/>
  <c r="AF127" i="7"/>
  <c r="AH127" i="7"/>
  <c r="AN127" i="7"/>
  <c r="AK7" i="8"/>
  <c r="AE7" i="8"/>
  <c r="AC7" i="8"/>
  <c r="AA7" i="8"/>
  <c r="Y7" i="8"/>
  <c r="Y6" i="8"/>
  <c r="Y5" i="8"/>
  <c r="R122" i="7"/>
  <c r="AR110" i="7"/>
  <c r="AP110" i="7"/>
  <c r="Z110" i="7"/>
  <c r="X110" i="7"/>
  <c r="V110" i="7"/>
  <c r="T110" i="7"/>
  <c r="P110" i="7"/>
  <c r="K110" i="7"/>
  <c r="J110" i="7"/>
  <c r="X101" i="7" l="1"/>
  <c r="V101" i="7"/>
  <c r="AV97" i="7"/>
  <c r="AR97" i="7"/>
  <c r="AP97" i="7"/>
  <c r="AJ97" i="7"/>
  <c r="AF97" i="7"/>
  <c r="Z97" i="7"/>
  <c r="X97" i="7"/>
  <c r="V97" i="7"/>
  <c r="T97" i="7"/>
  <c r="P97" i="7"/>
  <c r="K97" i="7"/>
  <c r="J97" i="7"/>
  <c r="P61" i="7"/>
  <c r="P60" i="7"/>
  <c r="P59" i="7"/>
  <c r="R56" i="7"/>
  <c r="AB43" i="7"/>
  <c r="AT43" i="7"/>
  <c r="K43" i="7"/>
  <c r="J43" i="7"/>
  <c r="R37" i="7"/>
  <c r="P37" i="7"/>
  <c r="AH23" i="7"/>
  <c r="AB23" i="7"/>
  <c r="AD14" i="7"/>
  <c r="AD2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Anıl A. Tellbüscher</author>
  </authors>
  <commentList>
    <comment ref="M2" authorId="0" shapeId="0" xr:uid="{3420D231-89CE-8141-903E-EEF407A2491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O2" authorId="0" shapeId="0" xr:uid="{44BBD68F-EA7D-7C4B-9075-9D86B8E723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Q2" authorId="0" shapeId="0" xr:uid="{F5707932-14B5-314A-BFD1-45E8850F0DA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2" authorId="0" shapeId="0" xr:uid="{E0FD73E0-1F00-B94B-A332-56CBE9E214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2" authorId="0" shapeId="0" xr:uid="{EDBC3022-F655-0947-B9E8-F17FA9CC39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2" authorId="0" shapeId="0" xr:uid="{9EA0D270-3506-F64C-ABB8-054C9852BBE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2" authorId="0" shapeId="0" xr:uid="{591BF07E-08D3-424C-8A17-47AE1878E3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2" authorId="0" shapeId="0" xr:uid="{D8038152-F815-C642-B518-B685B414DBA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C2" authorId="0" shapeId="0" xr:uid="{65945ABA-07CF-F445-9895-9195CED8438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E2" authorId="0" shapeId="0" xr:uid="{4F6E022D-4082-644C-A21D-2E2BDCBC90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1: Below detection limit (detection limit given)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0: Above detection limit (concentration given)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G2" authorId="0" shapeId="0" xr:uid="{C60F4AB1-D894-4B43-BC26-992D8C8CF8F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I2" authorId="0" shapeId="0" xr:uid="{8CCBFD72-CB6E-1E49-900D-D785506567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1: Below detection limit (detection limit given)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0: Above detection limit (concentration given)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K2" authorId="0" shapeId="0" xr:uid="{33467C7E-9152-0248-AC8D-6EDC062B74A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2" authorId="0" shapeId="0" xr:uid="{B1FF657C-2D49-D446-87C3-73A9844826E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O2" authorId="0" shapeId="0" xr:uid="{DE78CD05-AAAE-5D46-8E4E-B71734A3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2" authorId="0" shapeId="0" xr:uid="{61220CF1-B8AB-974F-A6F4-7B9DAE866B7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S2" authorId="0" shapeId="0" xr:uid="{DC62CE7B-1B1D-4D4B-A6A5-73679E710A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U2" authorId="0" shapeId="0" xr:uid="{FD477476-3372-1F40-BCFB-505A52787D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14" authorId="0" shapeId="0" xr:uid="{C654A9C4-FD66-F24E-844B-1FA8684C9C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degree Celsius</t>
        </r>
      </text>
    </comment>
    <comment ref="K72" authorId="0" shapeId="0" xr:uid="{C65AD99E-77E2-6949-BE2D-37758557DB0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K73" authorId="0" shapeId="0" xr:uid="{0870B2FB-0CF3-834B-8339-37EF8D773FF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K74" authorId="0" shapeId="0" xr:uid="{99B551AA-F6A1-DF4E-B36C-C88BB194F1D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K75" authorId="0" shapeId="0" xr:uid="{76B3FBC7-8F77-5649-9002-7C328607BD1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F123" authorId="1" shapeId="0" xr:uid="{6FB7FD27-D726-E24C-8389-7C1A097B4717}">
      <text>
        <r>
          <rPr>
            <b/>
            <sz val="10"/>
            <color rgb="FF000000"/>
            <rFont val="Tahoma"/>
            <family val="2"/>
          </rPr>
          <t>Anıl A.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best guess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Anıl A. Tellbüscher</author>
  </authors>
  <commentList>
    <comment ref="J2" authorId="0" shapeId="0" xr:uid="{A88FADCB-BAEE-074C-BAE8-B9644CAC86A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1: Below detection limit (detection limit given)
</t>
        </r>
        <r>
          <rPr>
            <sz val="10"/>
            <color rgb="FF000000"/>
            <rFont val="Tahoma"/>
            <family val="2"/>
          </rPr>
          <t>0: Above detection limit (concentration given)</t>
        </r>
      </text>
    </comment>
    <comment ref="L2" authorId="0" shapeId="0" xr:uid="{489CBB41-2CF9-354C-A5CC-B6915418ED2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2" authorId="0" shapeId="0" xr:uid="{33BBD719-C89A-5948-A3D1-B01B492B935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P2" authorId="0" shapeId="0" xr:uid="{947E5E7E-21F5-974F-8818-1024E6A4C41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2" authorId="0" shapeId="0" xr:uid="{52A0BFEC-1AA3-7743-BBC6-B5719AA3002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2" authorId="0" shapeId="0" xr:uid="{6385116D-6453-D642-BD17-7BBB55922C2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2" authorId="0" shapeId="0" xr:uid="{36EA93FA-4B23-3D4B-920D-30F618B0CE7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X2" authorId="0" shapeId="0" xr:uid="{556CE31A-6682-CC43-82DF-57A7271ECA9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2" authorId="0" shapeId="0" xr:uid="{C024BB40-2095-7A4D-BEC9-360BEEC9FDC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B2" authorId="0" shapeId="0" xr:uid="{E9B1AB01-09FD-AB43-ADE7-DFDB90AF2C7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1: Below detection limit (detection limit given)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0: Above detection limit (concentration given)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D2" authorId="0" shapeId="0" xr:uid="{BAAB6FCB-864F-6243-BA5B-A111035140C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F2" authorId="0" shapeId="0" xr:uid="{CAD2B1EF-EC41-444C-ACE9-CB34E11FA2E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1: Below detection limit (detection limit given)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0: Above detection limit (concentration given)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H2" authorId="0" shapeId="0" xr:uid="{1DE032BD-2A01-2B44-998B-085E61390BE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J2" authorId="0" shapeId="0" xr:uid="{6C995A0B-BCEA-C64D-9FAD-CE11CDE0FC5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L2" authorId="0" shapeId="0" xr:uid="{3D104729-AFED-5F49-852D-99F236B6EAB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N2" authorId="0" shapeId="0" xr:uid="{D346DB28-1990-9A4C-82D8-59E1DDDAD20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P2" authorId="0" shapeId="0" xr:uid="{C18495AD-163A-3B4A-93CD-3213A40101B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R2" authorId="0" shapeId="0" xr:uid="{CA7371D3-2303-AA48-987B-0220C0B2AA4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1: Below detection limit (detection limit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0: Above detection limit (concentration given)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3" authorId="1" shapeId="0" xr:uid="{65E67CC9-BB47-E44E-B7A3-87E8B654EA5B}">
      <text>
        <r>
          <rPr>
            <b/>
            <sz val="10"/>
            <color rgb="FF000000"/>
            <rFont val="Tahoma"/>
            <family val="2"/>
          </rPr>
          <t>Anıl A.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best guess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B1" authorId="0" shapeId="0" xr:uid="{66FDA484-7C81-5649-B9EC-A97DD907A8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not defined, the unit is mg/L</t>
        </r>
      </text>
    </comment>
  </commentList>
</comments>
</file>

<file path=xl/sharedStrings.xml><?xml version="1.0" encoding="utf-8"?>
<sst xmlns="http://schemas.openxmlformats.org/spreadsheetml/2006/main" count="2660" uniqueCount="434">
  <si>
    <t>Macronutrients</t>
  </si>
  <si>
    <t>Micronutrients</t>
  </si>
  <si>
    <t>Reference_ID</t>
  </si>
  <si>
    <t>pH</t>
  </si>
  <si>
    <t>Wasserwerk Friedrichshagen</t>
  </si>
  <si>
    <t>Berliner Wasserbetriebe</t>
  </si>
  <si>
    <t>Location</t>
  </si>
  <si>
    <t>Year</t>
  </si>
  <si>
    <t>pH_min</t>
  </si>
  <si>
    <t>pH_max</t>
  </si>
  <si>
    <t>municipalTap</t>
  </si>
  <si>
    <t>RAS</t>
  </si>
  <si>
    <t>Nordwasser</t>
  </si>
  <si>
    <t>Wasserwerk Rostock</t>
  </si>
  <si>
    <t>https://www.nordwasser.de/trinkwasser/versorgung/trinkwasseranalyse-ww-rostock</t>
  </si>
  <si>
    <t>Mindener Wasser</t>
  </si>
  <si>
    <t>access_date</t>
  </si>
  <si>
    <t>Wasserwerk Huxhöhe</t>
  </si>
  <si>
    <t>Fernwasserversorgung Elbaue-Ostharz GmbH</t>
  </si>
  <si>
    <t>Wasserwerk Mockritz</t>
  </si>
  <si>
    <t>Wasserwerk Torgau-Ost</t>
  </si>
  <si>
    <t>Wasserwerk Wienrode</t>
  </si>
  <si>
    <t>Wasserbeschaffungsverband Harburg</t>
  </si>
  <si>
    <t>Wasserwerk Adendorf</t>
  </si>
  <si>
    <t>https://wbv-harburg.de/trinkwasseranalyse/</t>
  </si>
  <si>
    <t>Wasserwerk Neuhaus</t>
  </si>
  <si>
    <t>Country</t>
  </si>
  <si>
    <t>Germany</t>
  </si>
  <si>
    <t>Wasserwerk Moisburg</t>
  </si>
  <si>
    <t>Wasserwerk Woxdorf I</t>
  </si>
  <si>
    <t>Other</t>
  </si>
  <si>
    <t>Wasserwerk Lüdershausen</t>
  </si>
  <si>
    <t>Stadt Zürich Wasserversorgung</t>
  </si>
  <si>
    <t>Switzerland</t>
  </si>
  <si>
    <t>Wasserwerk Zürich</t>
  </si>
  <si>
    <t>Austria</t>
  </si>
  <si>
    <t>Wasserverband Südliches Burgenland</t>
  </si>
  <si>
    <t>Wasserwerk Oberwart</t>
  </si>
  <si>
    <t>Wasserwerk Pinkafeld</t>
  </si>
  <si>
    <t>Wasserwerk Kohfidisch</t>
  </si>
  <si>
    <t>Wasserwerk Güttenbach</t>
  </si>
  <si>
    <t>Aquaponics</t>
  </si>
  <si>
    <t>yes</t>
  </si>
  <si>
    <t>no</t>
  </si>
  <si>
    <t>Zweckverband Wasserversorgung und Abwasserbeseitigung Grimmen</t>
  </si>
  <si>
    <t>Wasserwerk Abtshagen</t>
  </si>
  <si>
    <t>Belgium</t>
  </si>
  <si>
    <t>De Watergroep</t>
  </si>
  <si>
    <t>Water Tower Roeselare</t>
  </si>
  <si>
    <t>EC_uS_cm</t>
  </si>
  <si>
    <t>Na</t>
  </si>
  <si>
    <t>Al</t>
  </si>
  <si>
    <t>Se</t>
  </si>
  <si>
    <t>Hg</t>
  </si>
  <si>
    <t>Pb</t>
  </si>
  <si>
    <t>Cr</t>
  </si>
  <si>
    <t>Cd</t>
  </si>
  <si>
    <t>Ni</t>
  </si>
  <si>
    <t>Cu</t>
  </si>
  <si>
    <t>Mn</t>
  </si>
  <si>
    <t>Fe</t>
  </si>
  <si>
    <t>B</t>
  </si>
  <si>
    <t>S</t>
  </si>
  <si>
    <t>TIN</t>
  </si>
  <si>
    <t>NO3</t>
  </si>
  <si>
    <t>NO2</t>
  </si>
  <si>
    <t>NH4</t>
  </si>
  <si>
    <t>EU_Water_Directive</t>
  </si>
  <si>
    <t>Seattle Public Utilities</t>
  </si>
  <si>
    <t>USA</t>
  </si>
  <si>
    <t>Czech Republic</t>
  </si>
  <si>
    <t>Budweis</t>
  </si>
  <si>
    <t>Cedar Distribution</t>
  </si>
  <si>
    <t>TOC_belowLimit</t>
  </si>
  <si>
    <t>Al_belowLimit</t>
  </si>
  <si>
    <t>Cl_belowLimit</t>
  </si>
  <si>
    <t>Na_belowLimit</t>
  </si>
  <si>
    <t>Ni_belowLimit</t>
  </si>
  <si>
    <t>Mo_belowLimit</t>
  </si>
  <si>
    <t>B_belowLimit</t>
  </si>
  <si>
    <t>Mn_belowLimit</t>
  </si>
  <si>
    <t>Cu_belowLimit</t>
  </si>
  <si>
    <t>Zn_belowLimit</t>
  </si>
  <si>
    <t>Fe_belowLimit</t>
  </si>
  <si>
    <t>SO4_belowLimit</t>
  </si>
  <si>
    <t>Mg_belowLimit</t>
  </si>
  <si>
    <t>Ca_belowLimit</t>
  </si>
  <si>
    <t>K_belowLimit</t>
  </si>
  <si>
    <t>PO4_belowLimit</t>
  </si>
  <si>
    <t>NO3_belowLimit</t>
  </si>
  <si>
    <t>NO2_belowLimit</t>
  </si>
  <si>
    <t>NH4_belowLimit</t>
  </si>
  <si>
    <t>TRUE</t>
  </si>
  <si>
    <t>FALSE</t>
  </si>
  <si>
    <t>EC_uS_cm_25degC</t>
  </si>
  <si>
    <t>NH4_mgL</t>
  </si>
  <si>
    <t>NO2_mgL</t>
  </si>
  <si>
    <t>NO3_mgL</t>
  </si>
  <si>
    <t>PO4_mgL</t>
  </si>
  <si>
    <t>K_mgL</t>
  </si>
  <si>
    <t>Ca_mgL</t>
  </si>
  <si>
    <t>Mg_mgL</t>
  </si>
  <si>
    <t>SO4_mgL</t>
  </si>
  <si>
    <t>Fe_mgL</t>
  </si>
  <si>
    <t>Zn_mgL</t>
  </si>
  <si>
    <t>Cu_mgL</t>
  </si>
  <si>
    <t>Mn_mgL</t>
  </si>
  <si>
    <t>B_mgL</t>
  </si>
  <si>
    <t>Mo_mgL</t>
  </si>
  <si>
    <t>Ni_mgL</t>
  </si>
  <si>
    <t>Na_mgL</t>
  </si>
  <si>
    <t>Cl_mgL</t>
  </si>
  <si>
    <t>Al_mgL</t>
  </si>
  <si>
    <t>TOC_mgL</t>
  </si>
  <si>
    <t>New York</t>
  </si>
  <si>
    <t>New York City</t>
  </si>
  <si>
    <t>Paris</t>
  </si>
  <si>
    <t>France</t>
  </si>
  <si>
    <t>Unite distribucion Centre</t>
  </si>
  <si>
    <t>Istanbul</t>
  </si>
  <si>
    <t>Turkey</t>
  </si>
  <si>
    <t>Spain</t>
  </si>
  <si>
    <t>Ömerli 1</t>
  </si>
  <si>
    <t>Antalya Büyüksehir</t>
  </si>
  <si>
    <t>Duraliler 1</t>
  </si>
  <si>
    <t>Johannesburg</t>
  </si>
  <si>
    <t>South Africa</t>
  </si>
  <si>
    <t>Bushkoppie</t>
  </si>
  <si>
    <t>Ömerli 2</t>
  </si>
  <si>
    <t>Ömerli 3</t>
  </si>
  <si>
    <t>Ömerli 4</t>
  </si>
  <si>
    <t>Cumhuriyet</t>
  </si>
  <si>
    <t>Elmali</t>
  </si>
  <si>
    <t>Kagithane 1</t>
  </si>
  <si>
    <t>Kagithane 2</t>
  </si>
  <si>
    <t>Ikitelli 1</t>
  </si>
  <si>
    <t>Ikitelli 2</t>
  </si>
  <si>
    <t>Tasoluk</t>
  </si>
  <si>
    <t>Büyükcekmece</t>
  </si>
  <si>
    <t>Duraliler 2</t>
  </si>
  <si>
    <t>Bogacay</t>
  </si>
  <si>
    <t>Yeniköy</t>
  </si>
  <si>
    <t>Yesilbayir</t>
  </si>
  <si>
    <t>Vienna</t>
  </si>
  <si>
    <t>Portugal</t>
  </si>
  <si>
    <t>München</t>
  </si>
  <si>
    <t>Kiel</t>
  </si>
  <si>
    <t>Flensburg</t>
  </si>
  <si>
    <t>Dresden</t>
  </si>
  <si>
    <t>Stadtwerke Kiel</t>
  </si>
  <si>
    <t>Berlin</t>
  </si>
  <si>
    <t>Rostock</t>
  </si>
  <si>
    <t>Zürich</t>
  </si>
  <si>
    <t>Roeselare</t>
  </si>
  <si>
    <t>Seattle</t>
  </si>
  <si>
    <t>Wasserwerk Schulensee</t>
  </si>
  <si>
    <t>Wasserwerk Schwentinental</t>
  </si>
  <si>
    <t>Wasserwerk Pries</t>
  </si>
  <si>
    <t>Wasserwerk Wik</t>
  </si>
  <si>
    <t>https://www.stadtwerke-kiel.de/privatkunden/angebote-tarife/wasser/qualitaet?acc-open=4</t>
  </si>
  <si>
    <t xml:space="preserve">      </t>
  </si>
  <si>
    <t>Lusagua Lisboa</t>
  </si>
  <si>
    <t>1. Hochquelle</t>
  </si>
  <si>
    <t>2. Hochquelle</t>
  </si>
  <si>
    <t>Wiener Wasser</t>
  </si>
  <si>
    <t>SWM</t>
  </si>
  <si>
    <t>FROV</t>
  </si>
  <si>
    <t>Stadtwerke Flensburg</t>
  </si>
  <si>
    <t>Wasserwerk Ostseebad</t>
  </si>
  <si>
    <t>Wasserwerk Süd</t>
  </si>
  <si>
    <t>Wasserwerk Coschütz</t>
  </si>
  <si>
    <t>Wasserwerk Hosterwitz</t>
  </si>
  <si>
    <t>Wasserwerk Tolkewitz</t>
  </si>
  <si>
    <t>Stuttgart</t>
  </si>
  <si>
    <t>Netze BW</t>
  </si>
  <si>
    <t>Bodensee</t>
  </si>
  <si>
    <t>Landeswasser</t>
  </si>
  <si>
    <t>Bodenseewasser</t>
  </si>
  <si>
    <t>Waterloo</t>
  </si>
  <si>
    <t>Canada</t>
  </si>
  <si>
    <t>Wienrode</t>
  </si>
  <si>
    <t>Hamburg</t>
  </si>
  <si>
    <t>Well W10</t>
  </si>
  <si>
    <t>William Street Well</t>
  </si>
  <si>
    <t>Chicago</t>
  </si>
  <si>
    <t>Raw lake</t>
  </si>
  <si>
    <t>Outlet 73rd Street</t>
  </si>
  <si>
    <t>Outlet 79th Street</t>
  </si>
  <si>
    <t>Outlet South</t>
  </si>
  <si>
    <t>City</t>
  </si>
  <si>
    <t>Barcelona</t>
  </si>
  <si>
    <t>Aigues de Barcelona</t>
  </si>
  <si>
    <t>ETAP Sant Joan Despi</t>
  </si>
  <si>
    <t>52.45321381640257, 13.647553552079419</t>
  </si>
  <si>
    <t>GPS</t>
  </si>
  <si>
    <t>52.29945287651148, 8.912194083650407</t>
  </si>
  <si>
    <t>54.077189848041705, 12.141991531864662</t>
  </si>
  <si>
    <t>51.55488670492306, 12.983399997097573</t>
  </si>
  <si>
    <t>51.7508883387427, 10.947295783618433</t>
  </si>
  <si>
    <t>53.94967069033152, 9.050543150758484</t>
  </si>
  <si>
    <t>53.408967267758634, 9.957545291137475</t>
  </si>
  <si>
    <t>53.362494095827344, 10.479003279258462</t>
  </si>
  <si>
    <t>47.397845556015646, 8.496107854511024</t>
  </si>
  <si>
    <t>47.27783278308293, 16.20668731640383</t>
  </si>
  <si>
    <t>Oberwart</t>
  </si>
  <si>
    <t>47.14229962533171, 16.17470741413095</t>
  </si>
  <si>
    <t>54.10204305566122, 13.022994076357236</t>
  </si>
  <si>
    <t>Grimmen</t>
  </si>
  <si>
    <t>50.93741067447428, 3.1300654547303592</t>
  </si>
  <si>
    <t>47.571513921105634, -122.34999705307757</t>
  </si>
  <si>
    <t>40.84453832655865, -73.96470204036142</t>
  </si>
  <si>
    <t>48.870246867962734, 2.399893523015731</t>
  </si>
  <si>
    <t>41.09125391832057, 29.324822267642514</t>
  </si>
  <si>
    <t>41.04629259200927, 28.591707189586675</t>
  </si>
  <si>
    <t>41.07498631816705, 29.096607690201736</t>
  </si>
  <si>
    <t>41.097804185882154, 28.9662310234612</t>
  </si>
  <si>
    <t>-26.308760179137327, 27.931120239989035</t>
  </si>
  <si>
    <t>36.908232783945486, 30.615891011607367</t>
  </si>
  <si>
    <t>Lissabon</t>
  </si>
  <si>
    <t>38.73101564764172, -9.159448472363389</t>
  </si>
  <si>
    <t>48.215800799353865, 16.37297533662016</t>
  </si>
  <si>
    <t>48.13232057176437, 11.57725318801282</t>
  </si>
  <si>
    <t>54.3677210204916, 10.121197701338836</t>
  </si>
  <si>
    <t>54.794645405172766, 9.437618628167844</t>
  </si>
  <si>
    <t>51.017951104271766, 13.711172728870942</t>
  </si>
  <si>
    <t>51.022808194439236, 13.850080725899666</t>
  </si>
  <si>
    <t>51.03428441579481, 13.823279810033778</t>
  </si>
  <si>
    <t>48.80046959992183, 9.211476869701544</t>
  </si>
  <si>
    <t>42.791369718007935, -92.31536860707679</t>
  </si>
  <si>
    <t>41.895046583635285, -87.5632235277246</t>
  </si>
  <si>
    <t>41.35262980023998, 2.049654889603662</t>
  </si>
  <si>
    <t>Kaliningrad</t>
  </si>
  <si>
    <t>Russia</t>
  </si>
  <si>
    <t>54.681121254894805, 20.626267790838146</t>
  </si>
  <si>
    <t>Kaliningrad 1</t>
  </si>
  <si>
    <t>Alicante</t>
  </si>
  <si>
    <t>38.265707365051306, -0.6979004478497687</t>
  </si>
  <si>
    <t>Warschau</t>
  </si>
  <si>
    <t>Poland</t>
  </si>
  <si>
    <t>52.24234532164097, 20.879554554463954</t>
  </si>
  <si>
    <t>Rom</t>
  </si>
  <si>
    <t>Italy</t>
  </si>
  <si>
    <t>Northern Plant</t>
  </si>
  <si>
    <t>Southern Plant</t>
  </si>
  <si>
    <t>ZONA 3 PESCHIERA CAPORE</t>
  </si>
  <si>
    <t>ACEA ACQUA</t>
  </si>
  <si>
    <t>47.80337021672357, 9.116594197511212</t>
  </si>
  <si>
    <t>Red Pla de la Vallonga</t>
  </si>
  <si>
    <t>Thames Water</t>
  </si>
  <si>
    <t>Hackney South</t>
  </si>
  <si>
    <t>London</t>
  </si>
  <si>
    <t>England</t>
  </si>
  <si>
    <t>41.8850961189653, 12.490948072977703</t>
  </si>
  <si>
    <t>51.54055957717594, -0.059957114752754476</t>
  </si>
  <si>
    <t>48.97442967920739, 14.477672101013495</t>
  </si>
  <si>
    <t>Red de distribucion consorcio de la Zona Franca de Cádiz</t>
  </si>
  <si>
    <t>Cádiz</t>
  </si>
  <si>
    <t>36.52079928609771, -6.279892382895258</t>
  </si>
  <si>
    <t>CYII Red de Madrid Distrito Hortaleza</t>
  </si>
  <si>
    <t>Madrid</t>
  </si>
  <si>
    <t>40.4694160940912, -3.6422632239563857</t>
  </si>
  <si>
    <t>Red La Telva</t>
  </si>
  <si>
    <t>A Coruña</t>
  </si>
  <si>
    <t>Mairie de Boigneville</t>
  </si>
  <si>
    <t>Boigneville</t>
  </si>
  <si>
    <t>Societe Agur</t>
  </si>
  <si>
    <t>Ainhoa</t>
  </si>
  <si>
    <t>Saint Pee Sur Nivelle</t>
  </si>
  <si>
    <t>43.30258544198362, -8.420370320018138</t>
  </si>
  <si>
    <t>48.334672629273456, 2.3712923788498577</t>
  </si>
  <si>
    <t>43.35435197539249, -1.5591803908200028</t>
  </si>
  <si>
    <t>Veolia 69 Nord</t>
  </si>
  <si>
    <t>Region de Tarare Principale</t>
  </si>
  <si>
    <t>Legny</t>
  </si>
  <si>
    <t>45.90877368998236, 4.583649741437941</t>
  </si>
  <si>
    <t>Mairie d'Arlempdes</t>
  </si>
  <si>
    <t>Arlempdes</t>
  </si>
  <si>
    <t>44.86366633215545, 3.900562074975574</t>
  </si>
  <si>
    <t>Basler Stadtwerke</t>
  </si>
  <si>
    <t>Basel</t>
  </si>
  <si>
    <t>47.55934179406963, 7.588223629962868</t>
  </si>
  <si>
    <t>Stadtwerke Saarlouis</t>
  </si>
  <si>
    <t>Saarlouis</t>
  </si>
  <si>
    <t>49.31329151176641, 6.751633277221491</t>
  </si>
  <si>
    <t>Wasserwerk Ost</t>
  </si>
  <si>
    <t>Wasserwerk West</t>
  </si>
  <si>
    <t>Kassel</t>
  </si>
  <si>
    <t>Kasselwasser</t>
  </si>
  <si>
    <t>Kratzenberg</t>
  </si>
  <si>
    <t>Osterberg</t>
  </si>
  <si>
    <t>Bergfreiheit</t>
  </si>
  <si>
    <t>Blauer See</t>
  </si>
  <si>
    <t>Hasenhecke</t>
  </si>
  <si>
    <t>Lindenberg</t>
  </si>
  <si>
    <t>Lindenkopf</t>
  </si>
  <si>
    <t>Jungfernkopf</t>
  </si>
  <si>
    <t>Dönche</t>
  </si>
  <si>
    <t>Bergstraße</t>
  </si>
  <si>
    <t>Hunrod</t>
  </si>
  <si>
    <t>Kuhberg/Krähhahn</t>
  </si>
  <si>
    <t>Hessenschanze</t>
  </si>
  <si>
    <t>Breiter Stein</t>
  </si>
  <si>
    <t>51.31305481801966, 9.479668788890208</t>
  </si>
  <si>
    <t>Zweckverband Wasserversorgung Stadt und Kreis Offfenbach</t>
  </si>
  <si>
    <t>Offenbach</t>
  </si>
  <si>
    <t>50.09576416970179, 8.776379205626542</t>
  </si>
  <si>
    <t>Innsbruck</t>
  </si>
  <si>
    <t>Hochbehälter Mühlau</t>
  </si>
  <si>
    <t>47.28969146794782, 11.412614455024528</t>
  </si>
  <si>
    <t>iKB</t>
  </si>
  <si>
    <t>Versorgungsgebiet 1</t>
  </si>
  <si>
    <t>Marktreditz</t>
  </si>
  <si>
    <t>50.002615379351305, 12.049667754508226</t>
  </si>
  <si>
    <t>MAK</t>
  </si>
  <si>
    <t>Stadtwerke Düsseldorf</t>
  </si>
  <si>
    <t>Düsseldorf</t>
  </si>
  <si>
    <t>swa Trinkwaasser</t>
  </si>
  <si>
    <t>Augsburg</t>
  </si>
  <si>
    <t>48.37691953678279, 10.885124703686214</t>
  </si>
  <si>
    <t>51.227462177725485, 6.774522887786429</t>
  </si>
  <si>
    <t>Liechtenstein</t>
  </si>
  <si>
    <t>Wasserversorgung Liechtensteiner Unterland</t>
  </si>
  <si>
    <t>Gamprin-Bendern</t>
  </si>
  <si>
    <t>47.21220599170113, 9.508231723996175</t>
  </si>
  <si>
    <t>WN05, 45 Mauren, Lachenstrasse 40</t>
  </si>
  <si>
    <t>SWE</t>
  </si>
  <si>
    <t>Mischwasser</t>
  </si>
  <si>
    <t>Erfurt</t>
  </si>
  <si>
    <t>50.96163874501972, 11.00019847649089</t>
  </si>
  <si>
    <t>avacon</t>
  </si>
  <si>
    <t>Lüneburg</t>
  </si>
  <si>
    <t>53.24780050481698, 10.392485041796528</t>
  </si>
  <si>
    <t>FWA</t>
  </si>
  <si>
    <t>Frankfurt an der Oder</t>
  </si>
  <si>
    <t>52.34824800786877, 14.45787844599074</t>
  </si>
  <si>
    <t>Lausitzer Wasser</t>
  </si>
  <si>
    <t>Fehrower Weg</t>
  </si>
  <si>
    <t>Cottbus</t>
  </si>
  <si>
    <t>51.78306291392819, 14.332748740843407</t>
  </si>
  <si>
    <t>Zweckverband Wasserversorgung &amp; Abwasserbeseitigung Usedom</t>
  </si>
  <si>
    <t>Wasserwerk Usedom</t>
  </si>
  <si>
    <t>Usedom</t>
  </si>
  <si>
    <t>53.93314229156935, 14.089066847581185</t>
  </si>
  <si>
    <t>Hümmling Wasserverband</t>
  </si>
  <si>
    <t>Wasserwerk Surwold</t>
  </si>
  <si>
    <t>Surwold</t>
  </si>
  <si>
    <t>53.00566461904555, 7.494061736114276</t>
  </si>
  <si>
    <t>HB Berndorf</t>
  </si>
  <si>
    <t>Verbandsgemeinde Gerolstein</t>
  </si>
  <si>
    <t>Gerolstein</t>
  </si>
  <si>
    <t>50.22081953012955, 6.633580506707629</t>
  </si>
  <si>
    <t>STAWAG</t>
  </si>
  <si>
    <t>Härtebereich 1</t>
  </si>
  <si>
    <t>Aachen</t>
  </si>
  <si>
    <t>50.799770983519316, 6.090636595164506</t>
  </si>
  <si>
    <t>Stadtwerke Baden-Baden</t>
  </si>
  <si>
    <t>Baden-Baden</t>
  </si>
  <si>
    <t>48.789514973338584, 8.24093411253014</t>
  </si>
  <si>
    <t>Grundwasser</t>
  </si>
  <si>
    <t>Quellwasser</t>
  </si>
  <si>
    <t>Kemptener Kommunalunternehmen</t>
  </si>
  <si>
    <t>Mittel- und Niederzone</t>
  </si>
  <si>
    <t>Kempten</t>
  </si>
  <si>
    <t>47.72508426221937, 10.308332388766141</t>
  </si>
  <si>
    <t>Salzburg AG</t>
  </si>
  <si>
    <t>Behälter Mönchsberg</t>
  </si>
  <si>
    <t>Salzburg</t>
  </si>
  <si>
    <t>47.836883470180986, 13.062113178347834</t>
  </si>
  <si>
    <t>Stadtwerke Klagenfurt AG</t>
  </si>
  <si>
    <t>Pumpanlage Zwirnawald</t>
  </si>
  <si>
    <t>Klagenfurt</t>
  </si>
  <si>
    <t>46.6786095104281, 14.3292087136818</t>
  </si>
  <si>
    <t>Stadtwerke Kufstein</t>
  </si>
  <si>
    <t>Tiefbrunnen Fürhölzl</t>
  </si>
  <si>
    <t>Kufstein</t>
  </si>
  <si>
    <t>47.56132432685829, 12.131185933964833</t>
  </si>
  <si>
    <t>Linz AG</t>
  </si>
  <si>
    <t>Hafen</t>
  </si>
  <si>
    <t>Linz</t>
  </si>
  <si>
    <t>48.329222431517636, 14.286110320787243</t>
  </si>
  <si>
    <t>Graz Holding</t>
  </si>
  <si>
    <t>Brunnen</t>
  </si>
  <si>
    <t>Eisenerz</t>
  </si>
  <si>
    <t>47.54387168914886, 14.893798974015267</t>
  </si>
  <si>
    <t>WVV</t>
  </si>
  <si>
    <t>Hochbehälter Zellingen</t>
  </si>
  <si>
    <t>Würzburg</t>
  </si>
  <si>
    <t>49.817346113608544, 9.959340566631953</t>
  </si>
  <si>
    <t>Stockholm Vatten och avfall</t>
  </si>
  <si>
    <t>Stockholm</t>
  </si>
  <si>
    <t>Sweden</t>
  </si>
  <si>
    <t>59.46998959413194, 18.08157822419211</t>
  </si>
  <si>
    <t>Norsborg</t>
  </si>
  <si>
    <t>Lovö</t>
  </si>
  <si>
    <t>57.70853071593066, 11.972176149878901</t>
  </si>
  <si>
    <t>Göteborg</t>
  </si>
  <si>
    <t>Göteborgs Stad</t>
  </si>
  <si>
    <t>Vialle2012</t>
  </si>
  <si>
    <t>Southwestern France</t>
  </si>
  <si>
    <t>46.103347723821535, 0.3281598425740047</t>
  </si>
  <si>
    <t>Iasi</t>
  </si>
  <si>
    <t>Romania</t>
  </si>
  <si>
    <t>47.155552398307066, 27.601782222738997</t>
  </si>
  <si>
    <t>Arsene2007</t>
  </si>
  <si>
    <t>52.78608705029291, -6.983104188297122</t>
  </si>
  <si>
    <t>Ireland</t>
  </si>
  <si>
    <t>Ballinabrannagh</t>
  </si>
  <si>
    <t>OHogaine2011</t>
  </si>
  <si>
    <t>Clonalvy</t>
  </si>
  <si>
    <t>53.58969363463375, -6.34294898921861</t>
  </si>
  <si>
    <t>OHogaine2012</t>
  </si>
  <si>
    <t>Sazakli2007</t>
  </si>
  <si>
    <t>Greece</t>
  </si>
  <si>
    <t>38.40114114247563, 20.583504426336248</t>
  </si>
  <si>
    <t>rain</t>
  </si>
  <si>
    <t>tap</t>
  </si>
  <si>
    <t>Source</t>
  </si>
  <si>
    <t>Source_tap</t>
  </si>
  <si>
    <t>Rennes</t>
  </si>
  <si>
    <t>48.16136613347851, -1.685586513578335</t>
  </si>
  <si>
    <t>Nancuise</t>
  </si>
  <si>
    <t>46.617424810415685, 5.508095787302786</t>
  </si>
  <si>
    <t>Chablis</t>
  </si>
  <si>
    <t>47.81275287507, 3.811152932188338</t>
  </si>
  <si>
    <t>Veolia</t>
  </si>
  <si>
    <t>Gironde</t>
  </si>
  <si>
    <t>Balizac</t>
  </si>
  <si>
    <t>44.4875745180831, -0.4441392677481242</t>
  </si>
  <si>
    <t>Dourdogne</t>
  </si>
  <si>
    <t>Gabillou</t>
  </si>
  <si>
    <t>45.20724735665495, 1.0349605836914202</t>
  </si>
  <si>
    <t>Extremadura</t>
  </si>
  <si>
    <t>Calamonte</t>
  </si>
  <si>
    <t>39.084391558665494, -6.407495064700328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</si>
</sst>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14" fontId="0" fillId="0" borderId="0" xfId="0" applyNumberFormat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" xfId="0" applyBorder="1"/>
    <xf numFmtId="0" fontId="1" fillId="0" borderId="0" xfId="0" applyFont="1"/>
    <xf numFmtId="0" fontId="2" fillId="0" borderId="4" xfId="0" applyFont="1" applyBorder="1" applyAlignment="1">
      <alignment horizontal="center"/>
    </xf>
    <xf numFmtId="0" fontId="5" fillId="0" borderId="0" xfId="0" applyFont="1"/>
    <xf numFmtId="0" fontId="2" fillId="0" borderId="6" xfId="0" applyFont="1" applyBorder="1"/>
    <xf numFmtId="0" fontId="2" fillId="0" borderId="4" xfId="0" applyFont="1" applyBorder="1"/>
    <xf numFmtId="0" fontId="1" fillId="0" borderId="9" xfId="0" applyFont="1" applyBorder="1"/>
    <xf numFmtId="0" fontId="1" fillId="0" borderId="10" xfId="0" applyFont="1" applyBorder="1"/>
    <xf numFmtId="11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Standard" xfId="0" builtinId="0"/>
  </cellStyles>
  <dxfs count="10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8753E-B248-414E-8E09-FCA8EAD9E6A1}" name="Tabelle1" displayName="Tabelle1" ref="A2:AW133" totalsRowShown="0" headerRowDxfId="9" headerRowBorderDxfId="8" tableBorderDxfId="7">
  <autoFilter ref="A2:AW133" xr:uid="{97C8753E-B248-414E-8E09-FCA8EAD9E6A1}"/>
  <tableColumns count="49">
    <tableColumn id="1" xr3:uid="{C558097B-EFFD-1E4D-9DAB-5449764A12C3}" name="Reference_ID" dataDxfId="6"/>
    <tableColumn id="2" xr3:uid="{2354C398-FE28-B547-9546-B8AAC399AADA}" name="Location" dataDxfId="5"/>
    <tableColumn id="47" xr3:uid="{3BEDB01E-DAE8-3D45-90DE-21106310035D}" name="City" dataDxfId="4"/>
    <tableColumn id="3" xr3:uid="{D1A14637-FE1F-CA41-AF93-378405900831}" name="Year" dataDxfId="3"/>
    <tableColumn id="4" xr3:uid="{826D142D-0677-DB4F-9CEE-640715C64F2A}" name="Country" dataDxfId="2"/>
    <tableColumn id="5" xr3:uid="{08A36FBC-EADB-1F47-81A8-98FFE88F4E57}" name="GPS" dataDxfId="1"/>
    <tableColumn id="49" xr3:uid="{F7783586-F2E2-DE41-AC9C-75AB46758357}" name="Source"/>
    <tableColumn id="48" xr3:uid="{2AFF7CAE-9DC4-724E-BD7F-5E592B100474}" name="Source_tap"/>
    <tableColumn id="6" xr3:uid="{010C4D1B-3235-2D4F-969E-DD8BE04AAAE5}" name="Aquaponics" dataDxfId="0"/>
    <tableColumn id="7" xr3:uid="{13C2CB38-B513-764C-93FF-864FC3399DA2}" name="pH"/>
    <tableColumn id="8" xr3:uid="{469A9264-4F11-404B-A2C9-78566DA5E47C}" name="EC_uS_cm_25degC"/>
    <tableColumn id="9" xr3:uid="{10611467-ED49-E948-A838-C182183B06DE}" name="NH4_mgL"/>
    <tableColumn id="10" xr3:uid="{85A463A5-8741-AD46-893A-841977EDE842}" name="NH4_belowLimit"/>
    <tableColumn id="11" xr3:uid="{06991561-9FFC-FA42-9603-5A084C689FD9}" name="NO2_mgL"/>
    <tableColumn id="12" xr3:uid="{AD35594C-13B8-5344-B24A-CC22CF5E03F8}" name="NO2_belowLimit"/>
    <tableColumn id="13" xr3:uid="{F05D0DE8-B786-0444-827D-0ECE724CA44A}" name="NO3_mgL"/>
    <tableColumn id="14" xr3:uid="{F0704EE3-1D64-B449-8CCA-0DCF5FA7B13F}" name="NO3_belowLimit"/>
    <tableColumn id="15" xr3:uid="{8418D0C1-1491-7840-BE97-08ABF17AB994}" name="PO4_mgL"/>
    <tableColumn id="16" xr3:uid="{0E545148-533A-E34F-93B3-A2CFAE04A276}" name="PO4_belowLimit"/>
    <tableColumn id="17" xr3:uid="{F1C05B39-DBA0-674A-AA7C-57640E9647C8}" name="K_mgL"/>
    <tableColumn id="18" xr3:uid="{E9CCC415-8A94-F842-9E5D-F21700E2839E}" name="K_belowLimit"/>
    <tableColumn id="19" xr3:uid="{55D861EE-33A8-E844-AE18-C617A10B185A}" name="Ca_mgL"/>
    <tableColumn id="20" xr3:uid="{3959B430-50A4-3E45-A41B-0C40D5D058E7}" name="Ca_belowLimit"/>
    <tableColumn id="21" xr3:uid="{8C65A803-0B03-F047-B439-0FB9F86E236C}" name="Mg_mgL"/>
    <tableColumn id="22" xr3:uid="{0477FA16-87B8-CE48-B6B7-7F35C3DCC11A}" name="Mg_belowLimit"/>
    <tableColumn id="23" xr3:uid="{C83A85C9-00F9-674A-BE60-F4C098C897E5}" name="SO4_mgL"/>
    <tableColumn id="24" xr3:uid="{040BC5FA-9184-FB40-A224-CB0A0A3A33C2}" name="SO4_belowLimit"/>
    <tableColumn id="25" xr3:uid="{B1953A42-EDDC-F443-8F66-FE1AC75D50CF}" name="Fe_mgL"/>
    <tableColumn id="26" xr3:uid="{1B131FC3-FEC7-D440-B85D-0C6F717C1C81}" name="Fe_belowLimit"/>
    <tableColumn id="27" xr3:uid="{61978FA3-6598-7743-A3AB-C9989D36FEB2}" name="Zn_mgL"/>
    <tableColumn id="28" xr3:uid="{A9CB7073-029C-9A45-A6E7-DF10D2EB162F}" name="Zn_belowLimit"/>
    <tableColumn id="29" xr3:uid="{C028944D-B8D8-634A-AA26-37EE8DC4D3FE}" name="Cu_mgL"/>
    <tableColumn id="30" xr3:uid="{D67F645F-215B-F64A-B6BC-C0404F8144A1}" name="Cu_belowLimit"/>
    <tableColumn id="31" xr3:uid="{DB8460D2-1A95-B245-999C-F8670A56D5D0}" name="Mn_mgL"/>
    <tableColumn id="32" xr3:uid="{C9F2A9DE-06B7-CA48-9E4E-CD8DFBC6B399}" name="Mn_belowLimit"/>
    <tableColumn id="33" xr3:uid="{53246F6B-8183-C543-B727-ABF488782497}" name="B_mgL"/>
    <tableColumn id="34" xr3:uid="{0D5A4C9E-23D9-524D-B06E-5F85A83D0557}" name="B_belowLimit"/>
    <tableColumn id="35" xr3:uid="{8C11B10B-5501-1D49-9B77-A688313E0FE5}" name="Mo_mgL"/>
    <tableColumn id="36" xr3:uid="{3E6C9F01-DB7D-F24B-A044-0EA998002681}" name="Mo_belowLimit"/>
    <tableColumn id="37" xr3:uid="{C08F6653-53B6-D34D-A503-9F6E6919CA09}" name="Ni_mgL"/>
    <tableColumn id="38" xr3:uid="{463AB5B6-5C8B-634E-AF8B-E40C9C63F96F}" name="Ni_belowLimit"/>
    <tableColumn id="39" xr3:uid="{F37FB64C-C340-F34B-99D0-CEE073D94E35}" name="Na_mgL"/>
    <tableColumn id="40" xr3:uid="{4EED54FF-2D83-8544-BC8A-CBA0D310F82B}" name="Na_belowLimit"/>
    <tableColumn id="41" xr3:uid="{8C17C05E-5A7B-BF49-B8AB-34F0043A0327}" name="Cl_mgL"/>
    <tableColumn id="42" xr3:uid="{43FC71E6-E612-6440-ADFC-672447A13F90}" name="Cl_belowLimit"/>
    <tableColumn id="43" xr3:uid="{E13A8BED-D12D-774F-AA27-EC04CDD1751F}" name="Al_mgL"/>
    <tableColumn id="44" xr3:uid="{6B983994-0769-AB4F-9FE0-36B4E0B93A7D}" name="Al_belowLimit"/>
    <tableColumn id="45" xr3:uid="{67971A6F-0956-2E46-9DB0-070AD9A4A245}" name="TOC_mgL"/>
    <tableColumn id="46" xr3:uid="{9CE39A05-8AD5-DA42-A475-B6EC0DFE8ABA}" name="TOC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679D-A17B-624D-B196-D137E0CE80C4}">
  <sheetPr>
    <tabColor rgb="FFFF0000"/>
  </sheetPr>
  <dimension ref="B5:B14"/>
  <sheetViews>
    <sheetView workbookViewId="0">
      <selection activeCell="B15" sqref="B15"/>
    </sheetView>
  </sheetViews>
  <sheetFormatPr baseColWidth="10" defaultColWidth="10.83203125" defaultRowHeight="16" x14ac:dyDescent="0.2"/>
  <sheetData>
    <row r="5" spans="2:2" x14ac:dyDescent="0.2">
      <c r="B5" t="s">
        <v>10</v>
      </c>
    </row>
    <row r="14" spans="2:2" x14ac:dyDescent="0.2">
      <c r="B14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3EA2-A46F-AA4A-99FA-A2563AD321B3}">
  <sheetPr>
    <tabColor rgb="FF00B0F0"/>
  </sheetPr>
  <dimension ref="A1:BD133"/>
  <sheetViews>
    <sheetView tabSelected="1" zoomScale="120" zoomScaleNormal="120" workbookViewId="0">
      <pane xSplit="2" ySplit="2" topLeftCell="T117" activePane="bottomRight" state="frozen"/>
      <selection pane="topRight" activeCell="C1" sqref="C1"/>
      <selection pane="bottomLeft" activeCell="A3" sqref="A3"/>
      <selection pane="bottomRight" activeCell="V133" sqref="V133"/>
    </sheetView>
  </sheetViews>
  <sheetFormatPr baseColWidth="10" defaultColWidth="10.83203125" defaultRowHeight="16" x14ac:dyDescent="0.2"/>
  <cols>
    <col min="1" max="1" width="52.6640625" style="2" customWidth="1"/>
    <col min="2" max="2" width="24.6640625" style="5" customWidth="1"/>
    <col min="3" max="3" width="17" style="5" customWidth="1"/>
    <col min="4" max="4" width="6.5" style="5" customWidth="1"/>
    <col min="5" max="5" width="13" style="5" customWidth="1"/>
    <col min="6" max="6" width="39.83203125" style="5" customWidth="1"/>
    <col min="7" max="7" width="10.1640625" customWidth="1"/>
    <col min="8" max="8" width="11.6640625" customWidth="1"/>
    <col min="9" max="9" width="12.6640625" style="3" customWidth="1"/>
    <col min="11" max="11" width="18.1640625" customWidth="1"/>
    <col min="13" max="13" width="16.33203125" customWidth="1"/>
    <col min="15" max="15" width="16.33203125" customWidth="1"/>
    <col min="17" max="17" width="16.33203125" customWidth="1"/>
    <col min="19" max="19" width="16" customWidth="1"/>
    <col min="21" max="21" width="13.83203125" customWidth="1"/>
    <col min="23" max="23" width="14.6640625" customWidth="1"/>
    <col min="25" max="25" width="15.5" customWidth="1"/>
    <col min="27" max="27" width="16" customWidth="1"/>
    <col min="29" max="29" width="14.6640625" customWidth="1"/>
    <col min="31" max="31" width="14.83203125" customWidth="1"/>
    <col min="33" max="33" width="14.83203125" customWidth="1"/>
    <col min="35" max="35" width="15.5" customWidth="1"/>
    <col min="37" max="37" width="13.83203125" customWidth="1"/>
    <col min="39" max="39" width="15.5" customWidth="1"/>
    <col min="41" max="41" width="14.5" customWidth="1"/>
    <col min="43" max="43" width="15" customWidth="1"/>
    <col min="45" max="45" width="14.1640625" customWidth="1"/>
    <col min="47" max="47" width="14.33203125" customWidth="1"/>
    <col min="49" max="49" width="16" customWidth="1"/>
  </cols>
  <sheetData>
    <row r="1" spans="1:56" ht="24" x14ac:dyDescent="0.3">
      <c r="D1" s="6"/>
      <c r="L1" s="17" t="s">
        <v>0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0"/>
      <c r="AB1" s="19" t="s">
        <v>1</v>
      </c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0"/>
      <c r="AP1" s="19" t="s">
        <v>30</v>
      </c>
      <c r="AQ1" s="18"/>
      <c r="AR1" s="18"/>
      <c r="AS1" s="10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2"/>
    </row>
    <row r="2" spans="1:56" s="1" customFormat="1" x14ac:dyDescent="0.2">
      <c r="A2" s="14" t="s">
        <v>2</v>
      </c>
      <c r="B2" s="14" t="s">
        <v>6</v>
      </c>
      <c r="C2" s="14" t="s">
        <v>189</v>
      </c>
      <c r="D2" s="14" t="s">
        <v>7</v>
      </c>
      <c r="E2" s="14" t="s">
        <v>26</v>
      </c>
      <c r="F2" s="14" t="s">
        <v>194</v>
      </c>
      <c r="G2" s="15" t="s">
        <v>416</v>
      </c>
      <c r="H2" s="15" t="s">
        <v>417</v>
      </c>
      <c r="I2" s="15" t="s">
        <v>41</v>
      </c>
      <c r="J2" s="15" t="s">
        <v>3</v>
      </c>
      <c r="K2" s="15" t="s">
        <v>94</v>
      </c>
      <c r="L2" s="15" t="s">
        <v>95</v>
      </c>
      <c r="M2" s="15" t="s">
        <v>91</v>
      </c>
      <c r="N2" s="15" t="s">
        <v>96</v>
      </c>
      <c r="O2" s="15" t="s">
        <v>90</v>
      </c>
      <c r="P2" s="15" t="s">
        <v>97</v>
      </c>
      <c r="Q2" s="15" t="s">
        <v>89</v>
      </c>
      <c r="R2" s="15" t="s">
        <v>98</v>
      </c>
      <c r="S2" s="15" t="s">
        <v>88</v>
      </c>
      <c r="T2" s="15" t="s">
        <v>99</v>
      </c>
      <c r="U2" s="15" t="s">
        <v>87</v>
      </c>
      <c r="V2" s="15" t="s">
        <v>100</v>
      </c>
      <c r="W2" s="15" t="s">
        <v>86</v>
      </c>
      <c r="X2" s="15" t="s">
        <v>101</v>
      </c>
      <c r="Y2" s="15" t="s">
        <v>85</v>
      </c>
      <c r="Z2" s="15" t="s">
        <v>102</v>
      </c>
      <c r="AA2" s="15" t="s">
        <v>84</v>
      </c>
      <c r="AB2" s="15" t="s">
        <v>103</v>
      </c>
      <c r="AC2" s="15" t="s">
        <v>83</v>
      </c>
      <c r="AD2" s="15" t="s">
        <v>104</v>
      </c>
      <c r="AE2" s="15" t="s">
        <v>82</v>
      </c>
      <c r="AF2" s="15" t="s">
        <v>105</v>
      </c>
      <c r="AG2" s="15" t="s">
        <v>81</v>
      </c>
      <c r="AH2" s="15" t="s">
        <v>106</v>
      </c>
      <c r="AI2" s="15" t="s">
        <v>80</v>
      </c>
      <c r="AJ2" s="15" t="s">
        <v>107</v>
      </c>
      <c r="AK2" s="15" t="s">
        <v>79</v>
      </c>
      <c r="AL2" s="15" t="s">
        <v>108</v>
      </c>
      <c r="AM2" s="15" t="s">
        <v>78</v>
      </c>
      <c r="AN2" s="15" t="s">
        <v>109</v>
      </c>
      <c r="AO2" s="15" t="s">
        <v>77</v>
      </c>
      <c r="AP2" s="14" t="s">
        <v>110</v>
      </c>
      <c r="AQ2" s="15" t="s">
        <v>76</v>
      </c>
      <c r="AR2" s="15" t="s">
        <v>111</v>
      </c>
      <c r="AS2" s="15" t="s">
        <v>75</v>
      </c>
      <c r="AT2" s="15" t="s">
        <v>112</v>
      </c>
      <c r="AU2" s="15" t="s">
        <v>74</v>
      </c>
      <c r="AV2" s="14" t="s">
        <v>113</v>
      </c>
      <c r="AW2" s="14" t="s">
        <v>73</v>
      </c>
    </row>
    <row r="3" spans="1:56" x14ac:dyDescent="0.2">
      <c r="A3" s="2" t="s">
        <v>5</v>
      </c>
      <c r="B3" s="5" t="s">
        <v>4</v>
      </c>
      <c r="C3" s="5" t="s">
        <v>150</v>
      </c>
      <c r="D3" s="5">
        <v>2021</v>
      </c>
      <c r="E3" s="5" t="s">
        <v>27</v>
      </c>
      <c r="F3" s="5" t="s">
        <v>193</v>
      </c>
      <c r="G3" t="s">
        <v>415</v>
      </c>
      <c r="I3" s="3" t="s">
        <v>42</v>
      </c>
      <c r="J3">
        <v>7.4</v>
      </c>
      <c r="K3">
        <v>880</v>
      </c>
      <c r="L3">
        <v>0.05</v>
      </c>
      <c r="M3" t="s">
        <v>92</v>
      </c>
      <c r="N3">
        <v>0.03</v>
      </c>
      <c r="O3" t="s">
        <v>92</v>
      </c>
      <c r="P3">
        <v>4.5999999999999996</v>
      </c>
      <c r="Q3" s="11" t="s">
        <v>93</v>
      </c>
      <c r="R3">
        <v>0.02</v>
      </c>
      <c r="S3" t="s">
        <v>93</v>
      </c>
      <c r="T3">
        <v>6.2</v>
      </c>
      <c r="U3" t="s">
        <v>93</v>
      </c>
      <c r="V3">
        <v>117</v>
      </c>
      <c r="W3" t="s">
        <v>93</v>
      </c>
      <c r="X3">
        <v>13.5</v>
      </c>
      <c r="Y3" t="s">
        <v>93</v>
      </c>
      <c r="Z3">
        <v>166</v>
      </c>
      <c r="AA3" t="s">
        <v>93</v>
      </c>
      <c r="AB3">
        <v>0.05</v>
      </c>
      <c r="AC3" t="s">
        <v>92</v>
      </c>
      <c r="AD3">
        <v>0.01</v>
      </c>
      <c r="AE3" t="s">
        <v>92</v>
      </c>
      <c r="AF3">
        <v>5.0000000000000001E-3</v>
      </c>
      <c r="AG3" t="s">
        <v>92</v>
      </c>
      <c r="AH3">
        <v>0.01</v>
      </c>
      <c r="AI3" t="s">
        <v>92</v>
      </c>
      <c r="AJ3">
        <v>7.4999999999999997E-2</v>
      </c>
      <c r="AK3" t="s">
        <v>93</v>
      </c>
      <c r="AN3">
        <v>3.0000000000000001E-3</v>
      </c>
      <c r="AO3" t="s">
        <v>92</v>
      </c>
      <c r="AP3">
        <v>43</v>
      </c>
      <c r="AQ3" t="s">
        <v>93</v>
      </c>
      <c r="AR3">
        <v>67</v>
      </c>
      <c r="AS3" t="s">
        <v>93</v>
      </c>
      <c r="AT3">
        <v>0.01</v>
      </c>
      <c r="AU3" t="s">
        <v>92</v>
      </c>
      <c r="AV3">
        <v>3.6</v>
      </c>
      <c r="AW3" t="s">
        <v>93</v>
      </c>
    </row>
    <row r="4" spans="1:56" x14ac:dyDescent="0.2">
      <c r="A4" s="2" t="s">
        <v>12</v>
      </c>
      <c r="B4" s="5" t="s">
        <v>13</v>
      </c>
      <c r="C4" s="5" t="s">
        <v>151</v>
      </c>
      <c r="D4" s="5">
        <v>2022</v>
      </c>
      <c r="E4" s="5" t="s">
        <v>27</v>
      </c>
      <c r="F4" s="5" t="s">
        <v>196</v>
      </c>
      <c r="G4" t="s">
        <v>415</v>
      </c>
      <c r="I4" s="3" t="s">
        <v>42</v>
      </c>
      <c r="J4">
        <v>7.51</v>
      </c>
      <c r="K4">
        <v>781</v>
      </c>
      <c r="L4">
        <v>0.11</v>
      </c>
      <c r="M4" t="s">
        <v>93</v>
      </c>
      <c r="P4">
        <v>10.1</v>
      </c>
      <c r="Q4" s="11" t="s">
        <v>93</v>
      </c>
      <c r="T4">
        <v>4.55</v>
      </c>
      <c r="U4" t="s">
        <v>93</v>
      </c>
      <c r="V4">
        <v>110</v>
      </c>
      <c r="W4" t="s">
        <v>93</v>
      </c>
      <c r="X4">
        <v>9.69</v>
      </c>
      <c r="Y4" t="s">
        <v>93</v>
      </c>
      <c r="Z4">
        <v>87.4</v>
      </c>
      <c r="AA4" t="s">
        <v>93</v>
      </c>
      <c r="AB4">
        <v>0.02</v>
      </c>
      <c r="AC4" t="s">
        <v>92</v>
      </c>
      <c r="AH4">
        <v>5.0000000000000001E-3</v>
      </c>
      <c r="AI4" t="s">
        <v>92</v>
      </c>
      <c r="AP4">
        <v>35.6</v>
      </c>
      <c r="AQ4" t="s">
        <v>93</v>
      </c>
      <c r="AR4">
        <v>63.8</v>
      </c>
      <c r="AS4" t="s">
        <v>93</v>
      </c>
      <c r="AV4">
        <v>3.7</v>
      </c>
      <c r="AW4" t="s">
        <v>93</v>
      </c>
    </row>
    <row r="5" spans="1:56" x14ac:dyDescent="0.2">
      <c r="A5" s="2" t="s">
        <v>15</v>
      </c>
      <c r="B5" s="5" t="s">
        <v>17</v>
      </c>
      <c r="D5" s="5">
        <v>2021</v>
      </c>
      <c r="E5" s="5" t="s">
        <v>27</v>
      </c>
      <c r="F5" s="5" t="s">
        <v>195</v>
      </c>
      <c r="G5" t="s">
        <v>415</v>
      </c>
      <c r="I5" s="3" t="s">
        <v>43</v>
      </c>
      <c r="J5">
        <v>7.29</v>
      </c>
      <c r="K5">
        <v>680</v>
      </c>
      <c r="L5">
        <v>0.05</v>
      </c>
      <c r="M5" t="s">
        <v>92</v>
      </c>
      <c r="N5">
        <v>0.02</v>
      </c>
      <c r="O5" t="s">
        <v>92</v>
      </c>
      <c r="P5">
        <v>16</v>
      </c>
      <c r="Q5" s="11" t="s">
        <v>93</v>
      </c>
      <c r="T5">
        <v>1.5</v>
      </c>
      <c r="U5" t="s">
        <v>93</v>
      </c>
      <c r="V5">
        <v>112</v>
      </c>
      <c r="W5" t="s">
        <v>93</v>
      </c>
      <c r="X5">
        <v>9.9</v>
      </c>
      <c r="Y5" t="s">
        <v>93</v>
      </c>
      <c r="Z5">
        <v>65</v>
      </c>
      <c r="AA5" t="s">
        <v>93</v>
      </c>
      <c r="AB5">
        <v>0.03</v>
      </c>
      <c r="AC5" t="s">
        <v>93</v>
      </c>
      <c r="AF5">
        <v>0.01</v>
      </c>
      <c r="AG5" t="s">
        <v>92</v>
      </c>
      <c r="AH5">
        <v>0.01</v>
      </c>
      <c r="AI5" t="s">
        <v>92</v>
      </c>
      <c r="AJ5">
        <v>7.0000000000000007E-2</v>
      </c>
      <c r="AK5" t="s">
        <v>92</v>
      </c>
      <c r="AN5">
        <v>1E-3</v>
      </c>
      <c r="AO5" t="s">
        <v>92</v>
      </c>
      <c r="AP5">
        <v>20</v>
      </c>
      <c r="AQ5" t="s">
        <v>93</v>
      </c>
      <c r="AR5">
        <v>41</v>
      </c>
      <c r="AS5" t="s">
        <v>93</v>
      </c>
      <c r="AT5">
        <v>0.01</v>
      </c>
      <c r="AU5" t="s">
        <v>92</v>
      </c>
      <c r="AV5">
        <v>0.5</v>
      </c>
      <c r="AW5" t="s">
        <v>93</v>
      </c>
    </row>
    <row r="6" spans="1:56" x14ac:dyDescent="0.2">
      <c r="A6" s="2" t="s">
        <v>18</v>
      </c>
      <c r="B6" s="5" t="s">
        <v>19</v>
      </c>
      <c r="D6" s="5">
        <v>2021</v>
      </c>
      <c r="E6" s="5" t="s">
        <v>27</v>
      </c>
      <c r="F6" s="5" t="s">
        <v>197</v>
      </c>
      <c r="G6" t="s">
        <v>415</v>
      </c>
      <c r="I6" s="3" t="s">
        <v>43</v>
      </c>
      <c r="L6">
        <v>0.05</v>
      </c>
      <c r="M6" t="s">
        <v>92</v>
      </c>
      <c r="N6">
        <v>0.01</v>
      </c>
      <c r="O6" t="s">
        <v>92</v>
      </c>
      <c r="P6">
        <v>2.6</v>
      </c>
      <c r="Q6" s="11" t="s">
        <v>93</v>
      </c>
      <c r="T6">
        <v>6.1</v>
      </c>
      <c r="U6" t="s">
        <v>93</v>
      </c>
      <c r="V6">
        <v>98.5</v>
      </c>
      <c r="W6" t="s">
        <v>93</v>
      </c>
      <c r="X6">
        <v>14.1</v>
      </c>
      <c r="Y6" t="s">
        <v>93</v>
      </c>
      <c r="Z6">
        <v>206</v>
      </c>
      <c r="AA6" t="s">
        <v>93</v>
      </c>
      <c r="AB6">
        <v>3.1199999999999999E-2</v>
      </c>
      <c r="AC6" t="s">
        <v>93</v>
      </c>
      <c r="AF6">
        <v>5.0000000000000001E-3</v>
      </c>
      <c r="AG6" t="s">
        <v>92</v>
      </c>
      <c r="AH6">
        <v>5.0000000000000001E-3</v>
      </c>
      <c r="AI6" t="s">
        <v>92</v>
      </c>
      <c r="AJ6">
        <v>0.05</v>
      </c>
      <c r="AK6" t="s">
        <v>92</v>
      </c>
      <c r="AN6">
        <v>5.0000000000000001E-4</v>
      </c>
      <c r="AO6" t="s">
        <v>92</v>
      </c>
      <c r="AP6">
        <v>20.399999999999999</v>
      </c>
      <c r="AQ6" t="s">
        <v>93</v>
      </c>
      <c r="AR6">
        <v>47.2</v>
      </c>
      <c r="AS6" t="s">
        <v>93</v>
      </c>
      <c r="AT6">
        <v>0.02</v>
      </c>
      <c r="AU6" t="s">
        <v>92</v>
      </c>
      <c r="AV6">
        <v>3.2</v>
      </c>
      <c r="AW6" t="s">
        <v>93</v>
      </c>
    </row>
    <row r="7" spans="1:56" x14ac:dyDescent="0.2">
      <c r="A7" s="2" t="s">
        <v>18</v>
      </c>
      <c r="B7" s="5" t="s">
        <v>20</v>
      </c>
      <c r="D7" s="5">
        <v>2021</v>
      </c>
      <c r="E7" s="5" t="s">
        <v>27</v>
      </c>
      <c r="F7" s="5" t="s">
        <v>197</v>
      </c>
      <c r="G7" t="s">
        <v>415</v>
      </c>
      <c r="I7" s="3" t="s">
        <v>43</v>
      </c>
      <c r="L7">
        <v>0.05</v>
      </c>
      <c r="M7" t="s">
        <v>92</v>
      </c>
      <c r="N7">
        <v>0.01</v>
      </c>
      <c r="O7" t="s">
        <v>92</v>
      </c>
      <c r="P7">
        <v>1.6</v>
      </c>
      <c r="Q7" s="11" t="s">
        <v>93</v>
      </c>
      <c r="T7">
        <v>4.7</v>
      </c>
      <c r="U7" t="s">
        <v>93</v>
      </c>
      <c r="V7">
        <v>60</v>
      </c>
      <c r="W7" t="s">
        <v>93</v>
      </c>
      <c r="X7">
        <v>9.1</v>
      </c>
      <c r="Y7" t="s">
        <v>93</v>
      </c>
      <c r="Z7">
        <v>127</v>
      </c>
      <c r="AA7" t="s">
        <v>93</v>
      </c>
      <c r="AB7">
        <v>3.78E-2</v>
      </c>
      <c r="AC7" t="s">
        <v>93</v>
      </c>
      <c r="AF7">
        <v>5.0000000000000001E-3</v>
      </c>
      <c r="AG7" t="s">
        <v>92</v>
      </c>
      <c r="AH7">
        <v>5.0000000000000001E-3</v>
      </c>
      <c r="AI7" t="s">
        <v>92</v>
      </c>
      <c r="AJ7">
        <v>0.05</v>
      </c>
      <c r="AK7" t="s">
        <v>92</v>
      </c>
      <c r="AN7">
        <v>9.1E-4</v>
      </c>
      <c r="AO7" t="s">
        <v>93</v>
      </c>
      <c r="AP7">
        <v>20.9</v>
      </c>
      <c r="AQ7" t="s">
        <v>93</v>
      </c>
      <c r="AR7">
        <v>42.4</v>
      </c>
      <c r="AS7" t="s">
        <v>93</v>
      </c>
      <c r="AT7">
        <v>0.02</v>
      </c>
      <c r="AU7" t="s">
        <v>92</v>
      </c>
      <c r="AV7">
        <v>2.4</v>
      </c>
      <c r="AW7" t="s">
        <v>93</v>
      </c>
    </row>
    <row r="8" spans="1:56" x14ac:dyDescent="0.2">
      <c r="A8" s="2" t="s">
        <v>18</v>
      </c>
      <c r="B8" s="5" t="s">
        <v>21</v>
      </c>
      <c r="C8" s="5" t="s">
        <v>180</v>
      </c>
      <c r="D8" s="5">
        <v>2021</v>
      </c>
      <c r="E8" s="5" t="s">
        <v>27</v>
      </c>
      <c r="F8" s="5" t="s">
        <v>198</v>
      </c>
      <c r="G8" t="s">
        <v>415</v>
      </c>
      <c r="I8" s="3" t="s">
        <v>43</v>
      </c>
      <c r="L8">
        <v>0.05</v>
      </c>
      <c r="M8" t="s">
        <v>92</v>
      </c>
      <c r="N8">
        <v>0.01</v>
      </c>
      <c r="O8" t="s">
        <v>92</v>
      </c>
      <c r="P8">
        <v>8.8000000000000007</v>
      </c>
      <c r="Q8" s="11" t="s">
        <v>93</v>
      </c>
      <c r="T8">
        <v>1.1000000000000001</v>
      </c>
      <c r="U8" t="s">
        <v>93</v>
      </c>
      <c r="V8">
        <v>21.9</v>
      </c>
      <c r="W8" t="s">
        <v>93</v>
      </c>
      <c r="X8">
        <v>3.4</v>
      </c>
      <c r="Y8" t="s">
        <v>93</v>
      </c>
      <c r="Z8">
        <v>26.4</v>
      </c>
      <c r="AA8" t="s">
        <v>93</v>
      </c>
      <c r="AB8">
        <v>1.52E-2</v>
      </c>
      <c r="AC8" t="s">
        <v>93</v>
      </c>
      <c r="AF8">
        <v>5.0000000000000001E-3</v>
      </c>
      <c r="AG8" t="s">
        <v>92</v>
      </c>
      <c r="AH8">
        <v>5.0000000000000001E-3</v>
      </c>
      <c r="AI8" t="s">
        <v>92</v>
      </c>
      <c r="AJ8">
        <v>0.02</v>
      </c>
      <c r="AK8" t="s">
        <v>92</v>
      </c>
      <c r="AN8">
        <v>5.1999999999999995E-4</v>
      </c>
      <c r="AO8" t="s">
        <v>93</v>
      </c>
      <c r="AP8">
        <v>10</v>
      </c>
      <c r="AQ8" t="s">
        <v>93</v>
      </c>
      <c r="AR8">
        <v>19.3</v>
      </c>
      <c r="AS8" t="s">
        <v>93</v>
      </c>
      <c r="AT8">
        <v>0.02</v>
      </c>
      <c r="AU8" t="s">
        <v>92</v>
      </c>
      <c r="AV8">
        <v>2.4</v>
      </c>
      <c r="AW8" t="s">
        <v>93</v>
      </c>
    </row>
    <row r="9" spans="1:56" x14ac:dyDescent="0.2">
      <c r="A9" s="2" t="s">
        <v>22</v>
      </c>
      <c r="B9" s="5" t="s">
        <v>23</v>
      </c>
      <c r="C9" s="5" t="s">
        <v>181</v>
      </c>
      <c r="D9" s="5">
        <v>2021</v>
      </c>
      <c r="E9" s="5" t="s">
        <v>27</v>
      </c>
      <c r="G9" t="s">
        <v>415</v>
      </c>
      <c r="I9" s="3" t="s">
        <v>43</v>
      </c>
      <c r="J9">
        <v>7.75</v>
      </c>
      <c r="K9">
        <v>276</v>
      </c>
      <c r="L9">
        <v>0.1</v>
      </c>
      <c r="M9" t="s">
        <v>92</v>
      </c>
      <c r="N9">
        <v>0.01</v>
      </c>
      <c r="O9" t="s">
        <v>92</v>
      </c>
      <c r="P9">
        <v>1.61</v>
      </c>
      <c r="Q9" s="11" t="s">
        <v>93</v>
      </c>
      <c r="T9">
        <v>1.02</v>
      </c>
      <c r="U9" t="s">
        <v>93</v>
      </c>
      <c r="V9">
        <v>47.6</v>
      </c>
      <c r="W9" t="s">
        <v>93</v>
      </c>
      <c r="X9">
        <v>3.54</v>
      </c>
      <c r="Y9" t="s">
        <v>93</v>
      </c>
      <c r="Z9">
        <v>15.5</v>
      </c>
      <c r="AA9" t="s">
        <v>93</v>
      </c>
      <c r="AB9">
        <v>0.01</v>
      </c>
      <c r="AC9" t="s">
        <v>92</v>
      </c>
      <c r="AF9">
        <v>4.4999999999999998E-2</v>
      </c>
      <c r="AG9" t="s">
        <v>93</v>
      </c>
      <c r="AH9">
        <v>5.0000000000000001E-3</v>
      </c>
      <c r="AI9" t="s">
        <v>92</v>
      </c>
      <c r="AJ9">
        <v>0.02</v>
      </c>
      <c r="AK9" t="s">
        <v>92</v>
      </c>
      <c r="AN9">
        <v>5.0000000000000001E-3</v>
      </c>
      <c r="AO9" t="s">
        <v>92</v>
      </c>
      <c r="AP9">
        <v>9.5</v>
      </c>
      <c r="AQ9" t="s">
        <v>93</v>
      </c>
      <c r="AR9">
        <v>13</v>
      </c>
      <c r="AS9" t="s">
        <v>93</v>
      </c>
    </row>
    <row r="10" spans="1:56" x14ac:dyDescent="0.2">
      <c r="A10" s="2" t="s">
        <v>22</v>
      </c>
      <c r="B10" s="5" t="s">
        <v>25</v>
      </c>
      <c r="C10" s="5" t="s">
        <v>181</v>
      </c>
      <c r="D10" s="5">
        <v>2021</v>
      </c>
      <c r="E10" s="5" t="s">
        <v>27</v>
      </c>
      <c r="F10" s="5" t="s">
        <v>199</v>
      </c>
      <c r="G10" t="s">
        <v>415</v>
      </c>
      <c r="I10" s="3" t="s">
        <v>43</v>
      </c>
      <c r="J10">
        <v>7.75</v>
      </c>
      <c r="K10">
        <v>283</v>
      </c>
      <c r="L10">
        <v>0.1</v>
      </c>
      <c r="M10" t="s">
        <v>92</v>
      </c>
      <c r="N10">
        <v>0.01</v>
      </c>
      <c r="O10" t="s">
        <v>92</v>
      </c>
      <c r="P10">
        <v>0.64</v>
      </c>
      <c r="Q10" s="11" t="s">
        <v>93</v>
      </c>
      <c r="T10">
        <v>1.26</v>
      </c>
      <c r="U10" t="s">
        <v>93</v>
      </c>
      <c r="V10">
        <v>39.700000000000003</v>
      </c>
      <c r="W10" t="s">
        <v>93</v>
      </c>
      <c r="X10">
        <v>3.06</v>
      </c>
      <c r="Y10" t="s">
        <v>93</v>
      </c>
      <c r="Z10">
        <v>40.4</v>
      </c>
      <c r="AA10" t="s">
        <v>93</v>
      </c>
      <c r="AB10">
        <v>0.02</v>
      </c>
      <c r="AC10" t="s">
        <v>92</v>
      </c>
      <c r="AF10">
        <v>4.2000000000000003E-2</v>
      </c>
      <c r="AG10" t="s">
        <v>93</v>
      </c>
      <c r="AH10">
        <v>5.0000000000000001E-3</v>
      </c>
      <c r="AI10" t="s">
        <v>92</v>
      </c>
      <c r="AJ10">
        <v>0.02</v>
      </c>
      <c r="AK10" t="s">
        <v>92</v>
      </c>
      <c r="AN10">
        <v>5.0000000000000001E-3</v>
      </c>
      <c r="AO10" t="s">
        <v>92</v>
      </c>
      <c r="AP10">
        <v>17.899999999999999</v>
      </c>
      <c r="AQ10" t="s">
        <v>93</v>
      </c>
      <c r="AR10">
        <v>25.7</v>
      </c>
      <c r="AS10" t="s">
        <v>93</v>
      </c>
    </row>
    <row r="11" spans="1:56" x14ac:dyDescent="0.2">
      <c r="A11" s="2" t="s">
        <v>22</v>
      </c>
      <c r="B11" s="5" t="s">
        <v>28</v>
      </c>
      <c r="C11" s="5" t="s">
        <v>181</v>
      </c>
      <c r="D11" s="5">
        <v>2021</v>
      </c>
      <c r="E11" s="5" t="s">
        <v>27</v>
      </c>
      <c r="G11" t="s">
        <v>415</v>
      </c>
      <c r="I11" s="3" t="s">
        <v>43</v>
      </c>
      <c r="J11">
        <v>7.63</v>
      </c>
      <c r="K11">
        <v>389</v>
      </c>
      <c r="L11">
        <v>0.1</v>
      </c>
      <c r="M11" t="s">
        <v>92</v>
      </c>
      <c r="N11">
        <v>0.01</v>
      </c>
      <c r="O11" t="s">
        <v>92</v>
      </c>
      <c r="P11">
        <v>0.22</v>
      </c>
      <c r="Q11" s="11" t="s">
        <v>93</v>
      </c>
      <c r="T11">
        <v>1.51</v>
      </c>
      <c r="U11" t="s">
        <v>93</v>
      </c>
      <c r="V11">
        <v>62</v>
      </c>
      <c r="W11" t="s">
        <v>93</v>
      </c>
      <c r="X11">
        <v>3.6</v>
      </c>
      <c r="Y11" t="s">
        <v>93</v>
      </c>
      <c r="Z11">
        <v>33.1</v>
      </c>
      <c r="AA11" t="s">
        <v>93</v>
      </c>
      <c r="AB11">
        <v>0.02</v>
      </c>
      <c r="AC11" t="s">
        <v>92</v>
      </c>
      <c r="AF11">
        <v>6.0999999999999999E-2</v>
      </c>
      <c r="AG11" t="s">
        <v>93</v>
      </c>
      <c r="AH11">
        <v>5.0000000000000001E-3</v>
      </c>
      <c r="AI11" t="s">
        <v>92</v>
      </c>
      <c r="AJ11">
        <v>0.02</v>
      </c>
      <c r="AK11" t="s">
        <v>93</v>
      </c>
      <c r="AN11">
        <v>5.0000000000000001E-3</v>
      </c>
      <c r="AO11" t="s">
        <v>92</v>
      </c>
      <c r="AP11">
        <v>19.8</v>
      </c>
      <c r="AQ11" t="s">
        <v>93</v>
      </c>
      <c r="AR11">
        <v>31.7</v>
      </c>
      <c r="AS11" t="s">
        <v>93</v>
      </c>
    </row>
    <row r="12" spans="1:56" x14ac:dyDescent="0.2">
      <c r="A12" s="2" t="s">
        <v>22</v>
      </c>
      <c r="B12" s="5" t="s">
        <v>29</v>
      </c>
      <c r="C12" s="5" t="s">
        <v>181</v>
      </c>
      <c r="D12" s="5">
        <v>2021</v>
      </c>
      <c r="E12" s="5" t="s">
        <v>27</v>
      </c>
      <c r="F12" s="5" t="s">
        <v>200</v>
      </c>
      <c r="G12" t="s">
        <v>415</v>
      </c>
      <c r="I12" s="3" t="s">
        <v>43</v>
      </c>
      <c r="J12">
        <v>7.54</v>
      </c>
      <c r="K12">
        <v>252</v>
      </c>
      <c r="L12">
        <v>0.1</v>
      </c>
      <c r="M12" t="s">
        <v>92</v>
      </c>
      <c r="N12">
        <v>0.01</v>
      </c>
      <c r="O12" t="s">
        <v>92</v>
      </c>
      <c r="P12">
        <v>7.0000000000000007E-2</v>
      </c>
      <c r="Q12" s="11" t="s">
        <v>93</v>
      </c>
      <c r="T12">
        <v>0.97</v>
      </c>
      <c r="U12" t="s">
        <v>93</v>
      </c>
      <c r="V12">
        <v>45.6</v>
      </c>
      <c r="W12" t="s">
        <v>93</v>
      </c>
      <c r="X12">
        <v>2.36</v>
      </c>
      <c r="Y12" t="s">
        <v>93</v>
      </c>
      <c r="Z12">
        <v>22.9</v>
      </c>
      <c r="AA12" t="s">
        <v>93</v>
      </c>
      <c r="AB12">
        <v>0.01</v>
      </c>
      <c r="AC12" t="s">
        <v>92</v>
      </c>
      <c r="AF12">
        <v>0.626</v>
      </c>
      <c r="AG12" t="s">
        <v>93</v>
      </c>
      <c r="AH12">
        <v>5.0000000000000001E-3</v>
      </c>
      <c r="AI12" t="s">
        <v>92</v>
      </c>
      <c r="AJ12">
        <v>0.01</v>
      </c>
      <c r="AK12" t="s">
        <v>93</v>
      </c>
      <c r="AN12">
        <v>5.0000000000000001E-3</v>
      </c>
      <c r="AO12" t="s">
        <v>92</v>
      </c>
      <c r="AP12">
        <v>9.3000000000000007</v>
      </c>
      <c r="AQ12" t="s">
        <v>93</v>
      </c>
      <c r="AR12">
        <v>15.4</v>
      </c>
      <c r="AS12" t="s">
        <v>93</v>
      </c>
    </row>
    <row r="13" spans="1:56" x14ac:dyDescent="0.2">
      <c r="A13" s="2" t="s">
        <v>22</v>
      </c>
      <c r="B13" s="5" t="s">
        <v>31</v>
      </c>
      <c r="C13" s="5" t="s">
        <v>181</v>
      </c>
      <c r="D13" s="5">
        <v>2021</v>
      </c>
      <c r="E13" s="5" t="s">
        <v>27</v>
      </c>
      <c r="F13" s="5" t="s">
        <v>201</v>
      </c>
      <c r="G13" t="s">
        <v>415</v>
      </c>
      <c r="I13" s="3" t="s">
        <v>43</v>
      </c>
      <c r="J13">
        <v>7.61</v>
      </c>
      <c r="K13">
        <v>401</v>
      </c>
      <c r="L13">
        <v>0.1</v>
      </c>
      <c r="M13" t="s">
        <v>92</v>
      </c>
      <c r="N13">
        <v>0.01</v>
      </c>
      <c r="O13" t="s">
        <v>92</v>
      </c>
      <c r="P13">
        <v>0.97</v>
      </c>
      <c r="Q13" s="11" t="s">
        <v>93</v>
      </c>
      <c r="T13">
        <v>2.64</v>
      </c>
      <c r="U13" t="s">
        <v>93</v>
      </c>
      <c r="V13">
        <v>58.7</v>
      </c>
      <c r="W13" t="s">
        <v>93</v>
      </c>
      <c r="X13">
        <v>6.54</v>
      </c>
      <c r="Y13" t="s">
        <v>93</v>
      </c>
      <c r="Z13">
        <v>8.3000000000000007</v>
      </c>
      <c r="AA13" t="s">
        <v>93</v>
      </c>
      <c r="AB13">
        <v>0.02</v>
      </c>
      <c r="AC13" t="s">
        <v>92</v>
      </c>
      <c r="AF13">
        <v>0.17100000000000001</v>
      </c>
      <c r="AG13" t="s">
        <v>93</v>
      </c>
      <c r="AH13">
        <v>5.0000000000000001E-3</v>
      </c>
      <c r="AI13" t="s">
        <v>92</v>
      </c>
      <c r="AJ13">
        <v>0.06</v>
      </c>
      <c r="AK13" t="s">
        <v>93</v>
      </c>
      <c r="AN13">
        <v>5.0000000000000001E-3</v>
      </c>
      <c r="AO13" t="s">
        <v>92</v>
      </c>
      <c r="AP13">
        <v>25.1</v>
      </c>
      <c r="AQ13" t="s">
        <v>93</v>
      </c>
      <c r="AR13">
        <v>31.6</v>
      </c>
      <c r="AS13" t="s">
        <v>93</v>
      </c>
    </row>
    <row r="14" spans="1:56" x14ac:dyDescent="0.2">
      <c r="A14" s="2" t="s">
        <v>32</v>
      </c>
      <c r="B14" s="5" t="s">
        <v>34</v>
      </c>
      <c r="C14" s="5" t="s">
        <v>152</v>
      </c>
      <c r="D14" s="5">
        <v>2021</v>
      </c>
      <c r="E14" s="5" t="s">
        <v>33</v>
      </c>
      <c r="F14" s="5" t="s">
        <v>202</v>
      </c>
      <c r="G14" t="s">
        <v>415</v>
      </c>
      <c r="J14">
        <v>7.9</v>
      </c>
      <c r="K14">
        <v>284</v>
      </c>
      <c r="L14">
        <v>7.0000000000000001E-3</v>
      </c>
      <c r="M14" s="11" t="s">
        <v>93</v>
      </c>
      <c r="N14">
        <v>2E-3</v>
      </c>
      <c r="O14" t="s">
        <v>93</v>
      </c>
      <c r="P14">
        <v>3.6</v>
      </c>
      <c r="Q14" s="11" t="s">
        <v>93</v>
      </c>
      <c r="R14">
        <v>4.0000000000000001E-3</v>
      </c>
      <c r="S14" t="s">
        <v>93</v>
      </c>
      <c r="T14">
        <v>1.1000000000000001</v>
      </c>
      <c r="U14" t="s">
        <v>93</v>
      </c>
      <c r="V14">
        <v>48.2</v>
      </c>
      <c r="W14" t="s">
        <v>93</v>
      </c>
      <c r="X14">
        <v>6.6</v>
      </c>
      <c r="Y14" t="s">
        <v>93</v>
      </c>
      <c r="Z14">
        <v>14.4</v>
      </c>
      <c r="AA14" t="s">
        <v>93</v>
      </c>
      <c r="AB14">
        <v>5.0000000000000001E-3</v>
      </c>
      <c r="AC14" t="s">
        <v>92</v>
      </c>
      <c r="AD14">
        <f>0.001</f>
        <v>1E-3</v>
      </c>
      <c r="AE14" t="s">
        <v>92</v>
      </c>
      <c r="AF14">
        <v>5.0000000000000001E-3</v>
      </c>
      <c r="AG14" t="s">
        <v>92</v>
      </c>
      <c r="AH14">
        <v>5.0000000000000001E-4</v>
      </c>
      <c r="AI14" t="s">
        <v>92</v>
      </c>
      <c r="AJ14">
        <v>8.0000000000000002E-3</v>
      </c>
      <c r="AK14" t="s">
        <v>93</v>
      </c>
      <c r="AL14">
        <v>5.0000000000000001E-4</v>
      </c>
      <c r="AM14" t="s">
        <v>93</v>
      </c>
      <c r="AN14">
        <v>5.0000000000000001E-4</v>
      </c>
      <c r="AO14" t="s">
        <v>92</v>
      </c>
      <c r="AP14">
        <v>6.4</v>
      </c>
      <c r="AQ14" t="s">
        <v>93</v>
      </c>
      <c r="AR14">
        <v>6.4</v>
      </c>
      <c r="AS14" t="s">
        <v>93</v>
      </c>
    </row>
    <row r="15" spans="1:56" x14ac:dyDescent="0.2">
      <c r="A15" s="2" t="s">
        <v>36</v>
      </c>
      <c r="B15" s="5" t="s">
        <v>37</v>
      </c>
      <c r="C15" s="5" t="s">
        <v>204</v>
      </c>
      <c r="D15" s="5">
        <v>2021</v>
      </c>
      <c r="E15" s="5" t="s">
        <v>35</v>
      </c>
      <c r="F15" s="5" t="s">
        <v>203</v>
      </c>
      <c r="G15" t="s">
        <v>415</v>
      </c>
      <c r="I15" s="3" t="s">
        <v>43</v>
      </c>
      <c r="J15">
        <v>6.9</v>
      </c>
      <c r="K15">
        <v>489</v>
      </c>
      <c r="N15">
        <v>0.01</v>
      </c>
      <c r="O15" t="s">
        <v>92</v>
      </c>
      <c r="P15">
        <v>5</v>
      </c>
      <c r="Q15" s="11" t="s">
        <v>93</v>
      </c>
      <c r="T15">
        <v>2</v>
      </c>
      <c r="U15" t="s">
        <v>93</v>
      </c>
      <c r="V15">
        <v>70</v>
      </c>
      <c r="W15" t="s">
        <v>93</v>
      </c>
      <c r="X15">
        <v>22</v>
      </c>
      <c r="Y15" t="s">
        <v>93</v>
      </c>
      <c r="Z15">
        <v>35</v>
      </c>
      <c r="AA15" t="s">
        <v>93</v>
      </c>
      <c r="AB15">
        <v>0.01</v>
      </c>
      <c r="AC15" t="s">
        <v>92</v>
      </c>
      <c r="AH15">
        <v>0.01</v>
      </c>
      <c r="AI15" t="s">
        <v>92</v>
      </c>
      <c r="AR15">
        <v>21</v>
      </c>
      <c r="AS15" t="s">
        <v>93</v>
      </c>
    </row>
    <row r="16" spans="1:56" x14ac:dyDescent="0.2">
      <c r="A16" s="2" t="s">
        <v>36</v>
      </c>
      <c r="B16" s="5" t="s">
        <v>38</v>
      </c>
      <c r="D16" s="5">
        <v>2021</v>
      </c>
      <c r="E16" s="5" t="s">
        <v>35</v>
      </c>
      <c r="F16" s="5" t="s">
        <v>203</v>
      </c>
      <c r="G16" t="s">
        <v>415</v>
      </c>
      <c r="I16" s="3" t="s">
        <v>43</v>
      </c>
      <c r="J16">
        <v>7.9</v>
      </c>
      <c r="K16">
        <v>159</v>
      </c>
      <c r="N16" s="11">
        <v>0.01</v>
      </c>
      <c r="O16" t="s">
        <v>92</v>
      </c>
      <c r="P16">
        <v>1</v>
      </c>
      <c r="Q16" s="11" t="s">
        <v>93</v>
      </c>
      <c r="T16">
        <v>1</v>
      </c>
      <c r="U16" t="s">
        <v>93</v>
      </c>
      <c r="V16">
        <v>18</v>
      </c>
      <c r="W16" t="s">
        <v>93</v>
      </c>
      <c r="X16">
        <v>7</v>
      </c>
      <c r="Y16" t="s">
        <v>93</v>
      </c>
      <c r="Z16">
        <v>12</v>
      </c>
      <c r="AA16" t="s">
        <v>93</v>
      </c>
      <c r="AB16">
        <v>0.13</v>
      </c>
      <c r="AC16" t="s">
        <v>93</v>
      </c>
      <c r="AH16">
        <v>0.01</v>
      </c>
      <c r="AI16" t="s">
        <v>92</v>
      </c>
      <c r="AR16">
        <v>2</v>
      </c>
      <c r="AS16" t="s">
        <v>93</v>
      </c>
      <c r="BC16" t="s">
        <v>160</v>
      </c>
    </row>
    <row r="17" spans="1:49" x14ac:dyDescent="0.2">
      <c r="A17" s="2" t="s">
        <v>36</v>
      </c>
      <c r="B17" s="5" t="s">
        <v>39</v>
      </c>
      <c r="D17" s="5">
        <v>2021</v>
      </c>
      <c r="E17" s="5" t="s">
        <v>35</v>
      </c>
      <c r="G17" t="s">
        <v>415</v>
      </c>
      <c r="I17" s="3" t="s">
        <v>43</v>
      </c>
      <c r="J17">
        <v>7.9</v>
      </c>
      <c r="K17">
        <v>530</v>
      </c>
      <c r="N17" s="11">
        <v>0.01</v>
      </c>
      <c r="O17" t="s">
        <v>92</v>
      </c>
      <c r="P17">
        <v>4</v>
      </c>
      <c r="Q17" s="11" t="s">
        <v>93</v>
      </c>
      <c r="T17">
        <v>2</v>
      </c>
      <c r="U17" t="s">
        <v>93</v>
      </c>
      <c r="V17">
        <v>68</v>
      </c>
      <c r="W17" t="s">
        <v>93</v>
      </c>
      <c r="X17">
        <v>20</v>
      </c>
      <c r="Y17" t="s">
        <v>93</v>
      </c>
      <c r="Z17">
        <v>12</v>
      </c>
      <c r="AA17" t="s">
        <v>93</v>
      </c>
      <c r="AB17">
        <v>0.01</v>
      </c>
      <c r="AC17" t="s">
        <v>92</v>
      </c>
      <c r="AH17">
        <v>0.01</v>
      </c>
      <c r="AI17" t="s">
        <v>92</v>
      </c>
      <c r="AR17">
        <v>2</v>
      </c>
      <c r="AS17" t="s">
        <v>93</v>
      </c>
    </row>
    <row r="18" spans="1:49" x14ac:dyDescent="0.2">
      <c r="A18" s="2" t="s">
        <v>36</v>
      </c>
      <c r="B18" s="5" t="s">
        <v>40</v>
      </c>
      <c r="D18" s="5">
        <v>2021</v>
      </c>
      <c r="E18" s="5" t="s">
        <v>35</v>
      </c>
      <c r="F18" s="5" t="s">
        <v>205</v>
      </c>
      <c r="G18" t="s">
        <v>415</v>
      </c>
      <c r="I18" s="3" t="s">
        <v>43</v>
      </c>
      <c r="J18">
        <v>7.8</v>
      </c>
      <c r="K18">
        <v>622</v>
      </c>
      <c r="N18" s="11">
        <v>0.01</v>
      </c>
      <c r="O18" t="s">
        <v>92</v>
      </c>
      <c r="P18">
        <v>6</v>
      </c>
      <c r="Q18" s="11" t="s">
        <v>93</v>
      </c>
      <c r="T18">
        <v>2</v>
      </c>
      <c r="U18" t="s">
        <v>93</v>
      </c>
      <c r="V18">
        <v>79</v>
      </c>
      <c r="W18" t="s">
        <v>93</v>
      </c>
      <c r="X18">
        <v>19</v>
      </c>
      <c r="Y18" t="s">
        <v>93</v>
      </c>
      <c r="Z18">
        <v>14</v>
      </c>
      <c r="AA18" t="s">
        <v>93</v>
      </c>
      <c r="AB18">
        <v>0.01</v>
      </c>
      <c r="AC18" t="s">
        <v>92</v>
      </c>
      <c r="AH18">
        <v>0.01</v>
      </c>
      <c r="AI18" t="s">
        <v>92</v>
      </c>
      <c r="AR18">
        <v>7</v>
      </c>
      <c r="AS18" t="s">
        <v>93</v>
      </c>
    </row>
    <row r="19" spans="1:49" x14ac:dyDescent="0.2">
      <c r="A19" s="2" t="s">
        <v>44</v>
      </c>
      <c r="B19" s="5" t="s">
        <v>45</v>
      </c>
      <c r="C19" s="5" t="s">
        <v>207</v>
      </c>
      <c r="D19" s="5">
        <v>2020</v>
      </c>
      <c r="E19" s="5" t="s">
        <v>27</v>
      </c>
      <c r="F19" s="5" t="s">
        <v>206</v>
      </c>
      <c r="G19" t="s">
        <v>415</v>
      </c>
      <c r="I19" s="3" t="s">
        <v>42</v>
      </c>
      <c r="J19">
        <v>7.4</v>
      </c>
      <c r="K19">
        <v>658</v>
      </c>
      <c r="L19">
        <v>0.1</v>
      </c>
      <c r="M19" t="s">
        <v>92</v>
      </c>
      <c r="N19" s="11">
        <v>0.01</v>
      </c>
      <c r="O19" t="s">
        <v>92</v>
      </c>
      <c r="P19">
        <v>0.81</v>
      </c>
      <c r="Q19" s="11" t="s">
        <v>93</v>
      </c>
      <c r="R19">
        <v>0.1</v>
      </c>
      <c r="S19" t="s">
        <v>92</v>
      </c>
      <c r="T19">
        <v>1.56</v>
      </c>
      <c r="U19" t="s">
        <v>93</v>
      </c>
      <c r="V19">
        <v>102</v>
      </c>
      <c r="W19" t="s">
        <v>93</v>
      </c>
      <c r="X19">
        <v>8.02</v>
      </c>
      <c r="Y19" t="s">
        <v>93</v>
      </c>
      <c r="Z19">
        <v>79.5</v>
      </c>
      <c r="AA19" t="s">
        <v>93</v>
      </c>
      <c r="AB19">
        <v>0.02</v>
      </c>
      <c r="AC19" t="s">
        <v>92</v>
      </c>
      <c r="AF19">
        <v>0.01</v>
      </c>
      <c r="AG19" t="s">
        <v>92</v>
      </c>
      <c r="AH19">
        <v>5.0000000000000001E-3</v>
      </c>
      <c r="AI19" t="s">
        <v>92</v>
      </c>
      <c r="AJ19">
        <v>0.02</v>
      </c>
      <c r="AK19" t="s">
        <v>93</v>
      </c>
      <c r="AN19">
        <v>5.0000000000000001E-3</v>
      </c>
      <c r="AO19" t="s">
        <v>92</v>
      </c>
      <c r="AP19">
        <v>17.8</v>
      </c>
      <c r="AQ19" t="s">
        <v>93</v>
      </c>
      <c r="AR19">
        <v>48.4</v>
      </c>
      <c r="AS19" t="s">
        <v>93</v>
      </c>
      <c r="AT19">
        <v>0.02</v>
      </c>
      <c r="AU19" t="s">
        <v>92</v>
      </c>
      <c r="AV19">
        <v>1.3</v>
      </c>
      <c r="AW19" t="s">
        <v>93</v>
      </c>
    </row>
    <row r="20" spans="1:49" x14ac:dyDescent="0.2">
      <c r="A20" s="2" t="s">
        <v>47</v>
      </c>
      <c r="B20" s="5" t="s">
        <v>48</v>
      </c>
      <c r="C20" s="5" t="s">
        <v>153</v>
      </c>
      <c r="D20" s="5">
        <v>2022</v>
      </c>
      <c r="E20" s="5" t="s">
        <v>46</v>
      </c>
      <c r="F20" s="5" t="s">
        <v>208</v>
      </c>
      <c r="G20" t="s">
        <v>415</v>
      </c>
      <c r="I20" s="3" t="s">
        <v>42</v>
      </c>
      <c r="J20">
        <v>8.01</v>
      </c>
      <c r="K20">
        <v>848</v>
      </c>
      <c r="L20">
        <v>0.15</v>
      </c>
      <c r="M20" t="s">
        <v>92</v>
      </c>
      <c r="N20">
        <v>0.02</v>
      </c>
      <c r="O20" t="s">
        <v>92</v>
      </c>
      <c r="P20">
        <v>5</v>
      </c>
      <c r="Q20" t="s">
        <v>92</v>
      </c>
      <c r="R20">
        <v>0.3</v>
      </c>
      <c r="S20" t="s">
        <v>92</v>
      </c>
      <c r="T20">
        <v>11.4</v>
      </c>
      <c r="U20" t="s">
        <v>93</v>
      </c>
      <c r="V20">
        <v>69</v>
      </c>
      <c r="W20" t="s">
        <v>93</v>
      </c>
      <c r="X20">
        <v>25.2</v>
      </c>
      <c r="Y20" t="s">
        <v>93</v>
      </c>
      <c r="Z20">
        <v>145.6</v>
      </c>
      <c r="AA20" t="s">
        <v>93</v>
      </c>
      <c r="AB20">
        <v>0.04</v>
      </c>
      <c r="AC20" t="s">
        <v>92</v>
      </c>
      <c r="AD20">
        <v>0.02</v>
      </c>
      <c r="AE20" t="s">
        <v>92</v>
      </c>
      <c r="AF20">
        <v>0.01</v>
      </c>
      <c r="AG20" t="s">
        <v>92</v>
      </c>
      <c r="AH20">
        <v>0.01</v>
      </c>
      <c r="AI20" t="s">
        <v>92</v>
      </c>
      <c r="AJ20">
        <v>0.16930000000000001</v>
      </c>
      <c r="AK20" t="s">
        <v>93</v>
      </c>
      <c r="AL20">
        <v>2E-3</v>
      </c>
      <c r="AM20" t="s">
        <v>92</v>
      </c>
      <c r="AN20">
        <v>4.0000000000000001E-3</v>
      </c>
      <c r="AO20" t="s">
        <v>92</v>
      </c>
      <c r="AP20">
        <v>85.6</v>
      </c>
      <c r="AQ20" t="s">
        <v>93</v>
      </c>
      <c r="AR20">
        <v>55.75</v>
      </c>
      <c r="AS20" t="s">
        <v>93</v>
      </c>
      <c r="AT20">
        <v>0.02</v>
      </c>
      <c r="AU20" t="s">
        <v>92</v>
      </c>
      <c r="AV20">
        <v>2</v>
      </c>
      <c r="AW20" t="s">
        <v>92</v>
      </c>
    </row>
    <row r="21" spans="1:49" x14ac:dyDescent="0.2">
      <c r="A21" s="2" t="s">
        <v>68</v>
      </c>
      <c r="B21" s="5" t="s">
        <v>72</v>
      </c>
      <c r="C21" s="5" t="s">
        <v>154</v>
      </c>
      <c r="D21" s="5">
        <v>2022</v>
      </c>
      <c r="E21" s="5" t="s">
        <v>69</v>
      </c>
      <c r="F21" s="5" t="s">
        <v>209</v>
      </c>
      <c r="G21" t="s">
        <v>415</v>
      </c>
      <c r="I21" s="3" t="s">
        <v>42</v>
      </c>
      <c r="J21">
        <v>8.1999999999999993</v>
      </c>
      <c r="R21">
        <v>4.0000000000000002E-4</v>
      </c>
      <c r="S21" t="s">
        <v>92</v>
      </c>
      <c r="T21">
        <v>0.24299999999999999</v>
      </c>
      <c r="U21" t="s">
        <v>93</v>
      </c>
      <c r="V21">
        <v>7.96</v>
      </c>
      <c r="W21" t="s">
        <v>93</v>
      </c>
      <c r="X21">
        <v>0.95499999999999996</v>
      </c>
      <c r="Y21" t="s">
        <v>93</v>
      </c>
      <c r="AB21">
        <v>1.95E-2</v>
      </c>
      <c r="AC21" t="s">
        <v>93</v>
      </c>
      <c r="AD21">
        <f>0.0005</f>
        <v>5.0000000000000001E-4</v>
      </c>
      <c r="AE21" t="s">
        <v>92</v>
      </c>
      <c r="AF21">
        <v>7.9199999999999995E-4</v>
      </c>
      <c r="AG21" t="s">
        <v>93</v>
      </c>
      <c r="AH21">
        <v>2.3999999999999998E-3</v>
      </c>
      <c r="AI21" s="11" t="s">
        <v>93</v>
      </c>
      <c r="AL21">
        <v>5.0000000000000001E-4</v>
      </c>
      <c r="AM21" t="s">
        <v>92</v>
      </c>
      <c r="AN21">
        <v>2.0000000000000001E-4</v>
      </c>
      <c r="AO21" t="s">
        <v>92</v>
      </c>
      <c r="AP21">
        <v>2.36</v>
      </c>
      <c r="AQ21" t="s">
        <v>93</v>
      </c>
      <c r="AR21">
        <v>3.4</v>
      </c>
      <c r="AS21" t="s">
        <v>93</v>
      </c>
      <c r="AT21">
        <v>1.3299999999999999E-2</v>
      </c>
      <c r="AU21" t="s">
        <v>93</v>
      </c>
      <c r="AV21">
        <v>0.8</v>
      </c>
      <c r="AW21" t="s">
        <v>93</v>
      </c>
    </row>
    <row r="22" spans="1:49" x14ac:dyDescent="0.2">
      <c r="B22" s="5" t="s">
        <v>166</v>
      </c>
      <c r="C22" s="5" t="s">
        <v>71</v>
      </c>
      <c r="D22" s="5">
        <v>2022</v>
      </c>
      <c r="E22" s="5" t="s">
        <v>70</v>
      </c>
      <c r="F22" s="5" t="s">
        <v>254</v>
      </c>
      <c r="G22" t="s">
        <v>415</v>
      </c>
      <c r="I22" s="3" t="s">
        <v>42</v>
      </c>
      <c r="P22">
        <v>2.7850000000000001</v>
      </c>
      <c r="Q22" s="11" t="s">
        <v>93</v>
      </c>
      <c r="R22">
        <v>0.80600000000000005</v>
      </c>
      <c r="S22" s="11" t="s">
        <v>93</v>
      </c>
      <c r="T22">
        <v>1.79</v>
      </c>
      <c r="U22" t="s">
        <v>93</v>
      </c>
      <c r="V22">
        <v>30.8</v>
      </c>
      <c r="W22" t="s">
        <v>93</v>
      </c>
      <c r="X22">
        <v>3.32</v>
      </c>
      <c r="Y22" t="s">
        <v>93</v>
      </c>
      <c r="Z22">
        <v>3.9590000000000001</v>
      </c>
      <c r="AA22" t="s">
        <v>93</v>
      </c>
      <c r="AB22">
        <v>1.09E-2</v>
      </c>
      <c r="AC22" t="s">
        <v>93</v>
      </c>
      <c r="AD22">
        <v>9.8900000000000002E-2</v>
      </c>
      <c r="AE22" t="s">
        <v>93</v>
      </c>
      <c r="AF22">
        <v>5.0000000000000001E-3</v>
      </c>
      <c r="AG22" t="s">
        <v>92</v>
      </c>
      <c r="AH22">
        <v>1E-3</v>
      </c>
      <c r="AI22" t="s">
        <v>92</v>
      </c>
      <c r="AJ22">
        <v>1.4800000000000001E-2</v>
      </c>
      <c r="AK22" t="s">
        <v>93</v>
      </c>
      <c r="AL22">
        <v>5.0000000000000001E-3</v>
      </c>
      <c r="AM22" t="s">
        <v>92</v>
      </c>
      <c r="AN22">
        <v>1.38E-2</v>
      </c>
      <c r="AO22" t="s">
        <v>93</v>
      </c>
      <c r="AP22">
        <v>6.66</v>
      </c>
      <c r="AQ22" t="s">
        <v>93</v>
      </c>
    </row>
    <row r="23" spans="1:49" x14ac:dyDescent="0.2">
      <c r="B23" s="2" t="s">
        <v>115</v>
      </c>
      <c r="C23" s="5" t="s">
        <v>114</v>
      </c>
      <c r="D23" s="5">
        <v>2021</v>
      </c>
      <c r="E23" s="5" t="s">
        <v>69</v>
      </c>
      <c r="F23" s="5" t="s">
        <v>210</v>
      </c>
      <c r="G23" t="s">
        <v>415</v>
      </c>
      <c r="I23" s="3" t="s">
        <v>43</v>
      </c>
      <c r="J23">
        <v>7.3</v>
      </c>
      <c r="P23">
        <v>0.75</v>
      </c>
      <c r="Q23" t="s">
        <v>93</v>
      </c>
      <c r="R23">
        <v>2</v>
      </c>
      <c r="S23" t="s">
        <v>93</v>
      </c>
      <c r="T23">
        <v>1</v>
      </c>
      <c r="U23" t="s">
        <v>93</v>
      </c>
      <c r="V23">
        <v>9</v>
      </c>
      <c r="W23" t="s">
        <v>93</v>
      </c>
      <c r="X23">
        <v>2.7</v>
      </c>
      <c r="Y23" t="s">
        <v>93</v>
      </c>
      <c r="Z23">
        <v>7</v>
      </c>
      <c r="AA23" t="s">
        <v>93</v>
      </c>
      <c r="AB23">
        <f>29*0.001</f>
        <v>2.9000000000000001E-2</v>
      </c>
      <c r="AC23" t="s">
        <v>93</v>
      </c>
      <c r="AF23">
        <v>7.0000000000000001E-3</v>
      </c>
      <c r="AG23" t="s">
        <v>93</v>
      </c>
      <c r="AH23">
        <f>17*0.001</f>
        <v>1.7000000000000001E-2</v>
      </c>
      <c r="AI23" t="s">
        <v>93</v>
      </c>
      <c r="AP23">
        <v>17</v>
      </c>
      <c r="AQ23" t="s">
        <v>93</v>
      </c>
      <c r="AR23">
        <v>25</v>
      </c>
      <c r="AS23" t="s">
        <v>93</v>
      </c>
      <c r="AT23">
        <v>0.02</v>
      </c>
      <c r="AU23" t="s">
        <v>93</v>
      </c>
      <c r="AV23">
        <v>1.7</v>
      </c>
      <c r="AW23" t="s">
        <v>93</v>
      </c>
    </row>
    <row r="24" spans="1:49" x14ac:dyDescent="0.2">
      <c r="B24" s="2" t="s">
        <v>118</v>
      </c>
      <c r="C24" s="5" t="s">
        <v>116</v>
      </c>
      <c r="D24" s="5">
        <v>2021</v>
      </c>
      <c r="E24" s="5" t="s">
        <v>117</v>
      </c>
      <c r="F24" s="5" t="s">
        <v>211</v>
      </c>
      <c r="G24" t="s">
        <v>415</v>
      </c>
      <c r="I24" s="3" t="s">
        <v>43</v>
      </c>
      <c r="J24">
        <v>7.6</v>
      </c>
      <c r="K24">
        <v>591.4</v>
      </c>
      <c r="P24">
        <v>36.299999999999997</v>
      </c>
      <c r="Q24" t="s">
        <v>93</v>
      </c>
      <c r="V24">
        <v>113</v>
      </c>
      <c r="W24" t="s">
        <v>93</v>
      </c>
      <c r="Z24">
        <v>23.3</v>
      </c>
      <c r="AA24" t="s">
        <v>93</v>
      </c>
      <c r="AP24">
        <v>8.9</v>
      </c>
      <c r="AQ24" t="s">
        <v>93</v>
      </c>
    </row>
    <row r="25" spans="1:49" x14ac:dyDescent="0.2">
      <c r="B25" s="2" t="s">
        <v>122</v>
      </c>
      <c r="C25" s="5" t="s">
        <v>119</v>
      </c>
      <c r="D25" s="5">
        <v>2022</v>
      </c>
      <c r="E25" s="5" t="s">
        <v>120</v>
      </c>
      <c r="F25" s="5" t="s">
        <v>212</v>
      </c>
      <c r="G25" t="s">
        <v>415</v>
      </c>
      <c r="I25" s="3" t="s">
        <v>43</v>
      </c>
      <c r="J25">
        <v>7.48</v>
      </c>
      <c r="K25">
        <v>399</v>
      </c>
      <c r="L25">
        <v>0.05</v>
      </c>
      <c r="M25" t="s">
        <v>92</v>
      </c>
      <c r="N25">
        <v>0.02</v>
      </c>
      <c r="O25" t="s">
        <v>92</v>
      </c>
      <c r="P25">
        <v>5.24</v>
      </c>
      <c r="Q25" t="s">
        <v>93</v>
      </c>
      <c r="Z25">
        <v>43.7</v>
      </c>
      <c r="AA25" t="s">
        <v>93</v>
      </c>
      <c r="AB25">
        <v>0.02</v>
      </c>
      <c r="AC25" t="s">
        <v>92</v>
      </c>
      <c r="AF25">
        <v>0.01</v>
      </c>
      <c r="AG25" t="s">
        <v>92</v>
      </c>
      <c r="AH25">
        <v>0.01</v>
      </c>
      <c r="AI25" t="s">
        <v>92</v>
      </c>
      <c r="AJ25">
        <v>0.05</v>
      </c>
      <c r="AK25" t="s">
        <v>93</v>
      </c>
      <c r="AN25">
        <v>2E-3</v>
      </c>
      <c r="AO25" t="s">
        <v>92</v>
      </c>
      <c r="AP25">
        <v>20.98</v>
      </c>
      <c r="AQ25" t="s">
        <v>93</v>
      </c>
      <c r="AR25">
        <v>31.9</v>
      </c>
      <c r="AS25" t="s">
        <v>93</v>
      </c>
      <c r="AT25">
        <v>6.1899999999999997E-2</v>
      </c>
      <c r="AU25" t="s">
        <v>93</v>
      </c>
      <c r="AV25">
        <v>2.79</v>
      </c>
      <c r="AW25" t="s">
        <v>93</v>
      </c>
    </row>
    <row r="26" spans="1:49" x14ac:dyDescent="0.2">
      <c r="B26" s="2" t="s">
        <v>128</v>
      </c>
      <c r="C26" s="5" t="s">
        <v>119</v>
      </c>
      <c r="D26" s="5">
        <v>2022</v>
      </c>
      <c r="E26" s="5" t="s">
        <v>120</v>
      </c>
      <c r="F26" s="5" t="s">
        <v>212</v>
      </c>
      <c r="G26" t="s">
        <v>415</v>
      </c>
      <c r="I26" s="3" t="s">
        <v>43</v>
      </c>
      <c r="J26">
        <v>7.49</v>
      </c>
      <c r="K26">
        <v>403</v>
      </c>
      <c r="L26">
        <v>0.05</v>
      </c>
      <c r="M26" t="s">
        <v>92</v>
      </c>
      <c r="N26">
        <v>0.02</v>
      </c>
      <c r="O26" t="s">
        <v>92</v>
      </c>
      <c r="P26">
        <v>5.28</v>
      </c>
      <c r="Q26" t="s">
        <v>93</v>
      </c>
      <c r="Z26">
        <v>40.799999999999997</v>
      </c>
      <c r="AA26" t="s">
        <v>93</v>
      </c>
      <c r="AB26">
        <v>0.02</v>
      </c>
      <c r="AC26" t="s">
        <v>92</v>
      </c>
      <c r="AF26">
        <v>0.01</v>
      </c>
      <c r="AG26" t="s">
        <v>92</v>
      </c>
      <c r="AH26">
        <v>0.01</v>
      </c>
      <c r="AI26" t="s">
        <v>92</v>
      </c>
      <c r="AJ26">
        <v>0.04</v>
      </c>
      <c r="AK26" t="s">
        <v>93</v>
      </c>
      <c r="AN26">
        <v>2E-3</v>
      </c>
      <c r="AO26" t="s">
        <v>92</v>
      </c>
      <c r="AP26">
        <v>20.7</v>
      </c>
      <c r="AQ26" t="s">
        <v>93</v>
      </c>
      <c r="AR26">
        <v>31.4</v>
      </c>
      <c r="AS26" t="s">
        <v>93</v>
      </c>
      <c r="AT26">
        <v>4.9000000000000002E-2</v>
      </c>
      <c r="AU26" t="s">
        <v>93</v>
      </c>
      <c r="AV26">
        <v>2.68</v>
      </c>
      <c r="AW26" t="s">
        <v>93</v>
      </c>
    </row>
    <row r="27" spans="1:49" x14ac:dyDescent="0.2">
      <c r="B27" s="2" t="s">
        <v>129</v>
      </c>
      <c r="C27" s="5" t="s">
        <v>119</v>
      </c>
      <c r="D27" s="5">
        <v>2022</v>
      </c>
      <c r="E27" s="5" t="s">
        <v>120</v>
      </c>
      <c r="F27" s="5" t="s">
        <v>212</v>
      </c>
      <c r="G27" t="s">
        <v>415</v>
      </c>
      <c r="I27" s="3" t="s">
        <v>43</v>
      </c>
      <c r="J27">
        <v>7.48</v>
      </c>
      <c r="K27">
        <v>394</v>
      </c>
      <c r="L27">
        <v>0.05</v>
      </c>
      <c r="M27" t="s">
        <v>92</v>
      </c>
      <c r="N27">
        <v>0.02</v>
      </c>
      <c r="O27" t="s">
        <v>92</v>
      </c>
      <c r="P27">
        <v>5.16</v>
      </c>
      <c r="Q27" t="s">
        <v>93</v>
      </c>
      <c r="Z27">
        <v>40.1</v>
      </c>
      <c r="AA27" t="s">
        <v>93</v>
      </c>
      <c r="AB27">
        <v>0.02</v>
      </c>
      <c r="AC27" t="s">
        <v>92</v>
      </c>
      <c r="AF27">
        <v>0.01</v>
      </c>
      <c r="AG27" t="s">
        <v>92</v>
      </c>
      <c r="AH27">
        <v>0.01</v>
      </c>
      <c r="AI27" t="s">
        <v>92</v>
      </c>
      <c r="AJ27">
        <v>0.05</v>
      </c>
      <c r="AK27" t="s">
        <v>93</v>
      </c>
      <c r="AN27">
        <v>2E-3</v>
      </c>
      <c r="AO27" t="s">
        <v>92</v>
      </c>
      <c r="AP27">
        <v>21.1</v>
      </c>
      <c r="AQ27" t="s">
        <v>93</v>
      </c>
      <c r="AR27">
        <v>32.5</v>
      </c>
      <c r="AS27" t="s">
        <v>93</v>
      </c>
      <c r="AT27">
        <v>0.1085</v>
      </c>
      <c r="AU27" t="s">
        <v>93</v>
      </c>
      <c r="AV27">
        <v>2.63</v>
      </c>
      <c r="AW27" t="s">
        <v>93</v>
      </c>
    </row>
    <row r="28" spans="1:49" x14ac:dyDescent="0.2">
      <c r="B28" s="2" t="s">
        <v>130</v>
      </c>
      <c r="C28" s="5" t="s">
        <v>119</v>
      </c>
      <c r="D28" s="5">
        <v>2022</v>
      </c>
      <c r="E28" s="5" t="s">
        <v>120</v>
      </c>
      <c r="F28" s="5" t="s">
        <v>212</v>
      </c>
      <c r="G28" t="s">
        <v>415</v>
      </c>
      <c r="I28" s="3" t="s">
        <v>43</v>
      </c>
      <c r="J28">
        <v>7.39</v>
      </c>
      <c r="K28">
        <v>478</v>
      </c>
      <c r="L28">
        <v>0.05</v>
      </c>
      <c r="M28" t="s">
        <v>92</v>
      </c>
      <c r="N28">
        <v>0.02</v>
      </c>
      <c r="O28" t="s">
        <v>92</v>
      </c>
      <c r="P28">
        <v>4.88</v>
      </c>
      <c r="Q28" t="s">
        <v>93</v>
      </c>
      <c r="Z28">
        <v>18.100000000000001</v>
      </c>
      <c r="AA28" t="s">
        <v>93</v>
      </c>
      <c r="AB28">
        <v>0.02</v>
      </c>
      <c r="AC28" t="s">
        <v>92</v>
      </c>
      <c r="AF28">
        <v>0.01</v>
      </c>
      <c r="AG28" t="s">
        <v>92</v>
      </c>
      <c r="AH28">
        <v>0.01</v>
      </c>
      <c r="AI28" t="s">
        <v>92</v>
      </c>
      <c r="AJ28">
        <v>0.02</v>
      </c>
      <c r="AK28" t="s">
        <v>93</v>
      </c>
      <c r="AN28">
        <v>2.2200000000000002E-3</v>
      </c>
      <c r="AO28" t="s">
        <v>93</v>
      </c>
      <c r="AP28">
        <v>14.2</v>
      </c>
      <c r="AQ28" t="s">
        <v>93</v>
      </c>
      <c r="AR28">
        <v>45.8</v>
      </c>
      <c r="AS28" t="s">
        <v>93</v>
      </c>
      <c r="AT28">
        <v>0.02</v>
      </c>
      <c r="AU28" t="s">
        <v>92</v>
      </c>
      <c r="AV28">
        <v>1.84</v>
      </c>
      <c r="AW28" t="s">
        <v>93</v>
      </c>
    </row>
    <row r="29" spans="1:49" x14ac:dyDescent="0.2">
      <c r="B29" s="2" t="s">
        <v>131</v>
      </c>
      <c r="C29" s="5" t="s">
        <v>119</v>
      </c>
      <c r="D29" s="5">
        <v>2022</v>
      </c>
      <c r="E29" s="5" t="s">
        <v>120</v>
      </c>
      <c r="G29" t="s">
        <v>415</v>
      </c>
      <c r="I29" s="3" t="s">
        <v>43</v>
      </c>
      <c r="J29">
        <v>6.97</v>
      </c>
      <c r="K29">
        <v>377</v>
      </c>
      <c r="L29">
        <v>0.05</v>
      </c>
      <c r="M29" t="s">
        <v>92</v>
      </c>
      <c r="N29">
        <v>0.02</v>
      </c>
      <c r="O29" t="s">
        <v>92</v>
      </c>
      <c r="P29">
        <v>5.52</v>
      </c>
      <c r="Q29" t="s">
        <v>93</v>
      </c>
      <c r="Z29">
        <v>21.1</v>
      </c>
      <c r="AA29" t="s">
        <v>93</v>
      </c>
      <c r="AB29">
        <v>2.7900000000000001E-2</v>
      </c>
      <c r="AC29" t="s">
        <v>93</v>
      </c>
      <c r="AF29">
        <v>0.01</v>
      </c>
      <c r="AG29" t="s">
        <v>92</v>
      </c>
      <c r="AH29">
        <v>0.01</v>
      </c>
      <c r="AI29" t="s">
        <v>92</v>
      </c>
      <c r="AJ29">
        <v>0.04</v>
      </c>
      <c r="AK29" t="s">
        <v>93</v>
      </c>
      <c r="AN29">
        <v>4.6699999999999997E-3</v>
      </c>
      <c r="AO29" t="s">
        <v>93</v>
      </c>
      <c r="AP29">
        <v>16.399999999999999</v>
      </c>
      <c r="AQ29" t="s">
        <v>93</v>
      </c>
      <c r="AR29">
        <v>50.7</v>
      </c>
      <c r="AS29" t="s">
        <v>93</v>
      </c>
      <c r="AT29">
        <v>0.02</v>
      </c>
      <c r="AU29" t="s">
        <v>92</v>
      </c>
      <c r="AV29">
        <v>1.88</v>
      </c>
      <c r="AW29" t="s">
        <v>93</v>
      </c>
    </row>
    <row r="30" spans="1:49" x14ac:dyDescent="0.2">
      <c r="B30" s="2" t="s">
        <v>132</v>
      </c>
      <c r="C30" s="5" t="s">
        <v>119</v>
      </c>
      <c r="D30" s="5">
        <v>2022</v>
      </c>
      <c r="E30" s="5" t="s">
        <v>120</v>
      </c>
      <c r="F30" s="5" t="s">
        <v>214</v>
      </c>
      <c r="G30" t="s">
        <v>415</v>
      </c>
      <c r="I30" s="3" t="s">
        <v>43</v>
      </c>
      <c r="J30">
        <v>6.84</v>
      </c>
      <c r="K30">
        <v>564</v>
      </c>
      <c r="L30">
        <v>0.05</v>
      </c>
      <c r="M30" t="s">
        <v>92</v>
      </c>
      <c r="N30">
        <v>0.02</v>
      </c>
      <c r="O30" t="s">
        <v>92</v>
      </c>
      <c r="P30">
        <v>5.49</v>
      </c>
      <c r="Q30" t="s">
        <v>93</v>
      </c>
      <c r="Z30">
        <v>65.8</v>
      </c>
      <c r="AA30" t="s">
        <v>93</v>
      </c>
      <c r="AB30" s="11">
        <v>0.02</v>
      </c>
      <c r="AC30" s="11" t="s">
        <v>92</v>
      </c>
      <c r="AF30">
        <v>0.01</v>
      </c>
      <c r="AG30" t="s">
        <v>92</v>
      </c>
      <c r="AH30">
        <v>0.01</v>
      </c>
      <c r="AI30" t="s">
        <v>92</v>
      </c>
      <c r="AJ30">
        <v>0.04</v>
      </c>
      <c r="AK30" t="s">
        <v>93</v>
      </c>
      <c r="AN30" s="11">
        <v>2E-3</v>
      </c>
      <c r="AO30" s="11" t="s">
        <v>92</v>
      </c>
      <c r="AP30">
        <v>61.7</v>
      </c>
      <c r="AQ30" t="s">
        <v>93</v>
      </c>
      <c r="AR30">
        <v>99.9</v>
      </c>
      <c r="AS30" t="s">
        <v>93</v>
      </c>
      <c r="AT30">
        <v>2.2599999999999999E-2</v>
      </c>
      <c r="AU30" s="11" t="s">
        <v>93</v>
      </c>
      <c r="AV30">
        <v>3.41</v>
      </c>
      <c r="AW30" t="s">
        <v>93</v>
      </c>
    </row>
    <row r="31" spans="1:49" x14ac:dyDescent="0.2">
      <c r="B31" s="2" t="s">
        <v>133</v>
      </c>
      <c r="C31" s="5" t="s">
        <v>119</v>
      </c>
      <c r="D31" s="5">
        <v>2022</v>
      </c>
      <c r="E31" s="5" t="s">
        <v>120</v>
      </c>
      <c r="F31" s="5" t="s">
        <v>215</v>
      </c>
      <c r="G31" t="s">
        <v>415</v>
      </c>
      <c r="I31" s="3" t="s">
        <v>43</v>
      </c>
      <c r="J31">
        <v>7.15</v>
      </c>
      <c r="K31">
        <v>366</v>
      </c>
      <c r="L31">
        <v>0.05</v>
      </c>
      <c r="M31" t="s">
        <v>92</v>
      </c>
      <c r="N31">
        <v>0.02</v>
      </c>
      <c r="O31" t="s">
        <v>92</v>
      </c>
      <c r="P31">
        <v>2.12</v>
      </c>
      <c r="Q31" t="s">
        <v>93</v>
      </c>
      <c r="Z31">
        <v>47.2</v>
      </c>
      <c r="AA31" t="s">
        <v>93</v>
      </c>
      <c r="AB31">
        <v>0.02</v>
      </c>
      <c r="AC31" s="11" t="s">
        <v>92</v>
      </c>
      <c r="AF31">
        <v>0.01</v>
      </c>
      <c r="AG31" t="s">
        <v>92</v>
      </c>
      <c r="AH31">
        <v>0.01</v>
      </c>
      <c r="AI31" t="s">
        <v>92</v>
      </c>
      <c r="AJ31">
        <v>0.02</v>
      </c>
      <c r="AK31" t="s">
        <v>93</v>
      </c>
      <c r="AN31" s="11">
        <v>2E-3</v>
      </c>
      <c r="AO31" s="11" t="s">
        <v>92</v>
      </c>
      <c r="AP31">
        <v>19.399999999999999</v>
      </c>
      <c r="AQ31" t="s">
        <v>93</v>
      </c>
      <c r="AR31">
        <v>33.200000000000003</v>
      </c>
      <c r="AS31" t="s">
        <v>93</v>
      </c>
      <c r="AT31">
        <v>3.2399999999999998E-2</v>
      </c>
      <c r="AU31" s="11" t="s">
        <v>93</v>
      </c>
      <c r="AV31">
        <v>2.68</v>
      </c>
      <c r="AW31" t="s">
        <v>93</v>
      </c>
    </row>
    <row r="32" spans="1:49" x14ac:dyDescent="0.2">
      <c r="B32" s="2" t="s">
        <v>134</v>
      </c>
      <c r="C32" s="5" t="s">
        <v>119</v>
      </c>
      <c r="D32" s="5">
        <v>2022</v>
      </c>
      <c r="E32" s="5" t="s">
        <v>120</v>
      </c>
      <c r="G32" t="s">
        <v>415</v>
      </c>
      <c r="I32" s="3" t="s">
        <v>43</v>
      </c>
      <c r="J32">
        <v>7.03</v>
      </c>
      <c r="K32">
        <v>388</v>
      </c>
      <c r="L32">
        <v>0.05</v>
      </c>
      <c r="M32" t="s">
        <v>92</v>
      </c>
      <c r="N32">
        <v>0.02</v>
      </c>
      <c r="O32" t="s">
        <v>92</v>
      </c>
      <c r="P32">
        <v>3.31</v>
      </c>
      <c r="Q32" t="s">
        <v>93</v>
      </c>
      <c r="Z32">
        <v>28.8</v>
      </c>
      <c r="AA32" t="s">
        <v>93</v>
      </c>
      <c r="AB32">
        <v>0.02</v>
      </c>
      <c r="AC32" s="11" t="s">
        <v>92</v>
      </c>
      <c r="AF32">
        <v>0.01</v>
      </c>
      <c r="AG32" t="s">
        <v>92</v>
      </c>
      <c r="AH32">
        <v>0.01</v>
      </c>
      <c r="AI32" t="s">
        <v>92</v>
      </c>
      <c r="AJ32">
        <v>0.04</v>
      </c>
      <c r="AK32" t="s">
        <v>93</v>
      </c>
      <c r="AN32">
        <v>4.2399999999999998E-3</v>
      </c>
      <c r="AO32" t="s">
        <v>93</v>
      </c>
      <c r="AP32">
        <v>17</v>
      </c>
      <c r="AQ32" t="s">
        <v>93</v>
      </c>
      <c r="AR32">
        <v>45.3</v>
      </c>
      <c r="AS32" t="s">
        <v>93</v>
      </c>
      <c r="AT32">
        <v>2.1600000000000001E-2</v>
      </c>
      <c r="AU32" s="11" t="s">
        <v>93</v>
      </c>
      <c r="AV32">
        <v>2.21</v>
      </c>
      <c r="AW32" t="s">
        <v>93</v>
      </c>
    </row>
    <row r="33" spans="1:49" x14ac:dyDescent="0.2">
      <c r="B33" s="2" t="s">
        <v>135</v>
      </c>
      <c r="C33" s="5" t="s">
        <v>119</v>
      </c>
      <c r="D33" s="5">
        <v>2022</v>
      </c>
      <c r="E33" s="5" t="s">
        <v>120</v>
      </c>
      <c r="G33" t="s">
        <v>415</v>
      </c>
      <c r="I33" s="3" t="s">
        <v>43</v>
      </c>
      <c r="J33">
        <v>7.14</v>
      </c>
      <c r="K33">
        <v>353</v>
      </c>
      <c r="L33">
        <v>0.05</v>
      </c>
      <c r="M33" t="s">
        <v>92</v>
      </c>
      <c r="N33">
        <v>0.02</v>
      </c>
      <c r="O33" t="s">
        <v>92</v>
      </c>
      <c r="P33">
        <v>1.77</v>
      </c>
      <c r="Q33" t="s">
        <v>93</v>
      </c>
      <c r="Z33">
        <v>41.8</v>
      </c>
      <c r="AA33" t="s">
        <v>93</v>
      </c>
      <c r="AB33">
        <v>0.02</v>
      </c>
      <c r="AC33" s="11" t="s">
        <v>92</v>
      </c>
      <c r="AF33">
        <v>0.01</v>
      </c>
      <c r="AG33" t="s">
        <v>92</v>
      </c>
      <c r="AH33">
        <v>0.01</v>
      </c>
      <c r="AI33" t="s">
        <v>92</v>
      </c>
      <c r="AJ33">
        <v>0.02</v>
      </c>
      <c r="AK33" t="s">
        <v>93</v>
      </c>
      <c r="AN33" s="11">
        <v>2E-3</v>
      </c>
      <c r="AO33" s="11" t="s">
        <v>92</v>
      </c>
      <c r="AP33">
        <v>20.5</v>
      </c>
      <c r="AQ33" t="s">
        <v>93</v>
      </c>
      <c r="AR33">
        <v>33.5</v>
      </c>
      <c r="AS33" t="s">
        <v>93</v>
      </c>
      <c r="AT33">
        <v>6.7400000000000002E-2</v>
      </c>
      <c r="AU33" s="11" t="s">
        <v>93</v>
      </c>
      <c r="AV33">
        <v>2.95</v>
      </c>
      <c r="AW33" t="s">
        <v>93</v>
      </c>
    </row>
    <row r="34" spans="1:49" x14ac:dyDescent="0.2">
      <c r="B34" s="2" t="s">
        <v>136</v>
      </c>
      <c r="C34" s="5" t="s">
        <v>119</v>
      </c>
      <c r="D34" s="5">
        <v>2022</v>
      </c>
      <c r="E34" s="5" t="s">
        <v>120</v>
      </c>
      <c r="G34" t="s">
        <v>415</v>
      </c>
      <c r="I34" s="3" t="s">
        <v>43</v>
      </c>
      <c r="J34">
        <v>7.27</v>
      </c>
      <c r="K34">
        <v>363</v>
      </c>
      <c r="L34">
        <v>0.05</v>
      </c>
      <c r="M34" t="s">
        <v>92</v>
      </c>
      <c r="N34">
        <v>0.02</v>
      </c>
      <c r="O34" t="s">
        <v>92</v>
      </c>
      <c r="P34">
        <v>0.92</v>
      </c>
      <c r="Q34" t="s">
        <v>93</v>
      </c>
      <c r="Z34">
        <v>39.9</v>
      </c>
      <c r="AA34" t="s">
        <v>93</v>
      </c>
      <c r="AB34">
        <v>0.02</v>
      </c>
      <c r="AC34" s="11" t="s">
        <v>92</v>
      </c>
      <c r="AF34">
        <v>0.01</v>
      </c>
      <c r="AG34" t="s">
        <v>92</v>
      </c>
      <c r="AH34">
        <v>0.01</v>
      </c>
      <c r="AI34" t="s">
        <v>92</v>
      </c>
      <c r="AJ34">
        <v>0.02</v>
      </c>
      <c r="AK34" t="s">
        <v>93</v>
      </c>
      <c r="AN34" s="11">
        <v>2E-3</v>
      </c>
      <c r="AO34" s="11" t="s">
        <v>92</v>
      </c>
      <c r="AP34">
        <v>20</v>
      </c>
      <c r="AQ34" t="s">
        <v>93</v>
      </c>
      <c r="AR34">
        <v>32.200000000000003</v>
      </c>
      <c r="AS34" t="s">
        <v>93</v>
      </c>
      <c r="AT34">
        <v>3.5799999999999998E-2</v>
      </c>
      <c r="AU34" s="11" t="s">
        <v>93</v>
      </c>
      <c r="AV34">
        <v>3.11</v>
      </c>
      <c r="AW34" t="s">
        <v>93</v>
      </c>
    </row>
    <row r="35" spans="1:49" x14ac:dyDescent="0.2">
      <c r="B35" s="2" t="s">
        <v>137</v>
      </c>
      <c r="C35" s="5" t="s">
        <v>119</v>
      </c>
      <c r="D35" s="5">
        <v>2022</v>
      </c>
      <c r="E35" s="5" t="s">
        <v>120</v>
      </c>
      <c r="G35" t="s">
        <v>415</v>
      </c>
      <c r="I35" s="3" t="s">
        <v>43</v>
      </c>
      <c r="J35">
        <v>7.26</v>
      </c>
      <c r="K35">
        <v>332</v>
      </c>
      <c r="L35">
        <v>0.05</v>
      </c>
      <c r="M35" t="s">
        <v>92</v>
      </c>
      <c r="N35">
        <v>0.02</v>
      </c>
      <c r="O35" t="s">
        <v>92</v>
      </c>
      <c r="P35">
        <v>1.1100000000000001</v>
      </c>
      <c r="Q35" t="s">
        <v>93</v>
      </c>
      <c r="Z35">
        <v>37.1</v>
      </c>
      <c r="AA35" t="s">
        <v>93</v>
      </c>
      <c r="AB35">
        <v>0.02</v>
      </c>
      <c r="AC35" s="11" t="s">
        <v>92</v>
      </c>
      <c r="AF35">
        <v>0.01</v>
      </c>
      <c r="AG35" t="s">
        <v>92</v>
      </c>
      <c r="AH35">
        <v>0.01</v>
      </c>
      <c r="AI35" t="s">
        <v>92</v>
      </c>
      <c r="AJ35">
        <v>0.05</v>
      </c>
      <c r="AK35" t="s">
        <v>93</v>
      </c>
      <c r="AN35" s="11">
        <v>2E-3</v>
      </c>
      <c r="AO35" s="11" t="s">
        <v>92</v>
      </c>
      <c r="AP35">
        <v>18.3</v>
      </c>
      <c r="AQ35" t="s">
        <v>93</v>
      </c>
      <c r="AR35">
        <v>31.7</v>
      </c>
      <c r="AS35" t="s">
        <v>93</v>
      </c>
      <c r="AT35">
        <v>4.0399999999999998E-2</v>
      </c>
      <c r="AU35" s="11" t="s">
        <v>93</v>
      </c>
      <c r="AV35">
        <v>2.75</v>
      </c>
      <c r="AW35" t="s">
        <v>93</v>
      </c>
    </row>
    <row r="36" spans="1:49" x14ac:dyDescent="0.2">
      <c r="B36" s="2" t="s">
        <v>138</v>
      </c>
      <c r="C36" s="5" t="s">
        <v>119</v>
      </c>
      <c r="D36" s="5">
        <v>2022</v>
      </c>
      <c r="E36" s="5" t="s">
        <v>120</v>
      </c>
      <c r="F36" s="5" t="s">
        <v>213</v>
      </c>
      <c r="G36" t="s">
        <v>415</v>
      </c>
      <c r="I36" s="3" t="s">
        <v>43</v>
      </c>
      <c r="J36">
        <v>7.36</v>
      </c>
      <c r="K36">
        <v>712</v>
      </c>
      <c r="L36">
        <v>0.05</v>
      </c>
      <c r="M36" t="s">
        <v>92</v>
      </c>
      <c r="N36">
        <v>0.02</v>
      </c>
      <c r="O36" t="s">
        <v>92</v>
      </c>
      <c r="P36">
        <v>1.17</v>
      </c>
      <c r="Q36" t="s">
        <v>93</v>
      </c>
      <c r="Z36">
        <v>101.4</v>
      </c>
      <c r="AA36" t="s">
        <v>93</v>
      </c>
      <c r="AB36">
        <v>0.02</v>
      </c>
      <c r="AC36" s="11" t="s">
        <v>92</v>
      </c>
      <c r="AF36">
        <v>0.01</v>
      </c>
      <c r="AG36" t="s">
        <v>92</v>
      </c>
      <c r="AH36">
        <v>0.01</v>
      </c>
      <c r="AI36" t="s">
        <v>92</v>
      </c>
      <c r="AJ36">
        <v>0.08</v>
      </c>
      <c r="AK36" t="s">
        <v>93</v>
      </c>
      <c r="AN36" s="11">
        <v>2.5500000000000002E-3</v>
      </c>
      <c r="AO36" s="11" t="s">
        <v>93</v>
      </c>
      <c r="AP36">
        <v>68.400000000000006</v>
      </c>
      <c r="AQ36" t="s">
        <v>93</v>
      </c>
      <c r="AR36">
        <v>110.5</v>
      </c>
      <c r="AS36" t="s">
        <v>93</v>
      </c>
      <c r="AT36">
        <v>4.7899999999999998E-2</v>
      </c>
      <c r="AU36" s="11" t="s">
        <v>93</v>
      </c>
      <c r="AV36">
        <v>3.58</v>
      </c>
      <c r="AW36" t="s">
        <v>93</v>
      </c>
    </row>
    <row r="37" spans="1:49" x14ac:dyDescent="0.2">
      <c r="B37" s="2" t="s">
        <v>127</v>
      </c>
      <c r="C37" s="5" t="s">
        <v>125</v>
      </c>
      <c r="D37" s="5">
        <v>2013</v>
      </c>
      <c r="E37" s="5" t="s">
        <v>126</v>
      </c>
      <c r="F37" s="5" t="s">
        <v>216</v>
      </c>
      <c r="G37" t="s">
        <v>415</v>
      </c>
      <c r="I37" s="3" t="s">
        <v>43</v>
      </c>
      <c r="J37">
        <v>7.4</v>
      </c>
      <c r="K37">
        <v>590</v>
      </c>
      <c r="L37">
        <v>1.2</v>
      </c>
      <c r="M37" t="s">
        <v>93</v>
      </c>
      <c r="N37">
        <v>0.02</v>
      </c>
      <c r="O37" t="s">
        <v>92</v>
      </c>
      <c r="P37">
        <f>6.3/(14/(14+3*16))</f>
        <v>27.9</v>
      </c>
      <c r="Q37" t="s">
        <v>93</v>
      </c>
      <c r="R37">
        <f>0.7/(36/(36+4*16))</f>
        <v>1.9444444444444444</v>
      </c>
      <c r="S37" t="s">
        <v>93</v>
      </c>
    </row>
    <row r="38" spans="1:49" x14ac:dyDescent="0.2">
      <c r="B38" s="2" t="s">
        <v>124</v>
      </c>
      <c r="C38" s="5" t="s">
        <v>123</v>
      </c>
      <c r="D38" s="5">
        <v>2022</v>
      </c>
      <c r="E38" s="5" t="s">
        <v>120</v>
      </c>
      <c r="F38" s="5" t="s">
        <v>217</v>
      </c>
      <c r="G38" t="s">
        <v>415</v>
      </c>
      <c r="I38" s="3" t="s">
        <v>43</v>
      </c>
      <c r="J38">
        <v>7.31</v>
      </c>
      <c r="K38">
        <v>626</v>
      </c>
      <c r="L38">
        <v>10</v>
      </c>
      <c r="M38" t="s">
        <v>92</v>
      </c>
      <c r="N38">
        <v>0.2</v>
      </c>
      <c r="O38" t="s">
        <v>92</v>
      </c>
      <c r="P38">
        <v>14.09</v>
      </c>
      <c r="Q38" t="s">
        <v>93</v>
      </c>
      <c r="R38">
        <v>0.4</v>
      </c>
      <c r="S38" t="s">
        <v>92</v>
      </c>
      <c r="T38">
        <v>1.55</v>
      </c>
      <c r="U38" t="s">
        <v>93</v>
      </c>
      <c r="V38">
        <v>92.37</v>
      </c>
      <c r="W38" t="s">
        <v>93</v>
      </c>
      <c r="X38">
        <v>17.43</v>
      </c>
      <c r="Y38" t="s">
        <v>93</v>
      </c>
      <c r="Z38">
        <v>25.8</v>
      </c>
      <c r="AA38" t="s">
        <v>93</v>
      </c>
      <c r="AB38">
        <v>2.9659999999999999E-2</v>
      </c>
      <c r="AC38" t="s">
        <v>93</v>
      </c>
      <c r="AF38">
        <v>5.0000000000000001E-3</v>
      </c>
      <c r="AG38" t="s">
        <v>92</v>
      </c>
      <c r="AH38">
        <v>0.02</v>
      </c>
      <c r="AI38" t="s">
        <v>92</v>
      </c>
      <c r="AJ38">
        <v>7.8600000000000003E-2</v>
      </c>
      <c r="AK38" t="s">
        <v>93</v>
      </c>
      <c r="AN38">
        <v>1E-3</v>
      </c>
      <c r="AO38" t="s">
        <v>92</v>
      </c>
      <c r="AP38">
        <v>16.649999999999999</v>
      </c>
      <c r="AQ38" t="s">
        <v>93</v>
      </c>
      <c r="AR38">
        <v>21.74</v>
      </c>
      <c r="AS38" t="s">
        <v>93</v>
      </c>
      <c r="AT38">
        <v>4.0000000000000001E-3</v>
      </c>
      <c r="AU38" t="s">
        <v>92</v>
      </c>
      <c r="AV38">
        <v>0.9</v>
      </c>
      <c r="AW38" t="s">
        <v>93</v>
      </c>
    </row>
    <row r="39" spans="1:49" x14ac:dyDescent="0.2">
      <c r="B39" s="2" t="s">
        <v>139</v>
      </c>
      <c r="C39" s="5" t="s">
        <v>123</v>
      </c>
      <c r="D39" s="5">
        <v>2022</v>
      </c>
      <c r="E39" s="5" t="s">
        <v>120</v>
      </c>
      <c r="G39" t="s">
        <v>415</v>
      </c>
      <c r="I39" s="3" t="s">
        <v>43</v>
      </c>
      <c r="J39">
        <v>7.29</v>
      </c>
      <c r="K39">
        <v>636</v>
      </c>
      <c r="L39">
        <v>10</v>
      </c>
      <c r="M39" t="s">
        <v>92</v>
      </c>
      <c r="N39">
        <v>0.2</v>
      </c>
      <c r="O39" t="s">
        <v>92</v>
      </c>
      <c r="P39">
        <v>14.27</v>
      </c>
      <c r="Q39" t="s">
        <v>93</v>
      </c>
      <c r="R39">
        <v>0.4</v>
      </c>
      <c r="S39" t="s">
        <v>92</v>
      </c>
      <c r="T39">
        <v>1.59</v>
      </c>
      <c r="U39" t="s">
        <v>93</v>
      </c>
      <c r="V39">
        <v>93.75</v>
      </c>
      <c r="W39" t="s">
        <v>93</v>
      </c>
      <c r="X39">
        <v>17.350000000000001</v>
      </c>
      <c r="Y39" t="s">
        <v>93</v>
      </c>
      <c r="Z39">
        <v>25.71</v>
      </c>
      <c r="AA39" t="s">
        <v>93</v>
      </c>
      <c r="AB39">
        <v>2.9680000000000002E-2</v>
      </c>
      <c r="AC39" t="s">
        <v>93</v>
      </c>
      <c r="AF39">
        <v>5.0000000000000001E-3</v>
      </c>
      <c r="AG39" t="s">
        <v>92</v>
      </c>
      <c r="AH39">
        <v>0.02</v>
      </c>
      <c r="AI39" t="s">
        <v>92</v>
      </c>
      <c r="AJ39">
        <v>7.324E-2</v>
      </c>
      <c r="AK39" t="s">
        <v>93</v>
      </c>
      <c r="AN39">
        <v>1E-3</v>
      </c>
      <c r="AO39" t="s">
        <v>92</v>
      </c>
      <c r="AP39">
        <v>16.91</v>
      </c>
      <c r="AQ39" t="s">
        <v>93</v>
      </c>
      <c r="AR39">
        <v>22.12</v>
      </c>
      <c r="AS39" t="s">
        <v>93</v>
      </c>
      <c r="AT39">
        <v>4.0000000000000001E-3</v>
      </c>
      <c r="AU39" t="s">
        <v>92</v>
      </c>
      <c r="AV39">
        <v>1.3</v>
      </c>
      <c r="AW39" t="s">
        <v>93</v>
      </c>
    </row>
    <row r="40" spans="1:49" x14ac:dyDescent="0.2">
      <c r="B40" s="2" t="s">
        <v>140</v>
      </c>
      <c r="C40" s="5" t="s">
        <v>123</v>
      </c>
      <c r="D40" s="5">
        <v>2022</v>
      </c>
      <c r="E40" s="5" t="s">
        <v>120</v>
      </c>
      <c r="G40" t="s">
        <v>415</v>
      </c>
      <c r="I40" s="3" t="s">
        <v>43</v>
      </c>
      <c r="J40">
        <v>7.46</v>
      </c>
      <c r="K40">
        <v>585</v>
      </c>
      <c r="L40">
        <v>10</v>
      </c>
      <c r="M40" t="s">
        <v>92</v>
      </c>
      <c r="N40">
        <v>0.2</v>
      </c>
      <c r="O40" t="s">
        <v>92</v>
      </c>
      <c r="P40">
        <v>10.94</v>
      </c>
      <c r="Q40" t="s">
        <v>93</v>
      </c>
      <c r="R40">
        <v>0.4</v>
      </c>
      <c r="S40" t="s">
        <v>92</v>
      </c>
      <c r="T40">
        <v>1</v>
      </c>
      <c r="U40" t="s">
        <v>92</v>
      </c>
      <c r="V40">
        <v>68.42</v>
      </c>
      <c r="W40" t="s">
        <v>93</v>
      </c>
      <c r="X40">
        <v>30.7</v>
      </c>
      <c r="Y40" t="s">
        <v>93</v>
      </c>
      <c r="Z40">
        <v>32.22</v>
      </c>
      <c r="AA40" t="s">
        <v>93</v>
      </c>
      <c r="AB40">
        <v>2.2169999999999999E-2</v>
      </c>
      <c r="AC40" t="s">
        <v>93</v>
      </c>
      <c r="AF40">
        <v>5.0000000000000001E-3</v>
      </c>
      <c r="AG40" t="s">
        <v>92</v>
      </c>
      <c r="AH40">
        <v>7.7100000000000002E-2</v>
      </c>
      <c r="AI40" t="s">
        <v>93</v>
      </c>
      <c r="AJ40">
        <v>5.126E-2</v>
      </c>
      <c r="AK40" t="s">
        <v>93</v>
      </c>
      <c r="AN40">
        <v>2.49E-3</v>
      </c>
      <c r="AO40" t="s">
        <v>93</v>
      </c>
      <c r="AP40">
        <v>14.07</v>
      </c>
      <c r="AQ40" t="s">
        <v>93</v>
      </c>
      <c r="AR40">
        <v>15.4</v>
      </c>
      <c r="AS40" t="s">
        <v>93</v>
      </c>
      <c r="AT40">
        <v>4.0000000000000001E-3</v>
      </c>
      <c r="AU40" t="s">
        <v>92</v>
      </c>
      <c r="AV40">
        <v>0.73</v>
      </c>
      <c r="AW40" t="s">
        <v>93</v>
      </c>
    </row>
    <row r="41" spans="1:49" x14ac:dyDescent="0.2">
      <c r="B41" s="2" t="s">
        <v>141</v>
      </c>
      <c r="C41" s="5" t="s">
        <v>123</v>
      </c>
      <c r="D41" s="5">
        <v>2022</v>
      </c>
      <c r="E41" s="5" t="s">
        <v>120</v>
      </c>
      <c r="G41" t="s">
        <v>415</v>
      </c>
      <c r="I41" s="3" t="s">
        <v>43</v>
      </c>
      <c r="J41">
        <v>7.02</v>
      </c>
      <c r="K41">
        <v>779</v>
      </c>
      <c r="L41">
        <v>10</v>
      </c>
      <c r="M41" t="s">
        <v>92</v>
      </c>
      <c r="N41">
        <v>0.2</v>
      </c>
      <c r="O41" t="s">
        <v>92</v>
      </c>
      <c r="P41">
        <v>2.71</v>
      </c>
      <c r="Q41" t="s">
        <v>93</v>
      </c>
      <c r="R41">
        <v>0.4</v>
      </c>
      <c r="S41" t="s">
        <v>92</v>
      </c>
      <c r="T41">
        <v>2.0499999999999998</v>
      </c>
      <c r="U41" t="s">
        <v>93</v>
      </c>
      <c r="V41">
        <v>114.28</v>
      </c>
      <c r="W41" t="s">
        <v>93</v>
      </c>
      <c r="X41">
        <v>26.63</v>
      </c>
      <c r="Y41" t="s">
        <v>93</v>
      </c>
      <c r="Z41">
        <v>33.200000000000003</v>
      </c>
      <c r="AA41" t="s">
        <v>93</v>
      </c>
      <c r="AB41">
        <v>8.14E-2</v>
      </c>
      <c r="AC41" t="s">
        <v>93</v>
      </c>
      <c r="AF41">
        <v>5.0000000000000001E-3</v>
      </c>
      <c r="AG41" t="s">
        <v>92</v>
      </c>
      <c r="AH41">
        <v>0.02</v>
      </c>
      <c r="AI41" t="s">
        <v>92</v>
      </c>
      <c r="AJ41">
        <v>0.20016999999999999</v>
      </c>
      <c r="AK41" t="s">
        <v>93</v>
      </c>
      <c r="AN41">
        <v>1.98E-3</v>
      </c>
      <c r="AO41" t="s">
        <v>93</v>
      </c>
      <c r="AP41">
        <v>18.07</v>
      </c>
      <c r="AQ41" t="s">
        <v>93</v>
      </c>
      <c r="AR41">
        <v>21.6</v>
      </c>
      <c r="AS41" t="s">
        <v>93</v>
      </c>
      <c r="AT41">
        <v>4.0000000000000001E-3</v>
      </c>
      <c r="AU41" t="s">
        <v>92</v>
      </c>
      <c r="AV41">
        <v>0.25</v>
      </c>
      <c r="AW41" t="s">
        <v>92</v>
      </c>
    </row>
    <row r="42" spans="1:49" x14ac:dyDescent="0.2">
      <c r="B42" s="2" t="s">
        <v>142</v>
      </c>
      <c r="C42" s="5" t="s">
        <v>123</v>
      </c>
      <c r="D42" s="5">
        <v>2022</v>
      </c>
      <c r="E42" s="5" t="s">
        <v>120</v>
      </c>
      <c r="G42" t="s">
        <v>415</v>
      </c>
      <c r="I42" s="3" t="s">
        <v>43</v>
      </c>
      <c r="J42">
        <v>6.96</v>
      </c>
      <c r="K42">
        <v>880</v>
      </c>
      <c r="L42">
        <v>10</v>
      </c>
      <c r="M42" t="s">
        <v>92</v>
      </c>
      <c r="N42">
        <v>0.2</v>
      </c>
      <c r="O42" t="s">
        <v>92</v>
      </c>
      <c r="P42">
        <v>2.66</v>
      </c>
      <c r="Q42" t="s">
        <v>93</v>
      </c>
      <c r="R42">
        <v>0.4</v>
      </c>
      <c r="S42" t="s">
        <v>92</v>
      </c>
      <c r="T42">
        <v>2.68</v>
      </c>
      <c r="U42" t="s">
        <v>93</v>
      </c>
      <c r="V42">
        <v>129.69999999999999</v>
      </c>
      <c r="W42" t="s">
        <v>93</v>
      </c>
      <c r="X42">
        <v>30.37</v>
      </c>
      <c r="Y42" t="s">
        <v>93</v>
      </c>
      <c r="Z42">
        <v>39.32</v>
      </c>
      <c r="AA42" t="s">
        <v>93</v>
      </c>
      <c r="AB42">
        <v>0.12141</v>
      </c>
      <c r="AC42" t="s">
        <v>93</v>
      </c>
      <c r="AF42">
        <v>5.0000000000000001E-3</v>
      </c>
      <c r="AG42" t="s">
        <v>92</v>
      </c>
      <c r="AH42">
        <v>4.0500000000000001E-2</v>
      </c>
      <c r="AI42" t="s">
        <v>93</v>
      </c>
      <c r="AJ42">
        <v>0.20180999999999999</v>
      </c>
      <c r="AK42" t="s">
        <v>93</v>
      </c>
      <c r="AN42">
        <v>2.3900000000000002E-3</v>
      </c>
      <c r="AO42" t="s">
        <v>93</v>
      </c>
      <c r="AP42">
        <v>20.03</v>
      </c>
      <c r="AQ42" t="s">
        <v>93</v>
      </c>
      <c r="AR42">
        <v>23.45</v>
      </c>
      <c r="AS42" t="s">
        <v>93</v>
      </c>
      <c r="AT42">
        <v>9.9100000000000004E-3</v>
      </c>
      <c r="AU42" t="s">
        <v>93</v>
      </c>
      <c r="AV42">
        <v>0.25</v>
      </c>
      <c r="AW42" t="s">
        <v>92</v>
      </c>
    </row>
    <row r="43" spans="1:49" x14ac:dyDescent="0.2">
      <c r="A43" s="2" t="s">
        <v>161</v>
      </c>
      <c r="C43" s="5" t="s">
        <v>218</v>
      </c>
      <c r="D43" s="5">
        <v>2021</v>
      </c>
      <c r="E43" s="5" t="s">
        <v>144</v>
      </c>
      <c r="F43" s="5" t="s">
        <v>219</v>
      </c>
      <c r="G43" t="s">
        <v>415</v>
      </c>
      <c r="J43">
        <f>(8.3+8.5)/2</f>
        <v>8.4</v>
      </c>
      <c r="K43">
        <f>(323+335)/2</f>
        <v>329</v>
      </c>
      <c r="L43">
        <v>0.1</v>
      </c>
      <c r="M43" t="s">
        <v>92</v>
      </c>
      <c r="N43">
        <v>0.04</v>
      </c>
      <c r="O43" t="s">
        <v>92</v>
      </c>
      <c r="V43">
        <v>26</v>
      </c>
      <c r="W43" t="s">
        <v>93</v>
      </c>
      <c r="X43">
        <v>4.8</v>
      </c>
      <c r="Y43" t="s">
        <v>93</v>
      </c>
      <c r="AB43">
        <f>(0.04+0.069)/2</f>
        <v>5.4500000000000007E-2</v>
      </c>
      <c r="AC43" t="s">
        <v>93</v>
      </c>
      <c r="AF43">
        <v>1E-4</v>
      </c>
      <c r="AG43" t="s">
        <v>92</v>
      </c>
      <c r="AH43">
        <v>0.01</v>
      </c>
      <c r="AI43" t="s">
        <v>92</v>
      </c>
      <c r="AN43">
        <v>6.0000000000000001E-3</v>
      </c>
      <c r="AO43" t="s">
        <v>92</v>
      </c>
      <c r="AT43">
        <f>(0.014+0.024)/2</f>
        <v>1.9E-2</v>
      </c>
      <c r="AU43" t="s">
        <v>93</v>
      </c>
    </row>
    <row r="44" spans="1:49" x14ac:dyDescent="0.2">
      <c r="A44" s="2" t="s">
        <v>164</v>
      </c>
      <c r="B44" s="5" t="s">
        <v>162</v>
      </c>
      <c r="C44" s="5" t="s">
        <v>143</v>
      </c>
      <c r="D44" s="5">
        <v>2022</v>
      </c>
      <c r="E44" s="5" t="s">
        <v>35</v>
      </c>
      <c r="F44" s="5" t="s">
        <v>220</v>
      </c>
      <c r="G44" t="s">
        <v>415</v>
      </c>
      <c r="I44" s="3" t="s">
        <v>42</v>
      </c>
      <c r="J44">
        <v>7.81</v>
      </c>
      <c r="K44">
        <v>367</v>
      </c>
      <c r="L44">
        <v>0.01</v>
      </c>
      <c r="M44" t="s">
        <v>92</v>
      </c>
      <c r="N44">
        <v>8.0000000000000002E-3</v>
      </c>
      <c r="O44" t="s">
        <v>92</v>
      </c>
      <c r="P44">
        <v>6.8</v>
      </c>
      <c r="Q44" t="s">
        <v>93</v>
      </c>
      <c r="R44">
        <v>0.02</v>
      </c>
      <c r="S44" t="s">
        <v>92</v>
      </c>
      <c r="T44">
        <v>1</v>
      </c>
      <c r="U44" t="s">
        <v>92</v>
      </c>
      <c r="V44">
        <v>53</v>
      </c>
      <c r="W44" t="s">
        <v>93</v>
      </c>
      <c r="X44">
        <v>14</v>
      </c>
      <c r="Y44" t="s">
        <v>93</v>
      </c>
      <c r="Z44">
        <v>21</v>
      </c>
      <c r="AA44" t="s">
        <v>93</v>
      </c>
      <c r="AB44">
        <v>0.01</v>
      </c>
      <c r="AC44" t="s">
        <v>92</v>
      </c>
      <c r="AF44">
        <v>1E-3</v>
      </c>
      <c r="AG44" t="s">
        <v>92</v>
      </c>
      <c r="AH44">
        <v>0.01</v>
      </c>
      <c r="AI44" t="s">
        <v>92</v>
      </c>
      <c r="AN44">
        <v>2E-3</v>
      </c>
      <c r="AO44" t="s">
        <v>92</v>
      </c>
      <c r="AP44">
        <v>2.6</v>
      </c>
      <c r="AQ44" t="s">
        <v>93</v>
      </c>
      <c r="AR44">
        <v>5.7</v>
      </c>
      <c r="AS44" t="s">
        <v>93</v>
      </c>
      <c r="AV44">
        <v>1.79</v>
      </c>
      <c r="AW44" t="s">
        <v>93</v>
      </c>
    </row>
    <row r="45" spans="1:49" x14ac:dyDescent="0.2">
      <c r="A45" s="2" t="s">
        <v>164</v>
      </c>
      <c r="B45" s="5" t="s">
        <v>163</v>
      </c>
      <c r="C45" s="5" t="s">
        <v>143</v>
      </c>
      <c r="D45" s="5">
        <v>2022</v>
      </c>
      <c r="E45" s="5" t="s">
        <v>35</v>
      </c>
      <c r="G45" t="s">
        <v>415</v>
      </c>
      <c r="I45" s="3" t="s">
        <v>42</v>
      </c>
      <c r="J45">
        <v>8.1300000000000008</v>
      </c>
      <c r="K45">
        <v>238</v>
      </c>
      <c r="L45">
        <v>0.01</v>
      </c>
      <c r="M45" t="s">
        <v>92</v>
      </c>
      <c r="N45">
        <v>8.0000000000000002E-3</v>
      </c>
      <c r="O45" t="s">
        <v>92</v>
      </c>
      <c r="P45">
        <v>3.5</v>
      </c>
      <c r="Q45" t="s">
        <v>93</v>
      </c>
      <c r="R45">
        <v>0.02</v>
      </c>
      <c r="S45" t="s">
        <v>92</v>
      </c>
      <c r="T45">
        <v>1</v>
      </c>
      <c r="U45" t="s">
        <v>92</v>
      </c>
      <c r="V45">
        <v>37</v>
      </c>
      <c r="W45" t="s">
        <v>93</v>
      </c>
      <c r="X45">
        <v>7.4</v>
      </c>
      <c r="Y45" t="s">
        <v>93</v>
      </c>
      <c r="Z45">
        <v>3.6</v>
      </c>
      <c r="AA45" t="s">
        <v>93</v>
      </c>
      <c r="AB45">
        <v>0.01</v>
      </c>
      <c r="AC45" t="s">
        <v>92</v>
      </c>
      <c r="AF45">
        <v>3.6999999999999998E-2</v>
      </c>
      <c r="AG45" t="s">
        <v>93</v>
      </c>
      <c r="AH45">
        <v>0.01</v>
      </c>
      <c r="AI45" t="s">
        <v>92</v>
      </c>
      <c r="AN45">
        <v>2E-3</v>
      </c>
      <c r="AO45" t="s">
        <v>92</v>
      </c>
      <c r="AP45">
        <v>1</v>
      </c>
      <c r="AQ45" t="s">
        <v>92</v>
      </c>
      <c r="AR45">
        <v>1</v>
      </c>
      <c r="AS45" t="s">
        <v>92</v>
      </c>
      <c r="AV45">
        <v>0.94</v>
      </c>
      <c r="AW45" t="s">
        <v>93</v>
      </c>
    </row>
    <row r="46" spans="1:49" x14ac:dyDescent="0.2">
      <c r="A46" s="2" t="s">
        <v>165</v>
      </c>
      <c r="C46" s="5" t="s">
        <v>145</v>
      </c>
      <c r="D46" s="5">
        <v>2022</v>
      </c>
      <c r="E46" s="5" t="s">
        <v>27</v>
      </c>
      <c r="F46" s="5" t="s">
        <v>221</v>
      </c>
      <c r="G46" t="s">
        <v>415</v>
      </c>
      <c r="J46">
        <v>7.67</v>
      </c>
      <c r="K46">
        <v>538</v>
      </c>
      <c r="L46">
        <v>0.05</v>
      </c>
      <c r="M46" t="s">
        <v>92</v>
      </c>
      <c r="N46">
        <v>0.05</v>
      </c>
      <c r="O46" t="s">
        <v>92</v>
      </c>
      <c r="P46">
        <v>6.4</v>
      </c>
      <c r="Q46" t="s">
        <v>93</v>
      </c>
      <c r="R46">
        <v>0.04</v>
      </c>
      <c r="S46" t="s">
        <v>92</v>
      </c>
      <c r="T46">
        <v>1.1000000000000001</v>
      </c>
      <c r="U46" t="s">
        <v>93</v>
      </c>
      <c r="V46">
        <v>80.5</v>
      </c>
      <c r="W46" t="s">
        <v>93</v>
      </c>
      <c r="X46">
        <v>20.2</v>
      </c>
      <c r="Y46" t="s">
        <v>93</v>
      </c>
      <c r="Z46">
        <v>16.8</v>
      </c>
      <c r="AA46" t="s">
        <v>93</v>
      </c>
      <c r="AB46">
        <v>0.02</v>
      </c>
      <c r="AC46" t="s">
        <v>92</v>
      </c>
      <c r="AD46">
        <v>0.2</v>
      </c>
      <c r="AE46" t="s">
        <v>92</v>
      </c>
      <c r="AF46">
        <v>0.2</v>
      </c>
      <c r="AG46" t="s">
        <v>92</v>
      </c>
      <c r="AH46">
        <v>5.0000000000000001E-3</v>
      </c>
      <c r="AI46" t="s">
        <v>92</v>
      </c>
      <c r="AJ46">
        <v>0.1</v>
      </c>
      <c r="AK46" t="s">
        <v>92</v>
      </c>
      <c r="AN46">
        <v>2E-3</v>
      </c>
      <c r="AO46" t="s">
        <v>92</v>
      </c>
      <c r="AP46">
        <v>5.4</v>
      </c>
      <c r="AQ46" t="s">
        <v>93</v>
      </c>
      <c r="AR46">
        <v>10.8</v>
      </c>
      <c r="AS46" t="s">
        <v>93</v>
      </c>
      <c r="AT46">
        <v>0.02</v>
      </c>
      <c r="AU46" t="s">
        <v>92</v>
      </c>
      <c r="AV46">
        <v>0.3</v>
      </c>
      <c r="AW46" t="s">
        <v>93</v>
      </c>
    </row>
    <row r="47" spans="1:49" x14ac:dyDescent="0.2">
      <c r="A47" s="2" t="s">
        <v>149</v>
      </c>
      <c r="B47" s="5" t="s">
        <v>155</v>
      </c>
      <c r="C47" s="5" t="s">
        <v>146</v>
      </c>
      <c r="E47" s="5" t="s">
        <v>27</v>
      </c>
      <c r="G47" t="s">
        <v>415</v>
      </c>
      <c r="J47">
        <v>7.74</v>
      </c>
      <c r="K47">
        <v>570</v>
      </c>
      <c r="L47">
        <v>0.16</v>
      </c>
      <c r="M47" t="s">
        <v>93</v>
      </c>
      <c r="N47">
        <v>2.5000000000000001E-2</v>
      </c>
      <c r="O47" t="s">
        <v>93</v>
      </c>
      <c r="P47">
        <v>1.65</v>
      </c>
      <c r="Q47" t="s">
        <v>93</v>
      </c>
      <c r="R47">
        <v>7.0000000000000007E-2</v>
      </c>
      <c r="S47" t="s">
        <v>93</v>
      </c>
      <c r="T47">
        <v>2.8</v>
      </c>
      <c r="U47" t="s">
        <v>93</v>
      </c>
      <c r="V47">
        <v>91.6</v>
      </c>
      <c r="W47" t="s">
        <v>93</v>
      </c>
      <c r="X47">
        <v>10.3</v>
      </c>
      <c r="Y47" t="s">
        <v>93</v>
      </c>
      <c r="Z47">
        <v>10</v>
      </c>
      <c r="AA47" t="s">
        <v>93</v>
      </c>
      <c r="AB47">
        <v>1E-3</v>
      </c>
      <c r="AC47" t="s">
        <v>92</v>
      </c>
      <c r="AF47">
        <v>0.01</v>
      </c>
      <c r="AG47" t="s">
        <v>92</v>
      </c>
      <c r="AH47">
        <v>2E-3</v>
      </c>
      <c r="AI47" t="s">
        <v>92</v>
      </c>
      <c r="AN47">
        <v>2E-3</v>
      </c>
      <c r="AO47" t="s">
        <v>92</v>
      </c>
      <c r="AP47">
        <v>15.5</v>
      </c>
      <c r="AQ47" t="s">
        <v>93</v>
      </c>
      <c r="AR47">
        <v>19</v>
      </c>
      <c r="AS47" t="s">
        <v>93</v>
      </c>
      <c r="AT47">
        <v>0.02</v>
      </c>
      <c r="AU47" t="s">
        <v>92</v>
      </c>
      <c r="AV47">
        <v>2.4</v>
      </c>
      <c r="AW47" t="s">
        <v>93</v>
      </c>
    </row>
    <row r="48" spans="1:49" x14ac:dyDescent="0.2">
      <c r="A48" s="2" t="s">
        <v>149</v>
      </c>
      <c r="B48" s="5" t="s">
        <v>156</v>
      </c>
      <c r="C48" s="5" t="s">
        <v>146</v>
      </c>
      <c r="E48" s="5" t="s">
        <v>27</v>
      </c>
      <c r="G48" t="s">
        <v>415</v>
      </c>
      <c r="J48">
        <v>7.7</v>
      </c>
      <c r="K48">
        <v>785</v>
      </c>
      <c r="L48">
        <v>0.02</v>
      </c>
      <c r="M48" t="s">
        <v>92</v>
      </c>
      <c r="N48">
        <v>5.0000000000000001E-3</v>
      </c>
      <c r="O48" t="s">
        <v>92</v>
      </c>
      <c r="P48">
        <v>1.89</v>
      </c>
      <c r="Q48" t="s">
        <v>93</v>
      </c>
      <c r="R48">
        <v>0.04</v>
      </c>
      <c r="S48" t="s">
        <v>93</v>
      </c>
      <c r="T48">
        <v>2.98</v>
      </c>
      <c r="U48" t="s">
        <v>93</v>
      </c>
      <c r="V48">
        <v>106</v>
      </c>
      <c r="W48" t="s">
        <v>93</v>
      </c>
      <c r="X48">
        <v>10.8</v>
      </c>
      <c r="Y48" t="s">
        <v>93</v>
      </c>
      <c r="Z48">
        <v>48</v>
      </c>
      <c r="AA48" t="s">
        <v>93</v>
      </c>
      <c r="AB48">
        <v>0.01</v>
      </c>
      <c r="AC48" t="s">
        <v>92</v>
      </c>
      <c r="AF48">
        <v>0.01</v>
      </c>
      <c r="AG48" t="s">
        <v>92</v>
      </c>
      <c r="AH48">
        <v>2E-3</v>
      </c>
      <c r="AI48" t="s">
        <v>92</v>
      </c>
      <c r="AN48">
        <v>2E-3</v>
      </c>
      <c r="AO48" t="s">
        <v>92</v>
      </c>
      <c r="AP48">
        <v>47.4</v>
      </c>
      <c r="AQ48" t="s">
        <v>93</v>
      </c>
      <c r="AR48">
        <v>62</v>
      </c>
      <c r="AS48" t="s">
        <v>93</v>
      </c>
      <c r="AT48">
        <v>0.02</v>
      </c>
      <c r="AU48" t="s">
        <v>92</v>
      </c>
      <c r="AV48">
        <v>2.2999999999999998</v>
      </c>
      <c r="AW48" t="s">
        <v>93</v>
      </c>
    </row>
    <row r="49" spans="1:49" x14ac:dyDescent="0.2">
      <c r="A49" s="2" t="s">
        <v>149</v>
      </c>
      <c r="B49" s="5" t="s">
        <v>157</v>
      </c>
      <c r="C49" s="5" t="s">
        <v>146</v>
      </c>
      <c r="E49" s="5" t="s">
        <v>27</v>
      </c>
      <c r="G49" t="s">
        <v>415</v>
      </c>
      <c r="J49">
        <v>7.82</v>
      </c>
      <c r="K49">
        <v>455</v>
      </c>
      <c r="L49">
        <v>0.02</v>
      </c>
      <c r="M49" t="s">
        <v>92</v>
      </c>
      <c r="N49">
        <v>0.11</v>
      </c>
      <c r="O49" t="s">
        <v>93</v>
      </c>
      <c r="P49">
        <v>1.63</v>
      </c>
      <c r="Q49" t="s">
        <v>93</v>
      </c>
      <c r="R49">
        <v>0.16</v>
      </c>
      <c r="S49" t="s">
        <v>93</v>
      </c>
      <c r="T49">
        <v>2.77</v>
      </c>
      <c r="U49" t="s">
        <v>93</v>
      </c>
      <c r="V49">
        <v>66.5</v>
      </c>
      <c r="W49" t="s">
        <v>93</v>
      </c>
      <c r="X49">
        <v>9.4</v>
      </c>
      <c r="Y49" t="s">
        <v>93</v>
      </c>
      <c r="Z49">
        <v>1.4</v>
      </c>
      <c r="AA49" t="s">
        <v>93</v>
      </c>
      <c r="AB49">
        <v>1.4999999999999999E-2</v>
      </c>
      <c r="AC49" t="s">
        <v>93</v>
      </c>
      <c r="AF49">
        <v>0.01</v>
      </c>
      <c r="AG49" t="s">
        <v>92</v>
      </c>
      <c r="AH49">
        <v>8.0000000000000002E-3</v>
      </c>
      <c r="AI49" t="s">
        <v>92</v>
      </c>
      <c r="AN49">
        <v>2E-3</v>
      </c>
      <c r="AO49" t="s">
        <v>92</v>
      </c>
      <c r="AP49">
        <v>15.8</v>
      </c>
      <c r="AQ49" t="s">
        <v>93</v>
      </c>
      <c r="AR49">
        <v>15</v>
      </c>
      <c r="AS49" t="s">
        <v>93</v>
      </c>
      <c r="AT49">
        <v>0.02</v>
      </c>
      <c r="AU49" t="s">
        <v>92</v>
      </c>
      <c r="AV49">
        <v>2.2999999999999998</v>
      </c>
      <c r="AW49" t="s">
        <v>93</v>
      </c>
    </row>
    <row r="50" spans="1:49" x14ac:dyDescent="0.2">
      <c r="A50" s="2" t="s">
        <v>149</v>
      </c>
      <c r="B50" s="5" t="s">
        <v>158</v>
      </c>
      <c r="C50" s="5" t="s">
        <v>146</v>
      </c>
      <c r="E50" s="5" t="s">
        <v>27</v>
      </c>
      <c r="F50" s="5" t="s">
        <v>222</v>
      </c>
      <c r="G50" t="s">
        <v>415</v>
      </c>
      <c r="J50">
        <v>7.66</v>
      </c>
      <c r="K50">
        <v>893</v>
      </c>
      <c r="L50">
        <v>6.8000000000000005E-2</v>
      </c>
      <c r="M50" t="s">
        <v>93</v>
      </c>
      <c r="N50">
        <v>0.04</v>
      </c>
      <c r="O50" t="s">
        <v>93</v>
      </c>
      <c r="P50">
        <v>2.31</v>
      </c>
      <c r="Q50" t="s">
        <v>93</v>
      </c>
      <c r="R50">
        <v>0.03</v>
      </c>
      <c r="S50" t="s">
        <v>92</v>
      </c>
      <c r="T50">
        <v>4.8099999999999996</v>
      </c>
      <c r="U50" t="s">
        <v>93</v>
      </c>
      <c r="V50">
        <v>105</v>
      </c>
      <c r="W50" t="s">
        <v>93</v>
      </c>
      <c r="X50">
        <v>15.1</v>
      </c>
      <c r="Y50" t="s">
        <v>93</v>
      </c>
      <c r="Z50">
        <v>2.4</v>
      </c>
      <c r="AA50" t="s">
        <v>93</v>
      </c>
      <c r="AB50">
        <v>0.01</v>
      </c>
      <c r="AC50" t="s">
        <v>92</v>
      </c>
      <c r="AF50">
        <v>0.01</v>
      </c>
      <c r="AG50" t="s">
        <v>92</v>
      </c>
      <c r="AH50">
        <v>2E-3</v>
      </c>
      <c r="AI50" t="s">
        <v>92</v>
      </c>
      <c r="AN50">
        <v>2E-3</v>
      </c>
      <c r="AO50" t="s">
        <v>92</v>
      </c>
      <c r="AP50">
        <v>62.6</v>
      </c>
      <c r="AQ50" t="s">
        <v>93</v>
      </c>
      <c r="AR50">
        <v>117</v>
      </c>
      <c r="AS50" t="s">
        <v>93</v>
      </c>
      <c r="AT50">
        <v>0.02</v>
      </c>
      <c r="AU50" t="s">
        <v>92</v>
      </c>
      <c r="AV50">
        <v>2.7</v>
      </c>
      <c r="AW50" t="s">
        <v>93</v>
      </c>
    </row>
    <row r="51" spans="1:49" x14ac:dyDescent="0.2">
      <c r="A51" s="2" t="s">
        <v>167</v>
      </c>
      <c r="B51" s="5" t="s">
        <v>168</v>
      </c>
      <c r="C51" s="5" t="s">
        <v>147</v>
      </c>
      <c r="D51" s="5">
        <v>2021</v>
      </c>
      <c r="E51" s="5" t="s">
        <v>27</v>
      </c>
      <c r="F51" s="5" t="s">
        <v>223</v>
      </c>
      <c r="G51" t="s">
        <v>415</v>
      </c>
      <c r="J51">
        <v>7.8</v>
      </c>
      <c r="K51">
        <v>385</v>
      </c>
      <c r="L51">
        <v>0.04</v>
      </c>
      <c r="M51" t="s">
        <v>92</v>
      </c>
      <c r="N51">
        <v>0.03</v>
      </c>
      <c r="O51" t="s">
        <v>92</v>
      </c>
      <c r="P51">
        <v>0.9</v>
      </c>
      <c r="Q51" t="s">
        <v>93</v>
      </c>
      <c r="T51">
        <v>2</v>
      </c>
      <c r="U51" t="s">
        <v>93</v>
      </c>
      <c r="V51">
        <v>57</v>
      </c>
      <c r="W51" t="s">
        <v>93</v>
      </c>
      <c r="X51">
        <v>4.4000000000000004</v>
      </c>
      <c r="Y51" t="s">
        <v>93</v>
      </c>
      <c r="Z51">
        <v>21</v>
      </c>
      <c r="AA51" t="s">
        <v>93</v>
      </c>
      <c r="AB51">
        <v>0.01</v>
      </c>
      <c r="AC51" t="s">
        <v>92</v>
      </c>
      <c r="AF51">
        <v>5.0000000000000001E-3</v>
      </c>
      <c r="AG51" t="s">
        <v>92</v>
      </c>
      <c r="AH51">
        <v>0.01</v>
      </c>
      <c r="AI51" t="s">
        <v>92</v>
      </c>
      <c r="AJ51">
        <v>0.1</v>
      </c>
      <c r="AK51" t="s">
        <v>92</v>
      </c>
      <c r="AN51">
        <v>1E-3</v>
      </c>
      <c r="AO51" t="s">
        <v>92</v>
      </c>
      <c r="AP51">
        <v>21</v>
      </c>
      <c r="AQ51" t="s">
        <v>93</v>
      </c>
      <c r="AR51">
        <v>26</v>
      </c>
      <c r="AS51" t="s">
        <v>93</v>
      </c>
      <c r="AT51">
        <v>0.1</v>
      </c>
      <c r="AU51" t="s">
        <v>92</v>
      </c>
      <c r="AV51">
        <v>1</v>
      </c>
      <c r="AW51" t="s">
        <v>92</v>
      </c>
    </row>
    <row r="52" spans="1:49" x14ac:dyDescent="0.2">
      <c r="A52" s="2" t="s">
        <v>167</v>
      </c>
      <c r="B52" s="5" t="s">
        <v>169</v>
      </c>
      <c r="C52" s="5" t="s">
        <v>147</v>
      </c>
      <c r="D52" s="5">
        <v>2021</v>
      </c>
      <c r="E52" s="5" t="s">
        <v>27</v>
      </c>
      <c r="G52" t="s">
        <v>415</v>
      </c>
      <c r="J52">
        <v>8</v>
      </c>
      <c r="K52">
        <v>316</v>
      </c>
      <c r="L52">
        <v>0.04</v>
      </c>
      <c r="M52" t="s">
        <v>92</v>
      </c>
      <c r="N52">
        <v>0.03</v>
      </c>
      <c r="O52" t="s">
        <v>92</v>
      </c>
      <c r="P52">
        <v>0.88</v>
      </c>
      <c r="Q52" t="s">
        <v>93</v>
      </c>
      <c r="T52">
        <v>3.8</v>
      </c>
      <c r="U52" t="s">
        <v>93</v>
      </c>
      <c r="V52">
        <v>43</v>
      </c>
      <c r="W52" t="s">
        <v>93</v>
      </c>
      <c r="X52">
        <v>6.5</v>
      </c>
      <c r="Y52" t="s">
        <v>93</v>
      </c>
      <c r="Z52">
        <v>10</v>
      </c>
      <c r="AA52" t="s">
        <v>93</v>
      </c>
      <c r="AB52">
        <v>1.9E-2</v>
      </c>
      <c r="AC52" t="s">
        <v>93</v>
      </c>
      <c r="AF52">
        <v>5.0000000000000001E-3</v>
      </c>
      <c r="AG52" t="s">
        <v>92</v>
      </c>
      <c r="AH52">
        <v>0.01</v>
      </c>
      <c r="AI52" t="s">
        <v>92</v>
      </c>
      <c r="AJ52">
        <v>7.6999999999999999E-2</v>
      </c>
      <c r="AK52" t="s">
        <v>93</v>
      </c>
      <c r="AN52">
        <v>1E-3</v>
      </c>
      <c r="AO52" t="s">
        <v>92</v>
      </c>
      <c r="AP52">
        <v>12</v>
      </c>
      <c r="AQ52" t="s">
        <v>93</v>
      </c>
      <c r="AR52">
        <v>20</v>
      </c>
      <c r="AS52" t="s">
        <v>93</v>
      </c>
      <c r="AT52">
        <v>0.01</v>
      </c>
      <c r="AU52" t="s">
        <v>92</v>
      </c>
      <c r="AV52">
        <v>1</v>
      </c>
      <c r="AW52" t="s">
        <v>92</v>
      </c>
    </row>
    <row r="53" spans="1:49" x14ac:dyDescent="0.2">
      <c r="B53" s="5" t="s">
        <v>170</v>
      </c>
      <c r="C53" s="5" t="s">
        <v>148</v>
      </c>
      <c r="E53" s="5" t="s">
        <v>27</v>
      </c>
      <c r="F53" s="5" t="s">
        <v>224</v>
      </c>
      <c r="G53" t="s">
        <v>415</v>
      </c>
      <c r="J53">
        <v>8.14</v>
      </c>
      <c r="K53">
        <v>242</v>
      </c>
      <c r="L53">
        <v>0.05</v>
      </c>
      <c r="M53" t="s">
        <v>92</v>
      </c>
      <c r="N53">
        <v>0.01</v>
      </c>
      <c r="O53" t="s">
        <v>92</v>
      </c>
      <c r="P53">
        <v>12.1</v>
      </c>
      <c r="Q53" t="s">
        <v>93</v>
      </c>
      <c r="R53">
        <v>0.01</v>
      </c>
      <c r="S53" t="s">
        <v>92</v>
      </c>
      <c r="T53">
        <v>1.5</v>
      </c>
      <c r="U53" t="s">
        <v>93</v>
      </c>
      <c r="V53">
        <v>35.9</v>
      </c>
      <c r="W53" t="s">
        <v>93</v>
      </c>
      <c r="X53">
        <v>2.91</v>
      </c>
      <c r="Y53" t="s">
        <v>93</v>
      </c>
      <c r="Z53">
        <v>26.9</v>
      </c>
      <c r="AA53" t="s">
        <v>93</v>
      </c>
      <c r="AB53">
        <v>0.02</v>
      </c>
      <c r="AC53" t="s">
        <v>92</v>
      </c>
      <c r="AD53">
        <v>0.01</v>
      </c>
      <c r="AE53" t="s">
        <v>92</v>
      </c>
      <c r="AF53">
        <v>1E-3</v>
      </c>
      <c r="AG53" t="s">
        <v>92</v>
      </c>
      <c r="AH53">
        <v>5.0000000000000001E-3</v>
      </c>
      <c r="AI53" t="s">
        <v>92</v>
      </c>
      <c r="AJ53">
        <v>1.0999999999999999E-2</v>
      </c>
      <c r="AK53" t="s">
        <v>93</v>
      </c>
      <c r="AN53">
        <v>2E-3</v>
      </c>
      <c r="AO53" t="s">
        <v>92</v>
      </c>
      <c r="AP53">
        <v>8.6</v>
      </c>
      <c r="AQ53" t="s">
        <v>93</v>
      </c>
      <c r="AR53">
        <v>14.4</v>
      </c>
      <c r="AS53" t="s">
        <v>93</v>
      </c>
      <c r="AT53">
        <v>0.05</v>
      </c>
      <c r="AU53" t="s">
        <v>92</v>
      </c>
      <c r="AV53">
        <v>1.8</v>
      </c>
      <c r="AW53" t="s">
        <v>93</v>
      </c>
    </row>
    <row r="54" spans="1:49" x14ac:dyDescent="0.2">
      <c r="B54" s="5" t="s">
        <v>171</v>
      </c>
      <c r="C54" s="5" t="s">
        <v>148</v>
      </c>
      <c r="E54" s="5" t="s">
        <v>27</v>
      </c>
      <c r="F54" s="5" t="s">
        <v>225</v>
      </c>
      <c r="G54" t="s">
        <v>415</v>
      </c>
      <c r="J54">
        <v>7.96</v>
      </c>
      <c r="K54">
        <v>478</v>
      </c>
      <c r="L54">
        <v>0.05</v>
      </c>
      <c r="M54" t="s">
        <v>92</v>
      </c>
      <c r="N54">
        <v>0.01</v>
      </c>
      <c r="O54" t="s">
        <v>92</v>
      </c>
      <c r="P54">
        <v>13.6</v>
      </c>
      <c r="Q54" t="s">
        <v>93</v>
      </c>
      <c r="R54">
        <v>8.7999999999999995E-2</v>
      </c>
      <c r="S54" t="s">
        <v>93</v>
      </c>
      <c r="T54">
        <v>5.26</v>
      </c>
      <c r="U54" t="s">
        <v>93</v>
      </c>
      <c r="V54">
        <v>49.3</v>
      </c>
      <c r="W54" t="s">
        <v>93</v>
      </c>
      <c r="X54">
        <v>10.6</v>
      </c>
      <c r="Y54" t="s">
        <v>93</v>
      </c>
      <c r="Z54">
        <v>73.599999999999994</v>
      </c>
      <c r="AA54" t="s">
        <v>93</v>
      </c>
      <c r="AB54">
        <v>0.02</v>
      </c>
      <c r="AC54" t="s">
        <v>92</v>
      </c>
      <c r="AD54">
        <v>0.01</v>
      </c>
      <c r="AE54" t="s">
        <v>92</v>
      </c>
      <c r="AF54">
        <v>2E-3</v>
      </c>
      <c r="AG54" t="s">
        <v>92</v>
      </c>
      <c r="AH54">
        <v>5.0000000000000001E-3</v>
      </c>
      <c r="AI54" t="s">
        <v>92</v>
      </c>
      <c r="AJ54">
        <v>5.5E-2</v>
      </c>
      <c r="AK54" t="s">
        <v>93</v>
      </c>
      <c r="AN54">
        <v>2E-3</v>
      </c>
      <c r="AO54" t="s">
        <v>92</v>
      </c>
      <c r="AP54">
        <v>29.2</v>
      </c>
      <c r="AQ54" t="s">
        <v>93</v>
      </c>
      <c r="AR54">
        <v>40.4</v>
      </c>
      <c r="AS54" t="s">
        <v>93</v>
      </c>
      <c r="AT54">
        <v>0.05</v>
      </c>
      <c r="AU54" t="s">
        <v>92</v>
      </c>
      <c r="AV54">
        <v>1.2</v>
      </c>
      <c r="AW54" t="s">
        <v>93</v>
      </c>
    </row>
    <row r="55" spans="1:49" x14ac:dyDescent="0.2">
      <c r="B55" s="5" t="s">
        <v>172</v>
      </c>
      <c r="C55" s="5" t="s">
        <v>148</v>
      </c>
      <c r="E55" s="5" t="s">
        <v>27</v>
      </c>
      <c r="F55" s="5" t="s">
        <v>226</v>
      </c>
      <c r="G55" t="s">
        <v>415</v>
      </c>
      <c r="J55">
        <v>7.8</v>
      </c>
      <c r="K55">
        <v>577</v>
      </c>
      <c r="L55">
        <v>0.05</v>
      </c>
      <c r="M55" t="s">
        <v>92</v>
      </c>
      <c r="N55">
        <v>0.01</v>
      </c>
      <c r="O55" t="s">
        <v>92</v>
      </c>
      <c r="P55">
        <v>14.6</v>
      </c>
      <c r="Q55" t="s">
        <v>93</v>
      </c>
      <c r="R55">
        <v>0.01</v>
      </c>
      <c r="S55" t="s">
        <v>92</v>
      </c>
      <c r="T55">
        <v>5.49</v>
      </c>
      <c r="U55" t="s">
        <v>93</v>
      </c>
      <c r="V55">
        <v>62.4</v>
      </c>
      <c r="W55" t="s">
        <v>93</v>
      </c>
      <c r="X55">
        <v>13.1</v>
      </c>
      <c r="Y55" t="s">
        <v>93</v>
      </c>
      <c r="Z55">
        <v>94.4</v>
      </c>
      <c r="AA55" t="s">
        <v>93</v>
      </c>
      <c r="AB55">
        <v>0.02</v>
      </c>
      <c r="AC55" t="s">
        <v>92</v>
      </c>
      <c r="AD55">
        <v>0.01</v>
      </c>
      <c r="AE55" t="s">
        <v>92</v>
      </c>
      <c r="AF55">
        <v>2E-3</v>
      </c>
      <c r="AG55" t="s">
        <v>92</v>
      </c>
      <c r="AH55">
        <v>5.0000000000000001E-3</v>
      </c>
      <c r="AI55" t="s">
        <v>92</v>
      </c>
      <c r="AJ55">
        <v>8.4000000000000005E-2</v>
      </c>
      <c r="AK55" t="s">
        <v>93</v>
      </c>
      <c r="AN55">
        <v>2E-3</v>
      </c>
      <c r="AO55" t="s">
        <v>92</v>
      </c>
      <c r="AP55">
        <v>32.6</v>
      </c>
      <c r="AQ55" t="s">
        <v>93</v>
      </c>
      <c r="AR55">
        <v>49.7</v>
      </c>
      <c r="AS55" t="s">
        <v>93</v>
      </c>
      <c r="AT55">
        <v>0.05</v>
      </c>
      <c r="AU55" t="s">
        <v>92</v>
      </c>
      <c r="AV55">
        <v>1.6</v>
      </c>
      <c r="AW55" t="s">
        <v>93</v>
      </c>
    </row>
    <row r="56" spans="1:49" x14ac:dyDescent="0.2">
      <c r="A56" s="2" t="s">
        <v>174</v>
      </c>
      <c r="B56" s="5" t="s">
        <v>175</v>
      </c>
      <c r="C56" s="5" t="s">
        <v>173</v>
      </c>
      <c r="D56" s="5">
        <v>2020</v>
      </c>
      <c r="E56" s="5" t="s">
        <v>27</v>
      </c>
      <c r="F56" s="5" t="s">
        <v>246</v>
      </c>
      <c r="G56" t="s">
        <v>415</v>
      </c>
      <c r="L56">
        <v>0.01</v>
      </c>
      <c r="M56" t="s">
        <v>92</v>
      </c>
      <c r="N56">
        <v>5.0000000000000001E-3</v>
      </c>
      <c r="O56" t="s">
        <v>92</v>
      </c>
      <c r="P56">
        <v>4</v>
      </c>
      <c r="Q56" t="s">
        <v>93</v>
      </c>
      <c r="R56">
        <f>0.003/0.3</f>
        <v>0.01</v>
      </c>
      <c r="S56" t="s">
        <v>92</v>
      </c>
      <c r="T56">
        <v>1.4</v>
      </c>
      <c r="U56" t="s">
        <v>93</v>
      </c>
      <c r="V56">
        <v>50</v>
      </c>
      <c r="W56" t="s">
        <v>93</v>
      </c>
      <c r="X56">
        <v>8.5</v>
      </c>
      <c r="Y56" t="s">
        <v>93</v>
      </c>
      <c r="Z56">
        <v>34</v>
      </c>
      <c r="AA56" t="s">
        <v>93</v>
      </c>
      <c r="AB56">
        <v>5.5999999999999999E-3</v>
      </c>
      <c r="AC56" t="s">
        <v>93</v>
      </c>
      <c r="AF56">
        <v>4.2000000000000002E-4</v>
      </c>
      <c r="AG56" t="s">
        <v>93</v>
      </c>
      <c r="AH56">
        <v>5.0000000000000001E-4</v>
      </c>
      <c r="AI56" t="s">
        <v>92</v>
      </c>
      <c r="AJ56">
        <v>1.0999999999999999E-2</v>
      </c>
      <c r="AK56" t="s">
        <v>93</v>
      </c>
      <c r="AL56">
        <v>1E-3</v>
      </c>
      <c r="AM56" t="s">
        <v>93</v>
      </c>
      <c r="AN56">
        <v>5.0000000000000001E-4</v>
      </c>
      <c r="AO56" t="s">
        <v>92</v>
      </c>
      <c r="AP56">
        <v>5.6</v>
      </c>
      <c r="AQ56" t="s">
        <v>93</v>
      </c>
      <c r="AR56">
        <v>7.7</v>
      </c>
      <c r="AS56" t="s">
        <v>93</v>
      </c>
      <c r="AT56">
        <v>0.01</v>
      </c>
      <c r="AU56" t="s">
        <v>92</v>
      </c>
      <c r="AV56">
        <v>0.93</v>
      </c>
      <c r="AW56" t="s">
        <v>93</v>
      </c>
    </row>
    <row r="57" spans="1:49" x14ac:dyDescent="0.2">
      <c r="A57" s="2" t="s">
        <v>174</v>
      </c>
      <c r="B57" s="5" t="s">
        <v>176</v>
      </c>
      <c r="C57" s="5" t="s">
        <v>173</v>
      </c>
      <c r="D57" s="5">
        <v>2020</v>
      </c>
      <c r="E57" s="5" t="s">
        <v>27</v>
      </c>
      <c r="F57" s="5" t="s">
        <v>227</v>
      </c>
      <c r="G57" t="s">
        <v>415</v>
      </c>
      <c r="K57">
        <v>520</v>
      </c>
      <c r="L57">
        <v>0.05</v>
      </c>
      <c r="M57" t="s">
        <v>92</v>
      </c>
      <c r="N57">
        <v>0.01</v>
      </c>
      <c r="O57" t="s">
        <v>92</v>
      </c>
      <c r="P57">
        <v>19.399999999999999</v>
      </c>
      <c r="Q57" t="s">
        <v>93</v>
      </c>
      <c r="T57">
        <v>2.2000000000000002</v>
      </c>
      <c r="U57" t="s">
        <v>93</v>
      </c>
      <c r="V57">
        <v>76.3</v>
      </c>
      <c r="W57" t="s">
        <v>93</v>
      </c>
      <c r="X57">
        <v>11.5</v>
      </c>
      <c r="Y57" t="s">
        <v>93</v>
      </c>
      <c r="Z57">
        <v>27.1</v>
      </c>
      <c r="AA57" t="s">
        <v>93</v>
      </c>
      <c r="AB57">
        <v>0.02</v>
      </c>
      <c r="AC57" t="s">
        <v>92</v>
      </c>
      <c r="AF57">
        <v>5.0000000000000001E-3</v>
      </c>
      <c r="AG57" t="s">
        <v>92</v>
      </c>
      <c r="AH57">
        <v>5.0000000000000001E-3</v>
      </c>
      <c r="AI57" t="s">
        <v>92</v>
      </c>
      <c r="AJ57">
        <v>0.05</v>
      </c>
      <c r="AK57" t="s">
        <v>92</v>
      </c>
      <c r="AN57">
        <v>2E-3</v>
      </c>
      <c r="AO57" t="s">
        <v>92</v>
      </c>
      <c r="AP57">
        <v>10.8</v>
      </c>
      <c r="AQ57" t="s">
        <v>93</v>
      </c>
      <c r="AR57">
        <v>28.3</v>
      </c>
      <c r="AS57" t="s">
        <v>93</v>
      </c>
      <c r="AT57">
        <v>5.0000000000000001E-3</v>
      </c>
      <c r="AU57" t="s">
        <v>92</v>
      </c>
      <c r="AV57">
        <v>0.78</v>
      </c>
      <c r="AW57" t="s">
        <v>93</v>
      </c>
    </row>
    <row r="58" spans="1:49" x14ac:dyDescent="0.2">
      <c r="A58" s="2" t="s">
        <v>174</v>
      </c>
      <c r="B58" s="5" t="s">
        <v>177</v>
      </c>
      <c r="C58" s="5" t="s">
        <v>173</v>
      </c>
      <c r="D58" s="5">
        <v>2020</v>
      </c>
      <c r="E58" s="5" t="s">
        <v>27</v>
      </c>
      <c r="G58" t="s">
        <v>415</v>
      </c>
      <c r="K58">
        <v>339</v>
      </c>
      <c r="L58">
        <v>0.05</v>
      </c>
      <c r="M58" t="s">
        <v>92</v>
      </c>
      <c r="N58">
        <v>0.01</v>
      </c>
      <c r="O58" t="s">
        <v>92</v>
      </c>
      <c r="P58">
        <v>4.0999999999999996</v>
      </c>
      <c r="Q58" t="s">
        <v>93</v>
      </c>
      <c r="T58">
        <v>1.4</v>
      </c>
      <c r="U58" t="s">
        <v>93</v>
      </c>
      <c r="V58">
        <v>50.9</v>
      </c>
      <c r="W58" t="s">
        <v>93</v>
      </c>
      <c r="X58">
        <v>8.5</v>
      </c>
      <c r="Y58" t="s">
        <v>93</v>
      </c>
      <c r="Z58">
        <v>34.799999999999997</v>
      </c>
      <c r="AA58" t="s">
        <v>93</v>
      </c>
      <c r="AB58">
        <v>0.02</v>
      </c>
      <c r="AC58" t="s">
        <v>92</v>
      </c>
      <c r="AF58">
        <v>5.0000000000000001E-3</v>
      </c>
      <c r="AG58" t="s">
        <v>92</v>
      </c>
      <c r="AH58">
        <v>5.0000000000000001E-3</v>
      </c>
      <c r="AI58" t="s">
        <v>92</v>
      </c>
      <c r="AJ58">
        <v>0.05</v>
      </c>
      <c r="AK58" t="s">
        <v>92</v>
      </c>
      <c r="AN58">
        <v>2E-3</v>
      </c>
      <c r="AO58" t="s">
        <v>92</v>
      </c>
      <c r="AP58">
        <v>5.7</v>
      </c>
      <c r="AQ58" t="s">
        <v>93</v>
      </c>
      <c r="AR58">
        <v>7.9</v>
      </c>
      <c r="AS58" t="s">
        <v>93</v>
      </c>
      <c r="AT58">
        <v>5.0000000000000001E-3</v>
      </c>
      <c r="AU58" t="s">
        <v>92</v>
      </c>
      <c r="AV58">
        <v>0.92</v>
      </c>
      <c r="AW58" t="s">
        <v>93</v>
      </c>
    </row>
    <row r="59" spans="1:49" x14ac:dyDescent="0.2">
      <c r="C59" s="5" t="s">
        <v>178</v>
      </c>
      <c r="D59" s="5">
        <v>2021</v>
      </c>
      <c r="E59" s="5" t="s">
        <v>179</v>
      </c>
      <c r="F59" s="5" t="s">
        <v>228</v>
      </c>
      <c r="G59" t="s">
        <v>415</v>
      </c>
      <c r="N59">
        <v>0.01</v>
      </c>
      <c r="O59" t="s">
        <v>92</v>
      </c>
      <c r="P59">
        <f>AVERAGE(1.97,2.18,1.99,2.08,2.05)</f>
        <v>2.0539999999999998</v>
      </c>
      <c r="Q59" t="s">
        <v>93</v>
      </c>
      <c r="AJ59">
        <v>0.01</v>
      </c>
      <c r="AK59" t="s">
        <v>92</v>
      </c>
      <c r="AP59">
        <v>16.899999999999999</v>
      </c>
      <c r="AQ59" t="s">
        <v>93</v>
      </c>
    </row>
    <row r="60" spans="1:49" x14ac:dyDescent="0.2">
      <c r="B60" s="5" t="s">
        <v>182</v>
      </c>
      <c r="C60" s="5" t="s">
        <v>178</v>
      </c>
      <c r="D60" s="5">
        <v>2021</v>
      </c>
      <c r="E60" s="5" t="s">
        <v>179</v>
      </c>
      <c r="G60" t="s">
        <v>415</v>
      </c>
      <c r="N60">
        <v>0.01</v>
      </c>
      <c r="O60" t="s">
        <v>92</v>
      </c>
      <c r="P60">
        <f>AVERAGE(0.733,1.26,1.72)</f>
        <v>1.2376666666666667</v>
      </c>
      <c r="Q60" t="s">
        <v>93</v>
      </c>
      <c r="AJ60">
        <v>0.02</v>
      </c>
      <c r="AK60" t="s">
        <v>93</v>
      </c>
      <c r="AP60">
        <v>35.5</v>
      </c>
      <c r="AQ60" t="s">
        <v>93</v>
      </c>
    </row>
    <row r="61" spans="1:49" x14ac:dyDescent="0.2">
      <c r="B61" s="5" t="s">
        <v>183</v>
      </c>
      <c r="C61" s="5" t="s">
        <v>178</v>
      </c>
      <c r="D61" s="5">
        <v>2021</v>
      </c>
      <c r="E61" s="5" t="s">
        <v>179</v>
      </c>
      <c r="G61" t="s">
        <v>415</v>
      </c>
      <c r="N61">
        <v>0.01</v>
      </c>
      <c r="O61" t="s">
        <v>92</v>
      </c>
      <c r="P61">
        <f>AVERAGE(2.97,3.21,2.87,3.02)</f>
        <v>3.0175000000000001</v>
      </c>
      <c r="Q61" t="s">
        <v>93</v>
      </c>
      <c r="AJ61">
        <v>4.7800000000000002E-2</v>
      </c>
      <c r="AK61" t="s">
        <v>93</v>
      </c>
      <c r="AP61">
        <v>228</v>
      </c>
      <c r="AQ61" t="s">
        <v>93</v>
      </c>
    </row>
    <row r="62" spans="1:49" x14ac:dyDescent="0.2">
      <c r="B62" s="5" t="s">
        <v>185</v>
      </c>
      <c r="C62" s="5" t="s">
        <v>184</v>
      </c>
      <c r="D62" s="5">
        <v>2022</v>
      </c>
      <c r="E62" s="5" t="s">
        <v>69</v>
      </c>
      <c r="G62" t="s">
        <v>415</v>
      </c>
      <c r="J62">
        <v>8.1999999999999993</v>
      </c>
      <c r="K62">
        <v>323</v>
      </c>
      <c r="N62">
        <v>0.25</v>
      </c>
      <c r="O62" t="s">
        <v>92</v>
      </c>
      <c r="P62">
        <v>0.36699999999999999</v>
      </c>
      <c r="Q62" t="s">
        <v>93</v>
      </c>
      <c r="R62">
        <v>0.06</v>
      </c>
      <c r="S62" t="s">
        <v>92</v>
      </c>
      <c r="T62">
        <v>1.37</v>
      </c>
      <c r="U62" t="s">
        <v>93</v>
      </c>
      <c r="V62">
        <v>34.200000000000003</v>
      </c>
      <c r="W62" t="s">
        <v>93</v>
      </c>
      <c r="X62">
        <v>11.8</v>
      </c>
      <c r="Y62" t="s">
        <v>93</v>
      </c>
      <c r="Z62">
        <v>23</v>
      </c>
      <c r="AA62" t="s">
        <v>93</v>
      </c>
      <c r="AB62">
        <v>4.1399999999999999E-2</v>
      </c>
      <c r="AC62" t="s">
        <v>93</v>
      </c>
      <c r="AD62">
        <v>1.9499999999999999E-3</v>
      </c>
      <c r="AE62" t="s">
        <v>93</v>
      </c>
      <c r="AF62">
        <v>2.7200000000000002E-3</v>
      </c>
      <c r="AG62" t="s">
        <v>93</v>
      </c>
      <c r="AH62">
        <v>1E-3</v>
      </c>
      <c r="AI62" t="s">
        <v>92</v>
      </c>
      <c r="AJ62">
        <v>2.4400000000000002E-2</v>
      </c>
      <c r="AK62" t="s">
        <v>93</v>
      </c>
      <c r="AL62">
        <v>1E-3</v>
      </c>
      <c r="AM62" t="s">
        <v>92</v>
      </c>
      <c r="AN62">
        <v>2.2499999999999998E-3</v>
      </c>
      <c r="AO62" t="s">
        <v>93</v>
      </c>
      <c r="AP62">
        <v>8.68</v>
      </c>
      <c r="AQ62" t="s">
        <v>93</v>
      </c>
      <c r="AR62">
        <v>14.2</v>
      </c>
      <c r="AS62" t="s">
        <v>93</v>
      </c>
      <c r="AT62">
        <v>4.5400000000000003E-2</v>
      </c>
      <c r="AU62" t="s">
        <v>93</v>
      </c>
      <c r="AV62">
        <v>1.94</v>
      </c>
      <c r="AW62" t="s">
        <v>93</v>
      </c>
    </row>
    <row r="63" spans="1:49" x14ac:dyDescent="0.2">
      <c r="B63" s="5" t="s">
        <v>186</v>
      </c>
      <c r="C63" s="5" t="s">
        <v>184</v>
      </c>
      <c r="D63" s="5">
        <v>2022</v>
      </c>
      <c r="E63" s="5" t="s">
        <v>69</v>
      </c>
      <c r="F63" s="5" t="s">
        <v>229</v>
      </c>
      <c r="G63" t="s">
        <v>415</v>
      </c>
      <c r="J63">
        <v>7.8</v>
      </c>
      <c r="K63">
        <v>329</v>
      </c>
      <c r="N63">
        <v>0.25</v>
      </c>
      <c r="O63" t="s">
        <v>92</v>
      </c>
      <c r="P63">
        <v>0.35599999999999998</v>
      </c>
      <c r="Q63" t="s">
        <v>93</v>
      </c>
      <c r="R63">
        <v>0.59599999999999997</v>
      </c>
      <c r="S63" t="s">
        <v>93</v>
      </c>
      <c r="T63">
        <v>1.45</v>
      </c>
      <c r="U63" t="s">
        <v>93</v>
      </c>
      <c r="V63">
        <v>35.799999999999997</v>
      </c>
      <c r="W63" t="s">
        <v>93</v>
      </c>
      <c r="X63">
        <v>12.4</v>
      </c>
      <c r="Y63" t="s">
        <v>93</v>
      </c>
      <c r="Z63">
        <v>26.7</v>
      </c>
      <c r="AA63" t="s">
        <v>93</v>
      </c>
      <c r="AB63">
        <v>1E-3</v>
      </c>
      <c r="AC63" t="s">
        <v>92</v>
      </c>
      <c r="AD63">
        <v>2.7399999999999998E-3</v>
      </c>
      <c r="AE63" t="s">
        <v>93</v>
      </c>
      <c r="AF63">
        <v>1E-3</v>
      </c>
      <c r="AG63" t="s">
        <v>92</v>
      </c>
      <c r="AH63">
        <v>1E-3</v>
      </c>
      <c r="AI63" t="s">
        <v>92</v>
      </c>
      <c r="AJ63">
        <v>2.47E-2</v>
      </c>
      <c r="AK63" t="s">
        <v>93</v>
      </c>
      <c r="AL63">
        <v>1E-3</v>
      </c>
      <c r="AM63" t="s">
        <v>92</v>
      </c>
      <c r="AN63">
        <v>1E-3</v>
      </c>
      <c r="AO63" t="s">
        <v>92</v>
      </c>
      <c r="AP63">
        <v>9.48</v>
      </c>
      <c r="AQ63" t="s">
        <v>93</v>
      </c>
      <c r="AR63">
        <v>15.7</v>
      </c>
      <c r="AS63" t="s">
        <v>93</v>
      </c>
      <c r="AT63">
        <v>3.7400000000000003E-2</v>
      </c>
      <c r="AU63" t="s">
        <v>93</v>
      </c>
      <c r="AV63">
        <v>1.65</v>
      </c>
      <c r="AW63" t="s">
        <v>93</v>
      </c>
    </row>
    <row r="64" spans="1:49" x14ac:dyDescent="0.2">
      <c r="B64" s="5" t="s">
        <v>187</v>
      </c>
      <c r="C64" s="5" t="s">
        <v>184</v>
      </c>
      <c r="D64" s="5">
        <v>2022</v>
      </c>
      <c r="E64" s="5" t="s">
        <v>69</v>
      </c>
      <c r="G64" t="s">
        <v>415</v>
      </c>
      <c r="J64">
        <v>7.8</v>
      </c>
      <c r="K64">
        <v>330</v>
      </c>
      <c r="N64">
        <v>0.25</v>
      </c>
      <c r="O64" t="s">
        <v>92</v>
      </c>
      <c r="P64">
        <v>0.35499999999999998</v>
      </c>
      <c r="Q64" t="s">
        <v>93</v>
      </c>
      <c r="R64">
        <v>0.64100000000000001</v>
      </c>
      <c r="S64" t="s">
        <v>93</v>
      </c>
      <c r="T64">
        <v>1.35</v>
      </c>
      <c r="U64" t="s">
        <v>93</v>
      </c>
      <c r="V64">
        <v>33.6</v>
      </c>
      <c r="W64" t="s">
        <v>93</v>
      </c>
      <c r="X64">
        <v>11.6</v>
      </c>
      <c r="Y64" t="s">
        <v>93</v>
      </c>
      <c r="Z64">
        <v>26.8</v>
      </c>
      <c r="AA64" t="s">
        <v>93</v>
      </c>
      <c r="AB64">
        <v>1E-3</v>
      </c>
      <c r="AC64" t="s">
        <v>92</v>
      </c>
      <c r="AD64">
        <v>1E-3</v>
      </c>
      <c r="AE64" t="s">
        <v>92</v>
      </c>
      <c r="AF64">
        <v>1E-3</v>
      </c>
      <c r="AG64" t="s">
        <v>92</v>
      </c>
      <c r="AH64">
        <v>1E-3</v>
      </c>
      <c r="AI64" t="s">
        <v>92</v>
      </c>
      <c r="AJ64">
        <v>2.41E-2</v>
      </c>
      <c r="AK64" t="s">
        <v>93</v>
      </c>
      <c r="AL64">
        <v>1E-3</v>
      </c>
      <c r="AM64" t="s">
        <v>92</v>
      </c>
      <c r="AN64">
        <v>1E-3</v>
      </c>
      <c r="AO64" t="s">
        <v>92</v>
      </c>
      <c r="AP64">
        <v>9.07</v>
      </c>
      <c r="AQ64" t="s">
        <v>93</v>
      </c>
      <c r="AR64">
        <v>15.8</v>
      </c>
      <c r="AS64" t="s">
        <v>93</v>
      </c>
      <c r="AT64">
        <v>4.0899999999999999E-2</v>
      </c>
      <c r="AU64" t="s">
        <v>93</v>
      </c>
      <c r="AV64">
        <v>1.61</v>
      </c>
      <c r="AW64" t="s">
        <v>93</v>
      </c>
    </row>
    <row r="65" spans="1:49" x14ac:dyDescent="0.2">
      <c r="B65" s="5" t="s">
        <v>188</v>
      </c>
      <c r="C65" s="5" t="s">
        <v>184</v>
      </c>
      <c r="D65" s="5">
        <v>2022</v>
      </c>
      <c r="E65" s="5" t="s">
        <v>69</v>
      </c>
      <c r="G65" t="s">
        <v>415</v>
      </c>
      <c r="J65">
        <v>7.8</v>
      </c>
      <c r="K65">
        <v>330</v>
      </c>
      <c r="N65">
        <v>0.25</v>
      </c>
      <c r="O65" t="s">
        <v>92</v>
      </c>
      <c r="P65">
        <v>0.38900000000000001</v>
      </c>
      <c r="Q65" t="s">
        <v>93</v>
      </c>
      <c r="R65">
        <v>0.65100000000000002</v>
      </c>
      <c r="S65" t="s">
        <v>93</v>
      </c>
      <c r="T65">
        <v>1.4</v>
      </c>
      <c r="U65" t="s">
        <v>93</v>
      </c>
      <c r="V65">
        <v>35</v>
      </c>
      <c r="W65" t="s">
        <v>93</v>
      </c>
      <c r="X65">
        <v>12.1</v>
      </c>
      <c r="Y65" t="s">
        <v>93</v>
      </c>
      <c r="Z65">
        <v>27.7</v>
      </c>
      <c r="AA65" t="s">
        <v>93</v>
      </c>
      <c r="AB65">
        <v>1.8800000000000001E-2</v>
      </c>
      <c r="AC65" t="s">
        <v>93</v>
      </c>
      <c r="AD65">
        <v>6.9300000000000004E-3</v>
      </c>
      <c r="AE65" t="s">
        <v>93</v>
      </c>
      <c r="AF65">
        <v>1.1100000000000001E-3</v>
      </c>
      <c r="AG65" t="s">
        <v>93</v>
      </c>
      <c r="AH65">
        <v>1E-3</v>
      </c>
      <c r="AI65" t="s">
        <v>92</v>
      </c>
      <c r="AJ65">
        <v>2.4500000000000001E-2</v>
      </c>
      <c r="AK65" t="s">
        <v>93</v>
      </c>
      <c r="AL65">
        <v>1.17E-3</v>
      </c>
      <c r="AM65" t="s">
        <v>93</v>
      </c>
      <c r="AN65">
        <v>1E-3</v>
      </c>
      <c r="AO65" t="s">
        <v>92</v>
      </c>
      <c r="AP65">
        <v>9.33</v>
      </c>
      <c r="AQ65" t="s">
        <v>93</v>
      </c>
      <c r="AR65">
        <v>17.2</v>
      </c>
      <c r="AS65" t="s">
        <v>93</v>
      </c>
      <c r="AT65">
        <v>3.6799999999999999E-2</v>
      </c>
      <c r="AU65" t="s">
        <v>93</v>
      </c>
      <c r="AV65">
        <v>0.56999999999999995</v>
      </c>
      <c r="AW65" t="s">
        <v>93</v>
      </c>
    </row>
    <row r="66" spans="1:49" x14ac:dyDescent="0.2">
      <c r="A66" s="2" t="s">
        <v>191</v>
      </c>
      <c r="B66" s="5" t="s">
        <v>192</v>
      </c>
      <c r="C66" s="5" t="s">
        <v>190</v>
      </c>
      <c r="D66" s="5">
        <v>2022</v>
      </c>
      <c r="E66" s="5" t="s">
        <v>121</v>
      </c>
      <c r="F66" s="5" t="s">
        <v>230</v>
      </c>
      <c r="G66" t="s">
        <v>415</v>
      </c>
      <c r="J66">
        <v>7.66</v>
      </c>
      <c r="L66">
        <v>0.15</v>
      </c>
      <c r="M66" t="s">
        <v>92</v>
      </c>
      <c r="N66">
        <v>0.03</v>
      </c>
      <c r="O66" t="s">
        <v>92</v>
      </c>
      <c r="P66">
        <v>11.8</v>
      </c>
      <c r="Q66" t="s">
        <v>93</v>
      </c>
      <c r="R66">
        <v>0.115</v>
      </c>
      <c r="S66" t="s">
        <v>93</v>
      </c>
      <c r="T66">
        <v>14</v>
      </c>
      <c r="U66" t="s">
        <v>93</v>
      </c>
      <c r="V66">
        <v>77</v>
      </c>
      <c r="W66" t="s">
        <v>93</v>
      </c>
      <c r="X66">
        <v>19</v>
      </c>
      <c r="Y66" t="s">
        <v>93</v>
      </c>
      <c r="Z66">
        <v>126</v>
      </c>
      <c r="AA66" t="s">
        <v>93</v>
      </c>
      <c r="AB66">
        <v>1.4999999999999999E-2</v>
      </c>
      <c r="AC66" t="s">
        <v>92</v>
      </c>
      <c r="AD66">
        <v>0.1</v>
      </c>
      <c r="AE66" t="s">
        <v>92</v>
      </c>
      <c r="AF66">
        <v>1.4999999999999999E-2</v>
      </c>
      <c r="AG66" t="s">
        <v>92</v>
      </c>
      <c r="AH66">
        <v>1.4999999999999999E-2</v>
      </c>
      <c r="AI66" t="s">
        <v>92</v>
      </c>
      <c r="AJ66">
        <v>0.215</v>
      </c>
      <c r="AK66" t="s">
        <v>93</v>
      </c>
      <c r="AL66">
        <v>1.2999999999999999E-3</v>
      </c>
      <c r="AM66" t="s">
        <v>93</v>
      </c>
      <c r="AN66">
        <v>6.4000000000000003E-3</v>
      </c>
      <c r="AO66" t="s">
        <v>93</v>
      </c>
      <c r="AP66">
        <v>108</v>
      </c>
      <c r="AQ66" t="s">
        <v>93</v>
      </c>
      <c r="AT66">
        <v>0.03</v>
      </c>
      <c r="AU66" t="s">
        <v>92</v>
      </c>
      <c r="AV66">
        <v>1.2</v>
      </c>
      <c r="AW66" t="s">
        <v>93</v>
      </c>
    </row>
    <row r="67" spans="1:49" x14ac:dyDescent="0.2">
      <c r="B67" s="5" t="s">
        <v>234</v>
      </c>
      <c r="C67" s="5" t="s">
        <v>231</v>
      </c>
      <c r="E67" s="5" t="s">
        <v>232</v>
      </c>
      <c r="F67" s="5" t="s">
        <v>233</v>
      </c>
      <c r="G67" t="s">
        <v>415</v>
      </c>
      <c r="J67">
        <v>7.92</v>
      </c>
      <c r="L67">
        <v>0.08</v>
      </c>
      <c r="M67" t="s">
        <v>93</v>
      </c>
      <c r="N67">
        <v>5.0999999999999997E-2</v>
      </c>
      <c r="O67" t="s">
        <v>93</v>
      </c>
      <c r="P67">
        <v>6.39</v>
      </c>
      <c r="Q67" t="s">
        <v>93</v>
      </c>
      <c r="V67">
        <v>3.3</v>
      </c>
      <c r="W67" t="s">
        <v>93</v>
      </c>
      <c r="X67">
        <v>0.9</v>
      </c>
      <c r="Y67" t="s">
        <v>93</v>
      </c>
      <c r="Z67">
        <v>30.45</v>
      </c>
      <c r="AA67" t="s">
        <v>93</v>
      </c>
      <c r="AB67">
        <v>1.32</v>
      </c>
      <c r="AC67" t="s">
        <v>93</v>
      </c>
      <c r="AD67">
        <v>5.0000000000000001E-3</v>
      </c>
      <c r="AE67" t="s">
        <v>93</v>
      </c>
      <c r="AF67">
        <v>2.9999999999999997E-4</v>
      </c>
      <c r="AG67" t="s">
        <v>93</v>
      </c>
      <c r="AJ67">
        <v>0.05</v>
      </c>
      <c r="AK67" t="s">
        <v>93</v>
      </c>
      <c r="AR67">
        <v>18.18</v>
      </c>
      <c r="AS67" t="s">
        <v>93</v>
      </c>
    </row>
    <row r="68" spans="1:49" x14ac:dyDescent="0.2">
      <c r="B68" s="5" t="s">
        <v>247</v>
      </c>
      <c r="C68" s="5" t="s">
        <v>235</v>
      </c>
      <c r="D68" s="5">
        <v>2022</v>
      </c>
      <c r="E68" s="5" t="s">
        <v>121</v>
      </c>
      <c r="F68" s="5" t="s">
        <v>236</v>
      </c>
      <c r="G68" t="s">
        <v>415</v>
      </c>
      <c r="J68">
        <v>8.1999999999999993</v>
      </c>
      <c r="K68">
        <v>460</v>
      </c>
      <c r="L68">
        <v>0.15</v>
      </c>
      <c r="M68" t="s">
        <v>92</v>
      </c>
      <c r="P68">
        <v>0.5</v>
      </c>
      <c r="Q68" t="s">
        <v>92</v>
      </c>
      <c r="V68">
        <v>23.3</v>
      </c>
      <c r="W68" t="s">
        <v>93</v>
      </c>
      <c r="X68">
        <v>4.5</v>
      </c>
      <c r="Y68" t="s">
        <v>93</v>
      </c>
      <c r="Z68">
        <v>18.899999999999999</v>
      </c>
      <c r="AA68" t="s">
        <v>93</v>
      </c>
      <c r="AB68" s="16">
        <v>1.2500000000000001E-2</v>
      </c>
      <c r="AC68" t="s">
        <v>93</v>
      </c>
      <c r="AF68">
        <v>5.0000000000000001E-3</v>
      </c>
      <c r="AG68" t="s">
        <v>92</v>
      </c>
      <c r="AH68">
        <v>2.0000000000000001E-4</v>
      </c>
      <c r="AI68" t="s">
        <v>92</v>
      </c>
      <c r="AJ68">
        <v>0.63800000000000001</v>
      </c>
      <c r="AK68" t="s">
        <v>93</v>
      </c>
      <c r="AN68" s="16">
        <v>2E-3</v>
      </c>
      <c r="AO68" t="s">
        <v>92</v>
      </c>
      <c r="AP68">
        <v>58.9</v>
      </c>
      <c r="AQ68" t="s">
        <v>93</v>
      </c>
      <c r="AR68">
        <v>98.1</v>
      </c>
      <c r="AS68" t="s">
        <v>93</v>
      </c>
      <c r="AT68" s="16">
        <v>3.7499999999999999E-2</v>
      </c>
      <c r="AU68" t="s">
        <v>93</v>
      </c>
      <c r="AV68">
        <v>0.5</v>
      </c>
      <c r="AW68" t="s">
        <v>92</v>
      </c>
    </row>
    <row r="69" spans="1:49" x14ac:dyDescent="0.2">
      <c r="B69" s="5" t="s">
        <v>242</v>
      </c>
      <c r="C69" s="5" t="s">
        <v>237</v>
      </c>
      <c r="D69" s="5">
        <v>2017</v>
      </c>
      <c r="E69" s="5" t="s">
        <v>238</v>
      </c>
      <c r="F69" s="5" t="s">
        <v>239</v>
      </c>
      <c r="G69" t="s">
        <v>415</v>
      </c>
      <c r="J69">
        <v>7.1</v>
      </c>
      <c r="K69">
        <v>634</v>
      </c>
      <c r="L69">
        <v>2.5999999999999999E-2</v>
      </c>
      <c r="M69" t="s">
        <v>92</v>
      </c>
      <c r="N69">
        <v>0.02</v>
      </c>
      <c r="O69" t="s">
        <v>92</v>
      </c>
      <c r="AB69">
        <v>0.02</v>
      </c>
      <c r="AC69" t="s">
        <v>92</v>
      </c>
      <c r="AT69">
        <v>0.04</v>
      </c>
      <c r="AU69" t="s">
        <v>92</v>
      </c>
    </row>
    <row r="70" spans="1:49" x14ac:dyDescent="0.2">
      <c r="B70" s="5" t="s">
        <v>243</v>
      </c>
      <c r="C70" s="5" t="s">
        <v>237</v>
      </c>
      <c r="D70" s="5">
        <v>2023</v>
      </c>
      <c r="E70" s="5" t="s">
        <v>238</v>
      </c>
      <c r="F70" s="5" t="s">
        <v>239</v>
      </c>
      <c r="G70" t="s">
        <v>415</v>
      </c>
      <c r="J70">
        <v>7.3</v>
      </c>
      <c r="K70">
        <v>663</v>
      </c>
      <c r="L70">
        <v>1.2999999999999999E-2</v>
      </c>
      <c r="M70" t="s">
        <v>92</v>
      </c>
      <c r="N70">
        <v>2E-3</v>
      </c>
      <c r="O70" t="s">
        <v>92</v>
      </c>
      <c r="P70">
        <v>6.6</v>
      </c>
      <c r="Q70" t="s">
        <v>93</v>
      </c>
      <c r="Z70">
        <v>66</v>
      </c>
      <c r="AA70" t="s">
        <v>93</v>
      </c>
      <c r="AB70">
        <v>0.02</v>
      </c>
      <c r="AC70" t="s">
        <v>92</v>
      </c>
      <c r="AF70">
        <v>1E-3</v>
      </c>
      <c r="AG70" t="s">
        <v>93</v>
      </c>
      <c r="AN70">
        <v>8.0000000000000004E-4</v>
      </c>
      <c r="AO70" t="s">
        <v>93</v>
      </c>
    </row>
    <row r="71" spans="1:49" x14ac:dyDescent="0.2">
      <c r="A71" s="2" t="s">
        <v>245</v>
      </c>
      <c r="B71" s="5" t="s">
        <v>244</v>
      </c>
      <c r="C71" s="5" t="s">
        <v>240</v>
      </c>
      <c r="E71" s="5" t="s">
        <v>241</v>
      </c>
      <c r="F71" s="5" t="s">
        <v>252</v>
      </c>
      <c r="G71" t="s">
        <v>415</v>
      </c>
      <c r="I71" s="3" t="s">
        <v>42</v>
      </c>
      <c r="J71">
        <v>7.5</v>
      </c>
      <c r="K71">
        <v>574</v>
      </c>
      <c r="L71">
        <v>0.03</v>
      </c>
      <c r="M71" t="s">
        <v>92</v>
      </c>
      <c r="N71">
        <v>0.01</v>
      </c>
      <c r="O71" t="s">
        <v>92</v>
      </c>
      <c r="P71">
        <v>3.01</v>
      </c>
      <c r="Q71" t="s">
        <v>93</v>
      </c>
      <c r="R71">
        <v>0.05</v>
      </c>
      <c r="S71" t="s">
        <v>92</v>
      </c>
      <c r="T71">
        <v>0.97</v>
      </c>
      <c r="U71" t="s">
        <v>93</v>
      </c>
      <c r="V71">
        <v>105</v>
      </c>
      <c r="W71" t="s">
        <v>93</v>
      </c>
      <c r="X71">
        <v>18.7</v>
      </c>
      <c r="Y71" t="s">
        <v>93</v>
      </c>
      <c r="Z71">
        <v>16.5</v>
      </c>
      <c r="AA71" t="s">
        <v>93</v>
      </c>
      <c r="AB71" s="16">
        <v>5.0000000000000001E-4</v>
      </c>
      <c r="AC71" t="s">
        <v>92</v>
      </c>
      <c r="AF71">
        <v>2E-3</v>
      </c>
      <c r="AG71" t="s">
        <v>93</v>
      </c>
      <c r="AH71" s="16">
        <v>2.0000000000000001E-4</v>
      </c>
      <c r="AI71" t="s">
        <v>92</v>
      </c>
      <c r="AJ71">
        <v>0.02</v>
      </c>
      <c r="AK71" t="s">
        <v>92</v>
      </c>
      <c r="AN71" s="16">
        <v>2E-3</v>
      </c>
      <c r="AO71" t="s">
        <v>92</v>
      </c>
      <c r="AP71">
        <v>4</v>
      </c>
      <c r="AQ71" t="s">
        <v>93</v>
      </c>
      <c r="AR71">
        <v>6.5</v>
      </c>
      <c r="AS71" t="s">
        <v>93</v>
      </c>
      <c r="AT71" s="16">
        <v>1.1000000000000001E-3</v>
      </c>
      <c r="AU71" t="s">
        <v>93</v>
      </c>
      <c r="AV71">
        <v>0.45</v>
      </c>
      <c r="AW71" t="s">
        <v>93</v>
      </c>
    </row>
    <row r="72" spans="1:49" x14ac:dyDescent="0.2">
      <c r="A72" s="2" t="s">
        <v>248</v>
      </c>
      <c r="B72" s="5" t="s">
        <v>249</v>
      </c>
      <c r="C72" s="5" t="s">
        <v>250</v>
      </c>
      <c r="D72" s="5">
        <v>2022</v>
      </c>
      <c r="E72" s="5" t="s">
        <v>251</v>
      </c>
      <c r="F72" s="5" t="s">
        <v>253</v>
      </c>
      <c r="G72" t="s">
        <v>415</v>
      </c>
      <c r="I72" s="3" t="s">
        <v>42</v>
      </c>
      <c r="J72">
        <v>7.74</v>
      </c>
      <c r="K72">
        <v>627</v>
      </c>
      <c r="L72">
        <v>0.18</v>
      </c>
      <c r="M72" t="s">
        <v>93</v>
      </c>
      <c r="N72">
        <v>4.7E-2</v>
      </c>
      <c r="O72" t="s">
        <v>93</v>
      </c>
      <c r="P72">
        <v>29.4</v>
      </c>
      <c r="Q72" t="s">
        <v>93</v>
      </c>
      <c r="X72">
        <v>6.5</v>
      </c>
      <c r="Y72" t="s">
        <v>93</v>
      </c>
      <c r="Z72">
        <v>58.1</v>
      </c>
      <c r="AA72" t="s">
        <v>93</v>
      </c>
      <c r="AB72" s="16">
        <v>4.3E-3</v>
      </c>
      <c r="AC72" t="s">
        <v>93</v>
      </c>
      <c r="AF72">
        <v>2.5999999999999999E-2</v>
      </c>
      <c r="AG72" t="s">
        <v>93</v>
      </c>
      <c r="AH72" s="16">
        <v>5.9999999999999995E-4</v>
      </c>
      <c r="AI72" t="s">
        <v>92</v>
      </c>
      <c r="AJ72">
        <v>0.06</v>
      </c>
      <c r="AK72" t="s">
        <v>93</v>
      </c>
      <c r="AN72" s="16">
        <v>8.0999999999999996E-3</v>
      </c>
      <c r="AO72" t="s">
        <v>93</v>
      </c>
      <c r="AP72">
        <v>36.4</v>
      </c>
      <c r="AQ72" t="s">
        <v>93</v>
      </c>
      <c r="AR72">
        <v>51.5</v>
      </c>
      <c r="AS72" t="s">
        <v>93</v>
      </c>
      <c r="AT72" s="16">
        <v>1.0500000000000001E-2</v>
      </c>
      <c r="AU72" t="s">
        <v>92</v>
      </c>
      <c r="AV72">
        <v>2.2999999999999998</v>
      </c>
      <c r="AW72" t="s">
        <v>93</v>
      </c>
    </row>
    <row r="73" spans="1:49" x14ac:dyDescent="0.2">
      <c r="B73" s="5" t="s">
        <v>255</v>
      </c>
      <c r="C73" s="5" t="s">
        <v>256</v>
      </c>
      <c r="D73" s="5">
        <v>2023</v>
      </c>
      <c r="E73" s="5" t="s">
        <v>121</v>
      </c>
      <c r="F73" s="5" t="s">
        <v>257</v>
      </c>
      <c r="G73" t="s">
        <v>415</v>
      </c>
      <c r="J73">
        <v>7.7</v>
      </c>
      <c r="K73">
        <v>430</v>
      </c>
      <c r="L73">
        <v>0.15</v>
      </c>
      <c r="M73" t="s">
        <v>93</v>
      </c>
      <c r="N73">
        <v>0.02</v>
      </c>
      <c r="O73" t="s">
        <v>93</v>
      </c>
      <c r="P73">
        <v>1</v>
      </c>
      <c r="Q73" t="s">
        <v>93</v>
      </c>
      <c r="V73">
        <v>55</v>
      </c>
      <c r="W73" t="s">
        <v>93</v>
      </c>
      <c r="X73">
        <v>10</v>
      </c>
      <c r="Y73" t="s">
        <v>93</v>
      </c>
      <c r="Z73">
        <v>61</v>
      </c>
      <c r="AA73" t="s">
        <v>93</v>
      </c>
      <c r="AB73" s="16">
        <v>2E-3</v>
      </c>
      <c r="AC73" t="s">
        <v>93</v>
      </c>
      <c r="AF73">
        <v>6.0000000000000001E-3</v>
      </c>
      <c r="AG73" t="s">
        <v>93</v>
      </c>
      <c r="AH73" s="16">
        <v>1E-3</v>
      </c>
      <c r="AI73" t="s">
        <v>93</v>
      </c>
      <c r="AJ73">
        <v>5.0000000000000001E-3</v>
      </c>
      <c r="AK73" t="s">
        <v>93</v>
      </c>
      <c r="AN73" s="16">
        <v>1E-3</v>
      </c>
      <c r="AO73" t="s">
        <v>93</v>
      </c>
      <c r="AP73">
        <v>21</v>
      </c>
      <c r="AQ73" t="s">
        <v>93</v>
      </c>
      <c r="AT73" s="16">
        <v>8.5000000000000006E-2</v>
      </c>
      <c r="AU73" t="s">
        <v>93</v>
      </c>
    </row>
    <row r="74" spans="1:49" x14ac:dyDescent="0.2">
      <c r="B74" s="5" t="s">
        <v>258</v>
      </c>
      <c r="C74" s="5" t="s">
        <v>259</v>
      </c>
      <c r="E74" s="5" t="s">
        <v>121</v>
      </c>
      <c r="F74" s="5" t="s">
        <v>260</v>
      </c>
      <c r="G74" t="s">
        <v>415</v>
      </c>
      <c r="J74">
        <v>7.9</v>
      </c>
      <c r="K74">
        <v>51</v>
      </c>
      <c r="L74">
        <v>0.37</v>
      </c>
      <c r="M74" t="s">
        <v>93</v>
      </c>
      <c r="N74">
        <v>0.01</v>
      </c>
      <c r="O74" t="s">
        <v>92</v>
      </c>
      <c r="P74">
        <v>0.1</v>
      </c>
      <c r="Q74" t="s">
        <v>92</v>
      </c>
      <c r="Z74">
        <v>12</v>
      </c>
      <c r="AA74" t="s">
        <v>93</v>
      </c>
      <c r="AB74" s="16">
        <v>5.2999999999999999E-2</v>
      </c>
      <c r="AC74" t="s">
        <v>93</v>
      </c>
      <c r="AF74">
        <v>1E-3</v>
      </c>
      <c r="AG74" t="s">
        <v>92</v>
      </c>
      <c r="AJ74">
        <v>0.01</v>
      </c>
      <c r="AK74" t="s">
        <v>92</v>
      </c>
      <c r="AN74" s="16">
        <v>1E-3</v>
      </c>
      <c r="AO74" t="s">
        <v>92</v>
      </c>
      <c r="AP74">
        <v>10</v>
      </c>
      <c r="AQ74" t="s">
        <v>93</v>
      </c>
      <c r="AT74" s="16">
        <v>0.121</v>
      </c>
      <c r="AU74" t="s">
        <v>93</v>
      </c>
      <c r="AV74">
        <v>2</v>
      </c>
      <c r="AW74" t="s">
        <v>93</v>
      </c>
    </row>
    <row r="75" spans="1:49" x14ac:dyDescent="0.2">
      <c r="B75" s="5" t="s">
        <v>261</v>
      </c>
      <c r="C75" s="5" t="s">
        <v>262</v>
      </c>
      <c r="E75" s="5" t="s">
        <v>121</v>
      </c>
      <c r="F75" s="5" t="s">
        <v>268</v>
      </c>
      <c r="G75" t="s">
        <v>415</v>
      </c>
      <c r="J75">
        <v>7.3</v>
      </c>
      <c r="K75">
        <v>154</v>
      </c>
      <c r="L75">
        <v>0.05</v>
      </c>
      <c r="M75" t="s">
        <v>93</v>
      </c>
      <c r="P75">
        <v>11</v>
      </c>
      <c r="Q75" t="s">
        <v>93</v>
      </c>
      <c r="Z75">
        <v>14</v>
      </c>
      <c r="AA75" t="s">
        <v>93</v>
      </c>
      <c r="AB75">
        <v>0.01</v>
      </c>
      <c r="AC75" t="s">
        <v>92</v>
      </c>
      <c r="AF75">
        <v>1E-3</v>
      </c>
      <c r="AG75" t="s">
        <v>92</v>
      </c>
      <c r="AH75" s="16">
        <v>1E-3</v>
      </c>
      <c r="AI75" t="s">
        <v>92</v>
      </c>
      <c r="AJ75">
        <v>0.5</v>
      </c>
      <c r="AK75" t="s">
        <v>92</v>
      </c>
      <c r="AN75" s="16">
        <v>1E-3</v>
      </c>
      <c r="AO75" t="s">
        <v>92</v>
      </c>
      <c r="AP75">
        <v>15</v>
      </c>
      <c r="AQ75" t="s">
        <v>93</v>
      </c>
      <c r="AT75" s="16">
        <v>3.3000000000000002E-2</v>
      </c>
      <c r="AU75" t="s">
        <v>93</v>
      </c>
      <c r="AV75">
        <v>1.1000000000000001</v>
      </c>
      <c r="AW75" t="s">
        <v>93</v>
      </c>
    </row>
    <row r="76" spans="1:49" x14ac:dyDescent="0.2">
      <c r="A76" s="2" t="s">
        <v>263</v>
      </c>
      <c r="B76" s="5" t="s">
        <v>264</v>
      </c>
      <c r="C76" s="5" t="s">
        <v>264</v>
      </c>
      <c r="E76" s="5" t="s">
        <v>117</v>
      </c>
      <c r="F76" s="5" t="s">
        <v>269</v>
      </c>
      <c r="G76" t="s">
        <v>415</v>
      </c>
      <c r="J76">
        <v>7.57</v>
      </c>
      <c r="K76">
        <v>490</v>
      </c>
      <c r="L76">
        <v>0.05</v>
      </c>
      <c r="M76" t="s">
        <v>92</v>
      </c>
      <c r="N76">
        <v>0.02</v>
      </c>
      <c r="O76" t="s">
        <v>92</v>
      </c>
      <c r="P76">
        <v>33</v>
      </c>
      <c r="Q76" t="s">
        <v>93</v>
      </c>
      <c r="T76">
        <v>2</v>
      </c>
      <c r="U76" t="s">
        <v>93</v>
      </c>
      <c r="V76">
        <v>86.6</v>
      </c>
      <c r="W76" t="s">
        <v>93</v>
      </c>
      <c r="X76">
        <v>3.9</v>
      </c>
      <c r="Y76" t="s">
        <v>93</v>
      </c>
      <c r="Z76">
        <v>7.3</v>
      </c>
      <c r="AA76" t="s">
        <v>93</v>
      </c>
      <c r="AB76" s="16">
        <v>0.01</v>
      </c>
      <c r="AC76" t="s">
        <v>92</v>
      </c>
      <c r="AH76" s="16">
        <v>0.01</v>
      </c>
      <c r="AI76" t="s">
        <v>92</v>
      </c>
      <c r="AJ76">
        <v>1.4E-2</v>
      </c>
      <c r="AK76" t="s">
        <v>93</v>
      </c>
      <c r="AP76">
        <v>6</v>
      </c>
      <c r="AQ76" t="s">
        <v>93</v>
      </c>
      <c r="AR76">
        <v>16</v>
      </c>
      <c r="AS76" t="s">
        <v>93</v>
      </c>
      <c r="AT76" s="16">
        <v>0.01</v>
      </c>
      <c r="AU76" t="s">
        <v>92</v>
      </c>
      <c r="AV76">
        <v>0.5</v>
      </c>
      <c r="AW76" t="s">
        <v>93</v>
      </c>
    </row>
    <row r="77" spans="1:49" x14ac:dyDescent="0.2">
      <c r="A77" s="2" t="s">
        <v>265</v>
      </c>
      <c r="B77" s="5" t="s">
        <v>266</v>
      </c>
      <c r="C77" s="5" t="s">
        <v>267</v>
      </c>
      <c r="E77" s="5" t="s">
        <v>117</v>
      </c>
      <c r="F77" s="5" t="s">
        <v>270</v>
      </c>
      <c r="G77" t="s">
        <v>415</v>
      </c>
      <c r="J77">
        <v>7.95</v>
      </c>
      <c r="K77">
        <v>249</v>
      </c>
      <c r="L77">
        <v>0.05</v>
      </c>
      <c r="M77" t="s">
        <v>92</v>
      </c>
      <c r="N77">
        <v>0.02</v>
      </c>
      <c r="O77" t="s">
        <v>92</v>
      </c>
      <c r="AF77">
        <v>5.1599999999999997E-3</v>
      </c>
      <c r="AG77" t="s">
        <v>93</v>
      </c>
      <c r="AT77" s="16">
        <v>5.6899999999999999E-2</v>
      </c>
      <c r="AU77" t="s">
        <v>93</v>
      </c>
    </row>
    <row r="78" spans="1:49" x14ac:dyDescent="0.2">
      <c r="A78" s="2" t="s">
        <v>271</v>
      </c>
      <c r="B78" s="5" t="s">
        <v>272</v>
      </c>
      <c r="C78" s="5" t="s">
        <v>273</v>
      </c>
      <c r="E78" s="5" t="s">
        <v>117</v>
      </c>
      <c r="F78" s="5" t="s">
        <v>274</v>
      </c>
      <c r="G78" t="s">
        <v>415</v>
      </c>
      <c r="J78">
        <v>7.6</v>
      </c>
      <c r="K78">
        <v>545</v>
      </c>
      <c r="L78">
        <v>0.05</v>
      </c>
      <c r="M78" t="s">
        <v>92</v>
      </c>
      <c r="N78">
        <v>0.02</v>
      </c>
      <c r="O78" t="s">
        <v>92</v>
      </c>
      <c r="P78">
        <v>12</v>
      </c>
      <c r="Q78" t="s">
        <v>93</v>
      </c>
      <c r="V78">
        <v>87.8</v>
      </c>
      <c r="W78" t="s">
        <v>93</v>
      </c>
      <c r="X78">
        <v>6.2</v>
      </c>
      <c r="Y78" t="s">
        <v>93</v>
      </c>
      <c r="AB78" s="16">
        <v>0.01</v>
      </c>
      <c r="AC78" t="s">
        <v>92</v>
      </c>
      <c r="AH78" s="16">
        <v>0.01</v>
      </c>
      <c r="AI78" t="s">
        <v>92</v>
      </c>
      <c r="AT78" s="16">
        <v>0.01</v>
      </c>
      <c r="AU78" t="s">
        <v>92</v>
      </c>
    </row>
    <row r="79" spans="1:49" x14ac:dyDescent="0.2">
      <c r="A79" s="2" t="s">
        <v>275</v>
      </c>
      <c r="B79" s="5" t="s">
        <v>276</v>
      </c>
      <c r="C79" s="5" t="s">
        <v>276</v>
      </c>
      <c r="E79" s="5" t="s">
        <v>117</v>
      </c>
      <c r="F79" s="5" t="s">
        <v>277</v>
      </c>
      <c r="G79" t="s">
        <v>415</v>
      </c>
      <c r="J79">
        <v>8.8000000000000007</v>
      </c>
      <c r="K79">
        <v>161</v>
      </c>
      <c r="L79">
        <v>0.05</v>
      </c>
      <c r="M79" t="s">
        <v>92</v>
      </c>
      <c r="N79">
        <v>0.01</v>
      </c>
      <c r="O79" t="s">
        <v>92</v>
      </c>
      <c r="P79">
        <v>0.3</v>
      </c>
      <c r="Q79" t="s">
        <v>93</v>
      </c>
      <c r="T79">
        <v>3.5</v>
      </c>
      <c r="U79" t="s">
        <v>93</v>
      </c>
      <c r="V79">
        <v>11</v>
      </c>
      <c r="W79" t="s">
        <v>93</v>
      </c>
      <c r="X79">
        <v>8.6999999999999993</v>
      </c>
      <c r="Y79" t="s">
        <v>93</v>
      </c>
      <c r="Z79">
        <v>3.5</v>
      </c>
      <c r="AA79" t="s">
        <v>93</v>
      </c>
      <c r="AB79" s="16">
        <v>0.01</v>
      </c>
      <c r="AC79" t="s">
        <v>92</v>
      </c>
      <c r="AP79">
        <v>7.4</v>
      </c>
      <c r="AQ79" t="s">
        <v>93</v>
      </c>
      <c r="AT79" s="16">
        <v>0.01</v>
      </c>
      <c r="AU79" t="s">
        <v>92</v>
      </c>
    </row>
    <row r="80" spans="1:49" x14ac:dyDescent="0.2">
      <c r="A80" s="2" t="s">
        <v>278</v>
      </c>
      <c r="C80" s="5" t="s">
        <v>279</v>
      </c>
      <c r="E80" s="5" t="s">
        <v>33</v>
      </c>
      <c r="F80" s="5" t="s">
        <v>280</v>
      </c>
      <c r="G80" t="s">
        <v>415</v>
      </c>
      <c r="J80">
        <v>7.8</v>
      </c>
      <c r="T80">
        <v>1.9</v>
      </c>
      <c r="U80" t="s">
        <v>93</v>
      </c>
      <c r="V80">
        <v>55.3</v>
      </c>
      <c r="W80" t="s">
        <v>93</v>
      </c>
      <c r="X80">
        <v>7.4</v>
      </c>
      <c r="Y80" t="s">
        <v>93</v>
      </c>
      <c r="Z80">
        <v>28</v>
      </c>
      <c r="AA80" t="s">
        <v>93</v>
      </c>
      <c r="AR80">
        <v>16.7</v>
      </c>
      <c r="AS80" t="s">
        <v>93</v>
      </c>
      <c r="AT80">
        <v>5.0000000000000001E-3</v>
      </c>
      <c r="AU80" t="s">
        <v>92</v>
      </c>
    </row>
    <row r="81" spans="1:49" x14ac:dyDescent="0.2">
      <c r="A81" s="2" t="s">
        <v>281</v>
      </c>
      <c r="B81" s="5" t="s">
        <v>284</v>
      </c>
      <c r="C81" s="5" t="s">
        <v>282</v>
      </c>
      <c r="E81" s="5" t="s">
        <v>27</v>
      </c>
      <c r="F81" s="5" t="s">
        <v>283</v>
      </c>
      <c r="G81" t="s">
        <v>415</v>
      </c>
      <c r="J81">
        <v>7.91</v>
      </c>
      <c r="K81">
        <v>378</v>
      </c>
      <c r="N81">
        <v>5.0000000000000001E-3</v>
      </c>
      <c r="O81" t="s">
        <v>92</v>
      </c>
      <c r="P81">
        <v>36.5</v>
      </c>
      <c r="Q81" t="s">
        <v>93</v>
      </c>
      <c r="T81">
        <v>5.3</v>
      </c>
      <c r="U81" t="s">
        <v>93</v>
      </c>
      <c r="V81">
        <v>35.700000000000003</v>
      </c>
      <c r="W81" t="s">
        <v>93</v>
      </c>
      <c r="X81">
        <v>15.2</v>
      </c>
      <c r="Y81" t="s">
        <v>93</v>
      </c>
      <c r="AB81">
        <v>1.1999999999999999E-3</v>
      </c>
      <c r="AC81" t="s">
        <v>93</v>
      </c>
      <c r="AP81">
        <v>17</v>
      </c>
      <c r="AQ81" t="s">
        <v>93</v>
      </c>
      <c r="AR81">
        <v>40.799999999999997</v>
      </c>
      <c r="AS81" t="s">
        <v>93</v>
      </c>
      <c r="AT81">
        <v>5.0000000000000001E-3</v>
      </c>
      <c r="AU81" t="s">
        <v>93</v>
      </c>
    </row>
    <row r="82" spans="1:49" x14ac:dyDescent="0.2">
      <c r="A82" s="2" t="s">
        <v>281</v>
      </c>
      <c r="B82" s="5" t="s">
        <v>285</v>
      </c>
      <c r="C82" s="5" t="s">
        <v>282</v>
      </c>
      <c r="E82" s="5" t="s">
        <v>27</v>
      </c>
      <c r="F82" s="5" t="s">
        <v>283</v>
      </c>
      <c r="G82" t="s">
        <v>415</v>
      </c>
      <c r="J82">
        <v>7.77</v>
      </c>
      <c r="K82">
        <v>426</v>
      </c>
      <c r="N82">
        <v>5.0000000000000001E-3</v>
      </c>
      <c r="O82" t="s">
        <v>92</v>
      </c>
      <c r="P82">
        <v>31.5</v>
      </c>
      <c r="Q82" t="s">
        <v>93</v>
      </c>
      <c r="T82">
        <v>3.7</v>
      </c>
      <c r="U82" t="s">
        <v>93</v>
      </c>
      <c r="V82">
        <v>67.099999999999994</v>
      </c>
      <c r="W82" t="s">
        <v>93</v>
      </c>
      <c r="X82">
        <v>14.1</v>
      </c>
      <c r="Y82" t="s">
        <v>93</v>
      </c>
      <c r="AB82">
        <v>1.0999999999999999E-2</v>
      </c>
      <c r="AC82" t="s">
        <v>93</v>
      </c>
      <c r="AP82">
        <v>7</v>
      </c>
      <c r="AQ82" t="s">
        <v>93</v>
      </c>
      <c r="AR82">
        <v>17.2</v>
      </c>
      <c r="AS82" t="s">
        <v>93</v>
      </c>
      <c r="AT82">
        <v>5.0000000000000001E-3</v>
      </c>
      <c r="AU82" t="s">
        <v>93</v>
      </c>
    </row>
    <row r="83" spans="1:49" x14ac:dyDescent="0.2">
      <c r="A83" s="2" t="s">
        <v>287</v>
      </c>
      <c r="B83" s="5" t="s">
        <v>288</v>
      </c>
      <c r="C83" s="5" t="s">
        <v>286</v>
      </c>
      <c r="E83" s="5" t="s">
        <v>27</v>
      </c>
      <c r="F83" s="5" t="s">
        <v>302</v>
      </c>
      <c r="G83" t="s">
        <v>415</v>
      </c>
      <c r="J83">
        <v>7.76</v>
      </c>
      <c r="K83">
        <v>364</v>
      </c>
      <c r="L83">
        <v>0.01</v>
      </c>
      <c r="M83" t="s">
        <v>92</v>
      </c>
      <c r="N83">
        <v>7.0000000000000007E-2</v>
      </c>
      <c r="O83" t="s">
        <v>92</v>
      </c>
      <c r="P83">
        <v>11.8</v>
      </c>
      <c r="Q83" t="s">
        <v>93</v>
      </c>
      <c r="T83">
        <v>2.66</v>
      </c>
      <c r="U83" t="s">
        <v>93</v>
      </c>
      <c r="V83">
        <v>33.9</v>
      </c>
      <c r="W83" t="s">
        <v>93</v>
      </c>
      <c r="X83">
        <v>8.34</v>
      </c>
      <c r="Y83" t="s">
        <v>93</v>
      </c>
      <c r="Z83">
        <v>37.4</v>
      </c>
      <c r="AA83" t="s">
        <v>93</v>
      </c>
      <c r="AB83">
        <v>5.0000000000000001E-3</v>
      </c>
      <c r="AC83" t="s">
        <v>92</v>
      </c>
      <c r="AF83">
        <v>1.8E-3</v>
      </c>
      <c r="AG83" t="s">
        <v>93</v>
      </c>
      <c r="AH83">
        <v>5.0000000000000001E-4</v>
      </c>
      <c r="AI83" t="s">
        <v>92</v>
      </c>
      <c r="AJ83">
        <v>0.05</v>
      </c>
      <c r="AK83" t="s">
        <v>92</v>
      </c>
      <c r="AN83">
        <v>2E-3</v>
      </c>
      <c r="AO83" t="s">
        <v>92</v>
      </c>
      <c r="AP83">
        <v>22.77</v>
      </c>
      <c r="AQ83" t="s">
        <v>93</v>
      </c>
      <c r="AR83">
        <v>40.6</v>
      </c>
      <c r="AS83" t="s">
        <v>93</v>
      </c>
      <c r="AT83">
        <v>1.0500000000000001E-2</v>
      </c>
      <c r="AU83" t="s">
        <v>93</v>
      </c>
      <c r="AV83">
        <v>1.1000000000000001</v>
      </c>
      <c r="AW83" t="s">
        <v>93</v>
      </c>
    </row>
    <row r="84" spans="1:49" x14ac:dyDescent="0.2">
      <c r="A84" s="2" t="s">
        <v>287</v>
      </c>
      <c r="B84" s="5" t="s">
        <v>289</v>
      </c>
      <c r="C84" s="5" t="s">
        <v>286</v>
      </c>
      <c r="E84" s="5" t="s">
        <v>27</v>
      </c>
      <c r="F84" s="5" t="s">
        <v>302</v>
      </c>
      <c r="G84" t="s">
        <v>415</v>
      </c>
      <c r="J84">
        <v>7.87</v>
      </c>
      <c r="K84">
        <v>552</v>
      </c>
      <c r="L84">
        <v>0.1</v>
      </c>
      <c r="M84" t="s">
        <v>92</v>
      </c>
      <c r="N84">
        <v>7.0000000000000007E-2</v>
      </c>
      <c r="O84" t="s">
        <v>92</v>
      </c>
      <c r="P84">
        <v>17.8</v>
      </c>
      <c r="Q84" t="s">
        <v>93</v>
      </c>
      <c r="T84">
        <v>2.44</v>
      </c>
      <c r="U84" t="s">
        <v>93</v>
      </c>
      <c r="V84">
        <v>56.53</v>
      </c>
      <c r="W84" t="s">
        <v>93</v>
      </c>
      <c r="X84">
        <v>17.989999999999998</v>
      </c>
      <c r="Y84" t="s">
        <v>93</v>
      </c>
      <c r="Z84">
        <v>46.9</v>
      </c>
      <c r="AA84" t="s">
        <v>93</v>
      </c>
      <c r="AB84">
        <v>5.0000000000000001E-3</v>
      </c>
      <c r="AC84" t="s">
        <v>92</v>
      </c>
      <c r="AF84">
        <v>5.9999999999999995E-4</v>
      </c>
      <c r="AG84" t="s">
        <v>93</v>
      </c>
      <c r="AH84">
        <v>5.0000000000000001E-4</v>
      </c>
      <c r="AI84" t="s">
        <v>92</v>
      </c>
      <c r="AJ84">
        <v>0.05</v>
      </c>
      <c r="AK84" t="s">
        <v>92</v>
      </c>
      <c r="AN84">
        <v>2E-3</v>
      </c>
      <c r="AO84" t="s">
        <v>92</v>
      </c>
      <c r="AP84">
        <v>13.86</v>
      </c>
      <c r="AQ84" t="s">
        <v>93</v>
      </c>
      <c r="AR84">
        <v>32.6</v>
      </c>
      <c r="AS84" t="s">
        <v>93</v>
      </c>
      <c r="AT84">
        <v>6.8999999999999999E-3</v>
      </c>
      <c r="AU84" t="s">
        <v>93</v>
      </c>
      <c r="AV84">
        <v>0.4</v>
      </c>
      <c r="AW84" t="s">
        <v>93</v>
      </c>
    </row>
    <row r="85" spans="1:49" x14ac:dyDescent="0.2">
      <c r="A85" s="2" t="s">
        <v>287</v>
      </c>
      <c r="B85" s="5" t="s">
        <v>290</v>
      </c>
      <c r="C85" s="5" t="s">
        <v>286</v>
      </c>
      <c r="E85" s="5" t="s">
        <v>27</v>
      </c>
      <c r="F85" s="5" t="s">
        <v>302</v>
      </c>
      <c r="G85" t="s">
        <v>415</v>
      </c>
      <c r="J85">
        <v>7.88</v>
      </c>
      <c r="K85">
        <v>570</v>
      </c>
      <c r="L85">
        <v>0.08</v>
      </c>
      <c r="M85" t="s">
        <v>92</v>
      </c>
      <c r="N85">
        <v>0.04</v>
      </c>
      <c r="O85" t="s">
        <v>92</v>
      </c>
      <c r="P85">
        <v>19</v>
      </c>
      <c r="Q85" t="s">
        <v>93</v>
      </c>
      <c r="T85">
        <v>2.4</v>
      </c>
      <c r="U85" t="s">
        <v>93</v>
      </c>
      <c r="V85">
        <v>74.94</v>
      </c>
      <c r="W85" t="s">
        <v>93</v>
      </c>
      <c r="X85">
        <v>18.12</v>
      </c>
      <c r="Y85" t="s">
        <v>93</v>
      </c>
      <c r="Z85">
        <v>44.6</v>
      </c>
      <c r="AA85" t="s">
        <v>93</v>
      </c>
      <c r="AB85">
        <v>0.01</v>
      </c>
      <c r="AC85" t="s">
        <v>92</v>
      </c>
      <c r="AF85">
        <v>5.9999999999999995E-4</v>
      </c>
      <c r="AG85" t="s">
        <v>93</v>
      </c>
      <c r="AH85">
        <v>4.0000000000000002E-4</v>
      </c>
      <c r="AI85" t="s">
        <v>93</v>
      </c>
      <c r="AJ85">
        <v>0.05</v>
      </c>
      <c r="AK85" t="s">
        <v>92</v>
      </c>
      <c r="AN85">
        <v>2E-3</v>
      </c>
      <c r="AO85" t="s">
        <v>92</v>
      </c>
      <c r="AP85">
        <v>13.72</v>
      </c>
      <c r="AQ85" t="s">
        <v>93</v>
      </c>
      <c r="AR85">
        <v>32.9</v>
      </c>
      <c r="AS85" t="s">
        <v>93</v>
      </c>
      <c r="AT85">
        <v>1.1999999999999999E-3</v>
      </c>
      <c r="AU85" t="s">
        <v>93</v>
      </c>
      <c r="AV85">
        <v>0.2</v>
      </c>
      <c r="AW85" t="s">
        <v>93</v>
      </c>
    </row>
    <row r="86" spans="1:49" x14ac:dyDescent="0.2">
      <c r="A86" s="2" t="s">
        <v>287</v>
      </c>
      <c r="B86" s="5" t="s">
        <v>291</v>
      </c>
      <c r="C86" s="5" t="s">
        <v>286</v>
      </c>
      <c r="E86" s="5" t="s">
        <v>27</v>
      </c>
      <c r="F86" s="5" t="s">
        <v>302</v>
      </c>
      <c r="G86" t="s">
        <v>415</v>
      </c>
      <c r="J86">
        <v>8</v>
      </c>
      <c r="K86">
        <v>554</v>
      </c>
      <c r="L86">
        <v>0.08</v>
      </c>
      <c r="M86" t="s">
        <v>92</v>
      </c>
      <c r="N86">
        <v>0.04</v>
      </c>
      <c r="O86" t="s">
        <v>92</v>
      </c>
      <c r="P86">
        <v>18.2</v>
      </c>
      <c r="Q86" t="s">
        <v>93</v>
      </c>
      <c r="T86">
        <v>2.39</v>
      </c>
      <c r="U86" t="s">
        <v>93</v>
      </c>
      <c r="V86">
        <v>66.010000000000005</v>
      </c>
      <c r="W86" t="s">
        <v>93</v>
      </c>
      <c r="X86">
        <v>17.93</v>
      </c>
      <c r="Y86" t="s">
        <v>93</v>
      </c>
      <c r="Z86">
        <v>45.5</v>
      </c>
      <c r="AA86" t="s">
        <v>93</v>
      </c>
      <c r="AB86">
        <v>0.01</v>
      </c>
      <c r="AC86" t="s">
        <v>92</v>
      </c>
      <c r="AF86">
        <v>6.9999999999999999E-4</v>
      </c>
      <c r="AG86" t="s">
        <v>93</v>
      </c>
      <c r="AH86">
        <v>3.0000000000000001E-3</v>
      </c>
      <c r="AI86" t="s">
        <v>92</v>
      </c>
      <c r="AJ86">
        <v>0.05</v>
      </c>
      <c r="AK86" t="s">
        <v>92</v>
      </c>
      <c r="AN86">
        <v>2E-3</v>
      </c>
      <c r="AO86" t="s">
        <v>92</v>
      </c>
      <c r="AP86">
        <v>14.08</v>
      </c>
      <c r="AQ86" t="s">
        <v>93</v>
      </c>
      <c r="AR86">
        <v>33.799999999999997</v>
      </c>
      <c r="AS86" t="s">
        <v>93</v>
      </c>
      <c r="AT86">
        <v>3.7000000000000002E-3</v>
      </c>
      <c r="AU86" t="s">
        <v>93</v>
      </c>
      <c r="AV86">
        <v>0.2</v>
      </c>
      <c r="AW86" t="s">
        <v>93</v>
      </c>
    </row>
    <row r="87" spans="1:49" x14ac:dyDescent="0.2">
      <c r="A87" s="2" t="s">
        <v>287</v>
      </c>
      <c r="B87" s="5" t="s">
        <v>292</v>
      </c>
      <c r="C87" s="5" t="s">
        <v>286</v>
      </c>
      <c r="E87" s="5" t="s">
        <v>27</v>
      </c>
      <c r="F87" s="5" t="s">
        <v>302</v>
      </c>
      <c r="G87" t="s">
        <v>415</v>
      </c>
      <c r="J87">
        <v>8.0299999999999994</v>
      </c>
      <c r="K87">
        <v>557</v>
      </c>
      <c r="L87">
        <v>0.08</v>
      </c>
      <c r="M87" t="s">
        <v>92</v>
      </c>
      <c r="N87">
        <v>0.04</v>
      </c>
      <c r="O87" t="s">
        <v>92</v>
      </c>
      <c r="P87">
        <v>18.899999999999999</v>
      </c>
      <c r="Q87" t="s">
        <v>93</v>
      </c>
      <c r="T87">
        <v>2.44</v>
      </c>
      <c r="U87" t="s">
        <v>93</v>
      </c>
      <c r="V87">
        <v>47.07</v>
      </c>
      <c r="W87" t="s">
        <v>93</v>
      </c>
      <c r="X87">
        <v>17.84</v>
      </c>
      <c r="Y87" t="s">
        <v>93</v>
      </c>
      <c r="Z87">
        <v>45.6</v>
      </c>
      <c r="AA87" t="s">
        <v>93</v>
      </c>
      <c r="AB87">
        <v>0.01</v>
      </c>
      <c r="AC87" t="s">
        <v>92</v>
      </c>
      <c r="AF87">
        <v>5.9999999999999995E-4</v>
      </c>
      <c r="AG87" t="s">
        <v>92</v>
      </c>
      <c r="AH87">
        <v>3.0000000000000001E-3</v>
      </c>
      <c r="AI87" t="s">
        <v>92</v>
      </c>
      <c r="AJ87">
        <v>0.05</v>
      </c>
      <c r="AK87" t="s">
        <v>92</v>
      </c>
      <c r="AN87">
        <v>2E-3</v>
      </c>
      <c r="AO87" t="s">
        <v>92</v>
      </c>
      <c r="AP87">
        <v>14.5</v>
      </c>
      <c r="AQ87" t="s">
        <v>93</v>
      </c>
      <c r="AR87">
        <v>33.799999999999997</v>
      </c>
      <c r="AS87" t="s">
        <v>93</v>
      </c>
      <c r="AT87">
        <v>3.5999999999999999E-3</v>
      </c>
      <c r="AU87" t="s">
        <v>93</v>
      </c>
      <c r="AV87">
        <v>0.3</v>
      </c>
      <c r="AW87" t="s">
        <v>93</v>
      </c>
    </row>
    <row r="88" spans="1:49" x14ac:dyDescent="0.2">
      <c r="A88" s="2" t="s">
        <v>287</v>
      </c>
      <c r="B88" s="5" t="s">
        <v>293</v>
      </c>
      <c r="C88" s="5" t="s">
        <v>286</v>
      </c>
      <c r="E88" s="5" t="s">
        <v>27</v>
      </c>
      <c r="F88" s="5" t="s">
        <v>302</v>
      </c>
      <c r="G88" t="s">
        <v>415</v>
      </c>
      <c r="J88">
        <v>7.97</v>
      </c>
      <c r="K88">
        <v>465</v>
      </c>
      <c r="L88">
        <v>0.1</v>
      </c>
      <c r="M88" t="s">
        <v>92</v>
      </c>
      <c r="N88">
        <v>7.0000000000000007E-2</v>
      </c>
      <c r="O88" t="s">
        <v>92</v>
      </c>
      <c r="P88">
        <v>13</v>
      </c>
      <c r="Q88" t="s">
        <v>93</v>
      </c>
      <c r="T88">
        <v>2.77</v>
      </c>
      <c r="U88" t="s">
        <v>93</v>
      </c>
      <c r="V88">
        <v>63.71</v>
      </c>
      <c r="W88" t="s">
        <v>93</v>
      </c>
      <c r="X88">
        <v>12.17</v>
      </c>
      <c r="Y88" t="s">
        <v>93</v>
      </c>
      <c r="Z88">
        <v>31.5</v>
      </c>
      <c r="AA88" t="s">
        <v>93</v>
      </c>
      <c r="AB88">
        <v>7.0000000000000001E-3</v>
      </c>
      <c r="AC88" t="s">
        <v>93</v>
      </c>
      <c r="AF88">
        <v>6.0999999999999997E-4</v>
      </c>
      <c r="AG88" t="s">
        <v>93</v>
      </c>
      <c r="AH88">
        <v>2.5000000000000001E-2</v>
      </c>
      <c r="AI88" t="s">
        <v>92</v>
      </c>
      <c r="AJ88">
        <v>0.05</v>
      </c>
      <c r="AK88" t="s">
        <v>92</v>
      </c>
      <c r="AN88">
        <v>2E-3</v>
      </c>
      <c r="AO88" t="s">
        <v>92</v>
      </c>
      <c r="AP88">
        <v>13.74</v>
      </c>
      <c r="AQ88" t="s">
        <v>93</v>
      </c>
      <c r="AR88">
        <v>25</v>
      </c>
      <c r="AS88" t="s">
        <v>93</v>
      </c>
      <c r="AT88">
        <v>1E-3</v>
      </c>
      <c r="AU88" t="s">
        <v>92</v>
      </c>
      <c r="AV88">
        <v>0.4</v>
      </c>
      <c r="AW88" t="s">
        <v>93</v>
      </c>
    </row>
    <row r="89" spans="1:49" x14ac:dyDescent="0.2">
      <c r="A89" s="2" t="s">
        <v>287</v>
      </c>
      <c r="B89" s="5" t="s">
        <v>294</v>
      </c>
      <c r="C89" s="5" t="s">
        <v>286</v>
      </c>
      <c r="E89" s="5" t="s">
        <v>27</v>
      </c>
      <c r="F89" s="5" t="s">
        <v>302</v>
      </c>
      <c r="G89" t="s">
        <v>415</v>
      </c>
      <c r="J89">
        <v>8.02</v>
      </c>
      <c r="K89">
        <v>463</v>
      </c>
      <c r="L89">
        <v>0.06</v>
      </c>
      <c r="M89" t="s">
        <v>92</v>
      </c>
      <c r="N89">
        <v>0.04</v>
      </c>
      <c r="O89" t="s">
        <v>92</v>
      </c>
      <c r="P89">
        <v>14.63</v>
      </c>
      <c r="Q89" t="s">
        <v>93</v>
      </c>
      <c r="T89">
        <v>2.73</v>
      </c>
      <c r="U89" t="s">
        <v>93</v>
      </c>
      <c r="V89">
        <v>71.25</v>
      </c>
      <c r="W89" t="s">
        <v>93</v>
      </c>
      <c r="X89">
        <v>12.13</v>
      </c>
      <c r="Y89" t="s">
        <v>93</v>
      </c>
      <c r="Z89">
        <v>33.47</v>
      </c>
      <c r="AA89" t="s">
        <v>93</v>
      </c>
      <c r="AB89">
        <v>0.01</v>
      </c>
      <c r="AC89" t="s">
        <v>92</v>
      </c>
      <c r="AF89">
        <v>7.0000000000000001E-3</v>
      </c>
      <c r="AG89" t="s">
        <v>93</v>
      </c>
      <c r="AH89">
        <v>5.0000000000000001E-4</v>
      </c>
      <c r="AI89" t="s">
        <v>93</v>
      </c>
      <c r="AJ89">
        <v>0.01</v>
      </c>
      <c r="AK89" t="s">
        <v>92</v>
      </c>
      <c r="AN89">
        <v>2E-3</v>
      </c>
      <c r="AO89" t="s">
        <v>92</v>
      </c>
      <c r="AP89">
        <v>13.59</v>
      </c>
      <c r="AQ89" t="s">
        <v>93</v>
      </c>
      <c r="AR89">
        <v>25.16</v>
      </c>
      <c r="AS89" t="s">
        <v>93</v>
      </c>
      <c r="AT89">
        <v>1.4E-3</v>
      </c>
      <c r="AU89" t="s">
        <v>93</v>
      </c>
      <c r="AV89">
        <v>0.4</v>
      </c>
      <c r="AW89" t="s">
        <v>93</v>
      </c>
    </row>
    <row r="90" spans="1:49" x14ac:dyDescent="0.2">
      <c r="A90" s="2" t="s">
        <v>287</v>
      </c>
      <c r="B90" s="5" t="s">
        <v>295</v>
      </c>
      <c r="C90" s="5" t="s">
        <v>286</v>
      </c>
      <c r="E90" s="5" t="s">
        <v>27</v>
      </c>
      <c r="F90" s="5" t="s">
        <v>302</v>
      </c>
      <c r="G90" t="s">
        <v>415</v>
      </c>
      <c r="J90">
        <v>7.93</v>
      </c>
      <c r="K90">
        <v>386</v>
      </c>
      <c r="L90">
        <v>0.08</v>
      </c>
      <c r="M90" t="s">
        <v>92</v>
      </c>
      <c r="N90">
        <v>0.04</v>
      </c>
      <c r="O90" t="s">
        <v>92</v>
      </c>
      <c r="P90">
        <v>15.6</v>
      </c>
      <c r="Q90" t="s">
        <v>93</v>
      </c>
      <c r="T90">
        <v>2.4900000000000002</v>
      </c>
      <c r="U90" t="s">
        <v>93</v>
      </c>
      <c r="V90">
        <v>63.81</v>
      </c>
      <c r="W90" t="s">
        <v>93</v>
      </c>
      <c r="X90">
        <v>14.18</v>
      </c>
      <c r="Y90" t="s">
        <v>93</v>
      </c>
      <c r="Z90">
        <v>38.1</v>
      </c>
      <c r="AA90" t="s">
        <v>93</v>
      </c>
      <c r="AB90">
        <v>0.01</v>
      </c>
      <c r="AC90" t="s">
        <v>92</v>
      </c>
      <c r="AF90">
        <v>1.6999999999999999E-3</v>
      </c>
      <c r="AG90" t="s">
        <v>93</v>
      </c>
      <c r="AH90">
        <v>4.0000000000000002E-4</v>
      </c>
      <c r="AI90" t="s">
        <v>93</v>
      </c>
      <c r="AJ90">
        <v>0.05</v>
      </c>
      <c r="AK90" t="s">
        <v>92</v>
      </c>
      <c r="AN90">
        <v>2E-3</v>
      </c>
      <c r="AO90" t="s">
        <v>92</v>
      </c>
      <c r="AP90">
        <v>14.04</v>
      </c>
      <c r="AQ90" t="s">
        <v>93</v>
      </c>
      <c r="AR90">
        <v>28.6</v>
      </c>
      <c r="AS90" t="s">
        <v>93</v>
      </c>
      <c r="AT90">
        <v>4.5999999999999999E-3</v>
      </c>
      <c r="AU90" t="s">
        <v>93</v>
      </c>
      <c r="AV90">
        <v>0.9</v>
      </c>
      <c r="AW90" t="s">
        <v>93</v>
      </c>
    </row>
    <row r="91" spans="1:49" x14ac:dyDescent="0.2">
      <c r="A91" s="2" t="s">
        <v>287</v>
      </c>
      <c r="B91" s="5" t="s">
        <v>296</v>
      </c>
      <c r="C91" s="5" t="s">
        <v>286</v>
      </c>
      <c r="E91" s="5" t="s">
        <v>27</v>
      </c>
      <c r="F91" s="5" t="s">
        <v>302</v>
      </c>
      <c r="G91" t="s">
        <v>415</v>
      </c>
      <c r="J91">
        <v>7.88</v>
      </c>
      <c r="K91">
        <v>443</v>
      </c>
      <c r="L91">
        <v>0.01</v>
      </c>
      <c r="M91" t="s">
        <v>92</v>
      </c>
      <c r="N91">
        <v>7.0000000000000007E-2</v>
      </c>
      <c r="O91" t="s">
        <v>92</v>
      </c>
      <c r="P91">
        <v>6.48</v>
      </c>
      <c r="Q91" t="s">
        <v>93</v>
      </c>
      <c r="T91">
        <v>3.46</v>
      </c>
      <c r="U91" t="s">
        <v>93</v>
      </c>
      <c r="V91">
        <v>71.94</v>
      </c>
      <c r="W91" t="s">
        <v>93</v>
      </c>
      <c r="X91">
        <v>17.93</v>
      </c>
      <c r="Y91" t="s">
        <v>93</v>
      </c>
      <c r="Z91">
        <v>56.9</v>
      </c>
      <c r="AA91" t="s">
        <v>93</v>
      </c>
      <c r="AB91">
        <v>5.0000000000000001E-3</v>
      </c>
      <c r="AC91" t="s">
        <v>92</v>
      </c>
      <c r="AF91">
        <v>2.5999999999999999E-3</v>
      </c>
      <c r="AG91" t="s">
        <v>93</v>
      </c>
      <c r="AH91">
        <v>6.9999999999999999E-4</v>
      </c>
      <c r="AI91" t="s">
        <v>92</v>
      </c>
      <c r="AJ91">
        <v>0.05</v>
      </c>
      <c r="AK91" t="s">
        <v>92</v>
      </c>
      <c r="AN91">
        <v>2E-3</v>
      </c>
      <c r="AO91" t="s">
        <v>92</v>
      </c>
      <c r="AP91">
        <v>20.88</v>
      </c>
      <c r="AQ91" t="s">
        <v>93</v>
      </c>
      <c r="AR91">
        <v>32.299999999999997</v>
      </c>
      <c r="AS91" t="s">
        <v>93</v>
      </c>
      <c r="AT91">
        <v>9.1000000000000004E-3</v>
      </c>
      <c r="AU91" t="s">
        <v>93</v>
      </c>
      <c r="AV91">
        <v>0.8</v>
      </c>
      <c r="AW91" t="s">
        <v>93</v>
      </c>
    </row>
    <row r="92" spans="1:49" x14ac:dyDescent="0.2">
      <c r="A92" s="2" t="s">
        <v>287</v>
      </c>
      <c r="B92" s="5" t="s">
        <v>297</v>
      </c>
      <c r="C92" s="5" t="s">
        <v>286</v>
      </c>
      <c r="E92" s="5" t="s">
        <v>27</v>
      </c>
      <c r="F92" s="5" t="s">
        <v>302</v>
      </c>
      <c r="G92" t="s">
        <v>415</v>
      </c>
      <c r="J92">
        <v>7.61</v>
      </c>
      <c r="K92">
        <v>625</v>
      </c>
      <c r="L92">
        <v>0.08</v>
      </c>
      <c r="M92" t="s">
        <v>92</v>
      </c>
      <c r="N92">
        <v>0.04</v>
      </c>
      <c r="O92" t="s">
        <v>92</v>
      </c>
      <c r="P92">
        <v>6.05</v>
      </c>
      <c r="Q92" t="s">
        <v>93</v>
      </c>
      <c r="T92">
        <v>3.11</v>
      </c>
      <c r="U92" t="s">
        <v>93</v>
      </c>
      <c r="V92">
        <v>64.88</v>
      </c>
      <c r="W92" t="s">
        <v>93</v>
      </c>
      <c r="X92">
        <v>17.850000000000001</v>
      </c>
      <c r="Y92" t="s">
        <v>93</v>
      </c>
      <c r="Z92">
        <v>53.2</v>
      </c>
      <c r="AA92" t="s">
        <v>93</v>
      </c>
      <c r="AB92">
        <v>0.01</v>
      </c>
      <c r="AC92" t="s">
        <v>92</v>
      </c>
      <c r="AF92">
        <v>5.9999999999999995E-4</v>
      </c>
      <c r="AG92" t="s">
        <v>92</v>
      </c>
      <c r="AH92">
        <v>1.1999999999999999E-3</v>
      </c>
      <c r="AI92" t="s">
        <v>93</v>
      </c>
      <c r="AJ92">
        <v>0.05</v>
      </c>
      <c r="AK92" t="s">
        <v>92</v>
      </c>
      <c r="AN92">
        <v>2E-3</v>
      </c>
      <c r="AO92" t="s">
        <v>92</v>
      </c>
      <c r="AP92">
        <v>18.16</v>
      </c>
      <c r="AQ92" t="s">
        <v>93</v>
      </c>
      <c r="AR92">
        <v>29.2</v>
      </c>
      <c r="AS92" t="s">
        <v>93</v>
      </c>
      <c r="AT92">
        <v>3.3E-3</v>
      </c>
      <c r="AU92" t="s">
        <v>93</v>
      </c>
      <c r="AV92">
        <v>0.5</v>
      </c>
      <c r="AW92" t="s">
        <v>93</v>
      </c>
    </row>
    <row r="93" spans="1:49" x14ac:dyDescent="0.2">
      <c r="A93" s="2" t="s">
        <v>287</v>
      </c>
      <c r="B93" s="5" t="s">
        <v>298</v>
      </c>
      <c r="C93" s="5" t="s">
        <v>286</v>
      </c>
      <c r="E93" s="5" t="s">
        <v>27</v>
      </c>
      <c r="F93" s="5" t="s">
        <v>302</v>
      </c>
      <c r="G93" t="s">
        <v>415</v>
      </c>
      <c r="J93">
        <v>7.8</v>
      </c>
      <c r="K93">
        <v>434</v>
      </c>
      <c r="L93">
        <v>0.08</v>
      </c>
      <c r="M93" t="s">
        <v>92</v>
      </c>
      <c r="N93">
        <v>0.04</v>
      </c>
      <c r="O93" t="s">
        <v>92</v>
      </c>
      <c r="P93">
        <v>7.28</v>
      </c>
      <c r="Q93" t="s">
        <v>93</v>
      </c>
      <c r="T93">
        <v>3.33</v>
      </c>
      <c r="U93" t="s">
        <v>93</v>
      </c>
      <c r="V93">
        <v>72</v>
      </c>
      <c r="W93" t="s">
        <v>93</v>
      </c>
      <c r="X93">
        <v>17.87</v>
      </c>
      <c r="Y93" t="s">
        <v>93</v>
      </c>
      <c r="Z93">
        <v>84.4</v>
      </c>
      <c r="AA93" t="s">
        <v>93</v>
      </c>
      <c r="AB93">
        <v>0.01</v>
      </c>
      <c r="AC93" t="s">
        <v>92</v>
      </c>
      <c r="AF93">
        <v>1E-3</v>
      </c>
      <c r="AG93" t="s">
        <v>93</v>
      </c>
      <c r="AH93">
        <v>2.9999999999999997E-4</v>
      </c>
      <c r="AI93" t="s">
        <v>92</v>
      </c>
      <c r="AJ93">
        <v>0.05</v>
      </c>
      <c r="AK93" t="s">
        <v>92</v>
      </c>
      <c r="AN93">
        <v>2E-3</v>
      </c>
      <c r="AO93" t="s">
        <v>92</v>
      </c>
      <c r="AP93">
        <v>15.69</v>
      </c>
      <c r="AQ93" t="s">
        <v>93</v>
      </c>
      <c r="AR93">
        <v>25.5</v>
      </c>
      <c r="AS93" t="s">
        <v>93</v>
      </c>
      <c r="AT93">
        <v>7.0000000000000001E-3</v>
      </c>
      <c r="AU93" t="s">
        <v>93</v>
      </c>
      <c r="AV93">
        <v>0.2</v>
      </c>
      <c r="AW93" t="s">
        <v>93</v>
      </c>
    </row>
    <row r="94" spans="1:49" x14ac:dyDescent="0.2">
      <c r="A94" s="2" t="s">
        <v>287</v>
      </c>
      <c r="B94" s="5" t="s">
        <v>299</v>
      </c>
      <c r="C94" s="5" t="s">
        <v>286</v>
      </c>
      <c r="E94" s="5" t="s">
        <v>27</v>
      </c>
      <c r="F94" s="5" t="s">
        <v>302</v>
      </c>
      <c r="G94" t="s">
        <v>415</v>
      </c>
      <c r="J94">
        <v>7.86</v>
      </c>
      <c r="K94">
        <v>563</v>
      </c>
      <c r="L94">
        <v>0.1</v>
      </c>
      <c r="M94" t="s">
        <v>92</v>
      </c>
      <c r="N94">
        <v>7.0000000000000007E-2</v>
      </c>
      <c r="O94" t="s">
        <v>92</v>
      </c>
      <c r="P94">
        <v>7.88</v>
      </c>
      <c r="Q94" t="s">
        <v>93</v>
      </c>
      <c r="T94">
        <v>3.46</v>
      </c>
      <c r="U94" t="s">
        <v>93</v>
      </c>
      <c r="V94">
        <v>71.459999999999994</v>
      </c>
      <c r="W94" t="s">
        <v>93</v>
      </c>
      <c r="X94">
        <v>18.04</v>
      </c>
      <c r="Y94" t="s">
        <v>93</v>
      </c>
      <c r="Z94">
        <v>48.2</v>
      </c>
      <c r="AA94" t="s">
        <v>93</v>
      </c>
      <c r="AB94">
        <v>8.9999999999999993E-3</v>
      </c>
      <c r="AC94" t="s">
        <v>93</v>
      </c>
      <c r="AF94">
        <v>5.9999999999999995E-4</v>
      </c>
      <c r="AG94" t="s">
        <v>93</v>
      </c>
      <c r="AH94">
        <v>5.0000000000000001E-4</v>
      </c>
      <c r="AI94" t="s">
        <v>92</v>
      </c>
      <c r="AJ94">
        <v>0.05</v>
      </c>
      <c r="AK94" t="s">
        <v>92</v>
      </c>
      <c r="AN94">
        <v>2E-3</v>
      </c>
      <c r="AO94" t="s">
        <v>92</v>
      </c>
      <c r="AP94">
        <v>14.4</v>
      </c>
      <c r="AQ94" t="s">
        <v>93</v>
      </c>
      <c r="AR94">
        <v>23</v>
      </c>
      <c r="AS94" t="s">
        <v>93</v>
      </c>
      <c r="AT94">
        <v>1.3599999999999999E-2</v>
      </c>
      <c r="AU94" t="s">
        <v>93</v>
      </c>
      <c r="AV94">
        <v>0.8</v>
      </c>
      <c r="AW94" t="s">
        <v>93</v>
      </c>
    </row>
    <row r="95" spans="1:49" x14ac:dyDescent="0.2">
      <c r="A95" s="2" t="s">
        <v>287</v>
      </c>
      <c r="B95" s="5" t="s">
        <v>300</v>
      </c>
      <c r="C95" s="5" t="s">
        <v>286</v>
      </c>
      <c r="E95" s="5" t="s">
        <v>27</v>
      </c>
      <c r="F95" s="5" t="s">
        <v>302</v>
      </c>
      <c r="G95" t="s">
        <v>415</v>
      </c>
      <c r="J95">
        <v>7.87</v>
      </c>
      <c r="K95">
        <v>565</v>
      </c>
      <c r="L95">
        <v>0.1</v>
      </c>
      <c r="M95" t="s">
        <v>92</v>
      </c>
      <c r="N95">
        <v>7.0000000000000007E-2</v>
      </c>
      <c r="O95" t="s">
        <v>92</v>
      </c>
      <c r="P95">
        <v>8.2899999999999991</v>
      </c>
      <c r="Q95" t="s">
        <v>93</v>
      </c>
      <c r="T95">
        <v>2.4700000000000002</v>
      </c>
      <c r="U95" t="s">
        <v>93</v>
      </c>
      <c r="V95">
        <v>55.96</v>
      </c>
      <c r="W95" t="s">
        <v>93</v>
      </c>
      <c r="X95">
        <v>17.7</v>
      </c>
      <c r="Y95" t="s">
        <v>93</v>
      </c>
      <c r="Z95">
        <v>27.6</v>
      </c>
      <c r="AA95" t="s">
        <v>93</v>
      </c>
      <c r="AB95">
        <v>5.0000000000000001E-3</v>
      </c>
      <c r="AC95" t="s">
        <v>93</v>
      </c>
      <c r="AF95">
        <v>1.9E-3</v>
      </c>
      <c r="AG95" t="s">
        <v>93</v>
      </c>
      <c r="AH95">
        <v>5.0000000000000001E-4</v>
      </c>
      <c r="AI95" t="s">
        <v>92</v>
      </c>
      <c r="AJ95">
        <v>0.05</v>
      </c>
      <c r="AK95" t="s">
        <v>92</v>
      </c>
      <c r="AN95">
        <v>2E-3</v>
      </c>
      <c r="AO95" t="s">
        <v>92</v>
      </c>
      <c r="AP95">
        <v>9.9499999999999993</v>
      </c>
      <c r="AQ95" t="s">
        <v>93</v>
      </c>
      <c r="AR95">
        <v>9.23</v>
      </c>
      <c r="AS95" t="s">
        <v>93</v>
      </c>
      <c r="AT95">
        <v>4.3200000000000002E-2</v>
      </c>
      <c r="AU95" t="s">
        <v>93</v>
      </c>
      <c r="AV95">
        <v>1.2</v>
      </c>
      <c r="AW95" t="s">
        <v>93</v>
      </c>
    </row>
    <row r="96" spans="1:49" x14ac:dyDescent="0.2">
      <c r="A96" s="2" t="s">
        <v>287</v>
      </c>
      <c r="B96" s="5" t="s">
        <v>301</v>
      </c>
      <c r="C96" s="5" t="s">
        <v>286</v>
      </c>
      <c r="E96" s="5" t="s">
        <v>27</v>
      </c>
      <c r="F96" s="5" t="s">
        <v>302</v>
      </c>
      <c r="G96" t="s">
        <v>415</v>
      </c>
      <c r="J96">
        <v>7.86</v>
      </c>
      <c r="K96">
        <v>566</v>
      </c>
      <c r="L96">
        <v>0.1</v>
      </c>
      <c r="M96" t="s">
        <v>92</v>
      </c>
      <c r="N96">
        <v>7.0000000000000007E-2</v>
      </c>
      <c r="O96" t="s">
        <v>92</v>
      </c>
      <c r="P96">
        <v>18.8</v>
      </c>
      <c r="Q96" t="s">
        <v>93</v>
      </c>
      <c r="T96">
        <v>2.41</v>
      </c>
      <c r="U96" t="s">
        <v>93</v>
      </c>
      <c r="V96">
        <v>73.27</v>
      </c>
      <c r="W96" t="s">
        <v>93</v>
      </c>
      <c r="X96">
        <v>18.18</v>
      </c>
      <c r="Y96" t="s">
        <v>93</v>
      </c>
      <c r="Z96">
        <v>45.5</v>
      </c>
      <c r="AA96" t="s">
        <v>93</v>
      </c>
      <c r="AB96">
        <v>1.0999999999999999E-2</v>
      </c>
      <c r="AC96" t="s">
        <v>93</v>
      </c>
      <c r="AF96">
        <v>3.8999999999999998E-3</v>
      </c>
      <c r="AG96" t="s">
        <v>93</v>
      </c>
      <c r="AH96">
        <v>5.9999999999999995E-4</v>
      </c>
      <c r="AI96" t="s">
        <v>93</v>
      </c>
      <c r="AJ96">
        <v>0.05</v>
      </c>
      <c r="AK96" t="s">
        <v>92</v>
      </c>
      <c r="AN96">
        <v>2E-3</v>
      </c>
      <c r="AO96" t="s">
        <v>92</v>
      </c>
      <c r="AP96">
        <v>14.41</v>
      </c>
      <c r="AQ96" t="s">
        <v>93</v>
      </c>
      <c r="AR96">
        <v>33.799999999999997</v>
      </c>
      <c r="AS96" t="s">
        <v>93</v>
      </c>
      <c r="AT96">
        <v>1E-3</v>
      </c>
      <c r="AU96" t="s">
        <v>92</v>
      </c>
      <c r="AV96">
        <v>0.8</v>
      </c>
      <c r="AW96" t="s">
        <v>93</v>
      </c>
    </row>
    <row r="97" spans="1:49" x14ac:dyDescent="0.2">
      <c r="A97" s="2" t="s">
        <v>303</v>
      </c>
      <c r="B97" s="5" t="s">
        <v>304</v>
      </c>
      <c r="C97" s="5" t="s">
        <v>304</v>
      </c>
      <c r="E97" s="5" t="s">
        <v>27</v>
      </c>
      <c r="F97" s="5" t="s">
        <v>305</v>
      </c>
      <c r="G97" t="s">
        <v>415</v>
      </c>
      <c r="J97">
        <f>AVERAGE(7.83,8.23)</f>
        <v>8.0300000000000011</v>
      </c>
      <c r="K97">
        <f>AVERAGE(393,570)</f>
        <v>481.5</v>
      </c>
      <c r="L97">
        <v>0.03</v>
      </c>
      <c r="M97" t="s">
        <v>92</v>
      </c>
      <c r="N97">
        <v>0.03</v>
      </c>
      <c r="O97" t="s">
        <v>92</v>
      </c>
      <c r="P97">
        <f>AVERAGE(10,30)</f>
        <v>20</v>
      </c>
      <c r="Q97" t="s">
        <v>93</v>
      </c>
      <c r="T97">
        <f>AVERAGE(1.9,3.8)</f>
        <v>2.8499999999999996</v>
      </c>
      <c r="U97" t="s">
        <v>93</v>
      </c>
      <c r="V97">
        <f>AVERAGE(50,64)</f>
        <v>57</v>
      </c>
      <c r="W97" t="s">
        <v>93</v>
      </c>
      <c r="X97">
        <f>AVERAGE(9,14)</f>
        <v>11.5</v>
      </c>
      <c r="Y97" t="s">
        <v>93</v>
      </c>
      <c r="Z97">
        <f>AVERAGE(49,77)</f>
        <v>63</v>
      </c>
      <c r="AA97" t="s">
        <v>93</v>
      </c>
      <c r="AB97">
        <v>0.01</v>
      </c>
      <c r="AC97" t="s">
        <v>92</v>
      </c>
      <c r="AF97">
        <f>AVERAGE(0.01,0.07)</f>
        <v>0.04</v>
      </c>
      <c r="AG97" t="s">
        <v>93</v>
      </c>
      <c r="AH97">
        <v>0.01</v>
      </c>
      <c r="AI97" t="s">
        <v>92</v>
      </c>
      <c r="AJ97">
        <f>AVERAGE(0.01,0.031)</f>
        <v>2.0500000000000001E-2</v>
      </c>
      <c r="AK97" t="s">
        <v>93</v>
      </c>
      <c r="AN97">
        <v>6.0000000000000001E-3</v>
      </c>
      <c r="AO97" t="s">
        <v>92</v>
      </c>
      <c r="AP97">
        <f>AVERAGE(10,18)</f>
        <v>14</v>
      </c>
      <c r="AQ97" t="s">
        <v>93</v>
      </c>
      <c r="AR97">
        <f>AVERAGE(36,41)</f>
        <v>38.5</v>
      </c>
      <c r="AS97" t="s">
        <v>93</v>
      </c>
      <c r="AT97">
        <v>0.02</v>
      </c>
      <c r="AU97" t="s">
        <v>92</v>
      </c>
      <c r="AV97">
        <f>AVERAGE(1.4,1.7)</f>
        <v>1.5499999999999998</v>
      </c>
      <c r="AW97" t="s">
        <v>93</v>
      </c>
    </row>
    <row r="98" spans="1:49" x14ac:dyDescent="0.2">
      <c r="A98" s="2" t="s">
        <v>309</v>
      </c>
      <c r="B98" s="5" t="s">
        <v>307</v>
      </c>
      <c r="C98" s="5" t="s">
        <v>306</v>
      </c>
      <c r="E98" s="5" t="s">
        <v>35</v>
      </c>
      <c r="F98" s="5" t="s">
        <v>308</v>
      </c>
      <c r="G98" t="s">
        <v>415</v>
      </c>
      <c r="J98">
        <v>8.02</v>
      </c>
      <c r="L98">
        <v>0.1</v>
      </c>
      <c r="M98" t="s">
        <v>92</v>
      </c>
      <c r="N98">
        <v>0.01</v>
      </c>
      <c r="O98" t="s">
        <v>92</v>
      </c>
      <c r="P98">
        <v>1.81</v>
      </c>
      <c r="Q98" t="s">
        <v>93</v>
      </c>
      <c r="T98">
        <v>0.1</v>
      </c>
      <c r="U98" t="s">
        <v>92</v>
      </c>
      <c r="V98">
        <v>33.200000000000003</v>
      </c>
      <c r="W98" t="s">
        <v>93</v>
      </c>
      <c r="X98">
        <v>8.41</v>
      </c>
      <c r="Y98" t="s">
        <v>93</v>
      </c>
      <c r="Z98">
        <v>2.16</v>
      </c>
      <c r="AA98" t="s">
        <v>93</v>
      </c>
      <c r="AB98">
        <v>0.01</v>
      </c>
      <c r="AC98" t="s">
        <v>92</v>
      </c>
      <c r="AH98">
        <v>0.01</v>
      </c>
      <c r="AI98" t="s">
        <v>92</v>
      </c>
      <c r="AP98">
        <v>0.1</v>
      </c>
      <c r="AQ98" t="s">
        <v>92</v>
      </c>
      <c r="AR98">
        <v>0.1</v>
      </c>
      <c r="AS98" t="s">
        <v>92</v>
      </c>
      <c r="AV98">
        <v>1.4999999999999999E-2</v>
      </c>
      <c r="AW98" t="s">
        <v>92</v>
      </c>
    </row>
    <row r="99" spans="1:49" x14ac:dyDescent="0.2">
      <c r="A99" s="2" t="s">
        <v>313</v>
      </c>
      <c r="B99" s="5" t="s">
        <v>310</v>
      </c>
      <c r="C99" s="5" t="s">
        <v>311</v>
      </c>
      <c r="E99" s="5" t="s">
        <v>27</v>
      </c>
      <c r="F99" s="5" t="s">
        <v>312</v>
      </c>
      <c r="G99" t="s">
        <v>415</v>
      </c>
      <c r="J99">
        <v>7.68</v>
      </c>
      <c r="K99">
        <v>310</v>
      </c>
      <c r="L99">
        <v>0.01</v>
      </c>
      <c r="M99" t="s">
        <v>92</v>
      </c>
      <c r="N99">
        <v>0.01</v>
      </c>
      <c r="O99" t="s">
        <v>92</v>
      </c>
      <c r="P99">
        <v>9.4</v>
      </c>
      <c r="Q99" t="s">
        <v>93</v>
      </c>
      <c r="T99">
        <v>0.7</v>
      </c>
      <c r="U99" t="s">
        <v>93</v>
      </c>
      <c r="V99">
        <v>55.3</v>
      </c>
      <c r="W99" t="s">
        <v>93</v>
      </c>
      <c r="X99">
        <v>2.7</v>
      </c>
      <c r="Y99" t="s">
        <v>93</v>
      </c>
      <c r="Z99">
        <v>6.5</v>
      </c>
      <c r="AA99" t="s">
        <v>93</v>
      </c>
      <c r="AB99">
        <v>5.0000000000000001E-3</v>
      </c>
      <c r="AC99" t="s">
        <v>92</v>
      </c>
      <c r="AF99">
        <v>0.04</v>
      </c>
      <c r="AG99" t="s">
        <v>92</v>
      </c>
      <c r="AH99">
        <v>2E-3</v>
      </c>
      <c r="AI99" t="s">
        <v>92</v>
      </c>
      <c r="AN99">
        <v>2E-3</v>
      </c>
      <c r="AO99" t="s">
        <v>92</v>
      </c>
      <c r="AP99">
        <v>3</v>
      </c>
      <c r="AQ99" t="s">
        <v>93</v>
      </c>
      <c r="AR99">
        <v>8.4</v>
      </c>
      <c r="AS99" t="s">
        <v>93</v>
      </c>
      <c r="AT99">
        <v>5.0000000000000001E-3</v>
      </c>
      <c r="AU99" t="s">
        <v>93</v>
      </c>
      <c r="AV99">
        <v>0.2</v>
      </c>
      <c r="AW99" t="s">
        <v>93</v>
      </c>
    </row>
    <row r="100" spans="1:49" x14ac:dyDescent="0.2">
      <c r="A100" s="2" t="s">
        <v>314</v>
      </c>
      <c r="C100" s="5" t="s">
        <v>315</v>
      </c>
      <c r="E100" s="5" t="s">
        <v>27</v>
      </c>
      <c r="F100" s="5" t="s">
        <v>319</v>
      </c>
      <c r="G100" t="s">
        <v>415</v>
      </c>
      <c r="J100">
        <v>7.6</v>
      </c>
      <c r="K100">
        <v>723</v>
      </c>
      <c r="L100">
        <v>0.02</v>
      </c>
      <c r="M100" t="s">
        <v>92</v>
      </c>
      <c r="N100">
        <v>0.02</v>
      </c>
      <c r="O100" t="s">
        <v>92</v>
      </c>
      <c r="P100">
        <v>10.9</v>
      </c>
      <c r="Q100" t="s">
        <v>93</v>
      </c>
      <c r="R100">
        <v>7.0000000000000007E-2</v>
      </c>
      <c r="S100" t="s">
        <v>92</v>
      </c>
      <c r="T100">
        <v>4.0999999999999996</v>
      </c>
      <c r="U100" t="s">
        <v>93</v>
      </c>
      <c r="V100">
        <v>84</v>
      </c>
      <c r="W100" t="s">
        <v>93</v>
      </c>
      <c r="X100">
        <v>12</v>
      </c>
      <c r="Y100" t="s">
        <v>93</v>
      </c>
      <c r="Z100">
        <v>57</v>
      </c>
      <c r="AA100" t="s">
        <v>93</v>
      </c>
      <c r="AB100">
        <v>0.02</v>
      </c>
      <c r="AC100" t="s">
        <v>92</v>
      </c>
      <c r="AF100">
        <v>0.03</v>
      </c>
      <c r="AG100" t="s">
        <v>92</v>
      </c>
      <c r="AH100">
        <v>0.02</v>
      </c>
      <c r="AI100" t="s">
        <v>92</v>
      </c>
      <c r="AJ100">
        <v>0.06</v>
      </c>
      <c r="AK100" t="s">
        <v>92</v>
      </c>
      <c r="AN100">
        <v>2E-3</v>
      </c>
      <c r="AO100" t="s">
        <v>92</v>
      </c>
      <c r="AP100">
        <v>44</v>
      </c>
      <c r="AQ100" t="s">
        <v>93</v>
      </c>
      <c r="AR100">
        <v>80</v>
      </c>
      <c r="AS100" t="s">
        <v>93</v>
      </c>
      <c r="AT100">
        <v>0.02</v>
      </c>
      <c r="AU100" t="s">
        <v>92</v>
      </c>
    </row>
    <row r="101" spans="1:49" x14ac:dyDescent="0.2">
      <c r="A101" s="2" t="s">
        <v>316</v>
      </c>
      <c r="C101" s="5" t="s">
        <v>317</v>
      </c>
      <c r="E101" s="5" t="s">
        <v>27</v>
      </c>
      <c r="F101" s="5" t="s">
        <v>318</v>
      </c>
      <c r="G101" t="s">
        <v>415</v>
      </c>
      <c r="J101">
        <v>7.7</v>
      </c>
      <c r="K101">
        <v>441</v>
      </c>
      <c r="L101">
        <v>0.05</v>
      </c>
      <c r="M101" t="s">
        <v>92</v>
      </c>
      <c r="N101">
        <v>0.05</v>
      </c>
      <c r="O101" t="s">
        <v>92</v>
      </c>
      <c r="P101">
        <v>5.0999999999999996</v>
      </c>
      <c r="Q101" t="s">
        <v>93</v>
      </c>
      <c r="T101">
        <v>1</v>
      </c>
      <c r="U101" t="s">
        <v>93</v>
      </c>
      <c r="V101">
        <f>AVERAGE(63,65)</f>
        <v>64</v>
      </c>
      <c r="W101" t="s">
        <v>93</v>
      </c>
      <c r="X101">
        <f>AVERAGE(18,19)</f>
        <v>18.5</v>
      </c>
      <c r="Y101" t="s">
        <v>93</v>
      </c>
      <c r="Z101">
        <v>23.1</v>
      </c>
      <c r="AA101" t="s">
        <v>93</v>
      </c>
      <c r="AB101">
        <v>0.02</v>
      </c>
      <c r="AC101" t="s">
        <v>92</v>
      </c>
      <c r="AF101">
        <v>0.2</v>
      </c>
      <c r="AG101" t="s">
        <v>92</v>
      </c>
      <c r="AH101">
        <v>5.0000000000000001E-3</v>
      </c>
      <c r="AI101" t="s">
        <v>92</v>
      </c>
      <c r="AJ101">
        <v>0.1</v>
      </c>
      <c r="AK101" t="s">
        <v>92</v>
      </c>
      <c r="AN101">
        <v>2E-3</v>
      </c>
      <c r="AO101" t="s">
        <v>92</v>
      </c>
      <c r="AP101">
        <v>5</v>
      </c>
      <c r="AQ101" t="s">
        <v>93</v>
      </c>
      <c r="AR101">
        <v>6.2</v>
      </c>
      <c r="AS101" t="s">
        <v>93</v>
      </c>
      <c r="AT101">
        <v>0.02</v>
      </c>
      <c r="AU101" t="s">
        <v>92</v>
      </c>
      <c r="AV101">
        <v>0.5</v>
      </c>
      <c r="AW101" t="s">
        <v>92</v>
      </c>
    </row>
    <row r="102" spans="1:49" x14ac:dyDescent="0.2">
      <c r="A102" s="2" t="s">
        <v>321</v>
      </c>
      <c r="B102" s="5" t="s">
        <v>324</v>
      </c>
      <c r="C102" s="5" t="s">
        <v>322</v>
      </c>
      <c r="E102" s="5" t="s">
        <v>320</v>
      </c>
      <c r="F102" s="5" t="s">
        <v>323</v>
      </c>
      <c r="G102" t="s">
        <v>415</v>
      </c>
      <c r="J102">
        <v>7.9</v>
      </c>
      <c r="K102">
        <v>527</v>
      </c>
      <c r="L102">
        <v>0.01</v>
      </c>
      <c r="M102" t="s">
        <v>92</v>
      </c>
      <c r="N102">
        <v>5.0000000000000001E-3</v>
      </c>
      <c r="O102" t="s">
        <v>92</v>
      </c>
      <c r="P102">
        <v>2.5</v>
      </c>
      <c r="Q102" t="s">
        <v>93</v>
      </c>
      <c r="R102">
        <v>0.01</v>
      </c>
      <c r="S102" t="s">
        <v>92</v>
      </c>
      <c r="T102">
        <v>2.7</v>
      </c>
      <c r="U102" t="s">
        <v>93</v>
      </c>
      <c r="V102">
        <v>71.7</v>
      </c>
      <c r="W102" t="s">
        <v>93</v>
      </c>
      <c r="X102">
        <v>43.3</v>
      </c>
      <c r="Y102" t="s">
        <v>93</v>
      </c>
      <c r="Z102">
        <v>97.5</v>
      </c>
      <c r="AA102" t="s">
        <v>93</v>
      </c>
      <c r="AR102">
        <v>1.4</v>
      </c>
      <c r="AS102" t="s">
        <v>93</v>
      </c>
      <c r="AV102">
        <v>0.24</v>
      </c>
      <c r="AW102" t="s">
        <v>93</v>
      </c>
    </row>
    <row r="103" spans="1:49" x14ac:dyDescent="0.2">
      <c r="A103" s="2" t="s">
        <v>325</v>
      </c>
      <c r="B103" s="5" t="s">
        <v>326</v>
      </c>
      <c r="C103" s="5" t="s">
        <v>327</v>
      </c>
      <c r="D103" s="5">
        <v>2022</v>
      </c>
      <c r="E103" s="5" t="s">
        <v>27</v>
      </c>
      <c r="F103" s="5" t="s">
        <v>328</v>
      </c>
      <c r="G103" t="s">
        <v>415</v>
      </c>
      <c r="J103">
        <v>7.9</v>
      </c>
      <c r="K103">
        <v>489</v>
      </c>
      <c r="P103">
        <v>11.2</v>
      </c>
      <c r="Q103" t="s">
        <v>93</v>
      </c>
      <c r="T103">
        <v>3.4</v>
      </c>
      <c r="U103" t="s">
        <v>93</v>
      </c>
      <c r="V103">
        <v>66</v>
      </c>
      <c r="W103" t="s">
        <v>93</v>
      </c>
      <c r="X103">
        <v>11.9</v>
      </c>
      <c r="Y103" t="s">
        <v>93</v>
      </c>
      <c r="Z103">
        <v>85.6</v>
      </c>
      <c r="AA103" t="s">
        <v>93</v>
      </c>
      <c r="AB103">
        <v>1.2999999999999999E-2</v>
      </c>
      <c r="AC103" t="s">
        <v>93</v>
      </c>
      <c r="AH103">
        <v>1E-3</v>
      </c>
      <c r="AI103" t="s">
        <v>92</v>
      </c>
      <c r="AP103">
        <v>14.9</v>
      </c>
      <c r="AQ103" t="s">
        <v>93</v>
      </c>
      <c r="AR103">
        <v>22</v>
      </c>
      <c r="AS103" t="s">
        <v>93</v>
      </c>
      <c r="AT103">
        <v>5.0000000000000001E-3</v>
      </c>
      <c r="AU103" t="s">
        <v>92</v>
      </c>
    </row>
    <row r="104" spans="1:49" x14ac:dyDescent="0.2">
      <c r="A104" s="2" t="s">
        <v>329</v>
      </c>
      <c r="C104" s="5" t="s">
        <v>330</v>
      </c>
      <c r="D104" s="5">
        <v>2022</v>
      </c>
      <c r="E104" s="5" t="s">
        <v>27</v>
      </c>
      <c r="F104" s="5" t="s">
        <v>331</v>
      </c>
      <c r="G104" t="s">
        <v>415</v>
      </c>
      <c r="J104">
        <v>8.01</v>
      </c>
      <c r="K104">
        <v>242</v>
      </c>
      <c r="L104">
        <v>0.04</v>
      </c>
      <c r="M104" t="s">
        <v>92</v>
      </c>
      <c r="N104">
        <v>0.01</v>
      </c>
      <c r="O104" t="s">
        <v>92</v>
      </c>
      <c r="P104">
        <v>0.3</v>
      </c>
      <c r="Q104" t="s">
        <v>92</v>
      </c>
      <c r="T104">
        <v>1.6</v>
      </c>
      <c r="U104" t="s">
        <v>93</v>
      </c>
      <c r="V104">
        <v>33.9</v>
      </c>
      <c r="W104" t="s">
        <v>93</v>
      </c>
      <c r="X104">
        <v>11.5</v>
      </c>
      <c r="Y104" t="s">
        <v>93</v>
      </c>
      <c r="Z104">
        <v>8</v>
      </c>
      <c r="AA104" t="s">
        <v>93</v>
      </c>
      <c r="AB104">
        <v>2.3E-2</v>
      </c>
      <c r="AC104" t="s">
        <v>93</v>
      </c>
      <c r="AH104">
        <v>1E-3</v>
      </c>
      <c r="AI104" t="s">
        <v>92</v>
      </c>
      <c r="AP104">
        <v>11.5</v>
      </c>
      <c r="AQ104" t="s">
        <v>93</v>
      </c>
      <c r="AR104">
        <v>18.5</v>
      </c>
      <c r="AS104" t="s">
        <v>93</v>
      </c>
    </row>
    <row r="105" spans="1:49" x14ac:dyDescent="0.2">
      <c r="A105" s="2" t="s">
        <v>332</v>
      </c>
      <c r="C105" s="5" t="s">
        <v>333</v>
      </c>
      <c r="D105" s="5">
        <v>2022</v>
      </c>
      <c r="E105" s="5" t="s">
        <v>27</v>
      </c>
      <c r="F105" s="5" t="s">
        <v>334</v>
      </c>
      <c r="G105" t="s">
        <v>415</v>
      </c>
      <c r="J105">
        <v>7.49</v>
      </c>
      <c r="K105">
        <v>813</v>
      </c>
      <c r="L105">
        <v>0.05</v>
      </c>
      <c r="M105" t="s">
        <v>92</v>
      </c>
      <c r="P105">
        <v>0.9</v>
      </c>
      <c r="Q105" t="s">
        <v>93</v>
      </c>
      <c r="T105">
        <v>4.6399999999999997</v>
      </c>
      <c r="U105" t="s">
        <v>93</v>
      </c>
      <c r="V105">
        <v>110</v>
      </c>
      <c r="W105" t="s">
        <v>93</v>
      </c>
      <c r="X105">
        <v>14.16</v>
      </c>
      <c r="Y105" t="s">
        <v>93</v>
      </c>
      <c r="Z105">
        <v>202</v>
      </c>
      <c r="AA105" t="s">
        <v>93</v>
      </c>
      <c r="AB105">
        <v>0.02</v>
      </c>
      <c r="AC105" t="s">
        <v>93</v>
      </c>
      <c r="AH105">
        <v>5.0000000000000001E-3</v>
      </c>
      <c r="AI105" t="s">
        <v>92</v>
      </c>
      <c r="AJ105">
        <v>0.05</v>
      </c>
      <c r="AK105" t="s">
        <v>93</v>
      </c>
      <c r="AP105">
        <v>29.2</v>
      </c>
      <c r="AQ105" t="s">
        <v>93</v>
      </c>
      <c r="AR105">
        <v>39.6</v>
      </c>
      <c r="AS105" t="s">
        <v>93</v>
      </c>
      <c r="AT105">
        <v>5.0000000000000001E-3</v>
      </c>
      <c r="AU105" t="s">
        <v>92</v>
      </c>
      <c r="AV105">
        <v>4.63</v>
      </c>
      <c r="AW105" t="s">
        <v>93</v>
      </c>
    </row>
    <row r="106" spans="1:49" x14ac:dyDescent="0.2">
      <c r="A106" s="2" t="s">
        <v>335</v>
      </c>
      <c r="B106" s="5" t="s">
        <v>336</v>
      </c>
      <c r="C106" s="5" t="s">
        <v>337</v>
      </c>
      <c r="D106" s="5">
        <v>2022</v>
      </c>
      <c r="E106" s="5" t="s">
        <v>27</v>
      </c>
      <c r="F106" s="5" t="s">
        <v>338</v>
      </c>
      <c r="G106" t="s">
        <v>415</v>
      </c>
      <c r="J106">
        <v>7.64</v>
      </c>
      <c r="K106">
        <v>599</v>
      </c>
      <c r="L106">
        <v>0.1</v>
      </c>
      <c r="M106" t="s">
        <v>92</v>
      </c>
      <c r="N106">
        <v>0.01</v>
      </c>
      <c r="O106" t="s">
        <v>92</v>
      </c>
      <c r="P106">
        <v>2.4</v>
      </c>
      <c r="Q106" t="s">
        <v>93</v>
      </c>
      <c r="R106">
        <v>0.1</v>
      </c>
      <c r="S106" t="s">
        <v>92</v>
      </c>
      <c r="T106">
        <v>2.7</v>
      </c>
      <c r="U106" t="s">
        <v>93</v>
      </c>
      <c r="V106">
        <v>91.3</v>
      </c>
      <c r="W106" t="s">
        <v>93</v>
      </c>
      <c r="X106">
        <v>9.5</v>
      </c>
      <c r="Y106" t="s">
        <v>93</v>
      </c>
      <c r="Z106">
        <v>133</v>
      </c>
      <c r="AA106" t="s">
        <v>93</v>
      </c>
      <c r="AB106">
        <v>0.02</v>
      </c>
      <c r="AC106" t="s">
        <v>92</v>
      </c>
      <c r="AH106">
        <v>3.0000000000000001E-3</v>
      </c>
      <c r="AI106" t="s">
        <v>93</v>
      </c>
      <c r="AN106">
        <v>5.0000000000000001E-3</v>
      </c>
      <c r="AO106" t="s">
        <v>92</v>
      </c>
      <c r="AP106">
        <v>16.5</v>
      </c>
      <c r="AQ106" t="s">
        <v>93</v>
      </c>
      <c r="AR106">
        <v>35.799999999999997</v>
      </c>
      <c r="AS106" t="s">
        <v>93</v>
      </c>
      <c r="AT106">
        <v>0.02</v>
      </c>
      <c r="AU106" t="s">
        <v>92</v>
      </c>
      <c r="AV106">
        <v>2.7</v>
      </c>
      <c r="AW106" t="s">
        <v>93</v>
      </c>
    </row>
    <row r="107" spans="1:49" x14ac:dyDescent="0.2">
      <c r="A107" s="2" t="s">
        <v>339</v>
      </c>
      <c r="B107" s="5" t="s">
        <v>340</v>
      </c>
      <c r="C107" s="5" t="s">
        <v>341</v>
      </c>
      <c r="D107" s="5">
        <v>2023</v>
      </c>
      <c r="E107" s="5" t="s">
        <v>27</v>
      </c>
      <c r="F107" s="5" t="s">
        <v>342</v>
      </c>
      <c r="G107" t="s">
        <v>415</v>
      </c>
      <c r="J107">
        <v>7.56</v>
      </c>
      <c r="K107">
        <v>434</v>
      </c>
      <c r="L107">
        <v>0.1</v>
      </c>
      <c r="M107" t="s">
        <v>92</v>
      </c>
      <c r="N107">
        <v>0.05</v>
      </c>
      <c r="O107" t="s">
        <v>92</v>
      </c>
      <c r="P107">
        <v>1</v>
      </c>
      <c r="Q107" t="s">
        <v>92</v>
      </c>
      <c r="T107">
        <v>1.34</v>
      </c>
      <c r="U107" t="s">
        <v>93</v>
      </c>
      <c r="V107">
        <v>58.2</v>
      </c>
      <c r="W107" t="s">
        <v>93</v>
      </c>
      <c r="X107">
        <v>5.72</v>
      </c>
      <c r="Y107" t="s">
        <v>93</v>
      </c>
      <c r="Z107">
        <v>23</v>
      </c>
      <c r="AA107" t="s">
        <v>93</v>
      </c>
      <c r="AB107">
        <v>0.02</v>
      </c>
      <c r="AC107" t="s">
        <v>92</v>
      </c>
      <c r="AF107">
        <v>0.05</v>
      </c>
      <c r="AG107" t="s">
        <v>92</v>
      </c>
      <c r="AH107">
        <v>4.0399999999999998E-2</v>
      </c>
      <c r="AI107" t="s">
        <v>93</v>
      </c>
      <c r="AJ107">
        <v>0.1</v>
      </c>
      <c r="AK107" t="s">
        <v>92</v>
      </c>
      <c r="AN107">
        <v>5.0000000000000001E-3</v>
      </c>
      <c r="AO107" t="s">
        <v>92</v>
      </c>
      <c r="AP107">
        <v>24.3</v>
      </c>
      <c r="AQ107" t="s">
        <v>93</v>
      </c>
      <c r="AR107">
        <v>31</v>
      </c>
      <c r="AS107" t="s">
        <v>93</v>
      </c>
      <c r="AT107">
        <v>4.2999999999999997E-2</v>
      </c>
      <c r="AU107" t="s">
        <v>93</v>
      </c>
      <c r="AV107">
        <v>2.2999999999999998</v>
      </c>
      <c r="AW107" t="s">
        <v>93</v>
      </c>
    </row>
    <row r="108" spans="1:49" x14ac:dyDescent="0.2">
      <c r="A108" s="2" t="s">
        <v>343</v>
      </c>
      <c r="B108" s="5" t="s">
        <v>344</v>
      </c>
      <c r="C108" s="5" t="s">
        <v>345</v>
      </c>
      <c r="E108" s="5" t="s">
        <v>27</v>
      </c>
      <c r="F108" s="5" t="s">
        <v>346</v>
      </c>
      <c r="G108" t="s">
        <v>415</v>
      </c>
      <c r="J108">
        <v>8.18</v>
      </c>
      <c r="K108">
        <v>265</v>
      </c>
      <c r="L108">
        <v>0.06</v>
      </c>
      <c r="M108" t="s">
        <v>92</v>
      </c>
      <c r="N108">
        <v>0.01</v>
      </c>
      <c r="O108" t="s">
        <v>92</v>
      </c>
      <c r="P108">
        <v>7.3</v>
      </c>
      <c r="Q108" t="s">
        <v>93</v>
      </c>
      <c r="T108">
        <v>2.9</v>
      </c>
      <c r="U108" t="s">
        <v>93</v>
      </c>
      <c r="V108">
        <v>29.5</v>
      </c>
      <c r="W108" t="s">
        <v>93</v>
      </c>
      <c r="X108">
        <v>4.0999999999999996</v>
      </c>
      <c r="Y108" t="s">
        <v>93</v>
      </c>
      <c r="Z108">
        <v>39</v>
      </c>
      <c r="AA108" t="s">
        <v>93</v>
      </c>
      <c r="AB108">
        <v>5.0000000000000001E-3</v>
      </c>
      <c r="AC108" t="s">
        <v>92</v>
      </c>
      <c r="AF108">
        <v>1E-3</v>
      </c>
      <c r="AG108" t="s">
        <v>92</v>
      </c>
      <c r="AH108">
        <v>1E-3</v>
      </c>
      <c r="AI108" t="s">
        <v>92</v>
      </c>
      <c r="AJ108">
        <v>0.02</v>
      </c>
      <c r="AK108" t="s">
        <v>92</v>
      </c>
      <c r="AN108">
        <v>1.0999999999999999E-2</v>
      </c>
      <c r="AO108" t="s">
        <v>93</v>
      </c>
      <c r="AP108">
        <v>11.8</v>
      </c>
      <c r="AQ108" t="s">
        <v>93</v>
      </c>
      <c r="AR108">
        <v>22</v>
      </c>
      <c r="AS108" t="s">
        <v>93</v>
      </c>
      <c r="AT108">
        <v>8.0000000000000002E-3</v>
      </c>
      <c r="AU108" t="s">
        <v>93</v>
      </c>
      <c r="AV108">
        <v>1</v>
      </c>
      <c r="AW108" t="s">
        <v>92</v>
      </c>
    </row>
    <row r="109" spans="1:49" x14ac:dyDescent="0.2">
      <c r="A109" s="2" t="s">
        <v>348</v>
      </c>
      <c r="B109" s="5" t="s">
        <v>347</v>
      </c>
      <c r="C109" s="5" t="s">
        <v>349</v>
      </c>
      <c r="D109" s="5">
        <v>2022</v>
      </c>
      <c r="E109" s="5" t="s">
        <v>27</v>
      </c>
      <c r="F109" s="5" t="s">
        <v>350</v>
      </c>
      <c r="G109" t="s">
        <v>415</v>
      </c>
      <c r="J109">
        <v>7.99</v>
      </c>
      <c r="L109">
        <v>0.05</v>
      </c>
      <c r="M109" t="s">
        <v>92</v>
      </c>
      <c r="N109">
        <v>0.02</v>
      </c>
      <c r="O109" t="s">
        <v>92</v>
      </c>
      <c r="P109">
        <v>16.5</v>
      </c>
      <c r="Q109" t="s">
        <v>93</v>
      </c>
      <c r="T109">
        <v>3.9</v>
      </c>
      <c r="U109" t="s">
        <v>93</v>
      </c>
      <c r="V109">
        <v>46.3</v>
      </c>
      <c r="W109" t="s">
        <v>93</v>
      </c>
      <c r="X109">
        <v>22.8</v>
      </c>
      <c r="Y109" t="s">
        <v>93</v>
      </c>
      <c r="Z109">
        <v>14.1</v>
      </c>
      <c r="AA109" t="s">
        <v>93</v>
      </c>
      <c r="AB109">
        <v>5.0000000000000001E-3</v>
      </c>
      <c r="AC109" t="s">
        <v>92</v>
      </c>
      <c r="AF109">
        <v>5.0000000000000001E-3</v>
      </c>
      <c r="AG109" t="s">
        <v>92</v>
      </c>
      <c r="AH109">
        <v>5.0000000000000001E-3</v>
      </c>
      <c r="AI109" t="s">
        <v>92</v>
      </c>
      <c r="AJ109">
        <v>0.02</v>
      </c>
      <c r="AK109" t="s">
        <v>92</v>
      </c>
      <c r="AN109">
        <v>2E-3</v>
      </c>
      <c r="AO109" t="s">
        <v>92</v>
      </c>
      <c r="AP109">
        <v>12.2</v>
      </c>
      <c r="AQ109" t="s">
        <v>93</v>
      </c>
      <c r="AR109">
        <v>14.1</v>
      </c>
      <c r="AS109" t="s">
        <v>93</v>
      </c>
      <c r="AT109">
        <v>0.02</v>
      </c>
      <c r="AU109" t="s">
        <v>92</v>
      </c>
    </row>
    <row r="110" spans="1:49" x14ac:dyDescent="0.2">
      <c r="A110" s="2" t="s">
        <v>351</v>
      </c>
      <c r="B110" s="5" t="s">
        <v>352</v>
      </c>
      <c r="C110" s="5" t="s">
        <v>353</v>
      </c>
      <c r="E110" s="5" t="s">
        <v>27</v>
      </c>
      <c r="F110" s="5" t="s">
        <v>354</v>
      </c>
      <c r="G110" t="s">
        <v>415</v>
      </c>
      <c r="J110">
        <f>AVERAGE(8,9)</f>
        <v>8.5</v>
      </c>
      <c r="K110">
        <f>AVERAGE(180,320)</f>
        <v>250</v>
      </c>
      <c r="L110">
        <v>0.04</v>
      </c>
      <c r="M110" t="s">
        <v>92</v>
      </c>
      <c r="N110">
        <v>0.1</v>
      </c>
      <c r="O110" t="s">
        <v>92</v>
      </c>
      <c r="P110">
        <f>AVERAGE(2,10)</f>
        <v>6</v>
      </c>
      <c r="Q110" t="s">
        <v>93</v>
      </c>
      <c r="T110">
        <f>AVERAGE(1,3)</f>
        <v>2</v>
      </c>
      <c r="U110" t="s">
        <v>93</v>
      </c>
      <c r="V110">
        <f>AVERAGE(10,50)</f>
        <v>30</v>
      </c>
      <c r="W110" t="s">
        <v>93</v>
      </c>
      <c r="X110">
        <f>AVERAGE(2,8)</f>
        <v>5</v>
      </c>
      <c r="Y110" t="s">
        <v>93</v>
      </c>
      <c r="Z110">
        <f>AVERAGE(20,35)</f>
        <v>27.5</v>
      </c>
      <c r="AA110" t="s">
        <v>93</v>
      </c>
      <c r="AB110">
        <v>0.02</v>
      </c>
      <c r="AC110" t="s">
        <v>92</v>
      </c>
      <c r="AF110">
        <v>0.01</v>
      </c>
      <c r="AG110" t="s">
        <v>92</v>
      </c>
      <c r="AH110">
        <v>0.01</v>
      </c>
      <c r="AI110" t="s">
        <v>92</v>
      </c>
      <c r="AP110">
        <f>AVERAGE(5,15)</f>
        <v>10</v>
      </c>
      <c r="AQ110" t="s">
        <v>93</v>
      </c>
      <c r="AR110">
        <f>AVERAGE(10,25)</f>
        <v>17.5</v>
      </c>
      <c r="AS110" t="s">
        <v>93</v>
      </c>
      <c r="AT110">
        <v>0.05</v>
      </c>
      <c r="AU110" t="s">
        <v>92</v>
      </c>
    </row>
    <row r="111" spans="1:49" x14ac:dyDescent="0.2">
      <c r="A111" s="2" t="s">
        <v>355</v>
      </c>
      <c r="B111" s="5" t="s">
        <v>358</v>
      </c>
      <c r="C111" s="5" t="s">
        <v>356</v>
      </c>
      <c r="D111" s="5">
        <v>2023</v>
      </c>
      <c r="E111" s="5" t="s">
        <v>27</v>
      </c>
      <c r="F111" s="5" t="s">
        <v>357</v>
      </c>
      <c r="G111" t="s">
        <v>415</v>
      </c>
      <c r="J111">
        <v>7.93</v>
      </c>
      <c r="K111">
        <v>261</v>
      </c>
      <c r="L111">
        <v>0.01</v>
      </c>
      <c r="M111" t="s">
        <v>92</v>
      </c>
      <c r="N111">
        <v>0.01</v>
      </c>
      <c r="O111" t="s">
        <v>92</v>
      </c>
      <c r="P111">
        <v>0.5</v>
      </c>
      <c r="Q111" t="s">
        <v>92</v>
      </c>
      <c r="T111">
        <v>0.8</v>
      </c>
      <c r="U111" t="s">
        <v>93</v>
      </c>
      <c r="V111">
        <v>42.1</v>
      </c>
      <c r="W111" t="s">
        <v>93</v>
      </c>
      <c r="X111">
        <v>3.8</v>
      </c>
      <c r="Y111" t="s">
        <v>93</v>
      </c>
      <c r="Z111">
        <v>13.6</v>
      </c>
      <c r="AA111" t="s">
        <v>93</v>
      </c>
      <c r="AB111">
        <v>0.01</v>
      </c>
      <c r="AC111" t="s">
        <v>92</v>
      </c>
      <c r="AH111">
        <v>5.0000000000000001E-3</v>
      </c>
      <c r="AI111" t="s">
        <v>92</v>
      </c>
      <c r="AP111">
        <v>5.3</v>
      </c>
      <c r="AQ111" t="s">
        <v>93</v>
      </c>
      <c r="AR111">
        <v>8.6</v>
      </c>
      <c r="AS111" t="s">
        <v>93</v>
      </c>
      <c r="AT111">
        <v>0.02</v>
      </c>
      <c r="AU111" t="s">
        <v>92</v>
      </c>
      <c r="AV111">
        <v>0.6</v>
      </c>
      <c r="AW111" t="s">
        <v>93</v>
      </c>
    </row>
    <row r="112" spans="1:49" x14ac:dyDescent="0.2">
      <c r="A112" s="2" t="s">
        <v>355</v>
      </c>
      <c r="B112" s="5" t="s">
        <v>359</v>
      </c>
      <c r="C112" s="5" t="s">
        <v>356</v>
      </c>
      <c r="D112" s="5">
        <v>2023</v>
      </c>
      <c r="E112" s="5" t="s">
        <v>27</v>
      </c>
      <c r="F112" s="5" t="s">
        <v>357</v>
      </c>
      <c r="G112" t="s">
        <v>415</v>
      </c>
      <c r="J112">
        <v>8.07</v>
      </c>
      <c r="K112">
        <v>122</v>
      </c>
      <c r="L112">
        <v>0.01</v>
      </c>
      <c r="M112" t="s">
        <v>92</v>
      </c>
      <c r="N112">
        <v>0.01</v>
      </c>
      <c r="O112" t="s">
        <v>92</v>
      </c>
      <c r="P112">
        <v>2.4</v>
      </c>
      <c r="Q112" t="s">
        <v>93</v>
      </c>
      <c r="T112">
        <v>1.4</v>
      </c>
      <c r="U112" t="s">
        <v>93</v>
      </c>
      <c r="V112">
        <v>13.7</v>
      </c>
      <c r="W112" t="s">
        <v>93</v>
      </c>
      <c r="X112">
        <v>5.4</v>
      </c>
      <c r="Y112" t="s">
        <v>93</v>
      </c>
      <c r="Z112">
        <v>4.8</v>
      </c>
      <c r="AA112" t="s">
        <v>93</v>
      </c>
      <c r="AB112">
        <v>0.01</v>
      </c>
      <c r="AC112" t="s">
        <v>92</v>
      </c>
      <c r="AH112">
        <v>5.0000000000000001E-3</v>
      </c>
      <c r="AI112" t="s">
        <v>92</v>
      </c>
      <c r="AP112">
        <v>0.7</v>
      </c>
      <c r="AQ112" t="s">
        <v>93</v>
      </c>
      <c r="AR112">
        <v>1.9</v>
      </c>
      <c r="AS112" t="s">
        <v>93</v>
      </c>
      <c r="AT112">
        <v>0.02</v>
      </c>
      <c r="AU112" t="s">
        <v>92</v>
      </c>
      <c r="AV112">
        <v>0.57999999999999996</v>
      </c>
      <c r="AW112" t="s">
        <v>93</v>
      </c>
    </row>
    <row r="113" spans="1:49" x14ac:dyDescent="0.2">
      <c r="A113" s="2" t="s">
        <v>360</v>
      </c>
      <c r="B113" s="5" t="s">
        <v>361</v>
      </c>
      <c r="C113" s="5" t="s">
        <v>362</v>
      </c>
      <c r="D113" s="5">
        <v>2023</v>
      </c>
      <c r="E113" s="5" t="s">
        <v>27</v>
      </c>
      <c r="F113" s="5" t="s">
        <v>363</v>
      </c>
      <c r="G113" t="s">
        <v>415</v>
      </c>
      <c r="J113">
        <v>7.79</v>
      </c>
      <c r="K113">
        <v>413</v>
      </c>
      <c r="L113">
        <v>0.01</v>
      </c>
      <c r="M113" t="s">
        <v>92</v>
      </c>
      <c r="N113">
        <v>0.01</v>
      </c>
      <c r="O113" t="s">
        <v>92</v>
      </c>
      <c r="P113">
        <v>2.5</v>
      </c>
      <c r="Q113" t="s">
        <v>93</v>
      </c>
      <c r="T113">
        <v>0.8</v>
      </c>
      <c r="U113" t="s">
        <v>93</v>
      </c>
      <c r="V113">
        <v>61.8</v>
      </c>
      <c r="W113" t="s">
        <v>93</v>
      </c>
      <c r="X113">
        <v>12.3</v>
      </c>
      <c r="Y113" t="s">
        <v>93</v>
      </c>
      <c r="Z113">
        <v>20.5</v>
      </c>
      <c r="AA113" t="s">
        <v>93</v>
      </c>
      <c r="AB113">
        <v>0.01</v>
      </c>
      <c r="AC113" t="s">
        <v>92</v>
      </c>
      <c r="AF113">
        <v>2E-3</v>
      </c>
      <c r="AG113" t="s">
        <v>93</v>
      </c>
      <c r="AH113">
        <v>2.5000000000000001E-3</v>
      </c>
      <c r="AI113" t="s">
        <v>92</v>
      </c>
      <c r="AJ113">
        <v>0.03</v>
      </c>
      <c r="AK113" t="s">
        <v>93</v>
      </c>
      <c r="AN113">
        <v>1E-3</v>
      </c>
      <c r="AO113" t="s">
        <v>92</v>
      </c>
      <c r="AP113">
        <v>4.7</v>
      </c>
      <c r="AQ113" t="s">
        <v>93</v>
      </c>
      <c r="AR113">
        <v>8.6999999999999993</v>
      </c>
      <c r="AS113" t="s">
        <v>93</v>
      </c>
      <c r="AT113">
        <v>5.0000000000000001E-3</v>
      </c>
      <c r="AU113" t="s">
        <v>92</v>
      </c>
      <c r="AV113">
        <v>0.69</v>
      </c>
      <c r="AW113" t="s">
        <v>93</v>
      </c>
    </row>
    <row r="114" spans="1:49" x14ac:dyDescent="0.2">
      <c r="A114" s="2" t="s">
        <v>364</v>
      </c>
      <c r="B114" s="5" t="s">
        <v>365</v>
      </c>
      <c r="C114" s="5" t="s">
        <v>366</v>
      </c>
      <c r="D114" s="5">
        <v>2023</v>
      </c>
      <c r="E114" s="5" t="s">
        <v>35</v>
      </c>
      <c r="F114" s="5" t="s">
        <v>367</v>
      </c>
      <c r="G114" t="s">
        <v>415</v>
      </c>
      <c r="J114">
        <v>7.7</v>
      </c>
      <c r="K114">
        <v>336</v>
      </c>
      <c r="L114">
        <v>0.02</v>
      </c>
      <c r="M114" t="s">
        <v>92</v>
      </c>
      <c r="N114">
        <v>5.0000000000000001E-3</v>
      </c>
      <c r="O114" t="s">
        <v>92</v>
      </c>
      <c r="P114">
        <v>6.1</v>
      </c>
      <c r="Q114" t="s">
        <v>93</v>
      </c>
      <c r="R114">
        <v>0.01</v>
      </c>
      <c r="S114" t="s">
        <v>92</v>
      </c>
      <c r="T114">
        <v>0.44</v>
      </c>
      <c r="U114" t="s">
        <v>93</v>
      </c>
      <c r="V114">
        <v>53.7</v>
      </c>
      <c r="W114" t="s">
        <v>93</v>
      </c>
      <c r="X114">
        <v>13.4</v>
      </c>
      <c r="Y114" t="s">
        <v>93</v>
      </c>
      <c r="Z114">
        <v>6.3</v>
      </c>
      <c r="AA114" t="s">
        <v>93</v>
      </c>
      <c r="AB114">
        <v>0.01</v>
      </c>
      <c r="AC114" t="s">
        <v>92</v>
      </c>
      <c r="AH114">
        <v>5.0000000000000001E-3</v>
      </c>
      <c r="AI114" t="s">
        <v>92</v>
      </c>
      <c r="AP114">
        <v>4.47</v>
      </c>
      <c r="AQ114" t="s">
        <v>93</v>
      </c>
      <c r="AV114">
        <v>0.6</v>
      </c>
      <c r="AW114" t="s">
        <v>93</v>
      </c>
    </row>
    <row r="115" spans="1:49" x14ac:dyDescent="0.2">
      <c r="A115" s="2" t="s">
        <v>368</v>
      </c>
      <c r="B115" s="5" t="s">
        <v>369</v>
      </c>
      <c r="C115" s="5" t="s">
        <v>370</v>
      </c>
      <c r="D115" s="5">
        <v>2023</v>
      </c>
      <c r="E115" s="5" t="s">
        <v>35</v>
      </c>
      <c r="F115" s="5" t="s">
        <v>371</v>
      </c>
      <c r="G115" t="s">
        <v>415</v>
      </c>
      <c r="J115">
        <v>7.4</v>
      </c>
      <c r="K115">
        <v>640</v>
      </c>
      <c r="AB115" s="16">
        <v>0.01</v>
      </c>
      <c r="AC115" t="s">
        <v>92</v>
      </c>
      <c r="AD115" s="16">
        <v>8.0000000000000002E-3</v>
      </c>
      <c r="AE115" t="s">
        <v>93</v>
      </c>
      <c r="AF115" s="16">
        <v>1E-3</v>
      </c>
      <c r="AG115" t="s">
        <v>92</v>
      </c>
      <c r="AH115" s="16">
        <v>2E-3</v>
      </c>
      <c r="AI115" t="s">
        <v>92</v>
      </c>
      <c r="AJ115" s="16">
        <v>0.02</v>
      </c>
      <c r="AK115" t="s">
        <v>93</v>
      </c>
      <c r="AN115" s="16">
        <v>1E-3</v>
      </c>
      <c r="AO115" t="s">
        <v>92</v>
      </c>
      <c r="AT115" s="16">
        <v>5.0000000000000001E-3</v>
      </c>
      <c r="AU115" t="s">
        <v>92</v>
      </c>
    </row>
    <row r="116" spans="1:49" x14ac:dyDescent="0.2">
      <c r="A116" s="2" t="s">
        <v>372</v>
      </c>
      <c r="B116" s="5" t="s">
        <v>373</v>
      </c>
      <c r="C116" s="5" t="s">
        <v>374</v>
      </c>
      <c r="D116" s="5">
        <v>2023</v>
      </c>
      <c r="E116" s="5" t="s">
        <v>35</v>
      </c>
      <c r="F116" s="5" t="s">
        <v>375</v>
      </c>
      <c r="G116" t="s">
        <v>415</v>
      </c>
      <c r="J116">
        <v>7.9</v>
      </c>
      <c r="K116">
        <v>292</v>
      </c>
      <c r="L116">
        <v>0.01</v>
      </c>
      <c r="M116" t="s">
        <v>92</v>
      </c>
      <c r="N116">
        <v>1E-3</v>
      </c>
      <c r="O116" t="s">
        <v>92</v>
      </c>
      <c r="P116">
        <v>3.7</v>
      </c>
      <c r="Q116" t="s">
        <v>93</v>
      </c>
      <c r="R116">
        <v>0.01</v>
      </c>
      <c r="S116" t="s">
        <v>92</v>
      </c>
      <c r="T116">
        <v>0.3</v>
      </c>
      <c r="U116" t="s">
        <v>93</v>
      </c>
      <c r="V116">
        <v>40.4</v>
      </c>
      <c r="W116" t="s">
        <v>93</v>
      </c>
      <c r="X116">
        <v>13</v>
      </c>
      <c r="Y116" t="s">
        <v>93</v>
      </c>
      <c r="Z116">
        <v>4.9000000000000004</v>
      </c>
      <c r="AA116" t="s">
        <v>93</v>
      </c>
      <c r="AB116" s="16">
        <v>8.0000000000000004E-4</v>
      </c>
      <c r="AC116" t="s">
        <v>92</v>
      </c>
      <c r="AD116" s="16">
        <v>1.0300000000000001E-3</v>
      </c>
      <c r="AE116" t="s">
        <v>92</v>
      </c>
      <c r="AF116" s="16">
        <v>4.4000000000000002E-4</v>
      </c>
      <c r="AG116" t="s">
        <v>92</v>
      </c>
      <c r="AH116" s="16">
        <v>3.1E-4</v>
      </c>
      <c r="AI116" t="s">
        <v>92</v>
      </c>
      <c r="AJ116" s="16">
        <v>0.02</v>
      </c>
      <c r="AK116" t="s">
        <v>92</v>
      </c>
      <c r="AN116" s="16">
        <v>1E-3</v>
      </c>
      <c r="AO116" t="s">
        <v>92</v>
      </c>
      <c r="AP116">
        <v>0.6</v>
      </c>
      <c r="AQ116" t="s">
        <v>93</v>
      </c>
      <c r="AR116">
        <v>0.7</v>
      </c>
      <c r="AS116" t="s">
        <v>93</v>
      </c>
      <c r="AT116" s="16">
        <v>0.01</v>
      </c>
      <c r="AU116" t="s">
        <v>92</v>
      </c>
    </row>
    <row r="117" spans="1:49" x14ac:dyDescent="0.2">
      <c r="A117" s="2" t="s">
        <v>376</v>
      </c>
      <c r="B117" s="5" t="s">
        <v>377</v>
      </c>
      <c r="C117" s="5" t="s">
        <v>378</v>
      </c>
      <c r="D117" s="5">
        <v>2023</v>
      </c>
      <c r="E117" s="5" t="s">
        <v>35</v>
      </c>
      <c r="F117" s="5" t="s">
        <v>379</v>
      </c>
      <c r="G117" t="s">
        <v>415</v>
      </c>
      <c r="J117">
        <v>7.1</v>
      </c>
      <c r="K117">
        <v>717</v>
      </c>
      <c r="L117">
        <v>0.03</v>
      </c>
      <c r="M117" t="s">
        <v>92</v>
      </c>
      <c r="N117">
        <v>0.01</v>
      </c>
      <c r="O117" t="s">
        <v>92</v>
      </c>
      <c r="P117">
        <v>23.3</v>
      </c>
      <c r="Q117" t="s">
        <v>93</v>
      </c>
      <c r="T117">
        <v>4.3</v>
      </c>
      <c r="U117" t="s">
        <v>93</v>
      </c>
      <c r="V117">
        <v>100.3</v>
      </c>
      <c r="W117" t="s">
        <v>93</v>
      </c>
      <c r="X117">
        <v>24.9</v>
      </c>
      <c r="Y117" t="s">
        <v>93</v>
      </c>
      <c r="Z117">
        <v>29.9</v>
      </c>
      <c r="AA117" t="s">
        <v>93</v>
      </c>
      <c r="AB117">
        <v>1.0999999999999999E-2</v>
      </c>
      <c r="AC117" t="s">
        <v>93</v>
      </c>
      <c r="AH117">
        <v>2E-3</v>
      </c>
      <c r="AI117" t="s">
        <v>93</v>
      </c>
      <c r="AP117">
        <v>28.8</v>
      </c>
      <c r="AQ117" t="s">
        <v>93</v>
      </c>
      <c r="AR117">
        <v>52.2</v>
      </c>
      <c r="AS117" t="s">
        <v>93</v>
      </c>
    </row>
    <row r="118" spans="1:49" x14ac:dyDescent="0.2">
      <c r="A118" s="2" t="s">
        <v>380</v>
      </c>
      <c r="B118" s="5" t="s">
        <v>381</v>
      </c>
      <c r="C118" s="5" t="s">
        <v>382</v>
      </c>
      <c r="D118" s="5">
        <v>2022</v>
      </c>
      <c r="E118" s="5" t="s">
        <v>35</v>
      </c>
      <c r="F118" s="5" t="s">
        <v>383</v>
      </c>
      <c r="G118" t="s">
        <v>415</v>
      </c>
      <c r="J118">
        <v>7.5</v>
      </c>
      <c r="K118">
        <v>582</v>
      </c>
      <c r="L118">
        <v>0.05</v>
      </c>
      <c r="M118" t="s">
        <v>92</v>
      </c>
      <c r="N118">
        <v>5.0000000000000001E-3</v>
      </c>
      <c r="O118" t="s">
        <v>92</v>
      </c>
      <c r="P118">
        <v>3.4</v>
      </c>
      <c r="Q118" t="s">
        <v>93</v>
      </c>
      <c r="T118">
        <v>2</v>
      </c>
      <c r="U118" t="s">
        <v>92</v>
      </c>
      <c r="V118">
        <v>87.4</v>
      </c>
      <c r="W118" t="s">
        <v>93</v>
      </c>
      <c r="X118">
        <v>20.9</v>
      </c>
      <c r="Y118" t="s">
        <v>93</v>
      </c>
      <c r="Z118">
        <v>143</v>
      </c>
      <c r="AA118" t="s">
        <v>93</v>
      </c>
      <c r="AB118">
        <v>0.03</v>
      </c>
      <c r="AC118" t="s">
        <v>92</v>
      </c>
      <c r="AJ118">
        <v>0.01</v>
      </c>
      <c r="AK118" t="s">
        <v>92</v>
      </c>
      <c r="AP118">
        <v>2</v>
      </c>
      <c r="AQ118" t="s">
        <v>92</v>
      </c>
      <c r="AR118">
        <v>2</v>
      </c>
      <c r="AS118" t="s">
        <v>92</v>
      </c>
      <c r="AT118">
        <v>1.4999999999999999E-2</v>
      </c>
      <c r="AU118" t="s">
        <v>92</v>
      </c>
      <c r="AV118">
        <v>0.4</v>
      </c>
      <c r="AW118" t="s">
        <v>92</v>
      </c>
    </row>
    <row r="119" spans="1:49" x14ac:dyDescent="0.2">
      <c r="A119" s="2" t="s">
        <v>384</v>
      </c>
      <c r="B119" s="5" t="s">
        <v>385</v>
      </c>
      <c r="C119" s="5" t="s">
        <v>386</v>
      </c>
      <c r="D119" s="5">
        <v>2023</v>
      </c>
      <c r="E119" s="5" t="s">
        <v>27</v>
      </c>
      <c r="F119" s="5" t="s">
        <v>387</v>
      </c>
      <c r="G119" t="s">
        <v>415</v>
      </c>
      <c r="K119">
        <v>830</v>
      </c>
      <c r="L119">
        <v>0.03</v>
      </c>
      <c r="M119" t="s">
        <v>92</v>
      </c>
      <c r="N119">
        <v>0.01</v>
      </c>
      <c r="O119" t="s">
        <v>92</v>
      </c>
      <c r="P119">
        <v>36.4</v>
      </c>
      <c r="Q119" t="s">
        <v>93</v>
      </c>
      <c r="R119">
        <v>0.1</v>
      </c>
      <c r="S119" t="s">
        <v>92</v>
      </c>
      <c r="T119">
        <v>1</v>
      </c>
      <c r="U119" t="s">
        <v>93</v>
      </c>
      <c r="V119">
        <v>137</v>
      </c>
      <c r="W119" t="s">
        <v>93</v>
      </c>
      <c r="X119">
        <v>23.7</v>
      </c>
      <c r="Y119" t="s">
        <v>93</v>
      </c>
      <c r="Z119">
        <v>68.8</v>
      </c>
      <c r="AA119" t="s">
        <v>93</v>
      </c>
      <c r="AB119">
        <v>3.0000000000000001E-3</v>
      </c>
      <c r="AC119" t="s">
        <v>92</v>
      </c>
      <c r="AF119">
        <v>1E-3</v>
      </c>
      <c r="AG119" t="s">
        <v>92</v>
      </c>
      <c r="AH119">
        <v>1E-3</v>
      </c>
      <c r="AI119" t="s">
        <v>92</v>
      </c>
      <c r="AJ119">
        <v>0.01</v>
      </c>
      <c r="AK119" t="s">
        <v>93</v>
      </c>
      <c r="AN119">
        <v>5.0000000000000001E-4</v>
      </c>
      <c r="AO119" t="s">
        <v>92</v>
      </c>
      <c r="AP119">
        <v>4.5999999999999996</v>
      </c>
      <c r="AQ119" t="s">
        <v>93</v>
      </c>
      <c r="AR119">
        <v>27.3</v>
      </c>
      <c r="AS119" t="s">
        <v>93</v>
      </c>
      <c r="AT119">
        <v>5.0000000000000001E-3</v>
      </c>
      <c r="AU119" t="s">
        <v>93</v>
      </c>
      <c r="AV119">
        <v>0.5</v>
      </c>
      <c r="AW119" t="s">
        <v>93</v>
      </c>
    </row>
    <row r="120" spans="1:49" x14ac:dyDescent="0.2">
      <c r="A120" s="2" t="s">
        <v>388</v>
      </c>
      <c r="B120" s="5" t="s">
        <v>392</v>
      </c>
      <c r="C120" s="5" t="s">
        <v>389</v>
      </c>
      <c r="D120" s="5">
        <v>2023</v>
      </c>
      <c r="E120" s="5" t="s">
        <v>390</v>
      </c>
      <c r="F120" s="5" t="s">
        <v>391</v>
      </c>
      <c r="G120" t="s">
        <v>415</v>
      </c>
      <c r="J120">
        <v>8.4</v>
      </c>
      <c r="L120">
        <v>7.0000000000000007E-2</v>
      </c>
      <c r="M120" t="s">
        <v>93</v>
      </c>
      <c r="N120">
        <v>7.0000000000000001E-3</v>
      </c>
      <c r="O120" t="s">
        <v>92</v>
      </c>
      <c r="T120">
        <v>2.2999999999999998</v>
      </c>
      <c r="U120" t="s">
        <v>93</v>
      </c>
      <c r="V120">
        <v>23</v>
      </c>
      <c r="W120" t="s">
        <v>93</v>
      </c>
      <c r="X120">
        <v>4.7</v>
      </c>
      <c r="Y120" t="s">
        <v>93</v>
      </c>
      <c r="Z120">
        <v>46</v>
      </c>
      <c r="AA120" t="s">
        <v>93</v>
      </c>
      <c r="AB120">
        <v>0.01</v>
      </c>
      <c r="AC120" t="s">
        <v>92</v>
      </c>
      <c r="AF120">
        <v>1E-3</v>
      </c>
      <c r="AG120" t="s">
        <v>93</v>
      </c>
      <c r="AH120">
        <v>1E-3</v>
      </c>
      <c r="AI120" t="s">
        <v>92</v>
      </c>
      <c r="AP120">
        <v>12</v>
      </c>
      <c r="AQ120" t="s">
        <v>93</v>
      </c>
      <c r="AR120">
        <v>14</v>
      </c>
      <c r="AS120" t="s">
        <v>93</v>
      </c>
      <c r="AT120">
        <v>0.02</v>
      </c>
      <c r="AU120" t="s">
        <v>93</v>
      </c>
      <c r="AV120">
        <v>3.7</v>
      </c>
      <c r="AW120" t="s">
        <v>93</v>
      </c>
    </row>
    <row r="121" spans="1:49" x14ac:dyDescent="0.2">
      <c r="A121" s="2" t="s">
        <v>388</v>
      </c>
      <c r="B121" s="5" t="s">
        <v>393</v>
      </c>
      <c r="C121" s="5" t="s">
        <v>389</v>
      </c>
      <c r="D121" s="5">
        <v>2023</v>
      </c>
      <c r="E121" s="5" t="s">
        <v>390</v>
      </c>
      <c r="F121" s="5" t="s">
        <v>391</v>
      </c>
      <c r="G121" t="s">
        <v>415</v>
      </c>
      <c r="J121">
        <v>8.4</v>
      </c>
      <c r="L121">
        <v>7.0000000000000007E-2</v>
      </c>
      <c r="M121" t="s">
        <v>93</v>
      </c>
      <c r="N121">
        <v>7.0000000000000001E-3</v>
      </c>
      <c r="O121" t="s">
        <v>92</v>
      </c>
      <c r="T121">
        <v>2.8</v>
      </c>
      <c r="U121" t="s">
        <v>93</v>
      </c>
      <c r="V121">
        <v>35</v>
      </c>
      <c r="W121" t="s">
        <v>93</v>
      </c>
      <c r="X121">
        <v>5.4</v>
      </c>
      <c r="Y121" t="s">
        <v>93</v>
      </c>
      <c r="Z121">
        <v>48</v>
      </c>
      <c r="AA121" t="s">
        <v>93</v>
      </c>
      <c r="AB121">
        <v>0.01</v>
      </c>
      <c r="AC121" t="s">
        <v>92</v>
      </c>
      <c r="AF121">
        <v>1E-3</v>
      </c>
      <c r="AG121" t="s">
        <v>93</v>
      </c>
      <c r="AH121">
        <v>1E-3</v>
      </c>
      <c r="AI121" t="s">
        <v>92</v>
      </c>
      <c r="AP121">
        <v>15</v>
      </c>
      <c r="AQ121" t="s">
        <v>93</v>
      </c>
      <c r="AR121">
        <v>19</v>
      </c>
      <c r="AS121" t="s">
        <v>93</v>
      </c>
      <c r="AT121">
        <v>0.02</v>
      </c>
      <c r="AU121" t="s">
        <v>93</v>
      </c>
      <c r="AV121">
        <v>4.2</v>
      </c>
      <c r="AW121" t="s">
        <v>93</v>
      </c>
    </row>
    <row r="122" spans="1:49" x14ac:dyDescent="0.2">
      <c r="A122" s="2" t="s">
        <v>396</v>
      </c>
      <c r="C122" s="2" t="s">
        <v>395</v>
      </c>
      <c r="D122" s="5">
        <v>2023</v>
      </c>
      <c r="E122" s="5" t="s">
        <v>390</v>
      </c>
      <c r="F122" s="5" t="s">
        <v>394</v>
      </c>
      <c r="G122" t="s">
        <v>415</v>
      </c>
      <c r="J122">
        <v>7.8</v>
      </c>
      <c r="K122">
        <v>19.5</v>
      </c>
      <c r="L122" s="16">
        <v>0.01</v>
      </c>
      <c r="M122" t="s">
        <v>92</v>
      </c>
      <c r="N122" s="16">
        <v>1E-3</v>
      </c>
      <c r="O122" t="s">
        <v>92</v>
      </c>
      <c r="P122" s="16">
        <v>0.41</v>
      </c>
      <c r="Q122" t="s">
        <v>93</v>
      </c>
      <c r="R122">
        <f>0.005/0.33</f>
        <v>1.5151515151515152E-2</v>
      </c>
      <c r="S122" t="s">
        <v>92</v>
      </c>
      <c r="T122">
        <v>1.2</v>
      </c>
      <c r="U122" t="s">
        <v>93</v>
      </c>
      <c r="V122">
        <v>18</v>
      </c>
      <c r="W122" t="s">
        <v>93</v>
      </c>
      <c r="X122">
        <v>1.5</v>
      </c>
      <c r="Y122" t="s">
        <v>93</v>
      </c>
      <c r="Z122">
        <v>26</v>
      </c>
      <c r="AA122" t="s">
        <v>93</v>
      </c>
      <c r="AB122" s="16">
        <v>5.0000000000000004E-6</v>
      </c>
      <c r="AC122" t="s">
        <v>92</v>
      </c>
      <c r="AF122">
        <v>0.3</v>
      </c>
      <c r="AG122" t="s">
        <v>93</v>
      </c>
      <c r="AH122">
        <v>3.0000000000000001E-3</v>
      </c>
      <c r="AI122" t="s">
        <v>93</v>
      </c>
      <c r="AJ122" s="16">
        <v>7.0000000000000001E-3</v>
      </c>
      <c r="AK122" t="s">
        <v>93</v>
      </c>
      <c r="AP122">
        <v>19</v>
      </c>
      <c r="AQ122" t="s">
        <v>93</v>
      </c>
      <c r="AR122">
        <v>9</v>
      </c>
      <c r="AS122" t="s">
        <v>93</v>
      </c>
      <c r="AT122">
        <v>0.02</v>
      </c>
      <c r="AU122" t="s">
        <v>92</v>
      </c>
      <c r="AV122">
        <v>2</v>
      </c>
      <c r="AW122" t="s">
        <v>93</v>
      </c>
    </row>
    <row r="123" spans="1:49" x14ac:dyDescent="0.2">
      <c r="A123" s="2" t="s">
        <v>397</v>
      </c>
      <c r="B123" s="5" t="s">
        <v>398</v>
      </c>
      <c r="D123" s="5">
        <v>2009</v>
      </c>
      <c r="E123" s="5" t="s">
        <v>117</v>
      </c>
      <c r="F123" s="5" t="s">
        <v>399</v>
      </c>
      <c r="G123" t="s">
        <v>414</v>
      </c>
      <c r="J123" s="3">
        <v>6.5</v>
      </c>
      <c r="K123">
        <v>56.2</v>
      </c>
      <c r="L123">
        <v>0.57999999999999996</v>
      </c>
      <c r="M123" t="s">
        <v>93</v>
      </c>
      <c r="P123">
        <v>2.8</v>
      </c>
      <c r="Q123" t="s">
        <v>93</v>
      </c>
      <c r="R123">
        <v>0.17</v>
      </c>
      <c r="S123" t="s">
        <v>93</v>
      </c>
      <c r="T123">
        <v>1.2</v>
      </c>
      <c r="U123" t="s">
        <v>93</v>
      </c>
      <c r="V123">
        <v>4.4000000000000004</v>
      </c>
      <c r="W123" t="s">
        <v>93</v>
      </c>
      <c r="X123">
        <v>0.27</v>
      </c>
      <c r="Y123" t="s">
        <v>93</v>
      </c>
      <c r="Z123">
        <v>1.9</v>
      </c>
      <c r="AA123" t="s">
        <v>93</v>
      </c>
      <c r="AP123">
        <v>1.1000000000000001</v>
      </c>
      <c r="AQ123" t="s">
        <v>93</v>
      </c>
      <c r="AV123">
        <v>2.2999999999999998</v>
      </c>
      <c r="AW123" t="s">
        <v>93</v>
      </c>
    </row>
    <row r="124" spans="1:49" x14ac:dyDescent="0.2">
      <c r="A124" s="2" t="s">
        <v>403</v>
      </c>
      <c r="C124" s="5" t="s">
        <v>400</v>
      </c>
      <c r="D124" s="5">
        <v>2004</v>
      </c>
      <c r="E124" s="5" t="s">
        <v>401</v>
      </c>
      <c r="F124" s="5" t="s">
        <v>402</v>
      </c>
      <c r="G124" t="s">
        <v>414</v>
      </c>
      <c r="J124" s="3">
        <v>6.33</v>
      </c>
      <c r="L124">
        <v>60.56</v>
      </c>
      <c r="M124" t="s">
        <v>93</v>
      </c>
      <c r="P124">
        <v>56.9</v>
      </c>
      <c r="Q124" t="s">
        <v>93</v>
      </c>
      <c r="R124">
        <v>18.2</v>
      </c>
      <c r="S124" t="s">
        <v>93</v>
      </c>
      <c r="T124">
        <v>23.56</v>
      </c>
      <c r="U124" t="s">
        <v>93</v>
      </c>
      <c r="V124">
        <v>147.75</v>
      </c>
      <c r="W124" t="s">
        <v>93</v>
      </c>
      <c r="X124">
        <v>17.899999999999999</v>
      </c>
      <c r="Y124" t="s">
        <v>93</v>
      </c>
      <c r="Z124">
        <v>89.52</v>
      </c>
      <c r="AA124" t="s">
        <v>93</v>
      </c>
      <c r="AP124">
        <v>63.3</v>
      </c>
      <c r="AQ124" t="s">
        <v>93</v>
      </c>
      <c r="AR124">
        <v>58.55</v>
      </c>
      <c r="AS124" t="s">
        <v>93</v>
      </c>
    </row>
    <row r="125" spans="1:49" x14ac:dyDescent="0.2">
      <c r="A125" s="2" t="s">
        <v>407</v>
      </c>
      <c r="C125" s="5" t="s">
        <v>406</v>
      </c>
      <c r="E125" s="5" t="s">
        <v>405</v>
      </c>
      <c r="F125" s="5" t="s">
        <v>404</v>
      </c>
      <c r="G125" t="s">
        <v>414</v>
      </c>
      <c r="J125" s="3">
        <v>7.24</v>
      </c>
      <c r="L125">
        <v>0.12</v>
      </c>
      <c r="M125" t="s">
        <v>93</v>
      </c>
      <c r="N125">
        <v>0.06</v>
      </c>
      <c r="O125" t="s">
        <v>93</v>
      </c>
      <c r="P125">
        <v>1.1399999999999999</v>
      </c>
      <c r="Q125" t="s">
        <v>93</v>
      </c>
      <c r="V125">
        <v>13.32</v>
      </c>
      <c r="W125" t="s">
        <v>93</v>
      </c>
      <c r="Z125">
        <v>8.66</v>
      </c>
      <c r="AA125" t="s">
        <v>93</v>
      </c>
      <c r="AB125">
        <f>0.02566</f>
        <v>2.5659999999999999E-2</v>
      </c>
      <c r="AC125" t="s">
        <v>93</v>
      </c>
      <c r="AP125">
        <v>4.1500000000000004</v>
      </c>
      <c r="AQ125" t="s">
        <v>93</v>
      </c>
      <c r="AR125">
        <v>5.73</v>
      </c>
      <c r="AS125" t="s">
        <v>93</v>
      </c>
    </row>
    <row r="126" spans="1:49" x14ac:dyDescent="0.2">
      <c r="A126" s="2" t="s">
        <v>410</v>
      </c>
      <c r="C126" s="5" t="s">
        <v>408</v>
      </c>
      <c r="D126" s="5">
        <v>2006</v>
      </c>
      <c r="E126" s="5" t="s">
        <v>405</v>
      </c>
      <c r="F126" s="5" t="s">
        <v>409</v>
      </c>
      <c r="G126" t="s">
        <v>414</v>
      </c>
      <c r="J126" s="3">
        <v>7.07</v>
      </c>
      <c r="L126">
        <v>1.35</v>
      </c>
      <c r="M126" t="s">
        <v>93</v>
      </c>
      <c r="N126">
        <v>0.04</v>
      </c>
      <c r="O126" t="s">
        <v>93</v>
      </c>
      <c r="P126">
        <v>1.23</v>
      </c>
      <c r="Q126" t="s">
        <v>93</v>
      </c>
      <c r="V126">
        <v>5.43</v>
      </c>
      <c r="W126" t="s">
        <v>93</v>
      </c>
      <c r="Z126">
        <v>3.35</v>
      </c>
      <c r="AA126" t="s">
        <v>93</v>
      </c>
      <c r="AB126">
        <f>0.0615</f>
        <v>6.1499999999999999E-2</v>
      </c>
      <c r="AC126" t="s">
        <v>93</v>
      </c>
      <c r="AP126">
        <v>2.62</v>
      </c>
      <c r="AQ126" t="s">
        <v>93</v>
      </c>
      <c r="AR126">
        <v>3.83</v>
      </c>
      <c r="AS126" t="s">
        <v>93</v>
      </c>
    </row>
    <row r="127" spans="1:49" x14ac:dyDescent="0.2">
      <c r="A127" s="2" t="s">
        <v>411</v>
      </c>
      <c r="E127" s="5" t="s">
        <v>412</v>
      </c>
      <c r="F127" s="5" t="s">
        <v>413</v>
      </c>
      <c r="G127" t="s">
        <v>414</v>
      </c>
      <c r="J127" s="3">
        <v>8.31</v>
      </c>
      <c r="L127">
        <v>0.01</v>
      </c>
      <c r="M127" t="s">
        <v>93</v>
      </c>
      <c r="N127">
        <v>1.2999999999999999E-2</v>
      </c>
      <c r="O127" t="s">
        <v>93</v>
      </c>
      <c r="P127">
        <v>7.04</v>
      </c>
      <c r="Q127" t="s">
        <v>93</v>
      </c>
      <c r="R127">
        <v>0.09</v>
      </c>
      <c r="S127" t="s">
        <v>93</v>
      </c>
      <c r="T127">
        <v>2.4</v>
      </c>
      <c r="U127" t="s">
        <v>93</v>
      </c>
      <c r="V127">
        <v>15.2</v>
      </c>
      <c r="W127" t="s">
        <v>93</v>
      </c>
      <c r="X127">
        <v>0.6</v>
      </c>
      <c r="Y127" t="s">
        <v>93</v>
      </c>
      <c r="Z127">
        <v>8</v>
      </c>
      <c r="AA127" t="s">
        <v>93</v>
      </c>
      <c r="AB127">
        <f>0.011</f>
        <v>1.0999999999999999E-2</v>
      </c>
      <c r="AC127" t="s">
        <v>93</v>
      </c>
      <c r="AD127">
        <f>0.01</f>
        <v>0.01</v>
      </c>
      <c r="AE127" t="s">
        <v>93</v>
      </c>
      <c r="AF127">
        <f>0.0025</f>
        <v>2.5000000000000001E-3</v>
      </c>
      <c r="AG127" t="s">
        <v>92</v>
      </c>
      <c r="AH127">
        <f>0.001</f>
        <v>1E-3</v>
      </c>
      <c r="AI127" t="s">
        <v>93</v>
      </c>
      <c r="AN127">
        <f>0.01</f>
        <v>0.01</v>
      </c>
      <c r="AO127" t="s">
        <v>92</v>
      </c>
      <c r="AP127">
        <v>6</v>
      </c>
      <c r="AQ127" t="s">
        <v>93</v>
      </c>
      <c r="AR127">
        <v>7</v>
      </c>
      <c r="AS127" t="s">
        <v>93</v>
      </c>
    </row>
    <row r="128" spans="1:49" x14ac:dyDescent="0.2">
      <c r="C128" s="5" t="s">
        <v>418</v>
      </c>
      <c r="E128" s="5" t="s">
        <v>117</v>
      </c>
      <c r="F128" s="5" t="s">
        <v>419</v>
      </c>
      <c r="G128" t="s">
        <v>415</v>
      </c>
      <c r="J128">
        <v>8.1999999999999993</v>
      </c>
      <c r="K128">
        <v>485</v>
      </c>
      <c r="L128">
        <v>0.03</v>
      </c>
      <c r="M128" t="s">
        <v>93</v>
      </c>
      <c r="N128">
        <v>0.02</v>
      </c>
      <c r="O128" t="s">
        <v>93</v>
      </c>
      <c r="P128">
        <v>0.64</v>
      </c>
      <c r="Q128" t="s">
        <v>93</v>
      </c>
      <c r="AB128">
        <f>0.02</f>
        <v>0.02</v>
      </c>
      <c r="AC128" t="s">
        <v>92</v>
      </c>
    </row>
    <row r="129" spans="1:43" x14ac:dyDescent="0.2">
      <c r="C129" s="5" t="s">
        <v>420</v>
      </c>
      <c r="E129" s="5" t="s">
        <v>117</v>
      </c>
      <c r="F129" s="5" t="s">
        <v>421</v>
      </c>
      <c r="G129" t="s">
        <v>415</v>
      </c>
      <c r="J129">
        <v>7.4</v>
      </c>
      <c r="K129">
        <v>507</v>
      </c>
      <c r="L129">
        <v>0.01</v>
      </c>
      <c r="M129" t="s">
        <v>92</v>
      </c>
      <c r="P129">
        <v>1.8</v>
      </c>
      <c r="Q129" t="s">
        <v>93</v>
      </c>
      <c r="Z129">
        <v>8.1</v>
      </c>
      <c r="AA129" t="s">
        <v>93</v>
      </c>
    </row>
    <row r="130" spans="1:43" x14ac:dyDescent="0.2">
      <c r="A130" s="2" t="s">
        <v>424</v>
      </c>
      <c r="C130" s="5" t="s">
        <v>422</v>
      </c>
      <c r="E130" s="5" t="s">
        <v>117</v>
      </c>
      <c r="F130" s="5" t="s">
        <v>423</v>
      </c>
      <c r="G130" t="s">
        <v>415</v>
      </c>
      <c r="J130">
        <v>7.91</v>
      </c>
      <c r="L130">
        <v>0.05</v>
      </c>
      <c r="M130" t="s">
        <v>92</v>
      </c>
    </row>
    <row r="131" spans="1:43" x14ac:dyDescent="0.2">
      <c r="A131" s="2" t="s">
        <v>424</v>
      </c>
      <c r="B131" s="5" t="s">
        <v>425</v>
      </c>
      <c r="C131" s="5" t="s">
        <v>426</v>
      </c>
      <c r="E131" s="5" t="s">
        <v>117</v>
      </c>
      <c r="F131" s="5" t="s">
        <v>427</v>
      </c>
      <c r="G131" t="s">
        <v>415</v>
      </c>
      <c r="J131">
        <v>8</v>
      </c>
      <c r="K131">
        <v>351</v>
      </c>
      <c r="L131">
        <v>1.0999999999999999E-2</v>
      </c>
      <c r="M131" t="s">
        <v>93</v>
      </c>
      <c r="AB131">
        <f>0.068</f>
        <v>6.8000000000000005E-2</v>
      </c>
      <c r="AC131" t="s">
        <v>93</v>
      </c>
    </row>
    <row r="132" spans="1:43" x14ac:dyDescent="0.2">
      <c r="A132" s="2" t="s">
        <v>424</v>
      </c>
      <c r="B132" s="5" t="s">
        <v>428</v>
      </c>
      <c r="C132" s="5" t="s">
        <v>429</v>
      </c>
      <c r="E132" s="5" t="s">
        <v>117</v>
      </c>
      <c r="F132" s="5" t="s">
        <v>430</v>
      </c>
      <c r="G132" t="s">
        <v>415</v>
      </c>
      <c r="J132">
        <v>7</v>
      </c>
      <c r="K132">
        <v>635</v>
      </c>
      <c r="L132">
        <v>0.01</v>
      </c>
      <c r="M132" t="s">
        <v>92</v>
      </c>
      <c r="N132">
        <v>0.01</v>
      </c>
      <c r="O132" t="s">
        <v>92</v>
      </c>
      <c r="P132">
        <v>12</v>
      </c>
      <c r="Q132" t="s">
        <v>93</v>
      </c>
      <c r="AB132">
        <f>0.005</f>
        <v>5.0000000000000001E-3</v>
      </c>
      <c r="AC132" t="s">
        <v>92</v>
      </c>
      <c r="AD132">
        <f>0.007</f>
        <v>7.0000000000000001E-3</v>
      </c>
      <c r="AE132" t="s">
        <v>93</v>
      </c>
      <c r="AF132">
        <f>0.023</f>
        <v>2.3E-2</v>
      </c>
      <c r="AG132" t="s">
        <v>93</v>
      </c>
      <c r="AN132">
        <f>0.0005</f>
        <v>5.0000000000000001E-4</v>
      </c>
      <c r="AO132" t="s">
        <v>92</v>
      </c>
    </row>
    <row r="133" spans="1:43" x14ac:dyDescent="0.2">
      <c r="B133" s="5" t="s">
        <v>431</v>
      </c>
      <c r="C133" s="5" t="s">
        <v>432</v>
      </c>
      <c r="E133" s="5" t="s">
        <v>121</v>
      </c>
      <c r="F133" s="5" t="s">
        <v>433</v>
      </c>
      <c r="G133" t="s">
        <v>415</v>
      </c>
      <c r="J133">
        <v>7.9</v>
      </c>
      <c r="P133">
        <v>3</v>
      </c>
      <c r="Q133" t="s">
        <v>93</v>
      </c>
      <c r="T133">
        <v>7</v>
      </c>
      <c r="U133" t="s">
        <v>93</v>
      </c>
      <c r="V133">
        <v>36</v>
      </c>
      <c r="W133" t="s">
        <v>93</v>
      </c>
      <c r="X133">
        <v>24</v>
      </c>
      <c r="Y133" t="s">
        <v>93</v>
      </c>
      <c r="Z133">
        <v>79</v>
      </c>
      <c r="AA133" t="s">
        <v>93</v>
      </c>
      <c r="AH133">
        <f>0.005</f>
        <v>5.0000000000000001E-3</v>
      </c>
      <c r="AI133" t="s">
        <v>93</v>
      </c>
      <c r="AJ133">
        <v>0.1</v>
      </c>
      <c r="AK133" t="s">
        <v>93</v>
      </c>
      <c r="AP133">
        <v>56</v>
      </c>
      <c r="AQ133" t="s">
        <v>93</v>
      </c>
    </row>
  </sheetData>
  <mergeCells count="3">
    <mergeCell ref="L1:Z1"/>
    <mergeCell ref="AB1:AN1"/>
    <mergeCell ref="AP1:AR1"/>
  </mergeCells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AA53-0A25-3545-9257-BDFF29801CE1}">
  <dimension ref="A1:BA7"/>
  <sheetViews>
    <sheetView workbookViewId="0">
      <selection activeCell="A3" sqref="A3:AT7"/>
    </sheetView>
  </sheetViews>
  <sheetFormatPr baseColWidth="10" defaultRowHeight="16" x14ac:dyDescent="0.2"/>
  <cols>
    <col min="1" max="1" width="14.1640625" customWidth="1"/>
  </cols>
  <sheetData>
    <row r="1" spans="1:53" ht="24" x14ac:dyDescent="0.3">
      <c r="A1" s="2"/>
      <c r="B1" s="5"/>
      <c r="C1" s="5"/>
      <c r="D1" s="6"/>
      <c r="E1" s="5"/>
      <c r="F1" s="5"/>
      <c r="I1" s="17" t="s">
        <v>0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0"/>
      <c r="Y1" s="19" t="s">
        <v>1</v>
      </c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0"/>
      <c r="AM1" s="19" t="s">
        <v>30</v>
      </c>
      <c r="AN1" s="18"/>
      <c r="AO1" s="18"/>
      <c r="AP1" s="10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2"/>
    </row>
    <row r="2" spans="1:53" s="1" customFormat="1" x14ac:dyDescent="0.2">
      <c r="A2" s="14" t="s">
        <v>2</v>
      </c>
      <c r="B2" s="14" t="s">
        <v>6</v>
      </c>
      <c r="C2" s="14" t="s">
        <v>189</v>
      </c>
      <c r="D2" s="14" t="s">
        <v>7</v>
      </c>
      <c r="E2" s="14" t="s">
        <v>26</v>
      </c>
      <c r="F2" s="14" t="s">
        <v>194</v>
      </c>
      <c r="G2" s="15" t="s">
        <v>3</v>
      </c>
      <c r="H2" s="15" t="s">
        <v>94</v>
      </c>
      <c r="I2" s="15" t="s">
        <v>95</v>
      </c>
      <c r="J2" s="15" t="s">
        <v>91</v>
      </c>
      <c r="K2" s="15" t="s">
        <v>96</v>
      </c>
      <c r="L2" s="15" t="s">
        <v>90</v>
      </c>
      <c r="M2" s="15" t="s">
        <v>97</v>
      </c>
      <c r="N2" s="15" t="s">
        <v>89</v>
      </c>
      <c r="O2" s="15" t="s">
        <v>98</v>
      </c>
      <c r="P2" s="15" t="s">
        <v>88</v>
      </c>
      <c r="Q2" s="15" t="s">
        <v>99</v>
      </c>
      <c r="R2" s="15" t="s">
        <v>87</v>
      </c>
      <c r="S2" s="15" t="s">
        <v>100</v>
      </c>
      <c r="T2" s="15" t="s">
        <v>86</v>
      </c>
      <c r="U2" s="15" t="s">
        <v>101</v>
      </c>
      <c r="V2" s="15" t="s">
        <v>85</v>
      </c>
      <c r="W2" s="15" t="s">
        <v>102</v>
      </c>
      <c r="X2" s="15" t="s">
        <v>84</v>
      </c>
      <c r="Y2" s="15" t="s">
        <v>103</v>
      </c>
      <c r="Z2" s="15" t="s">
        <v>83</v>
      </c>
      <c r="AA2" s="15" t="s">
        <v>104</v>
      </c>
      <c r="AB2" s="15" t="s">
        <v>82</v>
      </c>
      <c r="AC2" s="15" t="s">
        <v>105</v>
      </c>
      <c r="AD2" s="15" t="s">
        <v>81</v>
      </c>
      <c r="AE2" s="15" t="s">
        <v>106</v>
      </c>
      <c r="AF2" s="15" t="s">
        <v>80</v>
      </c>
      <c r="AG2" s="15" t="s">
        <v>107</v>
      </c>
      <c r="AH2" s="15" t="s">
        <v>79</v>
      </c>
      <c r="AI2" s="15" t="s">
        <v>108</v>
      </c>
      <c r="AJ2" s="15" t="s">
        <v>78</v>
      </c>
      <c r="AK2" s="15" t="s">
        <v>109</v>
      </c>
      <c r="AL2" s="15" t="s">
        <v>77</v>
      </c>
      <c r="AM2" s="14" t="s">
        <v>110</v>
      </c>
      <c r="AN2" s="15" t="s">
        <v>76</v>
      </c>
      <c r="AO2" s="15" t="s">
        <v>111</v>
      </c>
      <c r="AP2" s="15" t="s">
        <v>75</v>
      </c>
      <c r="AQ2" s="15" t="s">
        <v>112</v>
      </c>
      <c r="AR2" s="15" t="s">
        <v>74</v>
      </c>
      <c r="AS2" s="14" t="s">
        <v>113</v>
      </c>
      <c r="AT2" s="14" t="s">
        <v>73</v>
      </c>
    </row>
    <row r="3" spans="1:53" x14ac:dyDescent="0.2">
      <c r="A3" t="s">
        <v>397</v>
      </c>
      <c r="B3" t="s">
        <v>398</v>
      </c>
      <c r="D3">
        <v>2009</v>
      </c>
      <c r="E3" t="s">
        <v>117</v>
      </c>
      <c r="F3" t="s">
        <v>399</v>
      </c>
      <c r="G3">
        <v>6.5</v>
      </c>
      <c r="H3">
        <v>56.2</v>
      </c>
      <c r="I3">
        <v>0.57999999999999996</v>
      </c>
      <c r="J3" t="s">
        <v>93</v>
      </c>
      <c r="M3">
        <v>2.8</v>
      </c>
      <c r="N3" t="s">
        <v>93</v>
      </c>
      <c r="O3">
        <v>0.17</v>
      </c>
      <c r="P3" t="s">
        <v>93</v>
      </c>
      <c r="Q3">
        <v>1.2</v>
      </c>
      <c r="R3" t="s">
        <v>93</v>
      </c>
      <c r="S3">
        <v>4.4000000000000004</v>
      </c>
      <c r="T3" t="s">
        <v>93</v>
      </c>
      <c r="U3">
        <v>0.27</v>
      </c>
      <c r="V3" t="s">
        <v>93</v>
      </c>
      <c r="W3">
        <v>1.9</v>
      </c>
      <c r="X3" t="s">
        <v>93</v>
      </c>
      <c r="AM3">
        <v>1.1000000000000001</v>
      </c>
      <c r="AN3" t="s">
        <v>93</v>
      </c>
      <c r="AS3">
        <v>2.2999999999999998</v>
      </c>
      <c r="AT3" t="s">
        <v>93</v>
      </c>
    </row>
    <row r="4" spans="1:53" x14ac:dyDescent="0.2">
      <c r="A4" t="s">
        <v>403</v>
      </c>
      <c r="C4" t="s">
        <v>400</v>
      </c>
      <c r="D4">
        <v>2004</v>
      </c>
      <c r="E4" t="s">
        <v>401</v>
      </c>
      <c r="F4" t="s">
        <v>402</v>
      </c>
      <c r="G4">
        <v>6.33</v>
      </c>
      <c r="I4">
        <v>60.56</v>
      </c>
      <c r="J4" t="s">
        <v>93</v>
      </c>
      <c r="M4">
        <v>56.9</v>
      </c>
      <c r="N4" t="s">
        <v>93</v>
      </c>
      <c r="O4">
        <v>18.2</v>
      </c>
      <c r="P4" t="s">
        <v>93</v>
      </c>
      <c r="Q4">
        <v>23.56</v>
      </c>
      <c r="R4" t="s">
        <v>93</v>
      </c>
      <c r="S4">
        <v>147.75</v>
      </c>
      <c r="T4" t="s">
        <v>93</v>
      </c>
      <c r="U4">
        <v>17.899999999999999</v>
      </c>
      <c r="V4" t="s">
        <v>93</v>
      </c>
      <c r="W4">
        <v>89.52</v>
      </c>
      <c r="X4" t="s">
        <v>93</v>
      </c>
      <c r="AM4">
        <v>63.3</v>
      </c>
      <c r="AN4" t="s">
        <v>93</v>
      </c>
      <c r="AO4">
        <v>58.55</v>
      </c>
      <c r="AP4" t="s">
        <v>93</v>
      </c>
    </row>
    <row r="5" spans="1:53" x14ac:dyDescent="0.2">
      <c r="A5" t="s">
        <v>407</v>
      </c>
      <c r="C5" t="s">
        <v>406</v>
      </c>
      <c r="E5" t="s">
        <v>405</v>
      </c>
      <c r="F5" t="s">
        <v>404</v>
      </c>
      <c r="G5">
        <v>7.24</v>
      </c>
      <c r="I5">
        <v>0.12</v>
      </c>
      <c r="J5" t="s">
        <v>93</v>
      </c>
      <c r="K5">
        <v>0.06</v>
      </c>
      <c r="L5" t="s">
        <v>93</v>
      </c>
      <c r="M5">
        <v>1.1399999999999999</v>
      </c>
      <c r="N5" t="s">
        <v>93</v>
      </c>
      <c r="S5">
        <v>13.32</v>
      </c>
      <c r="T5" t="s">
        <v>93</v>
      </c>
      <c r="W5">
        <v>8.66</v>
      </c>
      <c r="X5" t="s">
        <v>93</v>
      </c>
      <c r="Y5">
        <f>0.02566</f>
        <v>2.5659999999999999E-2</v>
      </c>
      <c r="Z5" t="s">
        <v>93</v>
      </c>
      <c r="AM5">
        <v>4.1500000000000004</v>
      </c>
      <c r="AN5" t="s">
        <v>93</v>
      </c>
      <c r="AO5">
        <v>5.73</v>
      </c>
      <c r="AP5" t="s">
        <v>93</v>
      </c>
    </row>
    <row r="6" spans="1:53" x14ac:dyDescent="0.2">
      <c r="A6" t="s">
        <v>410</v>
      </c>
      <c r="C6" t="s">
        <v>408</v>
      </c>
      <c r="D6">
        <v>2006</v>
      </c>
      <c r="E6" t="s">
        <v>405</v>
      </c>
      <c r="F6" t="s">
        <v>409</v>
      </c>
      <c r="G6">
        <v>7.07</v>
      </c>
      <c r="I6">
        <v>1.35</v>
      </c>
      <c r="J6" t="s">
        <v>93</v>
      </c>
      <c r="K6">
        <v>0.04</v>
      </c>
      <c r="L6" t="s">
        <v>93</v>
      </c>
      <c r="M6">
        <v>1.23</v>
      </c>
      <c r="N6" t="s">
        <v>93</v>
      </c>
      <c r="S6">
        <v>5.43</v>
      </c>
      <c r="T6" t="s">
        <v>93</v>
      </c>
      <c r="W6">
        <v>3.35</v>
      </c>
      <c r="X6" t="s">
        <v>93</v>
      </c>
      <c r="Y6">
        <f>0.0615</f>
        <v>6.1499999999999999E-2</v>
      </c>
      <c r="Z6" t="s">
        <v>93</v>
      </c>
      <c r="AM6">
        <v>2.62</v>
      </c>
      <c r="AN6" t="s">
        <v>93</v>
      </c>
      <c r="AO6">
        <v>3.83</v>
      </c>
      <c r="AP6" t="s">
        <v>93</v>
      </c>
    </row>
    <row r="7" spans="1:53" x14ac:dyDescent="0.2">
      <c r="A7" t="s">
        <v>411</v>
      </c>
      <c r="E7" t="s">
        <v>412</v>
      </c>
      <c r="F7" t="s">
        <v>413</v>
      </c>
      <c r="G7">
        <v>8.31</v>
      </c>
      <c r="I7">
        <v>0.01</v>
      </c>
      <c r="J7" t="s">
        <v>93</v>
      </c>
      <c r="K7">
        <v>1.2999999999999999E-2</v>
      </c>
      <c r="L7" t="s">
        <v>93</v>
      </c>
      <c r="M7">
        <v>7.04</v>
      </c>
      <c r="N7" t="s">
        <v>93</v>
      </c>
      <c r="O7">
        <v>0.09</v>
      </c>
      <c r="P7" t="s">
        <v>93</v>
      </c>
      <c r="Q7">
        <v>2.4</v>
      </c>
      <c r="R7" t="s">
        <v>93</v>
      </c>
      <c r="S7">
        <v>15.2</v>
      </c>
      <c r="T7" t="s">
        <v>93</v>
      </c>
      <c r="U7">
        <v>0.6</v>
      </c>
      <c r="V7" t="s">
        <v>93</v>
      </c>
      <c r="W7">
        <v>8</v>
      </c>
      <c r="X7" t="s">
        <v>93</v>
      </c>
      <c r="Y7">
        <f>0.011</f>
        <v>1.0999999999999999E-2</v>
      </c>
      <c r="Z7" t="s">
        <v>93</v>
      </c>
      <c r="AA7">
        <f>0.01</f>
        <v>0.01</v>
      </c>
      <c r="AB7" t="s">
        <v>93</v>
      </c>
      <c r="AC7">
        <f>0.0025</f>
        <v>2.5000000000000001E-3</v>
      </c>
      <c r="AD7" t="s">
        <v>92</v>
      </c>
      <c r="AE7">
        <f>0.001</f>
        <v>1E-3</v>
      </c>
      <c r="AF7" t="s">
        <v>93</v>
      </c>
      <c r="AK7">
        <f>0.01</f>
        <v>0.01</v>
      </c>
      <c r="AL7" t="s">
        <v>92</v>
      </c>
      <c r="AM7">
        <v>6</v>
      </c>
      <c r="AN7" t="s">
        <v>93</v>
      </c>
      <c r="AO7">
        <v>7</v>
      </c>
      <c r="AP7" t="s">
        <v>93</v>
      </c>
    </row>
  </sheetData>
  <mergeCells count="3">
    <mergeCell ref="I1:W1"/>
    <mergeCell ref="Y1:AK1"/>
    <mergeCell ref="AM1:AO1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170-B505-4242-BEDC-893CEF87F6E1}">
  <sheetPr>
    <tabColor rgb="FFFFC000"/>
  </sheetPr>
  <dimension ref="A1:B21"/>
  <sheetViews>
    <sheetView workbookViewId="0">
      <selection activeCell="B22" sqref="B22"/>
    </sheetView>
  </sheetViews>
  <sheetFormatPr baseColWidth="10" defaultColWidth="10.83203125" defaultRowHeight="16" x14ac:dyDescent="0.2"/>
  <cols>
    <col min="2" max="2" width="18.1640625" customWidth="1"/>
  </cols>
  <sheetData>
    <row r="1" spans="1:2" x14ac:dyDescent="0.2">
      <c r="A1" s="8"/>
      <c r="B1" s="1" t="s">
        <v>67</v>
      </c>
    </row>
    <row r="2" spans="1:2" x14ac:dyDescent="0.2">
      <c r="A2" s="1" t="s">
        <v>66</v>
      </c>
      <c r="B2" s="8">
        <v>0.5</v>
      </c>
    </row>
    <row r="3" spans="1:2" x14ac:dyDescent="0.2">
      <c r="A3" s="1" t="s">
        <v>65</v>
      </c>
      <c r="B3" s="8">
        <v>0.5</v>
      </c>
    </row>
    <row r="4" spans="1:2" x14ac:dyDescent="0.2">
      <c r="A4" s="1" t="s">
        <v>64</v>
      </c>
      <c r="B4" s="8">
        <v>50</v>
      </c>
    </row>
    <row r="5" spans="1:2" x14ac:dyDescent="0.2">
      <c r="A5" s="1" t="s">
        <v>63</v>
      </c>
      <c r="B5" s="8">
        <v>50</v>
      </c>
    </row>
    <row r="6" spans="1:2" x14ac:dyDescent="0.2">
      <c r="A6" s="1" t="s">
        <v>62</v>
      </c>
      <c r="B6" s="8">
        <v>82.5</v>
      </c>
    </row>
    <row r="7" spans="1:2" x14ac:dyDescent="0.2">
      <c r="A7" s="1" t="s">
        <v>61</v>
      </c>
      <c r="B7" s="8">
        <v>1.5</v>
      </c>
    </row>
    <row r="8" spans="1:2" x14ac:dyDescent="0.2">
      <c r="A8" s="1" t="s">
        <v>60</v>
      </c>
      <c r="B8" s="8">
        <v>0.2</v>
      </c>
    </row>
    <row r="9" spans="1:2" x14ac:dyDescent="0.2">
      <c r="A9" s="1" t="s">
        <v>59</v>
      </c>
      <c r="B9" s="8">
        <v>0.05</v>
      </c>
    </row>
    <row r="10" spans="1:2" x14ac:dyDescent="0.2">
      <c r="A10" s="1" t="s">
        <v>58</v>
      </c>
      <c r="B10" s="8">
        <v>2</v>
      </c>
    </row>
    <row r="11" spans="1:2" x14ac:dyDescent="0.2">
      <c r="A11" s="1" t="s">
        <v>57</v>
      </c>
      <c r="B11" s="8">
        <v>0.02</v>
      </c>
    </row>
    <row r="12" spans="1:2" x14ac:dyDescent="0.2">
      <c r="A12" s="1" t="s">
        <v>56</v>
      </c>
      <c r="B12" s="8">
        <v>5.0000000000000001E-3</v>
      </c>
    </row>
    <row r="13" spans="1:2" x14ac:dyDescent="0.2">
      <c r="A13" s="1" t="s">
        <v>55</v>
      </c>
      <c r="B13" s="8">
        <v>2.5000000000000001E-2</v>
      </c>
    </row>
    <row r="14" spans="1:2" x14ac:dyDescent="0.2">
      <c r="A14" s="1" t="s">
        <v>54</v>
      </c>
      <c r="B14" s="8">
        <v>5.0000000000000001E-3</v>
      </c>
    </row>
    <row r="15" spans="1:2" x14ac:dyDescent="0.2">
      <c r="A15" s="1" t="s">
        <v>53</v>
      </c>
      <c r="B15" s="8">
        <v>1E-3</v>
      </c>
    </row>
    <row r="16" spans="1:2" x14ac:dyDescent="0.2">
      <c r="A16" s="1" t="s">
        <v>52</v>
      </c>
      <c r="B16" s="8">
        <v>0.02</v>
      </c>
    </row>
    <row r="17" spans="1:2" x14ac:dyDescent="0.2">
      <c r="A17" s="1" t="s">
        <v>51</v>
      </c>
      <c r="B17" s="8">
        <v>0.2</v>
      </c>
    </row>
    <row r="18" spans="1:2" x14ac:dyDescent="0.2">
      <c r="A18" s="1" t="s">
        <v>50</v>
      </c>
      <c r="B18" s="8">
        <v>200</v>
      </c>
    </row>
    <row r="19" spans="1:2" x14ac:dyDescent="0.2">
      <c r="A19" s="7" t="s">
        <v>49</v>
      </c>
      <c r="B19" s="5">
        <v>2790</v>
      </c>
    </row>
    <row r="20" spans="1:2" x14ac:dyDescent="0.2">
      <c r="A20" s="7" t="s">
        <v>8</v>
      </c>
      <c r="B20" s="5">
        <v>6.5</v>
      </c>
    </row>
    <row r="21" spans="1:2" x14ac:dyDescent="0.2">
      <c r="A21" s="7" t="s">
        <v>9</v>
      </c>
      <c r="B21" s="5">
        <v>9.5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6C31-F86E-AD46-A394-F3AD1CDAF5E8}">
  <sheetPr>
    <tabColor rgb="FFFFFF00"/>
  </sheetPr>
  <dimension ref="A1:C7"/>
  <sheetViews>
    <sheetView topLeftCell="A2" workbookViewId="0">
      <selection activeCell="B39" sqref="B39:B41"/>
    </sheetView>
  </sheetViews>
  <sheetFormatPr baseColWidth="10" defaultColWidth="10.83203125" defaultRowHeight="16" x14ac:dyDescent="0.2"/>
  <cols>
    <col min="1" max="1" width="26.83203125" customWidth="1"/>
    <col min="2" max="2" width="12" customWidth="1"/>
  </cols>
  <sheetData>
    <row r="1" spans="1:3" x14ac:dyDescent="0.2">
      <c r="B1" s="9" t="s">
        <v>16</v>
      </c>
    </row>
    <row r="2" spans="1:3" x14ac:dyDescent="0.2">
      <c r="A2" t="s">
        <v>5</v>
      </c>
    </row>
    <row r="3" spans="1:3" x14ac:dyDescent="0.2">
      <c r="A3" t="s">
        <v>12</v>
      </c>
      <c r="B3" s="4">
        <v>44629</v>
      </c>
      <c r="C3" t="s">
        <v>14</v>
      </c>
    </row>
    <row r="4" spans="1:3" x14ac:dyDescent="0.2">
      <c r="A4" t="s">
        <v>15</v>
      </c>
    </row>
    <row r="5" spans="1:3" x14ac:dyDescent="0.2">
      <c r="A5" t="s">
        <v>18</v>
      </c>
    </row>
    <row r="6" spans="1:3" x14ac:dyDescent="0.2">
      <c r="A6" t="s">
        <v>22</v>
      </c>
      <c r="B6" s="4">
        <v>44629</v>
      </c>
      <c r="C6" t="s">
        <v>24</v>
      </c>
    </row>
    <row r="7" spans="1:3" x14ac:dyDescent="0.2">
      <c r="A7" t="s">
        <v>149</v>
      </c>
      <c r="B7" s="4">
        <v>44731</v>
      </c>
      <c r="C7" t="s">
        <v>159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important Notes</vt:lpstr>
      <vt:lpstr>municipalTap</vt:lpstr>
      <vt:lpstr>rain</vt:lpstr>
      <vt:lpstr>waterLegislation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2022-03-02T12:41:14Z</dcterms:created>
  <dcterms:modified xsi:type="dcterms:W3CDTF">2023-07-31T22:54:19Z</dcterms:modified>
</cp:coreProperties>
</file>