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" sheetId="1" r:id="rId4"/>
  </sheets>
  <definedNames/>
  <calcPr/>
</workbook>
</file>

<file path=xl/sharedStrings.xml><?xml version="1.0" encoding="utf-8"?>
<sst xmlns="http://schemas.openxmlformats.org/spreadsheetml/2006/main" count="51" uniqueCount="51">
  <si>
    <t>ticker</t>
  </si>
  <si>
    <t>Company</t>
  </si>
  <si>
    <t>Price</t>
  </si>
  <si>
    <t>change</t>
  </si>
  <si>
    <t>change%</t>
  </si>
  <si>
    <t>markey cap</t>
  </si>
  <si>
    <t>PE</t>
  </si>
  <si>
    <t>Volume</t>
  </si>
  <si>
    <t>Average volume</t>
  </si>
  <si>
    <t>MSFT</t>
  </si>
  <si>
    <t>AAPL</t>
  </si>
  <si>
    <t>TSLA</t>
  </si>
  <si>
    <t>JNJ</t>
  </si>
  <si>
    <t>WMT</t>
  </si>
  <si>
    <t>KO</t>
  </si>
  <si>
    <t>PEP</t>
  </si>
  <si>
    <t>MRK</t>
  </si>
  <si>
    <t>AMZN</t>
  </si>
  <si>
    <t>ORCL</t>
  </si>
  <si>
    <t>MA</t>
  </si>
  <si>
    <t>PG</t>
  </si>
  <si>
    <t>V</t>
  </si>
  <si>
    <t>GOOG</t>
  </si>
  <si>
    <t>F</t>
  </si>
  <si>
    <t>TCS</t>
  </si>
  <si>
    <t>BSE</t>
  </si>
  <si>
    <t>M&amp;M</t>
  </si>
  <si>
    <t>INFY</t>
  </si>
  <si>
    <t>SBIN</t>
  </si>
  <si>
    <t>RELIANCE</t>
  </si>
  <si>
    <t>HDB</t>
  </si>
  <si>
    <t>IBN</t>
  </si>
  <si>
    <t>WIT</t>
  </si>
  <si>
    <t>MMYT</t>
  </si>
  <si>
    <t>RDY</t>
  </si>
  <si>
    <t>WNS</t>
  </si>
  <si>
    <t>SIFY</t>
  </si>
  <si>
    <t>YTRA</t>
  </si>
  <si>
    <t>ZCAR</t>
  </si>
  <si>
    <t>LYT</t>
  </si>
  <si>
    <t>AZREF</t>
  </si>
  <si>
    <t>REDFY</t>
  </si>
  <si>
    <t>VEDL</t>
  </si>
  <si>
    <t>BIOCON</t>
  </si>
  <si>
    <t>LTTS</t>
  </si>
  <si>
    <t>DMART</t>
  </si>
  <si>
    <t>SRPT</t>
  </si>
  <si>
    <t>VEEV</t>
  </si>
  <si>
    <t>KMB</t>
  </si>
  <si>
    <t>CTSH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</si>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</sst>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  <c r="M1" s="1"/>
      <c r="O1" s="1"/>
    </row>
    <row r="2">
      <c r="A2" s="1" t="s">
        <v>9</v>
      </c>
      <c r="B2" s="2" t="str">
        <f>IFERROR(__xludf.DUMMYFUNCTION("GOOGLEFINANCE(A2,""name"")"),"Microsoft Corp")</f>
        <v>Microsoft Corp</v>
      </c>
      <c r="C2" s="2">
        <f>IFERROR(__xludf.DUMMYFUNCTION("GOOGLEFINANCE(A2,""price"")"),437.03)</f>
        <v>437.03</v>
      </c>
      <c r="D2" s="2">
        <f>IFERROR(__xludf.DUMMYFUNCTION("GOOGLEFINANCE(A2,""change"")"),0.0)</f>
        <v>0</v>
      </c>
      <c r="E2" s="2">
        <f>IFERROR(__xludf.DUMMYFUNCTION("GOOGLEFINANCE(A2,""changepct"")/100"),0.0)</f>
        <v>0</v>
      </c>
      <c r="F2" s="2">
        <f>IFERROR(__xludf.DUMMYFUNCTION("GOOGLEFINANCE(A2,""marketcap"")"),3.249266034354E12)</f>
        <v>3249266034354</v>
      </c>
      <c r="G2" s="2">
        <f>IFERROR(__xludf.DUMMYFUNCTION("GOOGLEFINANCE(A2,""pe"")"),36.07)</f>
        <v>36.07</v>
      </c>
      <c r="H2" s="2">
        <f>IFERROR(__xludf.DUMMYFUNCTION("GOOGLEFINANCE(A2,""volume"")"),265863.0)</f>
        <v>265863</v>
      </c>
      <c r="I2" s="2">
        <f>IFERROR(__xludf.DUMMYFUNCTION("GOOGLEFINANCE(A2,""volumeavg"")"),2.1690482E7)</f>
        <v>21690482</v>
      </c>
    </row>
    <row r="3">
      <c r="A3" s="1" t="s">
        <v>10</v>
      </c>
      <c r="B3" s="2" t="str">
        <f>IFERROR(__xludf.DUMMYFUNCTION("GOOGLEFINANCE(A3,""name"")"),"Apple Inc")</f>
        <v>Apple Inc</v>
      </c>
      <c r="C3" s="2">
        <f>IFERROR(__xludf.DUMMYFUNCTION("GOOGLEFINANCE(A3,""price"")"),249.79)</f>
        <v>249.79</v>
      </c>
      <c r="D3" s="2">
        <f>IFERROR(__xludf.DUMMYFUNCTION("GOOGLEFINANCE(A3,""change"")"),0.0)</f>
        <v>0</v>
      </c>
      <c r="E3" s="2">
        <f>IFERROR(__xludf.DUMMYFUNCTION("GOOGLEFINANCE(A3,""changepct"")/100"),0.0)</f>
        <v>0</v>
      </c>
      <c r="F3" s="2">
        <f>IFERROR(__xludf.DUMMYFUNCTION("GOOGLEFINANCE(A3,""marketcap"")"),3.775780576314E12)</f>
        <v>3775780576314</v>
      </c>
      <c r="G3" s="2">
        <f>IFERROR(__xludf.DUMMYFUNCTION("GOOGLEFINANCE(A3,""pe"")"),41.06)</f>
        <v>41.06</v>
      </c>
      <c r="H3" s="2">
        <f>IFERROR(__xludf.DUMMYFUNCTION("GOOGLEFINANCE(A3,""volume"")"),535114.0)</f>
        <v>535114</v>
      </c>
      <c r="I3" s="2">
        <f>IFERROR(__xludf.DUMMYFUNCTION("GOOGLEFINANCE(A3,""volumeavg"")"),4.4014792E7)</f>
        <v>44014792</v>
      </c>
    </row>
    <row r="4">
      <c r="A4" s="1" t="s">
        <v>11</v>
      </c>
      <c r="B4" s="2" t="str">
        <f>IFERROR(__xludf.DUMMYFUNCTION("GOOGLEFINANCE(A4,""name"")"),"Tesla Inc")</f>
        <v>Tesla Inc</v>
      </c>
      <c r="C4" s="2">
        <f>IFERROR(__xludf.DUMMYFUNCTION("GOOGLEFINANCE(A4,""price"")"),436.17)</f>
        <v>436.17</v>
      </c>
      <c r="D4" s="2">
        <f>IFERROR(__xludf.DUMMYFUNCTION("GOOGLEFINANCE(A4,""change"")"),0.0)</f>
        <v>0</v>
      </c>
      <c r="E4" s="2">
        <f>IFERROR(__xludf.DUMMYFUNCTION("GOOGLEFINANCE(A4,""changepct"")/100"),0.0)</f>
        <v>0</v>
      </c>
      <c r="F4" s="2">
        <f>IFERROR(__xludf.DUMMYFUNCTION("GOOGLEFINANCE(A4,""marketcap"")"),1.366725651975E12)</f>
        <v>1366725651975</v>
      </c>
      <c r="G4" s="2">
        <f>IFERROR(__xludf.DUMMYFUNCTION("GOOGLEFINANCE(A4,""pe"")"),119.59)</f>
        <v>119.59</v>
      </c>
      <c r="H4" s="2">
        <f>IFERROR(__xludf.DUMMYFUNCTION("GOOGLEFINANCE(A4,""volume"")"),8112501.0)</f>
        <v>8112501</v>
      </c>
      <c r="I4" s="2">
        <f>IFERROR(__xludf.DUMMYFUNCTION("GOOGLEFINANCE(A4,""volumeavg"")"),1.02305161E8)</f>
        <v>102305161</v>
      </c>
    </row>
    <row r="5">
      <c r="A5" s="1" t="s">
        <v>12</v>
      </c>
      <c r="B5" s="2" t="str">
        <f>IFERROR(__xludf.DUMMYFUNCTION("GOOGLEFINANCE(A5,""name"")"),"Johnson &amp; Johnson")</f>
        <v>Johnson &amp; Johnson</v>
      </c>
      <c r="C5" s="2">
        <f>IFERROR(__xludf.DUMMYFUNCTION("GOOGLEFINANCE(A5,""price"")"),143.58)</f>
        <v>143.58</v>
      </c>
      <c r="D5" s="2">
        <f>IFERROR(__xludf.DUMMYFUNCTION("GOOGLEFINANCE(A5,""change"")"),0.0)</f>
        <v>0</v>
      </c>
      <c r="E5" s="2">
        <f>IFERROR(__xludf.DUMMYFUNCTION("GOOGLEFINANCE(A5,""changepct"")/100"),0.0)</f>
        <v>0</v>
      </c>
      <c r="F5" s="2">
        <f>IFERROR(__xludf.DUMMYFUNCTION("GOOGLEFINANCE(A5,""marketcap"")"),3.45686371168E11)</f>
        <v>345686371168</v>
      </c>
      <c r="G5" s="2">
        <f>IFERROR(__xludf.DUMMYFUNCTION("GOOGLEFINANCE(A5,""pe"")"),23.74)</f>
        <v>23.74</v>
      </c>
      <c r="H5" s="2">
        <f>IFERROR(__xludf.DUMMYFUNCTION("GOOGLEFINANCE(A5,""volume"")"),12824.0)</f>
        <v>12824</v>
      </c>
      <c r="I5" s="2">
        <f>IFERROR(__xludf.DUMMYFUNCTION("GOOGLEFINANCE(A5,""volumeavg"")"),8463167.0)</f>
        <v>8463167</v>
      </c>
    </row>
    <row r="6">
      <c r="A6" s="1" t="s">
        <v>13</v>
      </c>
      <c r="B6" s="2" t="str">
        <f>IFERROR(__xludf.DUMMYFUNCTION("GOOGLEFINANCE(A6,""name"")"),"Walmart Inc")</f>
        <v>Walmart Inc</v>
      </c>
      <c r="C6" s="2">
        <f>IFERROR(__xludf.DUMMYFUNCTION("GOOGLEFINANCE(A6,""price"")"),93.4)</f>
        <v>93.4</v>
      </c>
      <c r="D6" s="2">
        <f>IFERROR(__xludf.DUMMYFUNCTION("GOOGLEFINANCE(A6,""change"")"),0.0)</f>
        <v>0</v>
      </c>
      <c r="E6" s="2">
        <f>IFERROR(__xludf.DUMMYFUNCTION("GOOGLEFINANCE(A6,""changepct"")/100"),0.0)</f>
        <v>0</v>
      </c>
      <c r="F6" s="2">
        <f>IFERROR(__xludf.DUMMYFUNCTION("GOOGLEFINANCE(A6,""marketcap"")"),7.50318264657E11)</f>
        <v>750318264657</v>
      </c>
      <c r="G6" s="2">
        <f>IFERROR(__xludf.DUMMYFUNCTION("GOOGLEFINANCE(A6,""pe"")"),38.4)</f>
        <v>38.4</v>
      </c>
      <c r="H6" s="2">
        <f>IFERROR(__xludf.DUMMYFUNCTION("GOOGLEFINANCE(A6,""volume"")"),116295.0)</f>
        <v>116295</v>
      </c>
      <c r="I6" s="2">
        <f>IFERROR(__xludf.DUMMYFUNCTION("GOOGLEFINANCE(A6,""volumeavg"")"),1.8002366E7)</f>
        <v>18002366</v>
      </c>
    </row>
    <row r="7">
      <c r="A7" s="1" t="s">
        <v>14</v>
      </c>
      <c r="B7" s="2" t="str">
        <f>IFERROR(__xludf.DUMMYFUNCTION("GOOGLEFINANCE(A7,""name"")"),"Coca-Cola Co")</f>
        <v>Coca-Cola Co</v>
      </c>
      <c r="C7" s="2">
        <f>IFERROR(__xludf.DUMMYFUNCTION("GOOGLEFINANCE(A7,""price"")"),62.45)</f>
        <v>62.45</v>
      </c>
      <c r="D7" s="2">
        <f>IFERROR(__xludf.DUMMYFUNCTION("GOOGLEFINANCE(A7,""change"")"),0.0)</f>
        <v>0</v>
      </c>
      <c r="E7" s="2">
        <f>IFERROR(__xludf.DUMMYFUNCTION("GOOGLEFINANCE(A7,""changepct"")/100"),0.0)</f>
        <v>0</v>
      </c>
      <c r="F7" s="2">
        <f>IFERROR(__xludf.DUMMYFUNCTION("GOOGLEFINANCE(A7,""marketcap"")"),2.69021925936E11)</f>
        <v>269021925936</v>
      </c>
      <c r="G7" s="2">
        <f>IFERROR(__xludf.DUMMYFUNCTION("GOOGLEFINANCE(A7,""pe"")"),25.94)</f>
        <v>25.94</v>
      </c>
      <c r="H7" s="2">
        <f>IFERROR(__xludf.DUMMYFUNCTION("GOOGLEFINANCE(A7,""volume"")"),57954.0)</f>
        <v>57954</v>
      </c>
      <c r="I7" s="2">
        <f>IFERROR(__xludf.DUMMYFUNCTION("GOOGLEFINANCE(A7,""volumeavg"")"),1.910548E7)</f>
        <v>19105480</v>
      </c>
    </row>
    <row r="8">
      <c r="A8" s="1" t="s">
        <v>15</v>
      </c>
      <c r="B8" s="2" t="str">
        <f>IFERROR(__xludf.DUMMYFUNCTION("GOOGLEFINANCE(A8,""name"")"),"PepsiCo Inc")</f>
        <v>PepsiCo Inc</v>
      </c>
      <c r="C8" s="2">
        <f>IFERROR(__xludf.DUMMYFUNCTION("GOOGLEFINANCE(A8,""price"")"),151.47)</f>
        <v>151.47</v>
      </c>
      <c r="D8" s="2">
        <f>IFERROR(__xludf.DUMMYFUNCTION("GOOGLEFINANCE(A8,""change"")"),0.0)</f>
        <v>0</v>
      </c>
      <c r="E8" s="2">
        <f>IFERROR(__xludf.DUMMYFUNCTION("GOOGLEFINANCE(A8,""changepct"")/100"),0.0)</f>
        <v>0</v>
      </c>
      <c r="F8" s="2">
        <f>IFERROR(__xludf.DUMMYFUNCTION("GOOGLEFINANCE(A8,""marketcap"")"),2.07815175504E11)</f>
        <v>207815175504</v>
      </c>
      <c r="G8" s="2">
        <f>IFERROR(__xludf.DUMMYFUNCTION("GOOGLEFINANCE(A8,""pe"")"),22.32)</f>
        <v>22.32</v>
      </c>
      <c r="H8" s="2">
        <f>IFERROR(__xludf.DUMMYFUNCTION("GOOGLEFINANCE(A8,""volume"")"),22022.0)</f>
        <v>22022</v>
      </c>
      <c r="I8" s="2">
        <f>IFERROR(__xludf.DUMMYFUNCTION("GOOGLEFINANCE(A8,""volumeavg"")"),6097418.0)</f>
        <v>6097418</v>
      </c>
    </row>
    <row r="9">
      <c r="A9" s="1" t="s">
        <v>16</v>
      </c>
      <c r="B9" s="2" t="str">
        <f>IFERROR(__xludf.DUMMYFUNCTION("GOOGLEFINANCE(A9,""name"")"),"Merck &amp; Co Inc")</f>
        <v>Merck &amp; Co Inc</v>
      </c>
      <c r="C9" s="2">
        <f>IFERROR(__xludf.DUMMYFUNCTION("GOOGLEFINANCE(A9,""price"")"),99.52)</f>
        <v>99.52</v>
      </c>
      <c r="D9" s="2">
        <f>IFERROR(__xludf.DUMMYFUNCTION("GOOGLEFINANCE(A9,""change"")"),0.0)</f>
        <v>0</v>
      </c>
      <c r="E9" s="2">
        <f>IFERROR(__xludf.DUMMYFUNCTION("GOOGLEFINANCE(A9,""changepct"")/100"),0.0)</f>
        <v>0</v>
      </c>
      <c r="F9" s="2">
        <f>IFERROR(__xludf.DUMMYFUNCTION("GOOGLEFINANCE(A9,""marketcap"")"),2.51749266708E11)</f>
        <v>251749266708</v>
      </c>
      <c r="G9" s="2">
        <f>IFERROR(__xludf.DUMMYFUNCTION("GOOGLEFINANCE(A9,""pe"")"),20.87)</f>
        <v>20.87</v>
      </c>
      <c r="H9" s="2">
        <f>IFERROR(__xludf.DUMMYFUNCTION("GOOGLEFINANCE(A9,""volume"")"),29156.0)</f>
        <v>29156</v>
      </c>
      <c r="I9" s="2">
        <f>IFERROR(__xludf.DUMMYFUNCTION("GOOGLEFINANCE(A9,""volumeavg"")"),1.27918E7)</f>
        <v>12791800</v>
      </c>
    </row>
    <row r="10">
      <c r="A10" s="1" t="s">
        <v>17</v>
      </c>
      <c r="B10" s="2" t="str">
        <f>IFERROR(__xludf.DUMMYFUNCTION("GOOGLEFINANCE(A10,""name"")"),"Amazon.com Inc")</f>
        <v>Amazon.com Inc</v>
      </c>
      <c r="C10" s="2">
        <f>IFERROR(__xludf.DUMMYFUNCTION("GOOGLEFINANCE(A10,""price"")"),223.29)</f>
        <v>223.29</v>
      </c>
      <c r="D10" s="2">
        <f>IFERROR(__xludf.DUMMYFUNCTION("GOOGLEFINANCE(A10,""change"")"),0.0)</f>
        <v>0</v>
      </c>
      <c r="E10" s="2">
        <f>IFERROR(__xludf.DUMMYFUNCTION("GOOGLEFINANCE(A10,""changepct"")/100"),0.0)</f>
        <v>0</v>
      </c>
      <c r="F10" s="2">
        <f>IFERROR(__xludf.DUMMYFUNCTION("GOOGLEFINANCE(A10,""marketcap"")"),2.347894279403E12)</f>
        <v>2347894279403</v>
      </c>
      <c r="G10" s="2">
        <f>IFERROR(__xludf.DUMMYFUNCTION("GOOGLEFINANCE(A10,""pe"")"),47.86)</f>
        <v>47.86</v>
      </c>
      <c r="H10" s="2">
        <f>IFERROR(__xludf.DUMMYFUNCTION("GOOGLEFINANCE(A10,""volume"")"),902806.0)</f>
        <v>902806</v>
      </c>
      <c r="I10" s="2">
        <f>IFERROR(__xludf.DUMMYFUNCTION("GOOGLEFINANCE(A10,""volumeavg"")"),3.9926029E7)</f>
        <v>39926029</v>
      </c>
    </row>
    <row r="11">
      <c r="A11" s="1" t="s">
        <v>18</v>
      </c>
      <c r="B11" s="2" t="str">
        <f>IFERROR(__xludf.DUMMYFUNCTION("GOOGLEFINANCE(A11,""name"")"),"Oracle Corp")</f>
        <v>Oracle Corp</v>
      </c>
      <c r="C11" s="2">
        <f>IFERROR(__xludf.DUMMYFUNCTION("GOOGLEFINANCE(A11,""price"")"),168.79)</f>
        <v>168.79</v>
      </c>
      <c r="D11" s="2">
        <f>IFERROR(__xludf.DUMMYFUNCTION("GOOGLEFINANCE(A11,""change"")"),0.0)</f>
        <v>0</v>
      </c>
      <c r="E11" s="2">
        <f>IFERROR(__xludf.DUMMYFUNCTION("GOOGLEFINANCE(A11,""changepct"")/100"),0.0)</f>
        <v>0</v>
      </c>
      <c r="F11" s="2">
        <f>IFERROR(__xludf.DUMMYFUNCTION("GOOGLEFINANCE(A11,""marketcap"")"),4.72098184461E11)</f>
        <v>472098184461</v>
      </c>
      <c r="G11" s="2">
        <f>IFERROR(__xludf.DUMMYFUNCTION("GOOGLEFINANCE(A11,""pe"")"),41.29)</f>
        <v>41.29</v>
      </c>
      <c r="H11" s="2">
        <f>IFERROR(__xludf.DUMMYFUNCTION("GOOGLEFINANCE(A11,""volume"")"),113222.0)</f>
        <v>113222</v>
      </c>
      <c r="I11" s="2">
        <f>IFERROR(__xludf.DUMMYFUNCTION("GOOGLEFINANCE(A11,""volumeavg"")"),9304306.0)</f>
        <v>9304306</v>
      </c>
    </row>
    <row r="12">
      <c r="A12" s="1" t="s">
        <v>19</v>
      </c>
      <c r="B12" s="2" t="str">
        <f>IFERROR(__xludf.DUMMYFUNCTION("GOOGLEFINANCE(A12,""name"")"),"Mastercard Inc")</f>
        <v>Mastercard Inc</v>
      </c>
      <c r="C12" s="2">
        <f>IFERROR(__xludf.DUMMYFUNCTION("GOOGLEFINANCE(A12,""price"")"),523.28)</f>
        <v>523.28</v>
      </c>
      <c r="D12" s="2">
        <f>IFERROR(__xludf.DUMMYFUNCTION("GOOGLEFINANCE(A12,""change"")"),0.0)</f>
        <v>0</v>
      </c>
      <c r="E12" s="2">
        <f>IFERROR(__xludf.DUMMYFUNCTION("GOOGLEFINANCE(A12,""changepct"")/100"),0.0)</f>
        <v>0</v>
      </c>
      <c r="F12" s="2">
        <f>IFERROR(__xludf.DUMMYFUNCTION("GOOGLEFINANCE(A12,""marketcap"")"),4.80282580241E11)</f>
        <v>480282580241</v>
      </c>
      <c r="G12" s="2">
        <f>IFERROR(__xludf.DUMMYFUNCTION("GOOGLEFINANCE(A12,""pe"")"),39.55)</f>
        <v>39.55</v>
      </c>
      <c r="H12" s="2">
        <f>IFERROR(__xludf.DUMMYFUNCTION("GOOGLEFINANCE(A12,""volume"")"),2410.0)</f>
        <v>2410</v>
      </c>
      <c r="I12" s="2">
        <f>IFERROR(__xludf.DUMMYFUNCTION("GOOGLEFINANCE(A12,""volumeavg"")"),2574910.0)</f>
        <v>2574910</v>
      </c>
    </row>
    <row r="13">
      <c r="A13" s="1" t="s">
        <v>20</v>
      </c>
      <c r="B13" s="2" t="str">
        <f>IFERROR(__xludf.DUMMYFUNCTION("GOOGLEFINANCE(A13,""name"")"),"Procter &amp; Gamble Co")</f>
        <v>Procter &amp; Gamble Co</v>
      </c>
      <c r="C13" s="2">
        <f>IFERROR(__xludf.DUMMYFUNCTION("GOOGLEFINANCE(A13,""price"")"),169.19)</f>
        <v>169.19</v>
      </c>
      <c r="D13" s="2">
        <f>IFERROR(__xludf.DUMMYFUNCTION("GOOGLEFINANCE(A13,""change"")"),0.0)</f>
        <v>0</v>
      </c>
      <c r="E13" s="2">
        <f>IFERROR(__xludf.DUMMYFUNCTION("GOOGLEFINANCE(A13,""changepct"")/100"),0.0)</f>
        <v>0</v>
      </c>
      <c r="F13" s="2">
        <f>IFERROR(__xludf.DUMMYFUNCTION("GOOGLEFINANCE(A13,""marketcap"")"),3.98449392539E11)</f>
        <v>398449392539</v>
      </c>
      <c r="G13" s="2">
        <f>IFERROR(__xludf.DUMMYFUNCTION("GOOGLEFINANCE(A13,""pe"")"),29.18)</f>
        <v>29.18</v>
      </c>
      <c r="H13" s="2">
        <f>IFERROR(__xludf.DUMMYFUNCTION("GOOGLEFINANCE(A13,""volume"")"),6976.0)</f>
        <v>6976</v>
      </c>
      <c r="I13" s="2">
        <f>IFERROR(__xludf.DUMMYFUNCTION("GOOGLEFINANCE(A13,""volumeavg"")"),6988190.0)</f>
        <v>6988190</v>
      </c>
    </row>
    <row r="14">
      <c r="A14" s="1" t="s">
        <v>21</v>
      </c>
      <c r="B14" s="2" t="str">
        <f>IFERROR(__xludf.DUMMYFUNCTION("GOOGLEFINANCE(A14,""name"")"),"Visa Inc")</f>
        <v>Visa Inc</v>
      </c>
      <c r="C14" s="2">
        <f>IFERROR(__xludf.DUMMYFUNCTION("GOOGLEFINANCE(A14,""price"")"),314.88)</f>
        <v>314.88</v>
      </c>
      <c r="D14" s="2">
        <f>IFERROR(__xludf.DUMMYFUNCTION("GOOGLEFINANCE(A14,""change"")"),0.0)</f>
        <v>0</v>
      </c>
      <c r="E14" s="2">
        <f>IFERROR(__xludf.DUMMYFUNCTION("GOOGLEFINANCE(A14,""changepct"")/100"),0.0)</f>
        <v>0</v>
      </c>
      <c r="F14" s="2">
        <f>IFERROR(__xludf.DUMMYFUNCTION("GOOGLEFINANCE(A14,""marketcap"")"),6.17490080615E11)</f>
        <v>617490080615</v>
      </c>
      <c r="G14" s="2">
        <f>IFERROR(__xludf.DUMMYFUNCTION("GOOGLEFINANCE(A14,""pe"")"),32.36)</f>
        <v>32.36</v>
      </c>
      <c r="H14" s="2">
        <f>IFERROR(__xludf.DUMMYFUNCTION("GOOGLEFINANCE(A14,""volume"")"),16993.0)</f>
        <v>16993</v>
      </c>
      <c r="I14" s="2">
        <f>IFERROR(__xludf.DUMMYFUNCTION("GOOGLEFINANCE(A14,""volumeavg"")"),5933384.0)</f>
        <v>5933384</v>
      </c>
    </row>
    <row r="15">
      <c r="A15" s="1" t="s">
        <v>22</v>
      </c>
      <c r="B15" s="2" t="str">
        <f>IFERROR(__xludf.DUMMYFUNCTION("GOOGLEFINANCE(A15,""name"")"),"Alphabet Inc Class C")</f>
        <v>Alphabet Inc Class C</v>
      </c>
      <c r="C15" s="2">
        <f>IFERROR(__xludf.DUMMYFUNCTION("GOOGLEFINANCE(A15,""price"")"),189.7)</f>
        <v>189.7</v>
      </c>
      <c r="D15" s="2">
        <f>IFERROR(__xludf.DUMMYFUNCTION("GOOGLEFINANCE(A15,""change"")"),0.0)</f>
        <v>0</v>
      </c>
      <c r="E15" s="2">
        <f>IFERROR(__xludf.DUMMYFUNCTION("GOOGLEFINANCE(A15,""changepct"")/100"),0.0)</f>
        <v>0</v>
      </c>
      <c r="F15" s="2">
        <f>IFERROR(__xludf.DUMMYFUNCTION("GOOGLEFINANCE(A15,""marketcap"")"),2.317240256475E12)</f>
        <v>2317240256475</v>
      </c>
      <c r="G15" s="2">
        <f>IFERROR(__xludf.DUMMYFUNCTION("GOOGLEFINANCE(A15,""pe"")"),25.17)</f>
        <v>25.17</v>
      </c>
      <c r="H15" s="2">
        <f>IFERROR(__xludf.DUMMYFUNCTION("GOOGLEFINANCE(A15,""volume"")"),377413.0)</f>
        <v>377413</v>
      </c>
      <c r="I15" s="2">
        <f>IFERROR(__xludf.DUMMYFUNCTION("GOOGLEFINANCE(A15,""volumeavg"")"),2.046982E7)</f>
        <v>20469820</v>
      </c>
    </row>
    <row r="16">
      <c r="A16" s="1" t="s">
        <v>23</v>
      </c>
      <c r="B16" s="2" t="str">
        <f>IFERROR(__xludf.DUMMYFUNCTION("GOOGLEFINANCE(A16,""name"")"),"Ford Motor Co")</f>
        <v>Ford Motor Co</v>
      </c>
      <c r="C16" s="2">
        <f>IFERROR(__xludf.DUMMYFUNCTION("GOOGLEFINANCE(A16,""price"")"),9.74)</f>
        <v>9.74</v>
      </c>
      <c r="D16" s="2">
        <f>IFERROR(__xludf.DUMMYFUNCTION("GOOGLEFINANCE(A16,""change"")"),0.0)</f>
        <v>0</v>
      </c>
      <c r="E16" s="2">
        <f>IFERROR(__xludf.DUMMYFUNCTION("GOOGLEFINANCE(A16,""changepct"")/100"),0.0)</f>
        <v>0</v>
      </c>
      <c r="F16" s="2">
        <f>IFERROR(__xludf.DUMMYFUNCTION("GOOGLEFINANCE(A16,""marketcap"")"),3.870956421E10)</f>
        <v>38709564210</v>
      </c>
      <c r="G16" s="2">
        <f>IFERROR(__xludf.DUMMYFUNCTION("GOOGLEFINANCE(A16,""pe"")"),11.11)</f>
        <v>11.11</v>
      </c>
      <c r="H16" s="2">
        <f>IFERROR(__xludf.DUMMYFUNCTION("GOOGLEFINANCE(A16,""volume"")"),498575.0)</f>
        <v>498575</v>
      </c>
      <c r="I16" s="2">
        <f>IFERROR(__xludf.DUMMYFUNCTION("GOOGLEFINANCE(A16,""volumeavg"")"),5.7586003E7)</f>
        <v>57586003</v>
      </c>
    </row>
    <row r="17">
      <c r="A17" s="1" t="s">
        <v>24</v>
      </c>
      <c r="B17" s="2" t="str">
        <f>IFERROR(__xludf.DUMMYFUNCTION("GOOGLEFINANCE(A17,""name"")"),"Tecsys Inc")</f>
        <v>Tecsys Inc</v>
      </c>
      <c r="C17" s="2">
        <f>IFERROR(__xludf.DUMMYFUNCTION("GOOGLEFINANCE(A17,""price"")"),45.0)</f>
        <v>45</v>
      </c>
      <c r="D17" s="2">
        <f>IFERROR(__xludf.DUMMYFUNCTION("GOOGLEFINANCE(A17,""change"")"),0.0)</f>
        <v>0</v>
      </c>
      <c r="E17" s="2">
        <f>IFERROR(__xludf.DUMMYFUNCTION("GOOGLEFINANCE(A17,""changepct"")/100"),0.0)</f>
        <v>0</v>
      </c>
      <c r="F17" s="2">
        <f>IFERROR(__xludf.DUMMYFUNCTION("GOOGLEFINANCE(A17,""marketcap"")"),6.628432E8)</f>
        <v>662843200</v>
      </c>
      <c r="G17" s="2">
        <f>IFERROR(__xludf.DUMMYFUNCTION("GOOGLEFINANCE(A17,""pe"")"),260.27)</f>
        <v>260.27</v>
      </c>
      <c r="H17" s="2">
        <f>IFERROR(__xludf.DUMMYFUNCTION("GOOGLEFINANCE(A17,""volume"")"),0.0)</f>
        <v>0</v>
      </c>
      <c r="I17" s="2">
        <f>IFERROR(__xludf.DUMMYFUNCTION("GOOGLEFINANCE(A17,""volumeavg"")"),9283.0)</f>
        <v>9283</v>
      </c>
    </row>
    <row r="18">
      <c r="A18" s="1" t="s">
        <v>25</v>
      </c>
      <c r="B18" s="2" t="str">
        <f>IFERROR(__xludf.DUMMYFUNCTION("GOOGLEFINANCE(A18,""name"")"),"BSE Ltd")</f>
        <v>BSE Ltd</v>
      </c>
      <c r="C18" s="2">
        <f>IFERROR(__xludf.DUMMYFUNCTION("GOOGLEFINANCE(A18,""price"")"),5558.45)</f>
        <v>5558.45</v>
      </c>
      <c r="D18" s="2">
        <f>IFERROR(__xludf.DUMMYFUNCTION("GOOGLEFINANCE(A18,""change"")"),-233.0)</f>
        <v>-233</v>
      </c>
      <c r="E18" s="2">
        <f>IFERROR(__xludf.DUMMYFUNCTION("GOOGLEFINANCE(A18,""changepct"")/100"),-0.04019999999999999)</f>
        <v>-0.0402</v>
      </c>
      <c r="F18" s="2">
        <f>IFERROR(__xludf.DUMMYFUNCTION("GOOGLEFINANCE(A18,""marketcap"")"),7.52482421175E11)</f>
        <v>752482421175</v>
      </c>
      <c r="G18" s="2">
        <f>IFERROR(__xludf.DUMMYFUNCTION("GOOGLEFINANCE(A18,""pe"")"),92.3)</f>
        <v>92.3</v>
      </c>
      <c r="H18" s="2">
        <f>IFERROR(__xludf.DUMMYFUNCTION("GOOGLEFINANCE(A18,""volume"")"),1617281.0)</f>
        <v>1617281</v>
      </c>
      <c r="I18" s="2">
        <f>IFERROR(__xludf.DUMMYFUNCTION("GOOGLEFINANCE(A18,""volumeavg"")"),2853778.0)</f>
        <v>2853778</v>
      </c>
    </row>
    <row r="19">
      <c r="A19" s="1" t="s">
        <v>26</v>
      </c>
      <c r="B19" s="2" t="str">
        <f>IFERROR(__xludf.DUMMYFUNCTION("GOOGLEFINANCE(A19,""name"")"),"Mahindra And Mahindra Ltd")</f>
        <v>Mahindra And Mahindra Ltd</v>
      </c>
      <c r="C19" s="2">
        <f>IFERROR(__xludf.DUMMYFUNCTION("GOOGLEFINANCE(A19,""price"")"),2916.95)</f>
        <v>2916.95</v>
      </c>
      <c r="D19" s="2">
        <f>IFERROR(__xludf.DUMMYFUNCTION("GOOGLEFINANCE(A19,""change"")"),-97.7)</f>
        <v>-97.7</v>
      </c>
      <c r="E19" s="2">
        <f>IFERROR(__xludf.DUMMYFUNCTION("GOOGLEFINANCE(A19,""changepct"")/100"),-0.032400000000000005)</f>
        <v>-0.0324</v>
      </c>
      <c r="F19" s="2">
        <f>IFERROR(__xludf.DUMMYFUNCTION("GOOGLEFINANCE(A19,""marketcap"")"),3.483395849356E12)</f>
        <v>3483395849356</v>
      </c>
      <c r="G19" s="2">
        <f>IFERROR(__xludf.DUMMYFUNCTION("GOOGLEFINANCE(A19,""pe"")"),27.51)</f>
        <v>27.51</v>
      </c>
      <c r="H19" s="2">
        <f>IFERROR(__xludf.DUMMYFUNCTION("GOOGLEFINANCE(A19,""volume"")"),8046336.0)</f>
        <v>8046336</v>
      </c>
      <c r="I19" s="2">
        <f>IFERROR(__xludf.DUMMYFUNCTION("GOOGLEFINANCE(A19,""volumeavg"")"),2891871.0)</f>
        <v>2891871</v>
      </c>
    </row>
    <row r="20">
      <c r="A20" s="1" t="s">
        <v>27</v>
      </c>
      <c r="B20" s="2" t="str">
        <f>IFERROR(__xludf.DUMMYFUNCTION("GOOGLEFINANCE(A20,""name"")"),"Infosys Ltd ADR")</f>
        <v>Infosys Ltd ADR</v>
      </c>
      <c r="C20" s="2">
        <f>IFERROR(__xludf.DUMMYFUNCTION("GOOGLEFINANCE(A20,""price"")"),23.42)</f>
        <v>23.42</v>
      </c>
      <c r="D20" s="2">
        <f>IFERROR(__xludf.DUMMYFUNCTION("GOOGLEFINANCE(A20,""change"")"),0.0)</f>
        <v>0</v>
      </c>
      <c r="E20" s="2">
        <f>IFERROR(__xludf.DUMMYFUNCTION("GOOGLEFINANCE(A20,""changepct"")/100"),0.0)</f>
        <v>0</v>
      </c>
      <c r="F20" s="2">
        <f>IFERROR(__xludf.DUMMYFUNCTION("GOOGLEFINANCE(A20,""marketcap"")"),7.953223988345E12)</f>
        <v>7953223988345</v>
      </c>
      <c r="G20" s="2">
        <f>IFERROR(__xludf.DUMMYFUNCTION("GOOGLEFINANCE(A20,""pe"")"),30.67)</f>
        <v>30.67</v>
      </c>
      <c r="H20" s="2">
        <f>IFERROR(__xludf.DUMMYFUNCTION("GOOGLEFINANCE(A20,""volume"")"),22329.0)</f>
        <v>22329</v>
      </c>
      <c r="I20" s="2">
        <f>IFERROR(__xludf.DUMMYFUNCTION("GOOGLEFINANCE(A20,""volumeavg"")"),6851448.0)</f>
        <v>6851448</v>
      </c>
    </row>
    <row r="21">
      <c r="A21" s="1" t="s">
        <v>28</v>
      </c>
      <c r="B21" s="2" t="str">
        <f>IFERROR(__xludf.DUMMYFUNCTION("GOOGLEFINANCE(A21,""name"")"),"State Bank of India")</f>
        <v>State Bank of India</v>
      </c>
      <c r="C21" s="2">
        <f>IFERROR(__xludf.DUMMYFUNCTION("GOOGLEFINANCE(A21,""price"")"),814.0)</f>
        <v>814</v>
      </c>
      <c r="D21" s="2">
        <f>IFERROR(__xludf.DUMMYFUNCTION("GOOGLEFINANCE(A21,""change"")"),-18.8)</f>
        <v>-18.8</v>
      </c>
      <c r="E21" s="2">
        <f>IFERROR(__xludf.DUMMYFUNCTION("GOOGLEFINANCE(A21,""changepct"")/100"),-0.0226)</f>
        <v>-0.0226</v>
      </c>
      <c r="F21" s="2">
        <f>IFERROR(__xludf.DUMMYFUNCTION("GOOGLEFINANCE(A21,""marketcap"")"),7.2422699375E12)</f>
        <v>7242269937500</v>
      </c>
      <c r="G21" s="2">
        <f>IFERROR(__xludf.DUMMYFUNCTION("GOOGLEFINANCE(A21,""pe"")"),10.15)</f>
        <v>10.15</v>
      </c>
      <c r="H21" s="2">
        <f>IFERROR(__xludf.DUMMYFUNCTION("GOOGLEFINANCE(A21,""volume"")"),1.0244198E7)</f>
        <v>10244198</v>
      </c>
      <c r="I21" s="2">
        <f>IFERROR(__xludf.DUMMYFUNCTION("GOOGLEFINANCE(A21,""volumeavg"")"),1.1518362E7)</f>
        <v>11518362</v>
      </c>
    </row>
    <row r="22">
      <c r="A22" s="1" t="s">
        <v>29</v>
      </c>
      <c r="B22" s="2" t="str">
        <f>IFERROR(__xludf.DUMMYFUNCTION("GOOGLEFINANCE(A22,""name"")"),"Reliance Industries Ltd")</f>
        <v>Reliance Industries Ltd</v>
      </c>
      <c r="C22" s="2">
        <f>IFERROR(__xludf.DUMMYFUNCTION("GOOGLEFINANCE(A22,""price"")"),1206.0)</f>
        <v>1206</v>
      </c>
      <c r="D22" s="2">
        <f>IFERROR(__xludf.DUMMYFUNCTION("GOOGLEFINANCE(A22,""change"")"),-24.45)</f>
        <v>-24.45</v>
      </c>
      <c r="E22" s="2">
        <f>IFERROR(__xludf.DUMMYFUNCTION("GOOGLEFINANCE(A22,""changepct"")/100"),-0.0199)</f>
        <v>-0.0199</v>
      </c>
      <c r="F22" s="2">
        <f>IFERROR(__xludf.DUMMYFUNCTION("GOOGLEFINANCE(A22,""marketcap"")"),1.631804832E13)</f>
        <v>16318048320000</v>
      </c>
      <c r="G22" s="2">
        <f>IFERROR(__xludf.DUMMYFUNCTION("GOOGLEFINANCE(A22,""pe"")"),24.03)</f>
        <v>24.03</v>
      </c>
      <c r="H22" s="2">
        <f>IFERROR(__xludf.DUMMYFUNCTION("GOOGLEFINANCE(A22,""volume"")"),2.0312896E7)</f>
        <v>20312896</v>
      </c>
      <c r="I22" s="2">
        <f>IFERROR(__xludf.DUMMYFUNCTION("GOOGLEFINANCE(A22,""volumeavg"")"),1.4322992E7)</f>
        <v>14322992</v>
      </c>
    </row>
    <row r="23">
      <c r="A23" s="1" t="s">
        <v>30</v>
      </c>
      <c r="B23" s="2" t="str">
        <f>IFERROR(__xludf.DUMMYFUNCTION("GOOGLEFINANCE(A23,""name"")"),"HDFC Bank Ltd")</f>
        <v>HDFC Bank Ltd</v>
      </c>
      <c r="C23" s="2">
        <f>IFERROR(__xludf.DUMMYFUNCTION("GOOGLEFINANCE(A23,""price"")"),64.32)</f>
        <v>64.32</v>
      </c>
      <c r="D23" s="2">
        <f>IFERROR(__xludf.DUMMYFUNCTION("GOOGLEFINANCE(A23,""change"")"),0.0)</f>
        <v>0</v>
      </c>
      <c r="E23" s="2">
        <f>IFERROR(__xludf.DUMMYFUNCTION("GOOGLEFINANCE(A23,""changepct"")/100"),0.0)</f>
        <v>0</v>
      </c>
      <c r="F23" s="2">
        <f>IFERROR(__xludf.DUMMYFUNCTION("GOOGLEFINANCE(A23,""marketcap"")"),1.3552493465333E13)</f>
        <v>13552493465333</v>
      </c>
      <c r="G23" s="2">
        <f>IFERROR(__xludf.DUMMYFUNCTION("GOOGLEFINANCE(A23,""pe"")"),20.82)</f>
        <v>20.82</v>
      </c>
      <c r="H23" s="2">
        <f>IFERROR(__xludf.DUMMYFUNCTION("GOOGLEFINANCE(A23,""volume"")"),2271.0)</f>
        <v>2271</v>
      </c>
      <c r="I23" s="2">
        <f>IFERROR(__xludf.DUMMYFUNCTION("GOOGLEFINANCE(A23,""volumeavg"")"),2997582.0)</f>
        <v>2997582</v>
      </c>
    </row>
    <row r="24">
      <c r="A24" s="1" t="s">
        <v>31</v>
      </c>
      <c r="B24" s="2" t="str">
        <f>IFERROR(__xludf.DUMMYFUNCTION("GOOGLEFINANCE(A24,""name"")"),"ICICI Bank Ltd")</f>
        <v>ICICI Bank Ltd</v>
      </c>
      <c r="C24" s="2">
        <f>IFERROR(__xludf.DUMMYFUNCTION("GOOGLEFINANCE(A24,""price"")"),30.07)</f>
        <v>30.07</v>
      </c>
      <c r="D24" s="2">
        <f>IFERROR(__xludf.DUMMYFUNCTION("GOOGLEFINANCE(A24,""change"")"),0.0)</f>
        <v>0</v>
      </c>
      <c r="E24" s="2">
        <f>IFERROR(__xludf.DUMMYFUNCTION("GOOGLEFINANCE(A24,""changepct"")/100"),0.0)</f>
        <v>0</v>
      </c>
      <c r="F24" s="2">
        <f>IFERROR(__xludf.DUMMYFUNCTION("GOOGLEFINANCE(A24,""marketcap"")"),9.072022282664E12)</f>
        <v>9072022282664</v>
      </c>
      <c r="G24" s="2">
        <f>IFERROR(__xludf.DUMMYFUNCTION("GOOGLEFINANCE(A24,""pe"")"),19.31)</f>
        <v>19.31</v>
      </c>
      <c r="H24" s="2">
        <f>IFERROR(__xludf.DUMMYFUNCTION("GOOGLEFINANCE(A24,""volume"")"),10045.0)</f>
        <v>10045</v>
      </c>
      <c r="I24" s="2">
        <f>IFERROR(__xludf.DUMMYFUNCTION("GOOGLEFINANCE(A24,""volumeavg"")"),4624807.0)</f>
        <v>4624807</v>
      </c>
    </row>
    <row r="25">
      <c r="A25" s="1" t="s">
        <v>32</v>
      </c>
      <c r="B25" s="2" t="str">
        <f>IFERROR(__xludf.DUMMYFUNCTION("GOOGLEFINANCE(A25,""name"")"),"Wipro Ltd")</f>
        <v>Wipro Ltd</v>
      </c>
      <c r="C25" s="2">
        <f>IFERROR(__xludf.DUMMYFUNCTION("GOOGLEFINANCE(A25,""price"")"),3.71)</f>
        <v>3.71</v>
      </c>
      <c r="D25" s="2">
        <f>IFERROR(__xludf.DUMMYFUNCTION("GOOGLEFINANCE(A25,""change"")"),0.0)</f>
        <v>0</v>
      </c>
      <c r="E25" s="2">
        <f>IFERROR(__xludf.DUMMYFUNCTION("GOOGLEFINANCE(A25,""changepct"")/100"),0.0)</f>
        <v>0</v>
      </c>
      <c r="F25" s="2">
        <f>IFERROR(__xludf.DUMMYFUNCTION("GOOGLEFINANCE(A25,""marketcap"")"),3.19220154965E12)</f>
        <v>3192201549650</v>
      </c>
      <c r="G25" s="2">
        <f>IFERROR(__xludf.DUMMYFUNCTION("GOOGLEFINANCE(A25,""pe"")"),28.17)</f>
        <v>28.17</v>
      </c>
      <c r="H25" s="2">
        <f>IFERROR(__xludf.DUMMYFUNCTION("GOOGLEFINANCE(A25,""volume"")"),6336.0)</f>
        <v>6336</v>
      </c>
      <c r="I25" s="2">
        <f>IFERROR(__xludf.DUMMYFUNCTION("GOOGLEFINANCE(A25,""volumeavg"")"),5617684.0)</f>
        <v>5617684</v>
      </c>
    </row>
    <row r="26">
      <c r="A26" s="1" t="s">
        <v>33</v>
      </c>
      <c r="B26" s="2" t="str">
        <f>IFERROR(__xludf.DUMMYFUNCTION("GOOGLEFINANCE(A26,""name"")"),"Makemytrip Ltd")</f>
        <v>Makemytrip Ltd</v>
      </c>
      <c r="C26" s="2">
        <f>IFERROR(__xludf.DUMMYFUNCTION("GOOGLEFINANCE(A26,""price"")"),113.0)</f>
        <v>113</v>
      </c>
      <c r="D26" s="2">
        <f>IFERROR(__xludf.DUMMYFUNCTION("GOOGLEFINANCE(A26,""change"")"),0.0)</f>
        <v>0</v>
      </c>
      <c r="E26" s="2">
        <f>IFERROR(__xludf.DUMMYFUNCTION("GOOGLEFINANCE(A26,""changepct"")/100"),0.0)</f>
        <v>0</v>
      </c>
      <c r="F26" s="2">
        <f>IFERROR(__xludf.DUMMYFUNCTION("GOOGLEFINANCE(A26,""marketcap"")"),1.24054225E10)</f>
        <v>12405422500</v>
      </c>
      <c r="G26" s="2">
        <f>IFERROR(__xludf.DUMMYFUNCTION("GOOGLEFINANCE(A26,""pe"")"),61.96)</f>
        <v>61.96</v>
      </c>
      <c r="H26" s="2">
        <f>IFERROR(__xludf.DUMMYFUNCTION("GOOGLEFINANCE(A26,""volume"")"),83.0)</f>
        <v>83</v>
      </c>
      <c r="I26" s="2">
        <f>IFERROR(__xludf.DUMMYFUNCTION("GOOGLEFINANCE(A26,""volumeavg"")"),526135.0)</f>
        <v>526135</v>
      </c>
    </row>
    <row r="27">
      <c r="A27" s="1" t="s">
        <v>34</v>
      </c>
      <c r="B27" s="2" t="str">
        <f>IFERROR(__xludf.DUMMYFUNCTION("GOOGLEFINANCE(A27,""name"")"),"Dr Reddy's Laboratories Ltd")</f>
        <v>Dr Reddy's Laboratories Ltd</v>
      </c>
      <c r="C27" s="2">
        <f>IFERROR(__xludf.DUMMYFUNCTION("GOOGLEFINANCE(A27,""price"")"),15.12)</f>
        <v>15.12</v>
      </c>
      <c r="D27" s="2">
        <f>IFERROR(__xludf.DUMMYFUNCTION("GOOGLEFINANCE(A27,""change"")"),0.0)</f>
        <v>0</v>
      </c>
      <c r="E27" s="2">
        <f>IFERROR(__xludf.DUMMYFUNCTION("GOOGLEFINANCE(A27,""changepct"")/100"),0.0)</f>
        <v>0</v>
      </c>
      <c r="F27" s="2">
        <f>IFERROR(__xludf.DUMMYFUNCTION("GOOGLEFINANCE(A27,""marketcap"")"),1.118020779274E12)</f>
        <v>1118020779274</v>
      </c>
      <c r="G27" s="2">
        <f>IFERROR(__xludf.DUMMYFUNCTION("GOOGLEFINANCE(A27,""pe"")"),20.11)</f>
        <v>20.11</v>
      </c>
      <c r="H27" s="2">
        <f>IFERROR(__xludf.DUMMYFUNCTION("GOOGLEFINANCE(A27,""volume"")"),29332.0)</f>
        <v>29332</v>
      </c>
      <c r="I27" s="2">
        <f>IFERROR(__xludf.DUMMYFUNCTION("GOOGLEFINANCE(A27,""volumeavg"")"),1332273.0)</f>
        <v>1332273</v>
      </c>
    </row>
    <row r="28">
      <c r="A28" s="1" t="s">
        <v>35</v>
      </c>
      <c r="B28" s="2" t="str">
        <f>IFERROR(__xludf.DUMMYFUNCTION("GOOGLEFINANCE(A28,""name"")"),"WNS (Holdings) Ltd")</f>
        <v>WNS (Holdings) Ltd</v>
      </c>
      <c r="C28" s="2">
        <f>IFERROR(__xludf.DUMMYFUNCTION("GOOGLEFINANCE(A28,""price"")"),45.53)</f>
        <v>45.53</v>
      </c>
      <c r="D28" s="2">
        <f>IFERROR(__xludf.DUMMYFUNCTION("GOOGLEFINANCE(A28,""change"")"),0.0)</f>
        <v>0</v>
      </c>
      <c r="E28" s="2">
        <f>IFERROR(__xludf.DUMMYFUNCTION("GOOGLEFINANCE(A28,""changepct"")/100"),0.0)</f>
        <v>0</v>
      </c>
      <c r="F28" s="2">
        <f>IFERROR(__xludf.DUMMYFUNCTION("GOOGLEFINANCE(A28,""marketcap"")"),1.974897844E9)</f>
        <v>1974897844</v>
      </c>
      <c r="G28" s="2">
        <f>IFERROR(__xludf.DUMMYFUNCTION("GOOGLEFINANCE(A28,""pe"")"),17.59)</f>
        <v>17.59</v>
      </c>
      <c r="H28" s="2">
        <f>IFERROR(__xludf.DUMMYFUNCTION("GOOGLEFINANCE(A28,""volume"")"),658.0)</f>
        <v>658</v>
      </c>
      <c r="I28" s="2">
        <f>IFERROR(__xludf.DUMMYFUNCTION("GOOGLEFINANCE(A28,""volumeavg"")"),552738.0)</f>
        <v>552738</v>
      </c>
    </row>
    <row r="29">
      <c r="A29" s="1" t="s">
        <v>36</v>
      </c>
      <c r="B29" s="2" t="str">
        <f>IFERROR(__xludf.DUMMYFUNCTION("GOOGLEFINANCE(A29,""name"")"),"Sify Technologies Limited")</f>
        <v>Sify Technologies Limited</v>
      </c>
      <c r="C29" s="2">
        <f>IFERROR(__xludf.DUMMYFUNCTION("GOOGLEFINANCE(A29,""price"")"),2.9)</f>
        <v>2.9</v>
      </c>
      <c r="D29" s="2">
        <f>IFERROR(__xludf.DUMMYFUNCTION("GOOGLEFINANCE(A29,""change"")"),0.0)</f>
        <v>0</v>
      </c>
      <c r="E29" s="2">
        <f>IFERROR(__xludf.DUMMYFUNCTION("GOOGLEFINANCE(A29,""changepct"")/100"),0.0)</f>
        <v>0</v>
      </c>
      <c r="F29" s="2">
        <f>IFERROR(__xludf.DUMMYFUNCTION("GOOGLEFINANCE(A29,""marketcap"")"),8.861069E7)</f>
        <v>88610690</v>
      </c>
      <c r="G29" s="2" t="str">
        <f>IFERROR(__xludf.DUMMYFUNCTION("GOOGLEFINANCE(A29,""pe"")"),"#N/A")</f>
        <v>#N/A</v>
      </c>
      <c r="H29" s="2">
        <f>IFERROR(__xludf.DUMMYFUNCTION("GOOGLEFINANCE(A29,""volume"")"),100.0)</f>
        <v>100</v>
      </c>
      <c r="I29" s="2">
        <f>IFERROR(__xludf.DUMMYFUNCTION("GOOGLEFINANCE(A29,""volumeavg"")"),83419.0)</f>
        <v>83419</v>
      </c>
    </row>
    <row r="30">
      <c r="A30" s="1" t="s">
        <v>37</v>
      </c>
      <c r="B30" s="2" t="str">
        <f>IFERROR(__xludf.DUMMYFUNCTION("GOOGLEFINANCE(A30,""name"")"),"Yatra Online Inc")</f>
        <v>Yatra Online Inc</v>
      </c>
      <c r="C30" s="2">
        <f>IFERROR(__xludf.DUMMYFUNCTION("GOOGLEFINANCE(A30,""price"")"),1.29)</f>
        <v>1.29</v>
      </c>
      <c r="D30" s="2">
        <f>IFERROR(__xludf.DUMMYFUNCTION("GOOGLEFINANCE(A30,""change"")"),-0.04)</f>
        <v>-0.04</v>
      </c>
      <c r="E30" s="2">
        <f>IFERROR(__xludf.DUMMYFUNCTION("GOOGLEFINANCE(A30,""changepct"")/100"),-0.0301)</f>
        <v>-0.0301</v>
      </c>
      <c r="F30" s="2">
        <f>IFERROR(__xludf.DUMMYFUNCTION("GOOGLEFINANCE(A30,""marketcap"")"),7.967584E7)</f>
        <v>79675840</v>
      </c>
      <c r="G30" s="2" t="str">
        <f>IFERROR(__xludf.DUMMYFUNCTION("GOOGLEFINANCE(A30,""pe"")"),"#N/A")</f>
        <v>#N/A</v>
      </c>
      <c r="H30" s="2">
        <f>IFERROR(__xludf.DUMMYFUNCTION("GOOGLEFINANCE(A30,""volume"")"),100.0)</f>
        <v>100</v>
      </c>
      <c r="I30" s="2">
        <f>IFERROR(__xludf.DUMMYFUNCTION("GOOGLEFINANCE(A30,""volumeavg"")"),111754.0)</f>
        <v>111754</v>
      </c>
    </row>
    <row r="31">
      <c r="A31" s="1" t="s">
        <v>38</v>
      </c>
      <c r="B31" s="2" t="str">
        <f>IFERROR(__xludf.DUMMYFUNCTION("GOOGLEFINANCE(A31,""name"")"),"Zoomcar Holdings Inc")</f>
        <v>Zoomcar Holdings Inc</v>
      </c>
      <c r="C31" s="2">
        <f>IFERROR(__xludf.DUMMYFUNCTION("GOOGLEFINANCE(A31,""price"")"),2.54)</f>
        <v>2.54</v>
      </c>
      <c r="D31" s="2">
        <f>IFERROR(__xludf.DUMMYFUNCTION("GOOGLEFINANCE(A31,""change"")"),0.0)</f>
        <v>0</v>
      </c>
      <c r="E31" s="2">
        <f>IFERROR(__xludf.DUMMYFUNCTION("GOOGLEFINANCE(A31,""changepct"")/100"),0.0)</f>
        <v>0</v>
      </c>
      <c r="F31" s="2">
        <f>IFERROR(__xludf.DUMMYFUNCTION("GOOGLEFINANCE(A31,""marketcap"")"),5233263.0)</f>
        <v>5233263</v>
      </c>
      <c r="G31" s="2">
        <f>IFERROR(__xludf.DUMMYFUNCTION("GOOGLEFINANCE(A31,""pe"")"),0.82)</f>
        <v>0.82</v>
      </c>
      <c r="H31" s="2">
        <f>IFERROR(__xludf.DUMMYFUNCTION("GOOGLEFINANCE(A31,""volume"")"),356066.0)</f>
        <v>356066</v>
      </c>
      <c r="I31" s="2">
        <f>IFERROR(__xludf.DUMMYFUNCTION("GOOGLEFINANCE(A31,""volumeavg"")"),1016761.0)</f>
        <v>1016761</v>
      </c>
    </row>
    <row r="32">
      <c r="A32" s="1" t="s">
        <v>39</v>
      </c>
      <c r="B32" s="2" t="str">
        <f>IFERROR(__xludf.DUMMYFUNCTION("GOOGLEFINANCE(A32,""name"")"),"Lytus Technologies Holdings Ptv Ltd")</f>
        <v>Lytus Technologies Holdings Ptv Ltd</v>
      </c>
      <c r="C32" s="2">
        <f>IFERROR(__xludf.DUMMYFUNCTION("GOOGLEFINANCE(A32,""price"")"),1.0)</f>
        <v>1</v>
      </c>
      <c r="D32" s="2">
        <f>IFERROR(__xludf.DUMMYFUNCTION("GOOGLEFINANCE(A32,""change"")"),0.0)</f>
        <v>0</v>
      </c>
      <c r="E32" s="2">
        <f>IFERROR(__xludf.DUMMYFUNCTION("GOOGLEFINANCE(A32,""changepct"")/100"),0.005)</f>
        <v>0.005</v>
      </c>
      <c r="F32" s="2">
        <f>IFERROR(__xludf.DUMMYFUNCTION("GOOGLEFINANCE(A32,""marketcap"")"),1872550.0)</f>
        <v>1872550</v>
      </c>
      <c r="G32" s="2">
        <f>IFERROR(__xludf.DUMMYFUNCTION("GOOGLEFINANCE(A32,""pe"")"),3.38)</f>
        <v>3.38</v>
      </c>
      <c r="H32" s="2">
        <f>IFERROR(__xludf.DUMMYFUNCTION("GOOGLEFINANCE(A32,""volume"")"),1.9376568E7)</f>
        <v>19376568</v>
      </c>
      <c r="I32" s="2">
        <f>IFERROR(__xludf.DUMMYFUNCTION("GOOGLEFINANCE(A32,""volumeavg"")"),86984.0)</f>
        <v>86984</v>
      </c>
    </row>
    <row r="33">
      <c r="A33" s="1" t="s">
        <v>40</v>
      </c>
      <c r="B33" s="2" t="str">
        <f>IFERROR(__xludf.DUMMYFUNCTION("GOOGLEFINANCE(A33,""name"")"),"Azure Power Global Ltd")</f>
        <v>Azure Power Global Ltd</v>
      </c>
      <c r="C33" s="2">
        <f>IFERROR(__xludf.DUMMYFUNCTION("GOOGLEFINANCE(A33,""price"")"),0.75)</f>
        <v>0.75</v>
      </c>
      <c r="D33" s="2">
        <f>IFERROR(__xludf.DUMMYFUNCTION("GOOGLEFINANCE(A33,""change"")"),0.25)</f>
        <v>0.25</v>
      </c>
      <c r="E33" s="2">
        <f>IFERROR(__xludf.DUMMYFUNCTION("GOOGLEFINANCE(A33,""changepct"")/100"),0.5)</f>
        <v>0.5</v>
      </c>
      <c r="F33" s="2">
        <f>IFERROR(__xludf.DUMMYFUNCTION("GOOGLEFINANCE(A33,""marketcap"")"),4.812112E7)</f>
        <v>48121120</v>
      </c>
      <c r="G33" s="2" t="str">
        <f>IFERROR(__xludf.DUMMYFUNCTION("GOOGLEFINANCE(A33,""pe"")"),"#N/A")</f>
        <v>#N/A</v>
      </c>
      <c r="H33" s="2">
        <f>IFERROR(__xludf.DUMMYFUNCTION("GOOGLEFINANCE(A33,""volume"")"),50187.0)</f>
        <v>50187</v>
      </c>
      <c r="I33" s="2">
        <f>IFERROR(__xludf.DUMMYFUNCTION("GOOGLEFINANCE(A33,""volumeavg"")"),4837.0)</f>
        <v>4837</v>
      </c>
    </row>
    <row r="34">
      <c r="A34" s="1" t="s">
        <v>41</v>
      </c>
      <c r="B34" s="2" t="str">
        <f>IFERROR(__xludf.DUMMYFUNCTION("GOOGLEFINANCE(A34,""name"")"),"Rediff.com India Ltd")</f>
        <v>Rediff.com India Ltd</v>
      </c>
      <c r="C34" s="2">
        <f>IFERROR(__xludf.DUMMYFUNCTION("GOOGLEFINANCE(A34,""price"")"),0.0)</f>
        <v>0</v>
      </c>
      <c r="D34" s="2">
        <f>IFERROR(__xludf.DUMMYFUNCTION("GOOGLEFINANCE(A34,""change"")"),0.0)</f>
        <v>0</v>
      </c>
      <c r="E34" s="2">
        <f>IFERROR(__xludf.DUMMYFUNCTION("GOOGLEFINANCE(A34,""changepct"")/100"),0.0)</f>
        <v>0</v>
      </c>
      <c r="F34" s="2">
        <f>IFERROR(__xludf.DUMMYFUNCTION("GOOGLEFINANCE(A34,""marketcap"")"),2760.0)</f>
        <v>2760</v>
      </c>
      <c r="G34" s="2" t="str">
        <f>IFERROR(__xludf.DUMMYFUNCTION("GOOGLEFINANCE(A34,""pe"")"),"#N/A")</f>
        <v>#N/A</v>
      </c>
      <c r="H34" s="2">
        <f>IFERROR(__xludf.DUMMYFUNCTION("GOOGLEFINANCE(A34,""volume"")"),0.0)</f>
        <v>0</v>
      </c>
      <c r="I34" s="2">
        <f>IFERROR(__xludf.DUMMYFUNCTION("GOOGLEFINANCE(A34,""volumeavg"")"),1744.0)</f>
        <v>1744</v>
      </c>
    </row>
    <row r="35">
      <c r="A35" s="1" t="s">
        <v>42</v>
      </c>
      <c r="B35" s="2" t="str">
        <f>IFERROR(__xludf.DUMMYFUNCTION("GOOGLEFINANCE(A35,""name"")"),"Vedanta Ltd")</f>
        <v>Vedanta Ltd</v>
      </c>
      <c r="C35" s="2">
        <f>IFERROR(__xludf.DUMMYFUNCTION("GOOGLEFINANCE(A35,""price"")"),477.15)</f>
        <v>477.15</v>
      </c>
      <c r="D35" s="2">
        <f>IFERROR(__xludf.DUMMYFUNCTION("GOOGLEFINANCE(A35,""change"")"),-15.15)</f>
        <v>-15.15</v>
      </c>
      <c r="E35" s="2">
        <f>IFERROR(__xludf.DUMMYFUNCTION("GOOGLEFINANCE(A35,""changepct"")/100"),-0.0308)</f>
        <v>-0.0308</v>
      </c>
      <c r="F35" s="2">
        <f>IFERROR(__xludf.DUMMYFUNCTION("GOOGLEFINANCE(A35,""marketcap"")"),1.7742987975E12)</f>
        <v>1774298797500</v>
      </c>
      <c r="G35" s="2">
        <f>IFERROR(__xludf.DUMMYFUNCTION("GOOGLEFINANCE(A35,""pe"")"),15.99)</f>
        <v>15.99</v>
      </c>
      <c r="H35" s="2">
        <f>IFERROR(__xludf.DUMMYFUNCTION("GOOGLEFINANCE(A35,""volume"")"),1.3786961E7)</f>
        <v>13786961</v>
      </c>
      <c r="I35" s="2">
        <f>IFERROR(__xludf.DUMMYFUNCTION("GOOGLEFINANCE(A35,""volumeavg"")"),9875195.0)</f>
        <v>9875195</v>
      </c>
    </row>
    <row r="36">
      <c r="A36" s="1" t="s">
        <v>43</v>
      </c>
      <c r="B36" s="2" t="str">
        <f>IFERROR(__xludf.DUMMYFUNCTION("GOOGLEFINANCE(A36,""name"")"),"Biocon Ltd")</f>
        <v>Biocon Ltd</v>
      </c>
      <c r="C36" s="2">
        <f>IFERROR(__xludf.DUMMYFUNCTION("GOOGLEFINANCE(A36,""price"")"),336.0)</f>
        <v>336</v>
      </c>
      <c r="D36" s="2">
        <f>IFERROR(__xludf.DUMMYFUNCTION("GOOGLEFINANCE(A36,""change"")"),-14.35)</f>
        <v>-14.35</v>
      </c>
      <c r="E36" s="2">
        <f>IFERROR(__xludf.DUMMYFUNCTION("GOOGLEFINANCE(A36,""changepct"")/100"),-0.040999999999999995)</f>
        <v>-0.041</v>
      </c>
      <c r="F36" s="2">
        <f>IFERROR(__xludf.DUMMYFUNCTION("GOOGLEFINANCE(A36,""marketcap"")"),4.02351875919E11)</f>
        <v>402351875919</v>
      </c>
      <c r="G36" s="2">
        <f>IFERROR(__xludf.DUMMYFUNCTION("GOOGLEFINANCE(A36,""pe"")"),27.95)</f>
        <v>27.95</v>
      </c>
      <c r="H36" s="2">
        <f>IFERROR(__xludf.DUMMYFUNCTION("GOOGLEFINANCE(A36,""volume"")"),2889197.0)</f>
        <v>2889197</v>
      </c>
      <c r="I36" s="2">
        <f>IFERROR(__xludf.DUMMYFUNCTION("GOOGLEFINANCE(A36,""volumeavg"")"),3477360.0)</f>
        <v>3477360</v>
      </c>
    </row>
    <row r="37">
      <c r="A37" s="1" t="s">
        <v>44</v>
      </c>
      <c r="B37" s="2" t="str">
        <f>IFERROR(__xludf.DUMMYFUNCTION("GOOGLEFINANCE(A37,""name"")"),"L&amp;T Technology Services Ltd")</f>
        <v>L&amp;T Technology Services Ltd</v>
      </c>
      <c r="C37" s="2">
        <f>IFERROR(__xludf.DUMMYFUNCTION("GOOGLEFINANCE(A37,""price"")"),4830.0)</f>
        <v>4830</v>
      </c>
      <c r="D37" s="2">
        <f>IFERROR(__xludf.DUMMYFUNCTION("GOOGLEFINANCE(A37,""change"")"),-264.05)</f>
        <v>-264.05</v>
      </c>
      <c r="E37" s="2">
        <f>IFERROR(__xludf.DUMMYFUNCTION("GOOGLEFINANCE(A37,""changepct"")/100"),-0.0518)</f>
        <v>-0.0518</v>
      </c>
      <c r="F37" s="2">
        <f>IFERROR(__xludf.DUMMYFUNCTION("GOOGLEFINANCE(A37,""marketcap"")"),5.11367073E11)</f>
        <v>511367073000</v>
      </c>
      <c r="G37" s="2">
        <f>IFERROR(__xludf.DUMMYFUNCTION("GOOGLEFINANCE(A37,""pe"")"),39.09)</f>
        <v>39.09</v>
      </c>
      <c r="H37" s="2">
        <f>IFERROR(__xludf.DUMMYFUNCTION("GOOGLEFINANCE(A37,""volume"")"),263335.0)</f>
        <v>263335</v>
      </c>
      <c r="I37" s="2">
        <f>IFERROR(__xludf.DUMMYFUNCTION("GOOGLEFINANCE(A37,""volumeavg"")"),94896.0)</f>
        <v>94896</v>
      </c>
    </row>
    <row r="38">
      <c r="A38" s="1" t="s">
        <v>45</v>
      </c>
      <c r="B38" s="2" t="str">
        <f>IFERROR(__xludf.DUMMYFUNCTION("GOOGLEFINANCE(A38,""name"")"),"Avenue Supermarts Ltd")</f>
        <v>Avenue Supermarts Ltd</v>
      </c>
      <c r="C38" s="2">
        <f>IFERROR(__xludf.DUMMYFUNCTION("GOOGLEFINANCE(A38,""price"")"),3406.5)</f>
        <v>3406.5</v>
      </c>
      <c r="D38" s="2">
        <f>IFERROR(__xludf.DUMMYFUNCTION("GOOGLEFINANCE(A38,""change"")"),-91.65)</f>
        <v>-91.65</v>
      </c>
      <c r="E38" s="2">
        <f>IFERROR(__xludf.DUMMYFUNCTION("GOOGLEFINANCE(A38,""changepct"")/100"),-0.0262)</f>
        <v>-0.0262</v>
      </c>
      <c r="F38" s="2">
        <f>IFERROR(__xludf.DUMMYFUNCTION("GOOGLEFINANCE(A38,""marketcap"")"),2.21713619795E12)</f>
        <v>2217136197950</v>
      </c>
      <c r="G38" s="2">
        <f>IFERROR(__xludf.DUMMYFUNCTION("GOOGLEFINANCE(A38,""pe"")"),82.6)</f>
        <v>82.6</v>
      </c>
      <c r="H38" s="2">
        <f>IFERROR(__xludf.DUMMYFUNCTION("GOOGLEFINANCE(A38,""volume"")"),914445.0)</f>
        <v>914445</v>
      </c>
      <c r="I38" s="2">
        <f>IFERROR(__xludf.DUMMYFUNCTION("GOOGLEFINANCE(A38,""volumeavg"")"),707995.0)</f>
        <v>707995</v>
      </c>
    </row>
    <row r="39">
      <c r="A39" s="1" t="s">
        <v>46</v>
      </c>
      <c r="B39" s="2" t="str">
        <f>IFERROR(__xludf.DUMMYFUNCTION("GOOGLEFINANCE(A39,""name"")"),"Sarepta Therapeutics Inc")</f>
        <v>Sarepta Therapeutics Inc</v>
      </c>
      <c r="C39" s="2">
        <f>IFERROR(__xludf.DUMMYFUNCTION("GOOGLEFINANCE(A39,""price"")"),119.47)</f>
        <v>119.47</v>
      </c>
      <c r="D39" s="2">
        <f>IFERROR(__xludf.DUMMYFUNCTION("GOOGLEFINANCE(A39,""change"")"),0.0)</f>
        <v>0</v>
      </c>
      <c r="E39" s="2">
        <f>IFERROR(__xludf.DUMMYFUNCTION("GOOGLEFINANCE(A39,""changepct"")/100"),0.0)</f>
        <v>0</v>
      </c>
      <c r="F39" s="2">
        <f>IFERROR(__xludf.DUMMYFUNCTION("GOOGLEFINANCE(A39,""marketcap"")"),1.1411733896E10)</f>
        <v>11411733896</v>
      </c>
      <c r="G39" s="2">
        <f>IFERROR(__xludf.DUMMYFUNCTION("GOOGLEFINANCE(A39,""pe"")"),98.25)</f>
        <v>98.25</v>
      </c>
      <c r="H39" s="2">
        <f>IFERROR(__xludf.DUMMYFUNCTION("GOOGLEFINANCE(A39,""volume"")"),882.0)</f>
        <v>882</v>
      </c>
      <c r="I39" s="2">
        <f>IFERROR(__xludf.DUMMYFUNCTION("GOOGLEFINANCE(A39,""volumeavg"")"),1140063.0)</f>
        <v>1140063</v>
      </c>
    </row>
    <row r="40">
      <c r="A40" s="1" t="s">
        <v>47</v>
      </c>
      <c r="B40" s="2" t="str">
        <f>IFERROR(__xludf.DUMMYFUNCTION("GOOGLEFINANCE(A40,""name"")"),"Veeva Systems Inc")</f>
        <v>Veeva Systems Inc</v>
      </c>
      <c r="C40" s="2">
        <f>IFERROR(__xludf.DUMMYFUNCTION("GOOGLEFINANCE(A40,""price"")"),219.67)</f>
        <v>219.67</v>
      </c>
      <c r="D40" s="2">
        <f>IFERROR(__xludf.DUMMYFUNCTION("GOOGLEFINANCE(A40,""change"")"),0.0)</f>
        <v>0</v>
      </c>
      <c r="E40" s="2">
        <f>IFERROR(__xludf.DUMMYFUNCTION("GOOGLEFINANCE(A40,""changepct"")/100"),0.0)</f>
        <v>0</v>
      </c>
      <c r="F40" s="2">
        <f>IFERROR(__xludf.DUMMYFUNCTION("GOOGLEFINANCE(A40,""marketcap"")"),3.5663490103E10)</f>
        <v>35663490103</v>
      </c>
      <c r="G40" s="2">
        <f>IFERROR(__xludf.DUMMYFUNCTION("GOOGLEFINANCE(A40,""pe"")"),53.89)</f>
        <v>53.89</v>
      </c>
      <c r="H40" s="2">
        <f>IFERROR(__xludf.DUMMYFUNCTION("GOOGLEFINANCE(A40,""volume"")"),1393.0)</f>
        <v>1393</v>
      </c>
      <c r="I40" s="2">
        <f>IFERROR(__xludf.DUMMYFUNCTION("GOOGLEFINANCE(A40,""volumeavg"")"),1384949.0)</f>
        <v>1384949</v>
      </c>
    </row>
    <row r="41">
      <c r="A41" s="1" t="s">
        <v>48</v>
      </c>
      <c r="B41" s="2" t="str">
        <f>IFERROR(__xludf.DUMMYFUNCTION("GOOGLEFINANCE(A41,""name"")"),"Kimberly-Clark Corp")</f>
        <v>Kimberly-Clark Corp</v>
      </c>
      <c r="C41" s="2">
        <f>IFERROR(__xludf.DUMMYFUNCTION("GOOGLEFINANCE(A41,""price"")"),131.45)</f>
        <v>131.45</v>
      </c>
      <c r="D41" s="2">
        <f>IFERROR(__xludf.DUMMYFUNCTION("GOOGLEFINANCE(A41,""change"")"),0.0)</f>
        <v>0</v>
      </c>
      <c r="E41" s="2">
        <f>IFERROR(__xludf.DUMMYFUNCTION("GOOGLEFINANCE(A41,""changepct"")/100"),0.0)</f>
        <v>0</v>
      </c>
      <c r="F41" s="2">
        <f>IFERROR(__xludf.DUMMYFUNCTION("GOOGLEFINANCE(A41,""marketcap"")"),4.3836641667E10)</f>
        <v>43836641667</v>
      </c>
      <c r="G41" s="2">
        <f>IFERROR(__xludf.DUMMYFUNCTION("GOOGLEFINANCE(A41,""pe"")"),17.04)</f>
        <v>17.04</v>
      </c>
      <c r="H41" s="2">
        <f>IFERROR(__xludf.DUMMYFUNCTION("GOOGLEFINANCE(A41,""volume"")"),456.0)</f>
        <v>456</v>
      </c>
      <c r="I41" s="2">
        <f>IFERROR(__xludf.DUMMYFUNCTION("GOOGLEFINANCE(A41,""volumeavg"")"),2250369.0)</f>
        <v>2250369</v>
      </c>
    </row>
    <row r="42">
      <c r="A42" s="1" t="s">
        <v>49</v>
      </c>
      <c r="B42" s="2" t="str">
        <f>IFERROR(__xludf.DUMMYFUNCTION("GOOGLEFINANCE(A42,""name"")"),"Cognizant Technology Solutions Corp")</f>
        <v>Cognizant Technology Solutions Corp</v>
      </c>
      <c r="C42" s="2">
        <f>IFERROR(__xludf.DUMMYFUNCTION("GOOGLEFINANCE(A42,""price"")"),79.49)</f>
        <v>79.49</v>
      </c>
      <c r="D42" s="2">
        <f>IFERROR(__xludf.DUMMYFUNCTION("GOOGLEFINANCE(A42,""change"")"),0.0)</f>
        <v>0</v>
      </c>
      <c r="E42" s="2">
        <f>IFERROR(__xludf.DUMMYFUNCTION("GOOGLEFINANCE(A42,""changepct"")/100"),0.0)</f>
        <v>0</v>
      </c>
      <c r="G42" s="2">
        <f>IFERROR(__xludf.DUMMYFUNCTION("GOOGLEFINANCE(A42,""pe"")"),17.59)</f>
        <v>17.59</v>
      </c>
      <c r="H42" s="2">
        <f>IFERROR(__xludf.DUMMYFUNCTION("GOOGLEFINANCE(A42,""volume"")"),1576.0)</f>
        <v>1576</v>
      </c>
      <c r="I42" s="2">
        <f>IFERROR(__xludf.DUMMYFUNCTION("GOOGLEFINANCE(A42,""volumeavg"")"),3117235.0)</f>
        <v>3117235</v>
      </c>
    </row>
    <row r="44">
      <c r="H44" s="1" t="s">
        <v>50</v>
      </c>
      <c r="I44" s="1">
        <f>MIN(I2:I42)</f>
        <v>1744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