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emmyduong/Downloads/"/>
    </mc:Choice>
  </mc:AlternateContent>
  <xr:revisionPtr revIDLastSave="0" documentId="13_ncr:1_{64E422D7-E112-274A-BBB9-A034C1A8A14B}" xr6:coauthVersionLast="47" xr6:coauthVersionMax="47" xr10:uidLastSave="{00000000-0000-0000-0000-000000000000}"/>
  <bookViews>
    <workbookView xWindow="0" yWindow="0" windowWidth="18140" windowHeight="18000" firstSheet="6" activeTab="11" xr2:uid="{5DAB2C79-6B4F-4726-8FB5-E2866B0B6027}"/>
  </bookViews>
  <sheets>
    <sheet name="Data Description" sheetId="2" r:id="rId1"/>
    <sheet name="EV Data Set" sheetId="3" r:id="rId2"/>
    <sheet name="FastCharge" sheetId="4" r:id="rId3"/>
    <sheet name="BodyStyle" sheetId="5" r:id="rId4"/>
    <sheet name="Efficiency Price" sheetId="6" r:id="rId5"/>
    <sheet name="PowerTrain BodyStyle" sheetId="7" r:id="rId6"/>
    <sheet name="BodyStyle Efficiency" sheetId="8" r:id="rId7"/>
    <sheet name="Estimate Price" sheetId="9" r:id="rId8"/>
    <sheet name="Estimate BodyStyle" sheetId="10" r:id="rId9"/>
    <sheet name="AccelSec" sheetId="11" r:id="rId10"/>
    <sheet name="Segment" sheetId="12" r:id="rId11"/>
    <sheet name="Sample Size" sheetId="13" r:id="rId12"/>
    <sheet name="CI_Mean" sheetId="1" r:id="rId13"/>
    <sheet name="CI_Proportion" sheetId="14" r:id="rId14"/>
    <sheet name="HT Mean" sheetId="15" r:id="rId15"/>
    <sheet name="HT Proportion" sheetId="16" r:id="rId16"/>
    <sheet name="Sample_Size" sheetId="17" r:id="rId17"/>
  </sheets>
  <definedNames>
    <definedName name="_Bins1">ROUND((MOD(ROW(OFFSET(#REF!,0,0,_NumClasses1-1,1)),1)+#REF!)+(ROW(OFFSET(#REF!,0,0,_NumClasses1-1,1))-1)*_Spacing1,0)</definedName>
    <definedName name="_Bins1_Displaced">ROUND((MOD(ROW(OFFSET(#REF!,0,0,_NumClasses1-1,1)),1)+#REF!)+(ROW(OFFSET(#REF!,0,0,_NumClasses1-1,1))-2)*_Spacing1,0)</definedName>
    <definedName name="_Conditions3">#REF!</definedName>
    <definedName name="_xlnm._FilterDatabase" localSheetId="1" hidden="1">'EV Data Set'!$A$1:$M$93</definedName>
    <definedName name="_Frequency1">FREQUENCY(_HousePrices,_Bins1)</definedName>
    <definedName name="_HorLabels1">IF(ROW(OFFSET(#REF!,0,0,_NumClasses1,1))=1,"Up to "&amp;#REF!,IF(ROW(OFFSET(#REF!,0,0,_NumClasses1,1))=_NumClasses1,"Greater than "&amp;#REF!,"Greater than " &amp;_Bins1_Displaced&amp;" to "&amp;_Bins1))</definedName>
    <definedName name="_HousePrices">#REF!</definedName>
    <definedName name="_HousePrices1A">IF(#REF!=1,#REF!,"")</definedName>
    <definedName name="_HousePrices1B">IF(#REF!=2,#REF!,"")</definedName>
    <definedName name="_HousePrices1C">IF(#REF!=3,#REF!,"")</definedName>
    <definedName name="_HousePrices3_Excellent">IF(#REF!=4,#REF!,"")</definedName>
    <definedName name="_HousePrices3_Good">IF(#REF!=3,#REF!,"")</definedName>
    <definedName name="_HousePrices3_Poor">IF(#REF!=2,#REF!,"")</definedName>
    <definedName name="_HousePrices3_VeryPoor">IF(#REF!=1,#REF!,"")</definedName>
    <definedName name="_HousePrices4_Owner">IF(#REF!=3,#REF!,"")</definedName>
    <definedName name="_HousePrices4_Rented">IF(#REF!=2,#REF!,"")</definedName>
    <definedName name="_HousePrices4_Vacant">IF(#REF!=1,#REF!,"")</definedName>
    <definedName name="_Mean2BySuburb">#REF!</definedName>
    <definedName name="_Mean3ByCondition">#REF!</definedName>
    <definedName name="_Mean4ByRentalStatus">#REF!</definedName>
    <definedName name="_NumClasses1">MAX(1,#REF!)</definedName>
    <definedName name="_RelFrequency1">_Frequency1/#REF!*100</definedName>
    <definedName name="_RelFrequency2A">FREQUENCY(_HousePrices1A,_Bins1)/#REF!*100</definedName>
    <definedName name="_RelFrequency2B">FREQUENCY(_HousePrices1B,_Bins1)/#REF!*100</definedName>
    <definedName name="_RelFrequency2C">FREQUENCY(_HousePrices1C,_Bins1)/#REF!*100</definedName>
    <definedName name="_RelFrequency3b_Excellent">FREQUENCY(_HousePrices3_Excellent,_Bins1)/#REF!*100</definedName>
    <definedName name="_RelFrequency3b_Good">FREQUENCY(_HousePrices3_Good,_Bins1)/#REF!*100</definedName>
    <definedName name="_RelFrequency3b_Poor">FREQUENCY(_HousePrices3_Poor,_Bins1)/#REF!*100</definedName>
    <definedName name="_RelFrequency3b_VeryPoor">FREQUENCY(_HousePrices3_VeryPoor,_Bins1)/#REF!*100</definedName>
    <definedName name="_RelFrequency4_Owner">FREQUENCY(_HousePrices4_Owner,_Bins1)/#REF!*100</definedName>
    <definedName name="_RelFrequency4_Rented">FREQUENCY(_HousePrices4_Rented,_Bins1)/#REF!*100</definedName>
    <definedName name="_RelFrequency4_Vacant">FREQUENCY(_HousePrices4_Vacant,_Bins1)/#REF!*100</definedName>
    <definedName name="_RentalStatus4">#REF!</definedName>
    <definedName name="_Spacing1">(#REF!-#REF!)/(#REF!-2)</definedName>
    <definedName name="_Suburbs2">#REF!</definedName>
    <definedName name="_xlchart.v1.0" hidden="1">FastCharge!$A$1</definedName>
    <definedName name="_xlchart.v1.1" hidden="1">FastCharge!$A$2:$A$93</definedName>
    <definedName name="_xlchart.v1.10" hidden="1">FastCharge!$B$2:$B$93</definedName>
    <definedName name="_xlchart.v1.11" hidden="1">FastCharge!$C$1</definedName>
    <definedName name="_xlchart.v1.12" hidden="1">FastCharge!$C$2:$C$10</definedName>
    <definedName name="_xlchart.v1.13" hidden="1">FastCharge!$C$2:$C$93</definedName>
    <definedName name="_xlchart.v1.14" hidden="1">FastCharge!$A$1</definedName>
    <definedName name="_xlchart.v1.15" hidden="1">FastCharge!$A$2:$A$93</definedName>
    <definedName name="_xlchart.v1.16" hidden="1">FastCharge!$A$2:$A$93</definedName>
    <definedName name="_xlchart.v1.2" hidden="1">FastCharge!$B$1</definedName>
    <definedName name="_xlchart.v1.3" hidden="1">FastCharge!$B$2:$B$93</definedName>
    <definedName name="_xlchart.v1.4" hidden="1">FastCharge!$C$1</definedName>
    <definedName name="_xlchart.v1.5" hidden="1">FastCharge!$C$2:$C$93</definedName>
    <definedName name="_xlchart.v1.6" hidden="1">FastCharge!$A$2:$A$93</definedName>
    <definedName name="_xlchart.v1.7" hidden="1">FastCharge!$A$1</definedName>
    <definedName name="_xlchart.v1.8" hidden="1">FastCharge!$A$2:$A$93</definedName>
    <definedName name="_xlchart.v1.9" hidden="1">FastCharge!$B$1</definedName>
    <definedName name="AA">#REF!</definedName>
    <definedName name="AAA">#REF!</definedName>
    <definedName name="aaaaa">#REF!</definedName>
    <definedName name="aaaaaa">#REF!</definedName>
    <definedName name="AAD">#REF!</definedName>
    <definedName name="ab">#REF!</definedName>
    <definedName name="ABS">#REF!</definedName>
    <definedName name="advb">#REF!</definedName>
    <definedName name="ae">#REF!</definedName>
    <definedName name="Age">#REF!</definedName>
    <definedName name="aq">#REF!</definedName>
    <definedName name="as">#REF!</definedName>
    <definedName name="asd">#REF!</definedName>
    <definedName name="ase">#REF!</definedName>
    <definedName name="at">#REF!</definedName>
    <definedName name="AtConrobar">#REF!</definedName>
    <definedName name="bjs">#REF!</definedName>
    <definedName name="bnm">#REF!</definedName>
    <definedName name="co">#REF!</definedName>
    <definedName name="CorpCult">#REF!</definedName>
    <definedName name="cvb">#REF!</definedName>
    <definedName name="da">#REF!</definedName>
    <definedName name="Dataset">#REF!</definedName>
    <definedName name="datasetH">#REF!</definedName>
    <definedName name="DaysAbsent">#REF!</definedName>
    <definedName name="dddddd">#REF!</definedName>
    <definedName name="ddddq">#REF!</definedName>
    <definedName name="ddds">#REF!</definedName>
    <definedName name="Department">#REF!</definedName>
    <definedName name="DepartmentNum">#REF!</definedName>
    <definedName name="DEPT">#REF!</definedName>
    <definedName name="dfg">#REF!</definedName>
    <definedName name="dfgs">#REF!</definedName>
    <definedName name="dh">#REF!</definedName>
    <definedName name="dhj">#REF!</definedName>
    <definedName name="DPN">#REF!</definedName>
    <definedName name="dvb">#REF!</definedName>
    <definedName name="dvbb">#REF!</definedName>
    <definedName name="ED">#REF!</definedName>
    <definedName name="EducYrs">#REF!</definedName>
    <definedName name="edy">#REF!</definedName>
    <definedName name="ef">#REF!</definedName>
    <definedName name="ery">#REF!</definedName>
    <definedName name="fdg">#REF!</definedName>
    <definedName name="fds">#REF!</definedName>
    <definedName name="fdt">#REF!</definedName>
    <definedName name="fff">#REF!</definedName>
    <definedName name="ffff">#REF!</definedName>
    <definedName name="fffff">#REF!</definedName>
    <definedName name="ffffg">#REF!</definedName>
    <definedName name="fg">#REF!</definedName>
    <definedName name="fgh">#REF!</definedName>
    <definedName name="Gender">#REF!</definedName>
    <definedName name="gggd">#REF!</definedName>
    <definedName name="ggh">#REF!</definedName>
    <definedName name="ghj">#REF!</definedName>
    <definedName name="GN">#REF!</definedName>
    <definedName name="gnh">#REF!</definedName>
    <definedName name="HBN">#REF!</definedName>
    <definedName name="hhh">#REF!</definedName>
    <definedName name="HomeBrand">#REF!</definedName>
    <definedName name="jbdf">#REF!</definedName>
    <definedName name="JBS">#REF!</definedName>
    <definedName name="JJ">#REF!</definedName>
    <definedName name="JJJ">#REF!</definedName>
    <definedName name="jjy">#REF!</definedName>
    <definedName name="jls">#REF!</definedName>
    <definedName name="jnur">#REF!</definedName>
    <definedName name="JobSat">#REF!</definedName>
    <definedName name="JobSecure">#REF!</definedName>
    <definedName name="JobSecureNum">#REF!</definedName>
    <definedName name="JS">#REF!</definedName>
    <definedName name="jst">#REF!</definedName>
    <definedName name="juyt">#REF!</definedName>
    <definedName name="khj">#REF!</definedName>
    <definedName name="khl">#REF!</definedName>
    <definedName name="kilometres">#REF!</definedName>
    <definedName name="KK">#REF!</definedName>
    <definedName name="KKK">#REF!</definedName>
    <definedName name="kkkky">#REF!</definedName>
    <definedName name="kkkt">#REF!</definedName>
    <definedName name="kmg">#REF!</definedName>
    <definedName name="KML">#REF!</definedName>
    <definedName name="npd">#REF!</definedName>
    <definedName name="olm">#REF!</definedName>
    <definedName name="pde">#REF!</definedName>
    <definedName name="pet">#REF!</definedName>
    <definedName name="pfgt">#REF!</definedName>
    <definedName name="pol">#REF!</definedName>
    <definedName name="Position">#REF!</definedName>
    <definedName name="PP">#REF!</definedName>
    <definedName name="ppppp">#REF!</definedName>
    <definedName name="PROD">#REF!</definedName>
    <definedName name="Productivity">#REF!</definedName>
    <definedName name="qqqq">#REF!</definedName>
    <definedName name="qw">#REF!</definedName>
    <definedName name="RentalStatus">#REF!</definedName>
    <definedName name="sda">#REF!</definedName>
    <definedName name="UOvTime">#REF!</definedName>
    <definedName name="upo">#REF!</definedName>
    <definedName name="utyi">#REF!</definedName>
    <definedName name="UU">#REF!</definedName>
    <definedName name="UUU">#REF!</definedName>
    <definedName name="UUUUUU">#REF!</definedName>
    <definedName name="uyt">#REF!</definedName>
    <definedName name="WK">#REF!</definedName>
    <definedName name="WkSalary">#REF!</definedName>
    <definedName name="wre">#REF!</definedName>
    <definedName name="wwww">#REF!</definedName>
  </definedNames>
  <calcPr calcId="191029"/>
  <pivotCaches>
    <pivotCache cacheId="10" r:id="rId18"/>
    <pivotCache cacheId="11" r:id="rId19"/>
    <pivotCache cacheId="12" r:id="rId20"/>
    <pivotCache cacheId="13" r:id="rId21"/>
    <pivotCache cacheId="14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3" l="1"/>
  <c r="G33" i="13"/>
  <c r="G13" i="13"/>
  <c r="N57" i="4"/>
  <c r="N59" i="4" s="1"/>
  <c r="H59" i="4"/>
  <c r="H57" i="4"/>
  <c r="N58" i="4" l="1"/>
  <c r="L28" i="6"/>
  <c r="L27" i="6"/>
  <c r="O6" i="4" l="1"/>
  <c r="O7" i="4" s="1"/>
  <c r="O8" i="4" s="1"/>
  <c r="O9" i="4" s="1"/>
  <c r="O10" i="4" s="1"/>
  <c r="O11" i="4" s="1"/>
  <c r="O12" i="4" s="1"/>
  <c r="M13" i="4"/>
  <c r="G54" i="13"/>
  <c r="G34" i="13"/>
  <c r="G14" i="13"/>
  <c r="I23" i="12"/>
  <c r="I22" i="12"/>
  <c r="I21" i="12"/>
  <c r="I20" i="12"/>
  <c r="I15" i="12"/>
  <c r="I22" i="11"/>
  <c r="I21" i="11"/>
  <c r="I20" i="11"/>
  <c r="I14" i="11"/>
  <c r="I13" i="11"/>
  <c r="H16" i="10"/>
  <c r="H18" i="10" s="1"/>
  <c r="H19" i="10" s="1"/>
  <c r="G23" i="9"/>
  <c r="G22" i="9"/>
  <c r="G19" i="9"/>
  <c r="G17" i="9"/>
  <c r="G16" i="9"/>
  <c r="N9" i="4" l="1"/>
  <c r="N8" i="4"/>
  <c r="N7" i="4"/>
  <c r="N12" i="4"/>
  <c r="H22" i="10"/>
  <c r="H23" i="10"/>
  <c r="N11" i="4"/>
  <c r="N5" i="4"/>
  <c r="N10" i="4"/>
  <c r="N6" i="4"/>
  <c r="N13" i="4"/>
</calcChain>
</file>

<file path=xl/sharedStrings.xml><?xml version="1.0" encoding="utf-8"?>
<sst xmlns="http://schemas.openxmlformats.org/spreadsheetml/2006/main" count="1746" uniqueCount="320">
  <si>
    <t>Price in Europe before tax incentives</t>
  </si>
  <si>
    <t>Price</t>
  </si>
  <si>
    <t>Number of seats</t>
  </si>
  <si>
    <t>Seats</t>
  </si>
  <si>
    <t>Market segment</t>
  </si>
  <si>
    <t>Segment</t>
  </si>
  <si>
    <t>Basic style/size</t>
  </si>
  <si>
    <t>BodyStyle</t>
  </si>
  <si>
    <t>Plug type</t>
  </si>
  <si>
    <t>PlugType</t>
  </si>
  <si>
    <t>Front, rear, or all wheel drive</t>
  </si>
  <si>
    <t>PowerTrain</t>
  </si>
  <si>
    <t>Charge km/h</t>
  </si>
  <si>
    <t>FastCharge_KmH</t>
  </si>
  <si>
    <t>Average consumption of the battery in watt hours for each kilometer traveled</t>
  </si>
  <si>
    <t>Efficiency_WhKm</t>
  </si>
  <si>
    <t>How far in km an EV can drive on a single charge</t>
  </si>
  <si>
    <t>Range_Km</t>
  </si>
  <si>
    <t>The top speed in km/h</t>
  </si>
  <si>
    <t>TopSpeed_KmH</t>
  </si>
  <si>
    <t>Acceleration as 0-100 km/h</t>
  </si>
  <si>
    <t>AccelSec</t>
  </si>
  <si>
    <t>Model name</t>
  </si>
  <si>
    <t>Model</t>
  </si>
  <si>
    <t>Manufacturer of the vehicle</t>
  </si>
  <si>
    <t>Brand</t>
  </si>
  <si>
    <t>Description</t>
  </si>
  <si>
    <t>Variable Name</t>
  </si>
  <si>
    <t>E</t>
  </si>
  <si>
    <t>SUV</t>
  </si>
  <si>
    <t>Type 2 CCS</t>
  </si>
  <si>
    <t>AWD</t>
  </si>
  <si>
    <t>M-Byte 95 kWh 2WD</t>
  </si>
  <si>
    <t xml:space="preserve">Byton </t>
  </si>
  <si>
    <t>C</t>
  </si>
  <si>
    <t>Hatchback</t>
  </si>
  <si>
    <t>Ariya e-4ORCE 87kWh Performance</t>
  </si>
  <si>
    <t xml:space="preserve">Nissan </t>
  </si>
  <si>
    <t>Ariya e-4ORCE 63kWh</t>
  </si>
  <si>
    <t>e-tron S Sportback 55 quattro</t>
  </si>
  <si>
    <t xml:space="preserve">Audi </t>
  </si>
  <si>
    <t>FWD</t>
  </si>
  <si>
    <t>Ariya 63kWh</t>
  </si>
  <si>
    <t>RWD</t>
  </si>
  <si>
    <t>M-Byte 72 kWh 2WD</t>
  </si>
  <si>
    <t>B</t>
  </si>
  <si>
    <t>e-Soul 39 kWh</t>
  </si>
  <si>
    <t xml:space="preserve">Kia </t>
  </si>
  <si>
    <t>ID.3 Pro Performance</t>
  </si>
  <si>
    <t xml:space="preserve">Volkswagen </t>
  </si>
  <si>
    <t>Ariya e-4ORCE 87kWh</t>
  </si>
  <si>
    <t>e-Soul 64 kWh</t>
  </si>
  <si>
    <t>e-tron S 55 quattro</t>
  </si>
  <si>
    <t>Enyaq iV 60</t>
  </si>
  <si>
    <t xml:space="preserve">Skoda </t>
  </si>
  <si>
    <t>Enyaq iV vRS</t>
  </si>
  <si>
    <t>e-tron Sportback 50 quattro</t>
  </si>
  <si>
    <t>N</t>
  </si>
  <si>
    <t>Pickup</t>
  </si>
  <si>
    <t>Cybertruck Single Motor</t>
  </si>
  <si>
    <t xml:space="preserve">Tesla </t>
  </si>
  <si>
    <t>500e Hatchback</t>
  </si>
  <si>
    <t xml:space="preserve">Fiat </t>
  </si>
  <si>
    <t>D</t>
  </si>
  <si>
    <t>Mustang Mach-E SR RWD</t>
  </si>
  <si>
    <t xml:space="preserve">Ford </t>
  </si>
  <si>
    <t>F</t>
  </si>
  <si>
    <t>Type 2</t>
  </si>
  <si>
    <t>Model X Performance</t>
  </si>
  <si>
    <t>ID.3 1st</t>
  </si>
  <si>
    <t>Sedan</t>
  </si>
  <si>
    <t>Taycan Turbo</t>
  </si>
  <si>
    <t xml:space="preserve">Porsche </t>
  </si>
  <si>
    <t>Mustang Mach-E SR AWD</t>
  </si>
  <si>
    <t xml:space="preserve">Q4 Sportback e-tron </t>
  </si>
  <si>
    <t>e-Niro 39 kWh</t>
  </si>
  <si>
    <t xml:space="preserve">Sion </t>
  </si>
  <si>
    <t xml:space="preserve">Sono </t>
  </si>
  <si>
    <t>M-Byte 95 kWh 4WD</t>
  </si>
  <si>
    <t>Enyaq iV 80X</t>
  </si>
  <si>
    <t>i3s 120 Ah</t>
  </si>
  <si>
    <t xml:space="preserve">BMW </t>
  </si>
  <si>
    <t>Mustang Mach-E ER AWD</t>
  </si>
  <si>
    <t>Cybertruck Dual Motor</t>
  </si>
  <si>
    <t>Taycan 4S Plus</t>
  </si>
  <si>
    <t>Mustang Mach-E ER RWD</t>
  </si>
  <si>
    <t xml:space="preserve">I-Pace </t>
  </si>
  <si>
    <t xml:space="preserve">Jaguar </t>
  </si>
  <si>
    <t>Ariya 87kWh</t>
  </si>
  <si>
    <t>Model Y Long Range Performance</t>
  </si>
  <si>
    <t>Zoe ZE40 R110</t>
  </si>
  <si>
    <t xml:space="preserve">Renault </t>
  </si>
  <si>
    <t>Liftback</t>
  </si>
  <si>
    <t>Model S Performance</t>
  </si>
  <si>
    <t xml:space="preserve">e-C4 </t>
  </si>
  <si>
    <t xml:space="preserve">Citroen </t>
  </si>
  <si>
    <t>3 Crossback E-Tense</t>
  </si>
  <si>
    <t xml:space="preserve">DS </t>
  </si>
  <si>
    <t>e Advance</t>
  </si>
  <si>
    <t xml:space="preserve">Honda </t>
  </si>
  <si>
    <t>Model X Long Range</t>
  </si>
  <si>
    <t>Enyaq iV 80</t>
  </si>
  <si>
    <t xml:space="preserve">Mokka-e </t>
  </si>
  <si>
    <t xml:space="preserve">Opel </t>
  </si>
  <si>
    <t>e-tron 55 quattro</t>
  </si>
  <si>
    <t xml:space="preserve">U5 </t>
  </si>
  <si>
    <t xml:space="preserve">Aiways </t>
  </si>
  <si>
    <t xml:space="preserve">One </t>
  </si>
  <si>
    <t xml:space="preserve">Lightyear </t>
  </si>
  <si>
    <t>Taycan 4S</t>
  </si>
  <si>
    <t>A</t>
  </si>
  <si>
    <t xml:space="preserve">Mii Electric </t>
  </si>
  <si>
    <t xml:space="preserve">SEAT </t>
  </si>
  <si>
    <t xml:space="preserve">CITIGOe iV </t>
  </si>
  <si>
    <t>e-tron Sportback 55 quattro</t>
  </si>
  <si>
    <t>Kona Electric 39 kWh</t>
  </si>
  <si>
    <t xml:space="preserve">Hyundai </t>
  </si>
  <si>
    <t>Model S Long Range</t>
  </si>
  <si>
    <t xml:space="preserve">EQA </t>
  </si>
  <si>
    <t xml:space="preserve">Mercedes </t>
  </si>
  <si>
    <t>Zoe ZE50 R135</t>
  </si>
  <si>
    <t xml:space="preserve">el-Born </t>
  </si>
  <si>
    <t xml:space="preserve">CUPRA </t>
  </si>
  <si>
    <t>Type 2 CHAdeMO</t>
  </si>
  <si>
    <t>UX 300e</t>
  </si>
  <si>
    <t xml:space="preserve">Lexus </t>
  </si>
  <si>
    <t>Leaf e+</t>
  </si>
  <si>
    <t xml:space="preserve">MX-30 </t>
  </si>
  <si>
    <t xml:space="preserve">Mazda </t>
  </si>
  <si>
    <t>Cybertruck Tri Motor</t>
  </si>
  <si>
    <t>Zoe ZE50 R110</t>
  </si>
  <si>
    <t>e-Niro 64 kWh</t>
  </si>
  <si>
    <t>e-tron 50 quattro</t>
  </si>
  <si>
    <t xml:space="preserve">e-2008 SUV </t>
  </si>
  <si>
    <t xml:space="preserve">Peugeot </t>
  </si>
  <si>
    <t>i3 120 Ah</t>
  </si>
  <si>
    <t>XC40 P8 AWD Recharge</t>
  </si>
  <si>
    <t xml:space="preserve">Volvo </t>
  </si>
  <si>
    <t>ID.3 Pro</t>
  </si>
  <si>
    <t xml:space="preserve">ID.4 </t>
  </si>
  <si>
    <t>Model 3 Long Range Performance</t>
  </si>
  <si>
    <t xml:space="preserve">e-tron GT </t>
  </si>
  <si>
    <t>Enyaq iV 50</t>
  </si>
  <si>
    <t>Model Y Long Range Dual Motor</t>
  </si>
  <si>
    <t xml:space="preserve">Corsa-e </t>
  </si>
  <si>
    <t xml:space="preserve">Cooper SE </t>
  </si>
  <si>
    <t xml:space="preserve">Mini </t>
  </si>
  <si>
    <t>ZS EV</t>
  </si>
  <si>
    <t xml:space="preserve">MG </t>
  </si>
  <si>
    <t xml:space="preserve">e-Up! </t>
  </si>
  <si>
    <t>Taycan Turbo S</t>
  </si>
  <si>
    <t>ID.3 Pro S</t>
  </si>
  <si>
    <t>IONIQ Electric</t>
  </si>
  <si>
    <t xml:space="preserve">i4 </t>
  </si>
  <si>
    <t>Kona Electric 64 kWh</t>
  </si>
  <si>
    <t xml:space="preserve">Leaf </t>
  </si>
  <si>
    <t>EQC 400 4MATIC</t>
  </si>
  <si>
    <t xml:space="preserve">Q4 e-tron </t>
  </si>
  <si>
    <t>Model 3 Standard Range Plus</t>
  </si>
  <si>
    <t xml:space="preserve">e-208 </t>
  </si>
  <si>
    <t xml:space="preserve">e-Golf </t>
  </si>
  <si>
    <t xml:space="preserve">Air </t>
  </si>
  <si>
    <t xml:space="preserve">Lucid </t>
  </si>
  <si>
    <t xml:space="preserve">e </t>
  </si>
  <si>
    <t xml:space="preserve">iX3 </t>
  </si>
  <si>
    <t xml:space="preserve">Polestar </t>
  </si>
  <si>
    <t>ID.3 Pure</t>
  </si>
  <si>
    <t>Model 3 Long Range Dual Motor</t>
  </si>
  <si>
    <t>Numerical Data</t>
  </si>
  <si>
    <r>
      <rPr>
        <b/>
        <sz val="11"/>
        <color rgb="FFFF0000"/>
        <rFont val="Symbol"/>
        <family val="1"/>
        <charset val="2"/>
      </rPr>
      <t>s</t>
    </r>
    <r>
      <rPr>
        <sz val="11"/>
        <rFont val="Symbol"/>
        <family val="1"/>
        <charset val="2"/>
      </rPr>
      <t xml:space="preserve"> </t>
    </r>
    <r>
      <rPr>
        <b/>
        <sz val="11"/>
        <rFont val="Calibri"/>
        <family val="2"/>
        <scheme val="minor"/>
      </rPr>
      <t>Unknown</t>
    </r>
  </si>
  <si>
    <r>
      <t>Confidence Interval for mean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)</t>
    </r>
  </si>
  <si>
    <t>Data</t>
  </si>
  <si>
    <r>
      <t>Population Standard Deviation (</t>
    </r>
    <r>
      <rPr>
        <b/>
        <sz val="10"/>
        <color rgb="FF3333FF"/>
        <rFont val="Symbol"/>
        <family val="1"/>
        <charset val="2"/>
      </rPr>
      <t>s</t>
    </r>
    <r>
      <rPr>
        <sz val="10"/>
        <rFont val="Arial"/>
        <family val="2"/>
      </rPr>
      <t>)</t>
    </r>
  </si>
  <si>
    <r>
      <t>Sample Standard Deviation (</t>
    </r>
    <r>
      <rPr>
        <b/>
        <sz val="10"/>
        <color rgb="FF3333FF"/>
        <rFont val="Arial"/>
        <family val="2"/>
      </rPr>
      <t>s</t>
    </r>
    <r>
      <rPr>
        <sz val="10"/>
        <rFont val="Arial"/>
        <family val="2"/>
      </rPr>
      <t>)</t>
    </r>
  </si>
  <si>
    <t>Sample Mean (  )</t>
  </si>
  <si>
    <r>
      <t>Sample Mean (</t>
    </r>
    <r>
      <rPr>
        <b/>
        <sz val="10"/>
        <color rgb="FF3333FF"/>
        <rFont val="Arial"/>
        <family val="2"/>
      </rPr>
      <t xml:space="preserve">  </t>
    </r>
    <r>
      <rPr>
        <sz val="10"/>
        <rFont val="Arial"/>
        <family val="2"/>
      </rPr>
      <t>)</t>
    </r>
  </si>
  <si>
    <r>
      <t>Sample Size (</t>
    </r>
    <r>
      <rPr>
        <b/>
        <sz val="10"/>
        <color rgb="FF3333FF"/>
        <rFont val="Arial"/>
        <family val="2"/>
      </rPr>
      <t>n</t>
    </r>
    <r>
      <rPr>
        <sz val="10"/>
        <rFont val="Arial"/>
        <family val="2"/>
      </rPr>
      <t>)</t>
    </r>
  </si>
  <si>
    <t xml:space="preserve">Confidence Level </t>
  </si>
  <si>
    <t>Confidence Level</t>
  </si>
  <si>
    <t>Intermediate Calculations</t>
  </si>
  <si>
    <t>Standard Error of the Mean (                 )</t>
  </si>
  <si>
    <t>Z Value</t>
  </si>
  <si>
    <r>
      <t>Degrees of Freedom (</t>
    </r>
    <r>
      <rPr>
        <b/>
        <sz val="10"/>
        <color rgb="FF3333FF"/>
        <rFont val="Arial"/>
        <family val="2"/>
      </rPr>
      <t>df = n-1</t>
    </r>
    <r>
      <rPr>
        <sz val="10"/>
        <rFont val="Arial"/>
        <family val="2"/>
      </rPr>
      <t>)</t>
    </r>
  </si>
  <si>
    <r>
      <t>Sampling Error/Margin of Error (</t>
    </r>
    <r>
      <rPr>
        <b/>
        <sz val="10"/>
        <color rgb="FF3333FF"/>
        <rFont val="Arial"/>
        <family val="2"/>
      </rPr>
      <t>= SE *Z Value</t>
    </r>
    <r>
      <rPr>
        <sz val="10"/>
        <rFont val="Arial"/>
        <family val="2"/>
      </rPr>
      <t>)</t>
    </r>
  </si>
  <si>
    <r>
      <t>t</t>
    </r>
    <r>
      <rPr>
        <sz val="10"/>
        <rFont val="Arial"/>
        <family val="2"/>
      </rPr>
      <t xml:space="preserve">  Value</t>
    </r>
  </si>
  <si>
    <r>
      <t xml:space="preserve">Sampling Error/Margin of Error </t>
    </r>
    <r>
      <rPr>
        <sz val="10"/>
        <color rgb="FF0000FF"/>
        <rFont val="Arial"/>
        <family val="2"/>
      </rPr>
      <t>(</t>
    </r>
    <r>
      <rPr>
        <b/>
        <sz val="10"/>
        <color rgb="FF0000FF"/>
        <rFont val="Arial"/>
        <family val="2"/>
      </rPr>
      <t>= SE * t Value</t>
    </r>
    <r>
      <rPr>
        <sz val="10"/>
        <color rgb="FF0000FF"/>
        <rFont val="Arial"/>
        <family val="2"/>
      </rPr>
      <t>)</t>
    </r>
  </si>
  <si>
    <t>Confidence Interval</t>
  </si>
  <si>
    <r>
      <t>Interval Lower Limit (</t>
    </r>
    <r>
      <rPr>
        <sz val="10"/>
        <color rgb="FF0000FF"/>
        <rFont val="Arial"/>
        <family val="2"/>
      </rPr>
      <t>= Sample Mean - ME</t>
    </r>
    <r>
      <rPr>
        <sz val="10"/>
        <rFont val="Arial"/>
        <family val="2"/>
      </rPr>
      <t>)</t>
    </r>
  </si>
  <si>
    <r>
      <t>Interval Upper Limit (</t>
    </r>
    <r>
      <rPr>
        <sz val="10"/>
        <color rgb="FF0000FF"/>
        <rFont val="Arial"/>
        <family val="2"/>
      </rPr>
      <t>= Sample Mean + ME</t>
    </r>
    <r>
      <rPr>
        <sz val="10"/>
        <rFont val="Arial"/>
        <family val="2"/>
      </rPr>
      <t>)</t>
    </r>
  </si>
  <si>
    <t>Categorical Data</t>
  </si>
  <si>
    <r>
      <t>Confidence Interval for proportion (</t>
    </r>
    <r>
      <rPr>
        <b/>
        <sz val="10"/>
        <rFont val="Symbol"/>
        <family val="1"/>
        <charset val="2"/>
      </rPr>
      <t>p</t>
    </r>
    <r>
      <rPr>
        <b/>
        <sz val="10"/>
        <rFont val="Arial"/>
        <family val="2"/>
      </rPr>
      <t>)</t>
    </r>
  </si>
  <si>
    <t>Count of Successes</t>
  </si>
  <si>
    <r>
      <t>Sample Proportion (</t>
    </r>
    <r>
      <rPr>
        <b/>
        <sz val="10"/>
        <color rgb="FF3333FF"/>
        <rFont val="Arial"/>
        <family val="2"/>
      </rPr>
      <t>p</t>
    </r>
    <r>
      <rPr>
        <sz val="10"/>
        <rFont val="Arial"/>
        <family val="2"/>
      </rPr>
      <t>)</t>
    </r>
  </si>
  <si>
    <t>Standard Error of the Proportion (                                )</t>
  </si>
  <si>
    <r>
      <t>Sampling Error/Margin of Error (</t>
    </r>
    <r>
      <rPr>
        <b/>
        <sz val="10"/>
        <color rgb="FF3333FF"/>
        <rFont val="Arial"/>
        <family val="2"/>
      </rPr>
      <t>= SE * Z Value</t>
    </r>
    <r>
      <rPr>
        <sz val="10"/>
        <rFont val="Arial"/>
        <family val="2"/>
      </rPr>
      <t>)</t>
    </r>
  </si>
  <si>
    <r>
      <t>Interval Lower Limit (</t>
    </r>
    <r>
      <rPr>
        <sz val="10"/>
        <color rgb="FF0000FF"/>
        <rFont val="Arial"/>
        <family val="2"/>
      </rPr>
      <t>= Sample Proportion - ME</t>
    </r>
    <r>
      <rPr>
        <sz val="10"/>
        <rFont val="Arial"/>
        <family val="2"/>
      </rPr>
      <t>)</t>
    </r>
  </si>
  <si>
    <r>
      <t>Interval Upper Limit (</t>
    </r>
    <r>
      <rPr>
        <sz val="10"/>
        <color rgb="FF0000FF"/>
        <rFont val="Arial"/>
        <family val="2"/>
      </rPr>
      <t>= Sample Proportion + ME</t>
    </r>
    <r>
      <rPr>
        <sz val="10"/>
        <rFont val="Arial"/>
        <family val="2"/>
      </rPr>
      <t>)</t>
    </r>
  </si>
  <si>
    <t xml:space="preserve">Numerical Data </t>
  </si>
  <si>
    <t>Hypothesis Test for µ (Mean)</t>
  </si>
  <si>
    <t>Hypotheses</t>
  </si>
  <si>
    <t>Null Hypothesis</t>
  </si>
  <si>
    <t xml:space="preserve"> µ</t>
  </si>
  <si>
    <t>Alternative Hypothesis</t>
  </si>
  <si>
    <t>Test Type</t>
  </si>
  <si>
    <t>Level of significance</t>
  </si>
  <si>
    <t>α</t>
  </si>
  <si>
    <t>Critical Region</t>
  </si>
  <si>
    <t>Critical Value (s)</t>
  </si>
  <si>
    <t>Degrees of Freedom</t>
  </si>
  <si>
    <t>Population Standard Deviation</t>
  </si>
  <si>
    <t>Sample Data</t>
  </si>
  <si>
    <t>Sample Standard Deviation</t>
  </si>
  <si>
    <t>Sample Mean</t>
  </si>
  <si>
    <t>Sample Size</t>
  </si>
  <si>
    <t>Standard Error of the Mean</t>
  </si>
  <si>
    <t>Z Sample Statistic</t>
  </si>
  <si>
    <t>p-value</t>
  </si>
  <si>
    <t>Decision</t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</si>
  <si>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 xml:space="preserve"> Known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</si>
  <si>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 xml:space="preserve"> Unknown</t>
    </r>
  </si>
  <si>
    <r>
      <t>t</t>
    </r>
    <r>
      <rPr>
        <sz val="11"/>
        <rFont val="Calibri"/>
        <family val="2"/>
        <scheme val="minor"/>
      </rPr>
      <t xml:space="preserve"> Sample Statistic</t>
    </r>
  </si>
  <si>
    <r>
      <t>Z</t>
    </r>
    <r>
      <rPr>
        <sz val="11"/>
        <rFont val="Calibri"/>
        <family val="2"/>
        <scheme val="minor"/>
      </rPr>
      <t xml:space="preserve"> Sample Statistic</t>
    </r>
  </si>
  <si>
    <t>Categorical data</t>
  </si>
  <si>
    <t>Hypothesis Test for π (Proportion)</t>
  </si>
  <si>
    <t>π</t>
  </si>
  <si>
    <t>Count of 'Successes'</t>
  </si>
  <si>
    <t>Sample proportion, p</t>
  </si>
  <si>
    <t>Standard Error</t>
  </si>
  <si>
    <t>Sample size for a Proportion</t>
  </si>
  <si>
    <t>Sample size for a Mean</t>
  </si>
  <si>
    <r>
      <t xml:space="preserve">Estimate of True Proportion ( </t>
    </r>
    <r>
      <rPr>
        <b/>
        <sz val="11"/>
        <color rgb="FF3333FF"/>
        <rFont val="Calibri"/>
        <family val="2"/>
        <scheme val="minor"/>
      </rPr>
      <t xml:space="preserve">p or </t>
    </r>
    <r>
      <rPr>
        <b/>
        <sz val="11"/>
        <color rgb="FF3333FF"/>
        <rFont val="Symbol"/>
        <family val="1"/>
        <charset val="2"/>
      </rPr>
      <t xml:space="preserve">p </t>
    </r>
    <r>
      <rPr>
        <sz val="11"/>
        <rFont val="Calibri"/>
        <family val="2"/>
        <scheme val="minor"/>
      </rPr>
      <t>)</t>
    </r>
  </si>
  <si>
    <r>
      <t>Population OR Sample Standard Deviation (</t>
    </r>
    <r>
      <rPr>
        <b/>
        <sz val="11"/>
        <color rgb="FF3333FF"/>
        <rFont val="Calibri"/>
        <family val="2"/>
        <scheme val="minor"/>
      </rPr>
      <t xml:space="preserve"> </t>
    </r>
    <r>
      <rPr>
        <b/>
        <sz val="11"/>
        <color rgb="FF3333FF"/>
        <rFont val="Symbol"/>
        <family val="1"/>
        <charset val="2"/>
      </rPr>
      <t>s</t>
    </r>
    <r>
      <rPr>
        <sz val="11"/>
        <rFont val="Calibri"/>
        <family val="2"/>
      </rPr>
      <t xml:space="preserve"> or </t>
    </r>
    <r>
      <rPr>
        <b/>
        <sz val="11"/>
        <color rgb="FF3333FF"/>
        <rFont val="Calibri"/>
        <family val="2"/>
      </rPr>
      <t>s</t>
    </r>
    <r>
      <rPr>
        <sz val="11"/>
        <rFont val="Calibri"/>
        <family val="2"/>
        <scheme val="minor"/>
      </rPr>
      <t>)</t>
    </r>
  </si>
  <si>
    <t>Sampling Error/Margin of Error</t>
  </si>
  <si>
    <r>
      <rPr>
        <i/>
        <sz val="11"/>
        <rFont val="Calibri"/>
        <family val="2"/>
        <scheme val="minor"/>
      </rPr>
      <t>Z</t>
    </r>
    <r>
      <rPr>
        <sz val="11"/>
        <rFont val="Calibri"/>
        <family val="2"/>
        <scheme val="minor"/>
      </rPr>
      <t xml:space="preserve"> value</t>
    </r>
  </si>
  <si>
    <t>Calculated Sample Size</t>
  </si>
  <si>
    <t>Result</t>
  </si>
  <si>
    <t>Minimum Sample Size Needed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</si>
  <si>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</si>
  <si>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</si>
  <si>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</si>
  <si>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</si>
  <si>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</si>
  <si>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</si>
  <si>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</si>
  <si>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</si>
  <si>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</si>
  <si>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</si>
  <si>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</si>
  <si>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</si>
  <si>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</si>
  <si>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</si>
  <si>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Level(95,0%)</t>
  </si>
  <si>
    <t>Bins</t>
  </si>
  <si>
    <t>More</t>
  </si>
  <si>
    <t>Frequency</t>
  </si>
  <si>
    <t>Cumulative %</t>
  </si>
  <si>
    <t>Count of BodyStyle</t>
  </si>
  <si>
    <t>Row Labels</t>
  </si>
  <si>
    <t>Grand Total</t>
  </si>
  <si>
    <t>Sample covariance</t>
  </si>
  <si>
    <t>Sample coefficient of correlation</t>
  </si>
  <si>
    <t>Count of PowerTrain</t>
  </si>
  <si>
    <t>Column Labels</t>
  </si>
  <si>
    <t>% Grand Total</t>
  </si>
  <si>
    <t>% Column Total</t>
  </si>
  <si>
    <t>% Row Total</t>
  </si>
  <si>
    <t xml:space="preserve"> &lt;  </t>
  </si>
  <si>
    <r>
      <t>=</t>
    </r>
    <r>
      <rPr>
        <sz val="11"/>
        <color rgb="FF000000"/>
        <rFont val="Calibri"/>
        <family val="2"/>
        <scheme val="minor"/>
      </rPr>
      <t xml:space="preserve"> </t>
    </r>
  </si>
  <si>
    <t>Lower Tail</t>
  </si>
  <si>
    <t>FaIl to reject Null Hypothesis</t>
  </si>
  <si>
    <t>Count of Segment</t>
  </si>
  <si>
    <t>≥</t>
  </si>
  <si>
    <t xml:space="preserve">&lt; </t>
  </si>
  <si>
    <t>Fail to reject Null Hypothesis</t>
  </si>
  <si>
    <t>Confidence Level(90,0%)</t>
  </si>
  <si>
    <t>Confidence Level(99,0%)</t>
  </si>
  <si>
    <t>Class Intervals</t>
  </si>
  <si>
    <t>% Frequency</t>
  </si>
  <si>
    <t>Cumulative Frequency</t>
  </si>
  <si>
    <t>% Cumulative Frequency</t>
  </si>
  <si>
    <t>150 to ≤ 250</t>
  </si>
  <si>
    <t>250 to ≤ 350</t>
  </si>
  <si>
    <t>350 to ≤ 450</t>
  </si>
  <si>
    <t>450 to ≤ 550</t>
  </si>
  <si>
    <t>550 to ≤ 650</t>
  </si>
  <si>
    <t>650 to ≤ 750</t>
  </si>
  <si>
    <t>750 to ≤ 850</t>
  </si>
  <si>
    <t>850 to ≤ 950</t>
  </si>
  <si>
    <t>Count of Efficiency_WhKm</t>
  </si>
  <si>
    <t>100-169</t>
  </si>
  <si>
    <t>170-239</t>
  </si>
  <si>
    <t>240-309</t>
  </si>
  <si>
    <t>% of Column</t>
  </si>
  <si>
    <t>Positive</t>
  </si>
  <si>
    <t>Moderate</t>
  </si>
  <si>
    <t>Total</t>
  </si>
  <si>
    <t xml:space="preserve">Summary Statistic </t>
  </si>
  <si>
    <t xml:space="preserve">Minimum </t>
  </si>
  <si>
    <t xml:space="preserve">First Quartile </t>
  </si>
  <si>
    <t xml:space="preserve">Upper Quartile </t>
  </si>
  <si>
    <t xml:space="preserve">Maximum </t>
  </si>
  <si>
    <t>Outlier Check</t>
  </si>
  <si>
    <t>1.5 Tukey' Rule</t>
  </si>
  <si>
    <t xml:space="preserve">IQR </t>
  </si>
  <si>
    <t>Lower Fence</t>
  </si>
  <si>
    <t>Upper Fence</t>
  </si>
  <si>
    <t>Outlier: 940</t>
  </si>
  <si>
    <t>BodyStyle Labels</t>
  </si>
  <si>
    <t>% of BodyStyle</t>
  </si>
  <si>
    <t xml:space="preserve">BodyStyle </t>
  </si>
  <si>
    <t>%  of  Row</t>
  </si>
  <si>
    <t>BodtStyle</t>
  </si>
  <si>
    <t>BodyStyke</t>
  </si>
  <si>
    <t>% of Segment</t>
  </si>
  <si>
    <t>The percentage of total BodyStyle across PowerTrain</t>
  </si>
  <si>
    <t>The percentage of PowerTrain across BodyStyle</t>
  </si>
  <si>
    <t>The count of PowerTrain in each BodyStyle</t>
  </si>
  <si>
    <t>The percentage of Powertrain in each BodyStyle</t>
  </si>
  <si>
    <r>
      <rPr>
        <b/>
        <sz val="11"/>
        <color theme="1"/>
        <rFont val="Symbol"/>
        <family val="1"/>
        <charset val="2"/>
      </rPr>
      <t>s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Known</t>
    </r>
  </si>
  <si>
    <r>
      <rPr>
        <b/>
        <sz val="11"/>
        <color theme="1"/>
        <rFont val="Symbol"/>
        <family val="1"/>
        <charset val="2"/>
      </rPr>
      <t>s</t>
    </r>
    <r>
      <rPr>
        <sz val="11"/>
        <color theme="1"/>
        <rFont val="Symbol"/>
        <family val="1"/>
        <charset val="2"/>
      </rPr>
      <t xml:space="preserve"> </t>
    </r>
    <r>
      <rPr>
        <b/>
        <sz val="11"/>
        <color theme="1"/>
        <rFont val="Calibri"/>
        <family val="2"/>
        <scheme val="minor"/>
      </rPr>
      <t>Unknown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</si>
</sst>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b/>
      <sz val="11"/>
      <color rgb="FFFF0000"/>
      <name val="Symbol"/>
      <family val="1"/>
      <charset val="2"/>
    </font>
    <font>
      <b/>
      <sz val="11"/>
      <name val="Calibri"/>
      <family val="2"/>
      <scheme val="minor"/>
    </font>
    <font>
      <sz val="11"/>
      <name val="Symbol"/>
      <family val="1"/>
      <charset val="2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sz val="10"/>
      <color rgb="FF3333FF"/>
      <name val="Symbol"/>
      <family val="1"/>
      <charset val="2"/>
    </font>
    <font>
      <b/>
      <sz val="10"/>
      <color rgb="FF3333FF"/>
      <name val="Arial"/>
      <family val="2"/>
    </font>
    <font>
      <i/>
      <sz val="1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b/>
      <sz val="11"/>
      <color rgb="FF3333FF"/>
      <name val="Symbol"/>
      <family val="1"/>
      <charset val="2"/>
    </font>
    <font>
      <sz val="11"/>
      <name val="Calibri"/>
      <family val="2"/>
    </font>
    <font>
      <b/>
      <sz val="11"/>
      <color rgb="FF3333FF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Symbol"/>
      <charset val="2"/>
    </font>
    <font>
      <sz val="11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ymbol"/>
      <family val="1"/>
      <charset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0" fillId="2" borderId="0" xfId="0" applyFill="1"/>
    <xf numFmtId="0" fontId="3" fillId="0" borderId="0" xfId="1"/>
    <xf numFmtId="0" fontId="9" fillId="0" borderId="3" xfId="1" applyFont="1" applyBorder="1" applyAlignment="1">
      <alignment horizontal="center"/>
    </xf>
    <xf numFmtId="0" fontId="9" fillId="0" borderId="4" xfId="1" applyFont="1" applyBorder="1" applyAlignment="1">
      <alignment horizontal="center"/>
    </xf>
    <xf numFmtId="0" fontId="9" fillId="4" borderId="5" xfId="1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3" fillId="0" borderId="7" xfId="1" applyBorder="1"/>
    <xf numFmtId="0" fontId="9" fillId="0" borderId="3" xfId="1" applyFont="1" applyBorder="1"/>
    <xf numFmtId="9" fontId="9" fillId="0" borderId="4" xfId="2" applyFont="1" applyFill="1" applyBorder="1" applyProtection="1">
      <protection locked="0"/>
    </xf>
    <xf numFmtId="164" fontId="3" fillId="0" borderId="8" xfId="1" applyNumberFormat="1" applyBorder="1"/>
    <xf numFmtId="0" fontId="3" fillId="0" borderId="8" xfId="1" applyBorder="1"/>
    <xf numFmtId="0" fontId="13" fillId="0" borderId="7" xfId="1" applyFont="1" applyBorder="1"/>
    <xf numFmtId="0" fontId="3" fillId="0" borderId="9" xfId="1" applyBorder="1"/>
    <xf numFmtId="0" fontId="3" fillId="0" borderId="10" xfId="1" applyBorder="1"/>
    <xf numFmtId="0" fontId="3" fillId="0" borderId="11" xfId="1" applyBorder="1"/>
    <xf numFmtId="0" fontId="3" fillId="0" borderId="7" xfId="1" applyBorder="1" applyAlignment="1">
      <alignment horizontal="center"/>
    </xf>
    <xf numFmtId="0" fontId="3" fillId="0" borderId="8" xfId="1" applyBorder="1" applyAlignment="1">
      <alignment horizontal="center"/>
    </xf>
    <xf numFmtId="9" fontId="3" fillId="0" borderId="8" xfId="2" applyFont="1" applyFill="1" applyBorder="1"/>
    <xf numFmtId="0" fontId="1" fillId="0" borderId="0" xfId="3"/>
    <xf numFmtId="0" fontId="18" fillId="0" borderId="7" xfId="4" applyFont="1" applyBorder="1"/>
    <xf numFmtId="0" fontId="18" fillId="0" borderId="17" xfId="4" applyFont="1" applyBorder="1" applyAlignment="1">
      <alignment horizontal="left"/>
    </xf>
    <xf numFmtId="0" fontId="7" fillId="5" borderId="8" xfId="4" applyFont="1" applyFill="1" applyBorder="1" applyAlignment="1" applyProtection="1">
      <alignment horizontal="center"/>
      <protection locked="0"/>
    </xf>
    <xf numFmtId="0" fontId="18" fillId="0" borderId="5" xfId="4" applyFont="1" applyBorder="1"/>
    <xf numFmtId="0" fontId="18" fillId="0" borderId="16" xfId="4" applyFont="1" applyBorder="1"/>
    <xf numFmtId="0" fontId="18" fillId="0" borderId="3" xfId="4" applyFont="1" applyBorder="1"/>
    <xf numFmtId="0" fontId="18" fillId="0" borderId="0" xfId="4" applyFont="1"/>
    <xf numFmtId="0" fontId="18" fillId="0" borderId="17" xfId="4" applyFont="1" applyBorder="1" applyAlignment="1">
      <alignment horizontal="center"/>
    </xf>
    <xf numFmtId="0" fontId="18" fillId="0" borderId="5" xfId="4" applyFont="1" applyBorder="1" applyAlignment="1">
      <alignment horizontal="left"/>
    </xf>
    <xf numFmtId="0" fontId="18" fillId="0" borderId="16" xfId="4" applyFont="1" applyBorder="1" applyAlignment="1">
      <alignment horizontal="left"/>
    </xf>
    <xf numFmtId="164" fontId="18" fillId="0" borderId="10" xfId="4" applyNumberFormat="1" applyFont="1" applyBorder="1"/>
    <xf numFmtId="0" fontId="19" fillId="0" borderId="0" xfId="0" applyFont="1"/>
    <xf numFmtId="0" fontId="0" fillId="0" borderId="0" xfId="3" applyFont="1"/>
    <xf numFmtId="164" fontId="18" fillId="0" borderId="6" xfId="4" applyNumberFormat="1" applyFont="1" applyBorder="1"/>
    <xf numFmtId="10" fontId="18" fillId="0" borderId="8" xfId="6" applyNumberFormat="1" applyFont="1" applyFill="1" applyBorder="1"/>
    <xf numFmtId="0" fontId="7" fillId="0" borderId="3" xfId="4" applyFont="1" applyBorder="1" applyAlignment="1">
      <alignment horizontal="center"/>
    </xf>
    <xf numFmtId="0" fontId="7" fillId="0" borderId="4" xfId="4" applyFont="1" applyBorder="1" applyAlignment="1">
      <alignment horizontal="center"/>
    </xf>
    <xf numFmtId="9" fontId="7" fillId="5" borderId="8" xfId="2" applyFont="1" applyFill="1" applyBorder="1" applyAlignment="1" applyProtection="1">
      <alignment horizontal="center"/>
      <protection locked="0"/>
    </xf>
    <xf numFmtId="2" fontId="7" fillId="5" borderId="8" xfId="4" applyNumberFormat="1" applyFont="1" applyFill="1" applyBorder="1" applyAlignment="1" applyProtection="1">
      <alignment horizontal="center"/>
      <protection locked="0"/>
    </xf>
    <xf numFmtId="165" fontId="7" fillId="5" borderId="8" xfId="2" applyNumberFormat="1" applyFont="1" applyFill="1" applyBorder="1" applyAlignment="1" applyProtection="1">
      <alignment horizontal="center"/>
      <protection locked="0"/>
    </xf>
    <xf numFmtId="9" fontId="7" fillId="5" borderId="8" xfId="6" applyFont="1" applyFill="1" applyBorder="1" applyAlignment="1" applyProtection="1">
      <alignment horizontal="center"/>
      <protection locked="0"/>
    </xf>
    <xf numFmtId="0" fontId="7" fillId="0" borderId="3" xfId="4" applyFont="1" applyBorder="1"/>
    <xf numFmtId="9" fontId="7" fillId="0" borderId="4" xfId="6" applyFont="1" applyFill="1" applyBorder="1" applyProtection="1">
      <protection locked="0"/>
    </xf>
    <xf numFmtId="0" fontId="25" fillId="0" borderId="8" xfId="1" applyFont="1" applyBorder="1"/>
    <xf numFmtId="164" fontId="18" fillId="0" borderId="8" xfId="4" applyNumberFormat="1" applyFont="1" applyBorder="1"/>
    <xf numFmtId="0" fontId="18" fillId="0" borderId="9" xfId="4" applyFont="1" applyBorder="1"/>
    <xf numFmtId="0" fontId="18" fillId="0" borderId="10" xfId="4" applyFont="1" applyBorder="1"/>
    <xf numFmtId="0" fontId="7" fillId="8" borderId="11" xfId="4" applyFont="1" applyFill="1" applyBorder="1"/>
    <xf numFmtId="1" fontId="7" fillId="6" borderId="12" xfId="4" applyNumberFormat="1" applyFont="1" applyFill="1" applyBorder="1" applyAlignment="1">
      <alignment horizontal="center"/>
    </xf>
    <xf numFmtId="0" fontId="2" fillId="0" borderId="0" xfId="3" applyFont="1"/>
    <xf numFmtId="0" fontId="0" fillId="0" borderId="22" xfId="0" applyBorder="1"/>
    <xf numFmtId="0" fontId="26" fillId="0" borderId="15" xfId="0" applyFont="1" applyBorder="1" applyAlignment="1">
      <alignment horizontal="centerContinuous"/>
    </xf>
    <xf numFmtId="0" fontId="0" fillId="9" borderId="0" xfId="0" applyFill="1" applyAlignment="1">
      <alignment horizontal="center"/>
    </xf>
    <xf numFmtId="10" fontId="0" fillId="0" borderId="0" xfId="0" applyNumberFormat="1"/>
    <xf numFmtId="10" fontId="0" fillId="0" borderId="2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28" fillId="0" borderId="0" xfId="0" applyFont="1"/>
    <xf numFmtId="9" fontId="0" fillId="0" borderId="0" xfId="7" applyFont="1"/>
    <xf numFmtId="0" fontId="3" fillId="0" borderId="5" xfId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2" xfId="0" applyBorder="1" applyAlignment="1">
      <alignment horizontal="left"/>
    </xf>
    <xf numFmtId="9" fontId="0" fillId="0" borderId="20" xfId="7" applyFont="1" applyBorder="1"/>
    <xf numFmtId="0" fontId="29" fillId="0" borderId="0" xfId="0" applyFont="1"/>
    <xf numFmtId="0" fontId="0" fillId="0" borderId="17" xfId="0" applyBorder="1"/>
    <xf numFmtId="0" fontId="0" fillId="0" borderId="18" xfId="0" applyBorder="1"/>
    <xf numFmtId="0" fontId="9" fillId="4" borderId="1" xfId="1" applyFont="1" applyFill="1" applyBorder="1" applyAlignment="1">
      <alignment horizontal="center"/>
    </xf>
    <xf numFmtId="0" fontId="9" fillId="4" borderId="2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/>
    </xf>
    <xf numFmtId="0" fontId="9" fillId="4" borderId="10" xfId="1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4" borderId="1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7" xfId="1" applyFont="1" applyFill="1" applyBorder="1" applyAlignment="1">
      <alignment horizontal="center"/>
    </xf>
    <xf numFmtId="0" fontId="9" fillId="4" borderId="8" xfId="1" applyFont="1" applyFill="1" applyBorder="1" applyAlignment="1">
      <alignment horizontal="center"/>
    </xf>
    <xf numFmtId="0" fontId="18" fillId="0" borderId="7" xfId="4" applyFont="1" applyBorder="1" applyAlignment="1">
      <alignment horizontal="left"/>
    </xf>
    <xf numFmtId="0" fontId="18" fillId="0" borderId="17" xfId="4" applyFont="1" applyBorder="1" applyAlignment="1">
      <alignment horizontal="left"/>
    </xf>
    <xf numFmtId="0" fontId="7" fillId="4" borderId="1" xfId="4" applyFont="1" applyFill="1" applyBorder="1" applyAlignment="1">
      <alignment horizontal="center"/>
    </xf>
    <xf numFmtId="0" fontId="7" fillId="4" borderId="15" xfId="4" applyFont="1" applyFill="1" applyBorder="1" applyAlignment="1">
      <alignment horizontal="center"/>
    </xf>
    <xf numFmtId="0" fontId="7" fillId="4" borderId="2" xfId="4" applyFont="1" applyFill="1" applyBorder="1" applyAlignment="1">
      <alignment horizontal="center"/>
    </xf>
    <xf numFmtId="0" fontId="7" fillId="0" borderId="5" xfId="4" applyFont="1" applyBorder="1" applyAlignment="1">
      <alignment horizontal="center"/>
    </xf>
    <xf numFmtId="0" fontId="7" fillId="0" borderId="16" xfId="4" applyFont="1" applyBorder="1" applyAlignment="1">
      <alignment horizontal="center"/>
    </xf>
    <xf numFmtId="0" fontId="7" fillId="0" borderId="6" xfId="4" applyFont="1" applyBorder="1" applyAlignment="1">
      <alignment horizontal="center"/>
    </xf>
    <xf numFmtId="0" fontId="7" fillId="4" borderId="5" xfId="4" applyFont="1" applyFill="1" applyBorder="1" applyAlignment="1">
      <alignment horizontal="center"/>
    </xf>
    <xf numFmtId="0" fontId="7" fillId="4" borderId="16" xfId="4" applyFont="1" applyFill="1" applyBorder="1" applyAlignment="1">
      <alignment horizontal="center"/>
    </xf>
    <xf numFmtId="0" fontId="7" fillId="4" borderId="6" xfId="4" applyFont="1" applyFill="1" applyBorder="1" applyAlignment="1">
      <alignment horizontal="center"/>
    </xf>
    <xf numFmtId="0" fontId="18" fillId="0" borderId="5" xfId="4" applyFont="1" applyBorder="1" applyAlignment="1">
      <alignment horizontal="left"/>
    </xf>
    <xf numFmtId="0" fontId="18" fillId="0" borderId="16" xfId="4" applyFont="1" applyBorder="1" applyAlignment="1">
      <alignment horizontal="left"/>
    </xf>
    <xf numFmtId="0" fontId="18" fillId="0" borderId="18" xfId="4" applyFont="1" applyBorder="1" applyAlignment="1">
      <alignment horizontal="left"/>
    </xf>
    <xf numFmtId="0" fontId="18" fillId="0" borderId="5" xfId="4" applyFont="1" applyBorder="1" applyAlignment="1">
      <alignment horizontal="center"/>
    </xf>
    <xf numFmtId="0" fontId="18" fillId="0" borderId="16" xfId="4" applyFont="1" applyBorder="1" applyAlignment="1">
      <alignment horizontal="center"/>
    </xf>
    <xf numFmtId="0" fontId="18" fillId="0" borderId="6" xfId="4" applyFont="1" applyBorder="1" applyAlignment="1">
      <alignment horizontal="center"/>
    </xf>
    <xf numFmtId="0" fontId="20" fillId="0" borderId="5" xfId="4" applyFont="1" applyBorder="1" applyAlignment="1">
      <alignment horizontal="left"/>
    </xf>
    <xf numFmtId="0" fontId="20" fillId="0" borderId="16" xfId="4" applyFont="1" applyBorder="1" applyAlignment="1">
      <alignment horizontal="left"/>
    </xf>
    <xf numFmtId="0" fontId="20" fillId="0" borderId="18" xfId="4" applyFont="1" applyBorder="1" applyAlignment="1">
      <alignment horizontal="left"/>
    </xf>
    <xf numFmtId="0" fontId="20" fillId="0" borderId="17" xfId="4" applyFont="1" applyBorder="1" applyAlignment="1">
      <alignment horizontal="left"/>
    </xf>
    <xf numFmtId="0" fontId="4" fillId="3" borderId="0" xfId="1" applyFont="1" applyFill="1" applyAlignment="1">
      <alignment horizontal="left"/>
    </xf>
    <xf numFmtId="0" fontId="31" fillId="0" borderId="20" xfId="0" applyFont="1" applyBorder="1" applyAlignment="1">
      <alignment horizontal="centerContinuous"/>
    </xf>
    <xf numFmtId="0" fontId="31" fillId="0" borderId="20" xfId="0" applyFont="1" applyBorder="1" applyAlignment="1">
      <alignment horizontal="center"/>
    </xf>
    <xf numFmtId="0" fontId="27" fillId="0" borderId="20" xfId="0" applyFont="1" applyBorder="1" applyAlignment="1">
      <alignment horizontal="center" vertical="center"/>
    </xf>
    <xf numFmtId="0" fontId="0" fillId="0" borderId="0" xfId="0" applyFont="1"/>
    <xf numFmtId="10" fontId="0" fillId="0" borderId="0" xfId="0" applyNumberFormat="1" applyFont="1"/>
    <xf numFmtId="0" fontId="0" fillId="0" borderId="20" xfId="0" applyFont="1" applyBorder="1"/>
    <xf numFmtId="0" fontId="30" fillId="10" borderId="27" xfId="0" applyFont="1" applyFill="1" applyBorder="1" applyAlignment="1">
      <alignment horizontal="center" vertical="center"/>
    </xf>
    <xf numFmtId="0" fontId="30" fillId="10" borderId="20" xfId="0" applyFont="1" applyFill="1" applyBorder="1" applyAlignment="1">
      <alignment horizontal="center" vertical="center"/>
    </xf>
    <xf numFmtId="0" fontId="30" fillId="10" borderId="28" xfId="0" applyFont="1" applyFill="1" applyBorder="1" applyAlignment="1">
      <alignment horizontal="center" vertical="center"/>
    </xf>
    <xf numFmtId="0" fontId="30" fillId="10" borderId="32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right"/>
    </xf>
    <xf numFmtId="0" fontId="26" fillId="0" borderId="0" xfId="0" applyFont="1" applyAlignment="1">
      <alignment horizontal="center"/>
    </xf>
    <xf numFmtId="0" fontId="0" fillId="7" borderId="33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7" xfId="0" applyFont="1" applyBorder="1" applyAlignment="1">
      <alignment horizontal="right"/>
    </xf>
    <xf numFmtId="0" fontId="0" fillId="0" borderId="17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2" xfId="0" applyFont="1" applyBorder="1" applyAlignment="1">
      <alignment horizontal="right"/>
    </xf>
    <xf numFmtId="0" fontId="0" fillId="0" borderId="27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31" fillId="0" borderId="15" xfId="0" applyFont="1" applyBorder="1" applyAlignment="1">
      <alignment horizontal="centerContinuous"/>
    </xf>
    <xf numFmtId="2" fontId="9" fillId="11" borderId="8" xfId="1" applyNumberFormat="1" applyFont="1" applyFill="1" applyBorder="1"/>
    <xf numFmtId="2" fontId="9" fillId="11" borderId="12" xfId="1" applyNumberFormat="1" applyFont="1" applyFill="1" applyBorder="1"/>
    <xf numFmtId="0" fontId="32" fillId="7" borderId="0" xfId="1" applyFont="1" applyFill="1" applyAlignment="1">
      <alignment horizontal="center"/>
    </xf>
    <xf numFmtId="0" fontId="32" fillId="7" borderId="0" xfId="1" applyFont="1" applyFill="1"/>
    <xf numFmtId="0" fontId="5" fillId="7" borderId="0" xfId="1" applyFont="1" applyFill="1"/>
    <xf numFmtId="10" fontId="9" fillId="11" borderId="8" xfId="2" applyNumberFormat="1" applyFont="1" applyFill="1" applyBorder="1"/>
    <xf numFmtId="10" fontId="9" fillId="11" borderId="12" xfId="2" applyNumberFormat="1" applyFont="1" applyFill="1" applyBorder="1"/>
    <xf numFmtId="0" fontId="0" fillId="0" borderId="0" xfId="0" applyFill="1"/>
    <xf numFmtId="0" fontId="0" fillId="0" borderId="0" xfId="0" applyFill="1" applyBorder="1"/>
    <xf numFmtId="0" fontId="4" fillId="0" borderId="0" xfId="1" applyFont="1" applyFill="1" applyBorder="1" applyAlignment="1">
      <alignment horizontal="center"/>
    </xf>
    <xf numFmtId="0" fontId="3" fillId="0" borderId="0" xfId="1" applyFill="1" applyBorder="1"/>
    <xf numFmtId="0" fontId="9" fillId="0" borderId="0" xfId="1" applyFont="1" applyFill="1" applyBorder="1" applyAlignment="1">
      <alignment horizontal="center"/>
    </xf>
    <xf numFmtId="0" fontId="0" fillId="0" borderId="0" xfId="0" applyFont="1" applyFill="1" applyBorder="1"/>
    <xf numFmtId="0" fontId="33" fillId="0" borderId="0" xfId="1" applyFont="1" applyFill="1" applyBorder="1" applyAlignment="1">
      <alignment horizontal="center"/>
    </xf>
    <xf numFmtId="0" fontId="32" fillId="0" borderId="0" xfId="1" applyFont="1" applyFill="1" applyBorder="1" applyAlignment="1">
      <alignment horizontal="center"/>
    </xf>
    <xf numFmtId="0" fontId="33" fillId="0" borderId="0" xfId="1" applyFont="1" applyFill="1" applyBorder="1"/>
    <xf numFmtId="0" fontId="32" fillId="0" borderId="0" xfId="1" applyFont="1" applyFill="1" applyBorder="1" applyProtection="1">
      <protection locked="0"/>
    </xf>
    <xf numFmtId="9" fontId="32" fillId="0" borderId="0" xfId="2" applyFont="1" applyFill="1" applyBorder="1"/>
    <xf numFmtId="9" fontId="33" fillId="0" borderId="0" xfId="2" applyFont="1" applyFill="1" applyBorder="1"/>
    <xf numFmtId="164" fontId="33" fillId="0" borderId="0" xfId="1" applyNumberFormat="1" applyFont="1" applyFill="1" applyBorder="1"/>
    <xf numFmtId="10" fontId="9" fillId="0" borderId="0" xfId="2" applyNumberFormat="1" applyFont="1" applyFill="1" applyBorder="1"/>
    <xf numFmtId="0" fontId="32" fillId="13" borderId="8" xfId="1" applyFont="1" applyFill="1" applyBorder="1" applyProtection="1">
      <protection locked="0"/>
    </xf>
    <xf numFmtId="9" fontId="32" fillId="13" borderId="8" xfId="2" applyFont="1" applyFill="1" applyBorder="1"/>
    <xf numFmtId="0" fontId="16" fillId="7" borderId="0" xfId="3" applyFont="1" applyFill="1"/>
    <xf numFmtId="0" fontId="18" fillId="13" borderId="8" xfId="4" applyFont="1" applyFill="1" applyBorder="1" applyAlignment="1" applyProtection="1">
      <alignment horizontal="center"/>
      <protection locked="0"/>
    </xf>
    <xf numFmtId="0" fontId="7" fillId="13" borderId="8" xfId="4" applyFont="1" applyFill="1" applyBorder="1" applyAlignment="1" applyProtection="1">
      <alignment horizontal="center"/>
      <protection locked="0"/>
    </xf>
    <xf numFmtId="2" fontId="7" fillId="13" borderId="8" xfId="4" applyNumberFormat="1" applyFont="1" applyFill="1" applyBorder="1" applyProtection="1">
      <protection locked="0"/>
    </xf>
    <xf numFmtId="0" fontId="18" fillId="11" borderId="8" xfId="4" applyFont="1" applyFill="1" applyBorder="1" applyAlignment="1">
      <alignment horizontal="center"/>
    </xf>
    <xf numFmtId="164" fontId="18" fillId="11" borderId="10" xfId="4" applyNumberFormat="1" applyFont="1" applyFill="1" applyBorder="1"/>
    <xf numFmtId="0" fontId="18" fillId="11" borderId="19" xfId="4" applyFont="1" applyFill="1" applyBorder="1" applyAlignment="1">
      <alignment horizontal="left"/>
    </xf>
    <xf numFmtId="0" fontId="18" fillId="11" borderId="20" xfId="4" applyFont="1" applyFill="1" applyBorder="1" applyAlignment="1">
      <alignment horizontal="left"/>
    </xf>
    <xf numFmtId="0" fontId="18" fillId="11" borderId="21" xfId="4" applyFont="1" applyFill="1" applyBorder="1" applyAlignment="1">
      <alignment horizontal="left"/>
    </xf>
    <xf numFmtId="0" fontId="18" fillId="11" borderId="6" xfId="4" applyFont="1" applyFill="1" applyBorder="1"/>
    <xf numFmtId="0" fontId="27" fillId="7" borderId="0" xfId="3" applyFont="1" applyFill="1"/>
    <xf numFmtId="9" fontId="18" fillId="13" borderId="8" xfId="5" applyFont="1" applyFill="1" applyBorder="1" applyAlignment="1" applyProtection="1">
      <alignment horizontal="center"/>
      <protection locked="0"/>
    </xf>
    <xf numFmtId="9" fontId="7" fillId="13" borderId="8" xfId="6" applyFont="1" applyFill="1" applyBorder="1" applyAlignment="1">
      <alignment horizontal="center"/>
    </xf>
    <xf numFmtId="0" fontId="7" fillId="13" borderId="8" xfId="4" applyFont="1" applyFill="1" applyBorder="1" applyProtection="1">
      <protection locked="0"/>
    </xf>
    <xf numFmtId="1" fontId="7" fillId="11" borderId="12" xfId="4" applyNumberFormat="1" applyFont="1" applyFill="1" applyBorder="1" applyAlignment="1">
      <alignment horizontal="center"/>
    </xf>
    <xf numFmtId="9" fontId="7" fillId="13" borderId="8" xfId="6" applyFont="1" applyFill="1" applyBorder="1" applyAlignment="1" applyProtection="1">
      <alignment horizontal="center"/>
      <protection locked="0"/>
    </xf>
    <xf numFmtId="0" fontId="32" fillId="7" borderId="0" xfId="1" applyFont="1" applyFill="1" applyAlignment="1">
      <alignment horizontal="left"/>
    </xf>
    <xf numFmtId="0" fontId="34" fillId="7" borderId="0" xfId="1" applyFont="1" applyFill="1"/>
    <xf numFmtId="0" fontId="9" fillId="12" borderId="8" xfId="1" applyFont="1" applyFill="1" applyBorder="1" applyProtection="1">
      <protection locked="0"/>
    </xf>
    <xf numFmtId="9" fontId="9" fillId="12" borderId="8" xfId="2" applyFont="1" applyFill="1" applyBorder="1" applyProtection="1">
      <protection locked="0"/>
    </xf>
    <xf numFmtId="0" fontId="18" fillId="13" borderId="17" xfId="4" applyFont="1" applyFill="1" applyBorder="1" applyAlignment="1">
      <alignment horizontal="center"/>
    </xf>
    <xf numFmtId="0" fontId="18" fillId="13" borderId="10" xfId="4" applyFont="1" applyFill="1" applyBorder="1" applyAlignment="1">
      <alignment horizontal="center"/>
    </xf>
    <xf numFmtId="0" fontId="9" fillId="13" borderId="8" xfId="1" applyFont="1" applyFill="1" applyBorder="1" applyProtection="1">
      <protection locked="0"/>
    </xf>
    <xf numFmtId="9" fontId="9" fillId="13" borderId="8" xfId="2" applyFont="1" applyFill="1" applyBorder="1"/>
    <xf numFmtId="0" fontId="27" fillId="11" borderId="0" xfId="0" applyFont="1" applyFill="1"/>
    <xf numFmtId="0" fontId="27" fillId="11" borderId="0" xfId="0" applyFont="1" applyFill="1" applyAlignment="1">
      <alignment horizontal="left"/>
    </xf>
    <xf numFmtId="0" fontId="27" fillId="11" borderId="17" xfId="0" applyFont="1" applyFill="1" applyBorder="1"/>
    <xf numFmtId="0" fontId="0" fillId="11" borderId="23" xfId="0" applyFill="1" applyBorder="1"/>
    <xf numFmtId="0" fontId="0" fillId="11" borderId="34" xfId="0" applyFill="1" applyBorder="1"/>
    <xf numFmtId="0" fontId="0" fillId="11" borderId="17" xfId="0" applyFill="1" applyBorder="1"/>
    <xf numFmtId="0" fontId="0" fillId="0" borderId="0" xfId="0" applyNumberFormat="1"/>
  </cellXfs>
  <cellStyles count="8">
    <cellStyle name="Normal" xfId="0" builtinId="0"/>
    <cellStyle name="Normal 2 2" xfId="1" xr:uid="{E7B761BC-664A-4770-9CA0-3AE1DB301386}"/>
    <cellStyle name="Normal 3" xfId="3" xr:uid="{0644A8B7-9761-4FC0-B2F6-75399FB04EA3}"/>
    <cellStyle name="Normal 3 2" xfId="4" xr:uid="{DBFC5186-066C-4869-8B77-32AD75CCDD92}"/>
    <cellStyle name="Percent" xfId="7" builtinId="5"/>
    <cellStyle name="Percent 2" xfId="2" xr:uid="{B404C57E-2FF1-4002-92F7-C3CDE130048B}"/>
    <cellStyle name="Percent 2 2" xfId="5" xr:uid="{5B187536-7349-438C-AEAF-F03BE3D44D45}"/>
    <cellStyle name="Percent 3 2" xfId="6" xr:uid="{68507398-F19D-487D-BC54-C9388E5692AC}"/>
  </cellStyles>
  <dxfs count="1"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and Ogive of FastCharge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FastCharge!$H$5:$H$14</c:f>
              <c:strCache>
                <c:ptCount val="10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650</c:v>
                </c:pt>
                <c:pt idx="6">
                  <c:v>750</c:v>
                </c:pt>
                <c:pt idx="7">
                  <c:v>850</c:v>
                </c:pt>
                <c:pt idx="8">
                  <c:v>950</c:v>
                </c:pt>
                <c:pt idx="9">
                  <c:v>More</c:v>
                </c:pt>
              </c:strCache>
            </c:strRef>
          </c:cat>
          <c:val>
            <c:numRef>
              <c:f>FastCharge!$I$5:$I$14</c:f>
              <c:numCache>
                <c:formatCode>General</c:formatCode>
                <c:ptCount val="10"/>
                <c:pt idx="0">
                  <c:v>0</c:v>
                </c:pt>
                <c:pt idx="1">
                  <c:v>18</c:v>
                </c:pt>
                <c:pt idx="2">
                  <c:v>11</c:v>
                </c:pt>
                <c:pt idx="3">
                  <c:v>20</c:v>
                </c:pt>
                <c:pt idx="4">
                  <c:v>19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F-4349-BD5F-007254D91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376815"/>
        <c:axId val="316356223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strRef>
              <c:f>FastCharge!$H$5:$H$14</c:f>
              <c:strCache>
                <c:ptCount val="10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650</c:v>
                </c:pt>
                <c:pt idx="6">
                  <c:v>750</c:v>
                </c:pt>
                <c:pt idx="7">
                  <c:v>850</c:v>
                </c:pt>
                <c:pt idx="8">
                  <c:v>950</c:v>
                </c:pt>
                <c:pt idx="9">
                  <c:v>More</c:v>
                </c:pt>
              </c:strCache>
            </c:strRef>
          </c:cat>
          <c:val>
            <c:numRef>
              <c:f>FastCharge!$J$5:$J$14</c:f>
              <c:numCache>
                <c:formatCode>0.00%</c:formatCode>
                <c:ptCount val="10"/>
                <c:pt idx="0">
                  <c:v>0</c:v>
                </c:pt>
                <c:pt idx="1">
                  <c:v>0.19565217391304349</c:v>
                </c:pt>
                <c:pt idx="2">
                  <c:v>0.31521739130434784</c:v>
                </c:pt>
                <c:pt idx="3">
                  <c:v>0.53260869565217395</c:v>
                </c:pt>
                <c:pt idx="4">
                  <c:v>0.73913043478260865</c:v>
                </c:pt>
                <c:pt idx="5">
                  <c:v>0.86956521739130432</c:v>
                </c:pt>
                <c:pt idx="6">
                  <c:v>0.91304347826086951</c:v>
                </c:pt>
                <c:pt idx="7">
                  <c:v>0.94565217391304346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F-4349-BD5F-007254D91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370687"/>
        <c:axId val="313182287"/>
      </c:lineChart>
      <c:catAx>
        <c:axId val="31037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FastCharge (KmH)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16356223"/>
        <c:crosses val="autoZero"/>
        <c:auto val="1"/>
        <c:lblAlgn val="ctr"/>
        <c:lblOffset val="100"/>
        <c:noMultiLvlLbl val="0"/>
      </c:catAx>
      <c:valAx>
        <c:axId val="316356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10376815"/>
        <c:crosses val="autoZero"/>
        <c:crossBetween val="between"/>
      </c:valAx>
      <c:valAx>
        <c:axId val="31318228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13370687"/>
        <c:crosses val="max"/>
        <c:crossBetween val="between"/>
      </c:valAx>
      <c:catAx>
        <c:axId val="313370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182287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[MIS770A2_223990468.xlsx]BodyStyle!PivotTable1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</a:t>
            </a:r>
            <a:r>
              <a:rPr lang="en-US" baseline="0"/>
              <a:t> of BodyStyle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BodyStyle!$D$3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AD-074D-B99C-A09CD62113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AD-074D-B99C-A09CD62113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AD-074D-B99C-A09CD62113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AD-074D-B99C-A09CD62113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AD-074D-B99C-A09CD62113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BodyStyle!$C$4:$C$9</c:f>
              <c:strCache>
                <c:ptCount val="5"/>
                <c:pt idx="0">
                  <c:v>Hatchback</c:v>
                </c:pt>
                <c:pt idx="1">
                  <c:v>Liftback</c:v>
                </c:pt>
                <c:pt idx="2">
                  <c:v>Pickup</c:v>
                </c:pt>
                <c:pt idx="3">
                  <c:v>Sedan</c:v>
                </c:pt>
                <c:pt idx="4">
                  <c:v>SUV</c:v>
                </c:pt>
              </c:strCache>
            </c:strRef>
          </c:cat>
          <c:val>
            <c:numRef>
              <c:f>BodyStyle!$D$4:$D$9</c:f>
              <c:numCache>
                <c:formatCode>General</c:formatCode>
                <c:ptCount val="5"/>
                <c:pt idx="0">
                  <c:v>29</c:v>
                </c:pt>
                <c:pt idx="1">
                  <c:v>5</c:v>
                </c:pt>
                <c:pt idx="2">
                  <c:v>3</c:v>
                </c:pt>
                <c:pt idx="3">
                  <c:v>10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D-554E-BF06-177C3BE6CCA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 Plot of</a:t>
            </a:r>
            <a:r>
              <a:rPr lang="en-US" b="1" baseline="0"/>
              <a:t> Efficiency and Price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'Efficiency Price'!$B$1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515783500035464"/>
                  <c:y val="0.124556299911889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N"/>
                </a:p>
              </c:txPr>
            </c:trendlineLbl>
          </c:trendline>
          <c:xVal>
            <c:numRef>
              <c:f>'Efficiency Price'!$A$2:$A$93</c:f>
              <c:numCache>
                <c:formatCode>General</c:formatCode>
                <c:ptCount val="92"/>
                <c:pt idx="0">
                  <c:v>161</c:v>
                </c:pt>
                <c:pt idx="1">
                  <c:v>167</c:v>
                </c:pt>
                <c:pt idx="2">
                  <c:v>181</c:v>
                </c:pt>
                <c:pt idx="3">
                  <c:v>206</c:v>
                </c:pt>
                <c:pt idx="4">
                  <c:v>168</c:v>
                </c:pt>
                <c:pt idx="5">
                  <c:v>180</c:v>
                </c:pt>
                <c:pt idx="6">
                  <c:v>168</c:v>
                </c:pt>
                <c:pt idx="7">
                  <c:v>164</c:v>
                </c:pt>
                <c:pt idx="8">
                  <c:v>153</c:v>
                </c:pt>
                <c:pt idx="9">
                  <c:v>193</c:v>
                </c:pt>
                <c:pt idx="10">
                  <c:v>216</c:v>
                </c:pt>
                <c:pt idx="11">
                  <c:v>164</c:v>
                </c:pt>
                <c:pt idx="12">
                  <c:v>160</c:v>
                </c:pt>
                <c:pt idx="13">
                  <c:v>178</c:v>
                </c:pt>
                <c:pt idx="14">
                  <c:v>153</c:v>
                </c:pt>
                <c:pt idx="15">
                  <c:v>175</c:v>
                </c:pt>
                <c:pt idx="16">
                  <c:v>223</c:v>
                </c:pt>
                <c:pt idx="17">
                  <c:v>166</c:v>
                </c:pt>
                <c:pt idx="18">
                  <c:v>193</c:v>
                </c:pt>
                <c:pt idx="19">
                  <c:v>156</c:v>
                </c:pt>
                <c:pt idx="20">
                  <c:v>164</c:v>
                </c:pt>
                <c:pt idx="21">
                  <c:v>171</c:v>
                </c:pt>
                <c:pt idx="22">
                  <c:v>179</c:v>
                </c:pt>
                <c:pt idx="23">
                  <c:v>197</c:v>
                </c:pt>
                <c:pt idx="24">
                  <c:v>167</c:v>
                </c:pt>
                <c:pt idx="25">
                  <c:v>183</c:v>
                </c:pt>
                <c:pt idx="26">
                  <c:v>166</c:v>
                </c:pt>
                <c:pt idx="27">
                  <c:v>200</c:v>
                </c:pt>
                <c:pt idx="28">
                  <c:v>161</c:v>
                </c:pt>
                <c:pt idx="29">
                  <c:v>180</c:v>
                </c:pt>
                <c:pt idx="30">
                  <c:v>231</c:v>
                </c:pt>
                <c:pt idx="31">
                  <c:v>173</c:v>
                </c:pt>
                <c:pt idx="32">
                  <c:v>165</c:v>
                </c:pt>
                <c:pt idx="33">
                  <c:v>267</c:v>
                </c:pt>
                <c:pt idx="34">
                  <c:v>178</c:v>
                </c:pt>
                <c:pt idx="35">
                  <c:v>172</c:v>
                </c:pt>
                <c:pt idx="36">
                  <c:v>193</c:v>
                </c:pt>
                <c:pt idx="37">
                  <c:v>181</c:v>
                </c:pt>
                <c:pt idx="38">
                  <c:v>168</c:v>
                </c:pt>
                <c:pt idx="39">
                  <c:v>171</c:v>
                </c:pt>
                <c:pt idx="40">
                  <c:v>184</c:v>
                </c:pt>
                <c:pt idx="41">
                  <c:v>154</c:v>
                </c:pt>
                <c:pt idx="42">
                  <c:v>228</c:v>
                </c:pt>
                <c:pt idx="43">
                  <c:v>166</c:v>
                </c:pt>
                <c:pt idx="44">
                  <c:v>166</c:v>
                </c:pt>
                <c:pt idx="45">
                  <c:v>175</c:v>
                </c:pt>
                <c:pt idx="46">
                  <c:v>195</c:v>
                </c:pt>
                <c:pt idx="47">
                  <c:v>104</c:v>
                </c:pt>
                <c:pt idx="48">
                  <c:v>188</c:v>
                </c:pt>
                <c:pt idx="49">
                  <c:v>237</c:v>
                </c:pt>
                <c:pt idx="50">
                  <c:v>176</c:v>
                </c:pt>
                <c:pt idx="51">
                  <c:v>183</c:v>
                </c:pt>
                <c:pt idx="52">
                  <c:v>211</c:v>
                </c:pt>
                <c:pt idx="53">
                  <c:v>168</c:v>
                </c:pt>
                <c:pt idx="54">
                  <c:v>180</c:v>
                </c:pt>
                <c:pt idx="55">
                  <c:v>180</c:v>
                </c:pt>
                <c:pt idx="56">
                  <c:v>188</c:v>
                </c:pt>
                <c:pt idx="57">
                  <c:v>161</c:v>
                </c:pt>
                <c:pt idx="58">
                  <c:v>177</c:v>
                </c:pt>
                <c:pt idx="59">
                  <c:v>198</c:v>
                </c:pt>
                <c:pt idx="60">
                  <c:v>232</c:v>
                </c:pt>
                <c:pt idx="61">
                  <c:v>200</c:v>
                </c:pt>
                <c:pt idx="62">
                  <c:v>197</c:v>
                </c:pt>
                <c:pt idx="63">
                  <c:v>261</c:v>
                </c:pt>
                <c:pt idx="64">
                  <c:v>209</c:v>
                </c:pt>
                <c:pt idx="65">
                  <c:v>165</c:v>
                </c:pt>
                <c:pt idx="66">
                  <c:v>193</c:v>
                </c:pt>
                <c:pt idx="67">
                  <c:v>244</c:v>
                </c:pt>
                <c:pt idx="68">
                  <c:v>156</c:v>
                </c:pt>
                <c:pt idx="69">
                  <c:v>167</c:v>
                </c:pt>
                <c:pt idx="70">
                  <c:v>188</c:v>
                </c:pt>
                <c:pt idx="71">
                  <c:v>206</c:v>
                </c:pt>
                <c:pt idx="72">
                  <c:v>215</c:v>
                </c:pt>
                <c:pt idx="73">
                  <c:v>171</c:v>
                </c:pt>
                <c:pt idx="74">
                  <c:v>216</c:v>
                </c:pt>
                <c:pt idx="75">
                  <c:v>194</c:v>
                </c:pt>
                <c:pt idx="76">
                  <c:v>168</c:v>
                </c:pt>
                <c:pt idx="77">
                  <c:v>256</c:v>
                </c:pt>
                <c:pt idx="78">
                  <c:v>219</c:v>
                </c:pt>
                <c:pt idx="79">
                  <c:v>193</c:v>
                </c:pt>
                <c:pt idx="80">
                  <c:v>181</c:v>
                </c:pt>
                <c:pt idx="81">
                  <c:v>270</c:v>
                </c:pt>
                <c:pt idx="82">
                  <c:v>175</c:v>
                </c:pt>
                <c:pt idx="83">
                  <c:v>207</c:v>
                </c:pt>
                <c:pt idx="84">
                  <c:v>171</c:v>
                </c:pt>
                <c:pt idx="85">
                  <c:v>170</c:v>
                </c:pt>
                <c:pt idx="86">
                  <c:v>222</c:v>
                </c:pt>
                <c:pt idx="87">
                  <c:v>191</c:v>
                </c:pt>
                <c:pt idx="88">
                  <c:v>258</c:v>
                </c:pt>
                <c:pt idx="89">
                  <c:v>194</c:v>
                </c:pt>
                <c:pt idx="90">
                  <c:v>232</c:v>
                </c:pt>
                <c:pt idx="91">
                  <c:v>238</c:v>
                </c:pt>
              </c:numCache>
            </c:numRef>
          </c:xVal>
          <c:yVal>
            <c:numRef>
              <c:f>'Efficiency Price'!$B$2:$B$93</c:f>
              <c:numCache>
                <c:formatCode>General</c:formatCode>
                <c:ptCount val="92"/>
                <c:pt idx="0">
                  <c:v>55480</c:v>
                </c:pt>
                <c:pt idx="1">
                  <c:v>30000</c:v>
                </c:pt>
                <c:pt idx="2">
                  <c:v>56440</c:v>
                </c:pt>
                <c:pt idx="3">
                  <c:v>68040</c:v>
                </c:pt>
                <c:pt idx="4">
                  <c:v>32997</c:v>
                </c:pt>
                <c:pt idx="5">
                  <c:v>105000</c:v>
                </c:pt>
                <c:pt idx="6">
                  <c:v>31900</c:v>
                </c:pt>
                <c:pt idx="7">
                  <c:v>29682</c:v>
                </c:pt>
                <c:pt idx="8">
                  <c:v>46380</c:v>
                </c:pt>
                <c:pt idx="9">
                  <c:v>55000</c:v>
                </c:pt>
                <c:pt idx="10">
                  <c:v>69484</c:v>
                </c:pt>
                <c:pt idx="11">
                  <c:v>29234</c:v>
                </c:pt>
                <c:pt idx="12">
                  <c:v>40795</c:v>
                </c:pt>
                <c:pt idx="13">
                  <c:v>65000</c:v>
                </c:pt>
                <c:pt idx="14">
                  <c:v>34459</c:v>
                </c:pt>
                <c:pt idx="15">
                  <c:v>40936</c:v>
                </c:pt>
                <c:pt idx="16">
                  <c:v>180781</c:v>
                </c:pt>
                <c:pt idx="17">
                  <c:v>21421</c:v>
                </c:pt>
                <c:pt idx="18">
                  <c:v>30000</c:v>
                </c:pt>
                <c:pt idx="19">
                  <c:v>31681</c:v>
                </c:pt>
                <c:pt idx="20">
                  <c:v>29146</c:v>
                </c:pt>
                <c:pt idx="21">
                  <c:v>58620</c:v>
                </c:pt>
                <c:pt idx="22">
                  <c:v>35000</c:v>
                </c:pt>
                <c:pt idx="23">
                  <c:v>125000</c:v>
                </c:pt>
                <c:pt idx="24">
                  <c:v>61480</c:v>
                </c:pt>
                <c:pt idx="25">
                  <c:v>45000</c:v>
                </c:pt>
                <c:pt idx="26">
                  <c:v>33000</c:v>
                </c:pt>
                <c:pt idx="27">
                  <c:v>60437</c:v>
                </c:pt>
                <c:pt idx="28">
                  <c:v>38017</c:v>
                </c:pt>
                <c:pt idx="29">
                  <c:v>34361</c:v>
                </c:pt>
                <c:pt idx="30">
                  <c:v>67358</c:v>
                </c:pt>
                <c:pt idx="31">
                  <c:v>38105</c:v>
                </c:pt>
                <c:pt idx="32">
                  <c:v>31184</c:v>
                </c:pt>
                <c:pt idx="33">
                  <c:v>75000</c:v>
                </c:pt>
                <c:pt idx="34">
                  <c:v>32646</c:v>
                </c:pt>
                <c:pt idx="35">
                  <c:v>37237</c:v>
                </c:pt>
                <c:pt idx="36">
                  <c:v>50000</c:v>
                </c:pt>
                <c:pt idx="37">
                  <c:v>45000</c:v>
                </c:pt>
                <c:pt idx="38">
                  <c:v>33133</c:v>
                </c:pt>
                <c:pt idx="39">
                  <c:v>45000</c:v>
                </c:pt>
                <c:pt idx="40">
                  <c:v>79990</c:v>
                </c:pt>
                <c:pt idx="41">
                  <c:v>33971</c:v>
                </c:pt>
                <c:pt idx="42">
                  <c:v>81639</c:v>
                </c:pt>
                <c:pt idx="43">
                  <c:v>24534</c:v>
                </c:pt>
                <c:pt idx="44">
                  <c:v>20129</c:v>
                </c:pt>
                <c:pt idx="45">
                  <c:v>36837</c:v>
                </c:pt>
                <c:pt idx="46">
                  <c:v>102945</c:v>
                </c:pt>
                <c:pt idx="47">
                  <c:v>149000</c:v>
                </c:pt>
                <c:pt idx="48">
                  <c:v>36057</c:v>
                </c:pt>
                <c:pt idx="49">
                  <c:v>79445</c:v>
                </c:pt>
                <c:pt idx="50">
                  <c:v>35000</c:v>
                </c:pt>
                <c:pt idx="51">
                  <c:v>40000</c:v>
                </c:pt>
                <c:pt idx="52">
                  <c:v>85990</c:v>
                </c:pt>
                <c:pt idx="53">
                  <c:v>35921</c:v>
                </c:pt>
                <c:pt idx="54">
                  <c:v>37422</c:v>
                </c:pt>
                <c:pt idx="55">
                  <c:v>40000</c:v>
                </c:pt>
                <c:pt idx="56">
                  <c:v>96990</c:v>
                </c:pt>
                <c:pt idx="57">
                  <c:v>29234</c:v>
                </c:pt>
                <c:pt idx="58">
                  <c:v>65620</c:v>
                </c:pt>
                <c:pt idx="59">
                  <c:v>50000</c:v>
                </c:pt>
                <c:pt idx="60">
                  <c:v>75351</c:v>
                </c:pt>
                <c:pt idx="61">
                  <c:v>54475</c:v>
                </c:pt>
                <c:pt idx="62">
                  <c:v>109302</c:v>
                </c:pt>
                <c:pt idx="63">
                  <c:v>55000</c:v>
                </c:pt>
                <c:pt idx="64">
                  <c:v>62900</c:v>
                </c:pt>
                <c:pt idx="65">
                  <c:v>41526</c:v>
                </c:pt>
                <c:pt idx="66">
                  <c:v>45000</c:v>
                </c:pt>
                <c:pt idx="67">
                  <c:v>64000</c:v>
                </c:pt>
                <c:pt idx="68">
                  <c:v>25500</c:v>
                </c:pt>
                <c:pt idx="69">
                  <c:v>34400</c:v>
                </c:pt>
                <c:pt idx="70">
                  <c:v>57500</c:v>
                </c:pt>
                <c:pt idx="71">
                  <c:v>54000</c:v>
                </c:pt>
                <c:pt idx="72">
                  <c:v>148301</c:v>
                </c:pt>
                <c:pt idx="73">
                  <c:v>38987</c:v>
                </c:pt>
                <c:pt idx="74">
                  <c:v>102990</c:v>
                </c:pt>
                <c:pt idx="75">
                  <c:v>46900</c:v>
                </c:pt>
                <c:pt idx="76">
                  <c:v>34900</c:v>
                </c:pt>
                <c:pt idx="77">
                  <c:v>45000</c:v>
                </c:pt>
                <c:pt idx="78">
                  <c:v>69551</c:v>
                </c:pt>
                <c:pt idx="79">
                  <c:v>47500</c:v>
                </c:pt>
                <c:pt idx="80">
                  <c:v>37500</c:v>
                </c:pt>
                <c:pt idx="81">
                  <c:v>93800</c:v>
                </c:pt>
                <c:pt idx="82">
                  <c:v>36837</c:v>
                </c:pt>
                <c:pt idx="83">
                  <c:v>57500</c:v>
                </c:pt>
                <c:pt idx="84">
                  <c:v>35575</c:v>
                </c:pt>
                <c:pt idx="85">
                  <c:v>33133</c:v>
                </c:pt>
                <c:pt idx="86">
                  <c:v>53500</c:v>
                </c:pt>
                <c:pt idx="87">
                  <c:v>45000</c:v>
                </c:pt>
                <c:pt idx="88">
                  <c:v>96050</c:v>
                </c:pt>
                <c:pt idx="89">
                  <c:v>50000</c:v>
                </c:pt>
                <c:pt idx="90">
                  <c:v>65000</c:v>
                </c:pt>
                <c:pt idx="91">
                  <c:v>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4-4644-9BD5-4F47F410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67967"/>
        <c:axId val="3864335"/>
      </c:scatterChart>
      <c:valAx>
        <c:axId val="7746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(</a:t>
                </a:r>
                <a:r>
                  <a:rPr lang="en-US"/>
                  <a:t>WhKm)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864335"/>
        <c:crosses val="autoZero"/>
        <c:crossBetween val="midCat"/>
      </c:valAx>
      <c:valAx>
        <c:axId val="386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7746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[MIS770A2_223990468.xlsx]PowerTrain BodyStyle!PivotTable5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percentage of total Bodystyle across powertrain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'PowerTrain BodyStyle'!$E$26:$E$27</c:f>
              <c:strCache>
                <c:ptCount val="1"/>
                <c:pt idx="0">
                  <c:v>AWD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'PowerTrain BodyStyle'!$D$28:$D$33</c:f>
              <c:strCache>
                <c:ptCount val="5"/>
                <c:pt idx="0">
                  <c:v>Hatchback</c:v>
                </c:pt>
                <c:pt idx="1">
                  <c:v>Liftback</c:v>
                </c:pt>
                <c:pt idx="2">
                  <c:v>Pickup</c:v>
                </c:pt>
                <c:pt idx="3">
                  <c:v>Sedan</c:v>
                </c:pt>
                <c:pt idx="4">
                  <c:v>SUV</c:v>
                </c:pt>
              </c:strCache>
            </c:strRef>
          </c:cat>
          <c:val>
            <c:numRef>
              <c:f>'PowerTrain BodyStyle'!$E$28:$E$33</c:f>
              <c:numCache>
                <c:formatCode>0.00%</c:formatCode>
                <c:ptCount val="5"/>
                <c:pt idx="0">
                  <c:v>7.6923076923076927E-2</c:v>
                </c:pt>
                <c:pt idx="1">
                  <c:v>0.10256410256410256</c:v>
                </c:pt>
                <c:pt idx="2">
                  <c:v>5.128205128205128E-2</c:v>
                </c:pt>
                <c:pt idx="3">
                  <c:v>0.20512820512820512</c:v>
                </c:pt>
                <c:pt idx="4">
                  <c:v>0.5641025641025641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3-FD45-8617-A18CD5425208}"/>
            </c:ext>
          </c:extLst>
        </c:ser>
        <c:ser>
          <c:idx val="1"/>
          <c:order val="1"/>
          <c:tx>
            <c:strRef>
              <c:f>'PowerTrain BodyStyle'!$F$26:$F$27</c:f>
              <c:strCache>
                <c:ptCount val="1"/>
                <c:pt idx="0">
                  <c:v>FWD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'PowerTrain BodyStyle'!$D$28:$D$33</c:f>
              <c:strCache>
                <c:ptCount val="5"/>
                <c:pt idx="0">
                  <c:v>Hatchback</c:v>
                </c:pt>
                <c:pt idx="1">
                  <c:v>Liftback</c:v>
                </c:pt>
                <c:pt idx="2">
                  <c:v>Pickup</c:v>
                </c:pt>
                <c:pt idx="3">
                  <c:v>Sedan</c:v>
                </c:pt>
                <c:pt idx="4">
                  <c:v>SUV</c:v>
                </c:pt>
              </c:strCache>
            </c:strRef>
          </c:cat>
          <c:val>
            <c:numRef>
              <c:f>'PowerTrain BodyStyle'!$F$28:$F$33</c:f>
              <c:numCache>
                <c:formatCode>0.00%</c:formatCode>
                <c:ptCount val="5"/>
                <c:pt idx="0">
                  <c:v>0.5</c:v>
                </c:pt>
                <c:pt idx="1">
                  <c:v>3.125E-2</c:v>
                </c:pt>
                <c:pt idx="2">
                  <c:v>0</c:v>
                </c:pt>
                <c:pt idx="3">
                  <c:v>0</c:v>
                </c:pt>
                <c:pt idx="4">
                  <c:v>0.46875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3-FD45-8617-A18CD5425208}"/>
            </c:ext>
          </c:extLst>
        </c:ser>
        <c:ser>
          <c:idx val="2"/>
          <c:order val="2"/>
          <c:tx>
            <c:strRef>
              <c:f>'PowerTrain BodyStyle'!$G$26:$G$27</c:f>
              <c:strCache>
                <c:ptCount val="1"/>
                <c:pt idx="0">
                  <c:v>RWD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'PowerTrain BodyStyle'!$D$28:$D$33</c:f>
              <c:strCache>
                <c:ptCount val="5"/>
                <c:pt idx="0">
                  <c:v>Hatchback</c:v>
                </c:pt>
                <c:pt idx="1">
                  <c:v>Liftback</c:v>
                </c:pt>
                <c:pt idx="2">
                  <c:v>Pickup</c:v>
                </c:pt>
                <c:pt idx="3">
                  <c:v>Sedan</c:v>
                </c:pt>
                <c:pt idx="4">
                  <c:v>SUV</c:v>
                </c:pt>
              </c:strCache>
            </c:strRef>
          </c:cat>
          <c:val>
            <c:numRef>
              <c:f>'PowerTrain BodyStyle'!$G$28:$G$33</c:f>
              <c:numCache>
                <c:formatCode>0.00%</c:formatCode>
                <c:ptCount val="5"/>
                <c:pt idx="0">
                  <c:v>0.47619047619047616</c:v>
                </c:pt>
                <c:pt idx="1">
                  <c:v>0</c:v>
                </c:pt>
                <c:pt idx="2">
                  <c:v>4.7619047619047616E-2</c:v>
                </c:pt>
                <c:pt idx="3">
                  <c:v>9.5238095238095233E-2</c:v>
                </c:pt>
                <c:pt idx="4">
                  <c:v>0.38095238095238093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3-FD45-8617-A18CD54252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40321440"/>
        <c:axId val="44487375"/>
      </c:barChart>
      <c:catAx>
        <c:axId val="21403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44487375"/>
        <c:crosses val="autoZero"/>
        <c:auto val="1"/>
        <c:lblAlgn val="ctr"/>
        <c:lblOffset val="100"/>
        <c:noMultiLvlLbl val="0"/>
      </c:catAx>
      <c:valAx>
        <c:axId val="4448737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1403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[MIS770A2_223990468.xlsx]PowerTrain BodyStyle!PivotTable6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</a:t>
            </a:r>
            <a:r>
              <a:rPr lang="en-US" b="1" baseline="0"/>
              <a:t> PERCENTAGE OF POWERTRAIN ACROSS BODYSTYLE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'PowerTrain BodyStyle'!$E$37:$E$38</c:f>
              <c:strCache>
                <c:ptCount val="1"/>
                <c:pt idx="0">
                  <c:v>AWD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'PowerTrain BodyStyle'!$D$39:$D$44</c:f>
              <c:strCache>
                <c:ptCount val="5"/>
                <c:pt idx="0">
                  <c:v>Hatchback</c:v>
                </c:pt>
                <c:pt idx="1">
                  <c:v>Liftback</c:v>
                </c:pt>
                <c:pt idx="2">
                  <c:v>Pickup</c:v>
                </c:pt>
                <c:pt idx="3">
                  <c:v>Sedan</c:v>
                </c:pt>
                <c:pt idx="4">
                  <c:v>SUV</c:v>
                </c:pt>
              </c:strCache>
            </c:strRef>
          </c:cat>
          <c:val>
            <c:numRef>
              <c:f>'PowerTrain BodyStyle'!$E$39:$E$44</c:f>
              <c:numCache>
                <c:formatCode>0.00%</c:formatCode>
                <c:ptCount val="5"/>
                <c:pt idx="0">
                  <c:v>0.10344827586206896</c:v>
                </c:pt>
                <c:pt idx="1">
                  <c:v>0.8</c:v>
                </c:pt>
                <c:pt idx="2">
                  <c:v>0.66666666666666663</c:v>
                </c:pt>
                <c:pt idx="3">
                  <c:v>0.8</c:v>
                </c:pt>
                <c:pt idx="4">
                  <c:v>0.48888888888888887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A-7C46-842E-AFADF9864D73}"/>
            </c:ext>
          </c:extLst>
        </c:ser>
        <c:ser>
          <c:idx val="1"/>
          <c:order val="1"/>
          <c:tx>
            <c:strRef>
              <c:f>'PowerTrain BodyStyle'!$F$37:$F$38</c:f>
              <c:strCache>
                <c:ptCount val="1"/>
                <c:pt idx="0">
                  <c:v>FWD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'PowerTrain BodyStyle'!$D$39:$D$44</c:f>
              <c:strCache>
                <c:ptCount val="5"/>
                <c:pt idx="0">
                  <c:v>Hatchback</c:v>
                </c:pt>
                <c:pt idx="1">
                  <c:v>Liftback</c:v>
                </c:pt>
                <c:pt idx="2">
                  <c:v>Pickup</c:v>
                </c:pt>
                <c:pt idx="3">
                  <c:v>Sedan</c:v>
                </c:pt>
                <c:pt idx="4">
                  <c:v>SUV</c:v>
                </c:pt>
              </c:strCache>
            </c:strRef>
          </c:cat>
          <c:val>
            <c:numRef>
              <c:f>'PowerTrain BodyStyle'!$F$39:$F$44</c:f>
              <c:numCache>
                <c:formatCode>0.00%</c:formatCode>
                <c:ptCount val="5"/>
                <c:pt idx="0">
                  <c:v>0.55172413793103448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A-7C46-842E-AFADF9864D73}"/>
            </c:ext>
          </c:extLst>
        </c:ser>
        <c:ser>
          <c:idx val="2"/>
          <c:order val="2"/>
          <c:tx>
            <c:strRef>
              <c:f>'PowerTrain BodyStyle'!$G$37:$G$38</c:f>
              <c:strCache>
                <c:ptCount val="1"/>
                <c:pt idx="0">
                  <c:v>RWD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'PowerTrain BodyStyle'!$D$39:$D$44</c:f>
              <c:strCache>
                <c:ptCount val="5"/>
                <c:pt idx="0">
                  <c:v>Hatchback</c:v>
                </c:pt>
                <c:pt idx="1">
                  <c:v>Liftback</c:v>
                </c:pt>
                <c:pt idx="2">
                  <c:v>Pickup</c:v>
                </c:pt>
                <c:pt idx="3">
                  <c:v>Sedan</c:v>
                </c:pt>
                <c:pt idx="4">
                  <c:v>SUV</c:v>
                </c:pt>
              </c:strCache>
            </c:strRef>
          </c:cat>
          <c:val>
            <c:numRef>
              <c:f>'PowerTrain BodyStyle'!$G$39:$G$44</c:f>
              <c:numCache>
                <c:formatCode>0.00%</c:formatCode>
                <c:ptCount val="5"/>
                <c:pt idx="0">
                  <c:v>0.34482758620689657</c:v>
                </c:pt>
                <c:pt idx="1">
                  <c:v>0</c:v>
                </c:pt>
                <c:pt idx="2">
                  <c:v>0.33333333333333331</c:v>
                </c:pt>
                <c:pt idx="3">
                  <c:v>0.2</c:v>
                </c:pt>
                <c:pt idx="4">
                  <c:v>0.17777777777777778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A-7C46-842E-AFADF9864D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861183"/>
        <c:axId val="37863455"/>
      </c:barChart>
      <c:catAx>
        <c:axId val="3786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7863455"/>
        <c:crosses val="autoZero"/>
        <c:auto val="1"/>
        <c:lblAlgn val="ctr"/>
        <c:lblOffset val="100"/>
        <c:noMultiLvlLbl val="0"/>
      </c:catAx>
      <c:valAx>
        <c:axId val="3786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786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[MIS770A2_223990468.xlsx]BodyStyle Efficiency!PivotTable11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Stacked-Bar</a:t>
            </a:r>
            <a:r>
              <a:rPr lang="en-US" baseline="0"/>
              <a:t> chart of Bodystyle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'BodyStyle Efficiency'!$E$20:$E$21</c:f>
              <c:strCache>
                <c:ptCount val="1"/>
                <c:pt idx="0">
                  <c:v>Hatchback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'BodyStyle Efficiency'!$D$22:$D$25</c:f>
              <c:strCache>
                <c:ptCount val="3"/>
                <c:pt idx="0">
                  <c:v>100-169</c:v>
                </c:pt>
                <c:pt idx="1">
                  <c:v>170-239</c:v>
                </c:pt>
                <c:pt idx="2">
                  <c:v>240-309</c:v>
                </c:pt>
              </c:strCache>
            </c:strRef>
          </c:cat>
          <c:val>
            <c:numRef>
              <c:f>'BodyStyle Efficiency'!$E$22:$E$25</c:f>
              <c:numCache>
                <c:formatCode>0.00%</c:formatCode>
                <c:ptCount val="3"/>
                <c:pt idx="0">
                  <c:v>0.65517241379310343</c:v>
                </c:pt>
                <c:pt idx="1">
                  <c:v>0.34482758620689657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C-7348-9C99-F111AC48EFD1}"/>
            </c:ext>
          </c:extLst>
        </c:ser>
        <c:ser>
          <c:idx val="1"/>
          <c:order val="1"/>
          <c:tx>
            <c:strRef>
              <c:f>'BodyStyle Efficiency'!$F$20:$F$21</c:f>
              <c:strCache>
                <c:ptCount val="1"/>
                <c:pt idx="0">
                  <c:v>Liftback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'BodyStyle Efficiency'!$D$22:$D$25</c:f>
              <c:strCache>
                <c:ptCount val="3"/>
                <c:pt idx="0">
                  <c:v>100-169</c:v>
                </c:pt>
                <c:pt idx="1">
                  <c:v>170-239</c:v>
                </c:pt>
                <c:pt idx="2">
                  <c:v>240-309</c:v>
                </c:pt>
              </c:strCache>
            </c:strRef>
          </c:cat>
          <c:val>
            <c:numRef>
              <c:f>'BodyStyle Efficiency'!$F$22:$F$25</c:f>
              <c:numCache>
                <c:formatCode>0.00%</c:formatCode>
                <c:ptCount val="3"/>
                <c:pt idx="0">
                  <c:v>0.4</c:v>
                </c:pt>
                <c:pt idx="1">
                  <c:v>0.6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C-7348-9C99-F111AC48EFD1}"/>
            </c:ext>
          </c:extLst>
        </c:ser>
        <c:ser>
          <c:idx val="2"/>
          <c:order val="2"/>
          <c:tx>
            <c:strRef>
              <c:f>'BodyStyle Efficiency'!$G$20:$G$21</c:f>
              <c:strCache>
                <c:ptCount val="1"/>
                <c:pt idx="0">
                  <c:v>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'BodyStyle Efficiency'!$D$22:$D$25</c:f>
              <c:strCache>
                <c:ptCount val="3"/>
                <c:pt idx="0">
                  <c:v>100-169</c:v>
                </c:pt>
                <c:pt idx="1">
                  <c:v>170-239</c:v>
                </c:pt>
                <c:pt idx="2">
                  <c:v>240-309</c:v>
                </c:pt>
              </c:strCache>
            </c:strRef>
          </c:cat>
          <c:val>
            <c:numRef>
              <c:f>'BodyStyle Efficiency'!$G$22:$G$25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C-7348-9C99-F111AC48EFD1}"/>
            </c:ext>
          </c:extLst>
        </c:ser>
        <c:ser>
          <c:idx val="3"/>
          <c:order val="3"/>
          <c:tx>
            <c:strRef>
              <c:f>'BodyStyle Efficiency'!$H$20:$H$21</c:f>
              <c:strCache>
                <c:ptCount val="1"/>
                <c:pt idx="0">
                  <c:v>Sedan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'BodyStyle Efficiency'!$D$22:$D$25</c:f>
              <c:strCache>
                <c:ptCount val="3"/>
                <c:pt idx="0">
                  <c:v>100-169</c:v>
                </c:pt>
                <c:pt idx="1">
                  <c:v>170-239</c:v>
                </c:pt>
                <c:pt idx="2">
                  <c:v>240-309</c:v>
                </c:pt>
              </c:strCache>
            </c:strRef>
          </c:cat>
          <c:val>
            <c:numRef>
              <c:f>'BodyStyle Efficiency'!$H$22:$H$25</c:f>
              <c:numCache>
                <c:formatCode>0.00%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C-7348-9C99-F111AC48EFD1}"/>
            </c:ext>
          </c:extLst>
        </c:ser>
        <c:ser>
          <c:idx val="4"/>
          <c:order val="4"/>
          <c:tx>
            <c:strRef>
              <c:f>'BodyStyle Efficiency'!$I$20:$I$21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'BodyStyle Efficiency'!$D$22:$D$25</c:f>
              <c:strCache>
                <c:ptCount val="3"/>
                <c:pt idx="0">
                  <c:v>100-169</c:v>
                </c:pt>
                <c:pt idx="1">
                  <c:v>170-239</c:v>
                </c:pt>
                <c:pt idx="2">
                  <c:v>240-309</c:v>
                </c:pt>
              </c:strCache>
            </c:strRef>
          </c:cat>
          <c:val>
            <c:numRef>
              <c:f>'BodyStyle Efficiency'!$I$22:$I$25</c:f>
              <c:numCache>
                <c:formatCode>0.00%</c:formatCode>
                <c:ptCount val="3"/>
                <c:pt idx="0">
                  <c:v>6.6666666666666666E-2</c:v>
                </c:pt>
                <c:pt idx="1">
                  <c:v>0.8666666666666667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1C-7348-9C99-F111AC48EF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37771151"/>
        <c:axId val="286776639"/>
      </c:barChart>
      <c:catAx>
        <c:axId val="3777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86776639"/>
        <c:crosses val="autoZero"/>
        <c:auto val="1"/>
        <c:lblAlgn val="ctr"/>
        <c:lblOffset val="100"/>
        <c:noMultiLvlLbl val="0"/>
      </c:catAx>
      <c:valAx>
        <c:axId val="28677663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777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/>
              </a:rPr>
              <a:t>Box Plot of </a:t>
            </a:r>
            <a:r>
              <a:rPr lang="en-US" sz="2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 Light" panose="020F0302020204030204"/>
                <a:ea typeface="Calibri" panose="020F0502020204030204" pitchFamily="34" charset="0"/>
                <a:cs typeface="Calibri" panose="020F0502020204030204" pitchFamily="34" charset="0"/>
              </a:rPr>
              <a:t>FastCharge</a:t>
            </a:r>
            <a:endParaRPr lang="en-VN">
              <a:effectLst/>
            </a:endParaRPr>
          </a:p>
        </cx:rich>
      </cx:tx>
    </cx:title>
    <cx:plotArea>
      <cx:plotAreaRegion>
        <cx:series layoutId="boxWhisker" uniqueId="{F464A9F5-ED4B-F946-8058-F2FD78B2E25B}">
          <cx:tx>
            <cx:txData>
              <cx:f>_xlchart.v1.14</cx:f>
              <cx:v>FastCharge_KmH</cx:v>
            </cx:txData>
          </cx:tx>
          <cx:dataLabels pos="r">
            <cx:visibility seriesName="0" categoryName="0" value="1"/>
            <cx:dataLabel idx="9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ln>
                        <a:gradFill>
                          <a:gsLst>
                            <a:gs pos="0">
                              <a:schemeClr val="accent1">
                                <a:lumMod val="5000"/>
                                <a:lumOff val="95000"/>
                              </a:schemeClr>
                            </a:gs>
                            <a:gs pos="74000">
                              <a:schemeClr val="accent1">
                                <a:lumMod val="45000"/>
                                <a:lumOff val="55000"/>
                              </a:schemeClr>
                            </a:gs>
                            <a:gs pos="83000">
                              <a:schemeClr val="accent1">
                                <a:lumMod val="45000"/>
                                <a:lumOff val="55000"/>
                              </a:schemeClr>
                            </a:gs>
                            <a:gs pos="100000">
                              <a:schemeClr val="accent1">
                                <a:lumMod val="30000"/>
                                <a:lumOff val="70000"/>
                              </a:schemeClr>
                            </a:gs>
                          </a:gsLst>
                          <a:lin ang="5400000" scaled="1"/>
                        </a:gradFill>
                      </a:ln>
                    </a:defRPr>
                  </a:pPr>
                  <a:r>
                    <a:rPr lang="en-US" sz="900" b="0" i="0" u="none" strike="noStrike" baseline="0">
                      <a:ln>
                        <a:gradFill>
                          <a:gsLst>
                            <a:gs pos="0">
                              <a:schemeClr val="accent1">
                                <a:lumMod val="5000"/>
                                <a:lumOff val="95000"/>
                              </a:schemeClr>
                            </a:gs>
                            <a:gs pos="74000">
                              <a:schemeClr val="accent1">
                                <a:lumMod val="45000"/>
                                <a:lumOff val="55000"/>
                              </a:schemeClr>
                            </a:gs>
                            <a:gs pos="83000">
                              <a:schemeClr val="accent1">
                                <a:lumMod val="45000"/>
                                <a:lumOff val="55000"/>
                              </a:schemeClr>
                            </a:gs>
                            <a:gs pos="100000">
                              <a:schemeClr val="accent1">
                                <a:lumMod val="30000"/>
                                <a:lumOff val="70000"/>
                              </a:schemeClr>
                            </a:gs>
                          </a:gsLst>
                          <a:lin ang="5400000" scaled="1"/>
                        </a:gradFill>
                      </a:ln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Calibri" panose="020F0502020204030204"/>
                    </a:rPr>
                    <a:t>457,0652174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699531</xdr:colOff>
      <xdr:row>24</xdr:row>
      <xdr:rowOff>64531</xdr:rowOff>
    </xdr:from>
    <xdr:to>
      <xdr:col>13</xdr:col>
      <xdr:colOff>760971</xdr:colOff>
      <xdr:row>46</xdr:row>
      <xdr:rowOff>97367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11D8C-761E-59FA-6EA1-7ACC9DAE7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1326692</xdr:colOff>
      <xdr:row>68</xdr:row>
      <xdr:rowOff>176370</xdr:rowOff>
    </xdr:from>
    <xdr:to>
      <xdr:col>12</xdr:col>
      <xdr:colOff>668409</xdr:colOff>
      <xdr:row>85</xdr:row>
      <xdr:rowOff>113498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DB31408-52CA-BE78-A0C8-28A5D05227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3759" y="12961037"/>
              <a:ext cx="7842250" cy="31036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30480</xdr:colOff>
      <xdr:row>15</xdr:row>
      <xdr:rowOff>114300</xdr:rowOff>
    </xdr:from>
    <xdr:ext cx="1246239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31AD48-EEF1-5A49-9C8D-0ED55D743CFF}"/>
            </a:ext>
          </a:extLst>
        </xdr:cNvPr>
        <xdr:cNvSpPr txBox="1"/>
      </xdr:nvSpPr>
      <xdr:spPr>
        <a:xfrm>
          <a:off x="10241280" y="2794000"/>
          <a:ext cx="1246239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 b="1">
              <a:solidFill>
                <a:srgbClr val="FF0000"/>
              </a:solidFill>
            </a:rPr>
            <a:t>Always</a:t>
          </a:r>
          <a:r>
            <a:rPr lang="en-AU" sz="1100" b="1" baseline="0">
              <a:solidFill>
                <a:srgbClr val="FF0000"/>
              </a:solidFill>
            </a:rPr>
            <a:t> Round up!</a:t>
          </a:r>
          <a:endParaRPr lang="en-AU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30480</xdr:colOff>
      <xdr:row>35</xdr:row>
      <xdr:rowOff>114300</xdr:rowOff>
    </xdr:from>
    <xdr:ext cx="124623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4303C9-15AB-3448-940D-3956742B11EB}"/>
            </a:ext>
          </a:extLst>
        </xdr:cNvPr>
        <xdr:cNvSpPr txBox="1"/>
      </xdr:nvSpPr>
      <xdr:spPr>
        <a:xfrm>
          <a:off x="10241280" y="2794000"/>
          <a:ext cx="1246239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 b="1">
              <a:solidFill>
                <a:srgbClr val="FF0000"/>
              </a:solidFill>
            </a:rPr>
            <a:t>Always</a:t>
          </a:r>
          <a:r>
            <a:rPr lang="en-AU" sz="1100" b="1" baseline="0">
              <a:solidFill>
                <a:srgbClr val="FF0000"/>
              </a:solidFill>
            </a:rPr>
            <a:t> Round up!</a:t>
          </a:r>
          <a:endParaRPr lang="en-AU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30480</xdr:colOff>
      <xdr:row>55</xdr:row>
      <xdr:rowOff>114300</xdr:rowOff>
    </xdr:from>
    <xdr:ext cx="1246239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76B16F2-43BC-3A44-A3C7-C2361BDB3A09}"/>
            </a:ext>
          </a:extLst>
        </xdr:cNvPr>
        <xdr:cNvSpPr txBox="1"/>
      </xdr:nvSpPr>
      <xdr:spPr>
        <a:xfrm>
          <a:off x="10241280" y="2794000"/>
          <a:ext cx="1246239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 b="1">
              <a:solidFill>
                <a:srgbClr val="FF0000"/>
              </a:solidFill>
            </a:rPr>
            <a:t>Always</a:t>
          </a:r>
          <a:r>
            <a:rPr lang="en-AU" sz="1100" b="1" baseline="0">
              <a:solidFill>
                <a:srgbClr val="FF0000"/>
              </a:solidFill>
            </a:rPr>
            <a:t> Round up!</a:t>
          </a:r>
          <a:endParaRPr lang="en-AU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853440</xdr:colOff>
      <xdr:row>9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DF71ACB-410F-4038-B825-99941423C555}"/>
                </a:ext>
              </a:extLst>
            </xdr:cNvPr>
            <xdr:cNvSpPr txBox="1"/>
          </xdr:nvSpPr>
          <xdr:spPr>
            <a:xfrm>
              <a:off x="7616190" y="15144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DF71ACB-410F-4038-B825-99941423C555}"/>
                </a:ext>
              </a:extLst>
            </xdr:cNvPr>
            <xdr:cNvSpPr txBox="1"/>
          </xdr:nvSpPr>
          <xdr:spPr>
            <a:xfrm>
              <a:off x="7616190" y="15144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853440</xdr:colOff>
      <xdr:row>9</xdr:row>
      <xdr:rowOff>15240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37A5481-505E-44AD-B9D2-9DD29B18D728}"/>
                </a:ext>
              </a:extLst>
            </xdr:cNvPr>
            <xdr:cNvSpPr txBox="1"/>
          </xdr:nvSpPr>
          <xdr:spPr>
            <a:xfrm>
              <a:off x="1463040" y="151066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AU" sz="1100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37A5481-505E-44AD-B9D2-9DD29B18D728}"/>
                </a:ext>
              </a:extLst>
            </xdr:cNvPr>
            <xdr:cNvSpPr txBox="1"/>
          </xdr:nvSpPr>
          <xdr:spPr>
            <a:xfrm>
              <a:off x="1463040" y="151066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endParaRPr lang="en-AU" sz="1100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1478280</xdr:colOff>
      <xdr:row>12</xdr:row>
      <xdr:rowOff>110490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E2BB874-F0A6-436D-AD14-F876F3168052}"/>
            </a:ext>
          </a:extLst>
        </xdr:cNvPr>
        <xdr:cNvSpPr txBox="1"/>
      </xdr:nvSpPr>
      <xdr:spPr>
        <a:xfrm>
          <a:off x="8241030" y="20916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7</xdr:col>
      <xdr:colOff>1598294</xdr:colOff>
      <xdr:row>14</xdr:row>
      <xdr:rowOff>9525</xdr:rowOff>
    </xdr:from>
    <xdr:ext cx="725805" cy="178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3DF944F-56F4-4B23-860E-D3BFBBFBBCD5}"/>
                </a:ext>
              </a:extLst>
            </xdr:cNvPr>
            <xdr:cNvSpPr txBox="1"/>
          </xdr:nvSpPr>
          <xdr:spPr>
            <a:xfrm>
              <a:off x="8361044" y="2314575"/>
              <a:ext cx="725805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𝒔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</m:rad>
                    </m:den>
                  </m:f>
                </m:oMath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3DF944F-56F4-4B23-860E-D3BFBBFBBCD5}"/>
                </a:ext>
              </a:extLst>
            </xdr:cNvPr>
            <xdr:cNvSpPr txBox="1"/>
          </xdr:nvSpPr>
          <xdr:spPr>
            <a:xfrm>
              <a:off x="8361044" y="2314575"/>
              <a:ext cx="725805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〖=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𝒔〗∕√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𝒏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1602105</xdr:colOff>
      <xdr:row>14</xdr:row>
      <xdr:rowOff>0</xdr:rowOff>
    </xdr:from>
    <xdr:ext cx="662874" cy="178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24AC265-F4C0-48C6-B0EA-0683AB388F98}"/>
                </a:ext>
              </a:extLst>
            </xdr:cNvPr>
            <xdr:cNvSpPr txBox="1"/>
          </xdr:nvSpPr>
          <xdr:spPr>
            <a:xfrm>
              <a:off x="2211705" y="2305050"/>
              <a:ext cx="662874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𝝈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</m:rad>
                    </m:den>
                  </m:f>
                </m:oMath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24AC265-F4C0-48C6-B0EA-0683AB388F98}"/>
                </a:ext>
              </a:extLst>
            </xdr:cNvPr>
            <xdr:cNvSpPr txBox="1"/>
          </xdr:nvSpPr>
          <xdr:spPr>
            <a:xfrm>
              <a:off x="2211705" y="2305050"/>
              <a:ext cx="662874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〖=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𝝈〗∕√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𝒏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1889760</xdr:colOff>
      <xdr:row>13</xdr:row>
      <xdr:rowOff>163830</xdr:rowOff>
    </xdr:from>
    <xdr:ext cx="1205266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6DD0015-2F96-4D97-92D5-891A77C03B50}"/>
                </a:ext>
              </a:extLst>
            </xdr:cNvPr>
            <xdr:cNvSpPr txBox="1"/>
          </xdr:nvSpPr>
          <xdr:spPr>
            <a:xfrm>
              <a:off x="3108960" y="2278380"/>
              <a:ext cx="120526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𝑺𝑬</m:t>
                    </m:r>
                    <m:r>
                      <a:rPr lang="en-AU" sz="11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type m:val="lin"/>
                            <m:ctrlP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AU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6DD0015-2F96-4D97-92D5-891A77C03B50}"/>
                </a:ext>
              </a:extLst>
            </xdr:cNvPr>
            <xdr:cNvSpPr txBox="1"/>
          </xdr:nvSpPr>
          <xdr:spPr>
            <a:xfrm>
              <a:off x="3108960" y="2278380"/>
              <a:ext cx="120526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𝑺𝑬=√(〖𝒑(𝟏−𝒑)〗∕𝒏)</a:t>
              </a:r>
              <a:endParaRPr lang="en-AU" sz="1100" b="1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403860</xdr:colOff>
      <xdr:row>11</xdr:row>
      <xdr:rowOff>53340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1CD295F-BE4D-47F0-A83C-3DDC4A8DD7AC}"/>
            </a:ext>
          </a:extLst>
        </xdr:cNvPr>
        <xdr:cNvSpPr txBox="1"/>
      </xdr:nvSpPr>
      <xdr:spPr>
        <a:xfrm>
          <a:off x="4223385" y="21583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5</xdr:col>
      <xdr:colOff>32453</xdr:colOff>
      <xdr:row>5</xdr:row>
      <xdr:rowOff>137160</xdr:rowOff>
    </xdr:from>
    <xdr:to>
      <xdr:col>9</xdr:col>
      <xdr:colOff>0</xdr:colOff>
      <xdr:row>23</xdr:row>
      <xdr:rowOff>53340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F399C8F8-E4AD-46C8-A80F-2443A80CE776}"/>
            </a:ext>
          </a:extLst>
        </xdr:cNvPr>
        <xdr:cNvGrpSpPr/>
      </xdr:nvGrpSpPr>
      <xdr:grpSpPr>
        <a:xfrm>
          <a:off x="4375853" y="1102360"/>
          <a:ext cx="2659947" cy="3345180"/>
          <a:chOff x="3976289" y="1059180"/>
          <a:chExt cx="1911151" cy="3208020"/>
        </a:xfrm>
      </xdr:grpSpPr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467119A6-4DCB-E968-9B5B-993B7975D8AC}"/>
              </a:ext>
            </a:extLst>
          </xdr:cNvPr>
          <xdr:cNvSpPr txBox="1"/>
        </xdr:nvSpPr>
        <xdr:spPr>
          <a:xfrm>
            <a:off x="3992880" y="145542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(Lower/Upper/Two Tail)</a:t>
            </a: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2348A62B-886C-D538-3E7E-8074F23DAB4F}"/>
              </a:ext>
            </a:extLst>
          </xdr:cNvPr>
          <xdr:cNvSpPr txBox="1"/>
        </xdr:nvSpPr>
        <xdr:spPr>
          <a:xfrm>
            <a:off x="4000500" y="105918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</a:t>
            </a:r>
            <a:r>
              <a:rPr lang="en-AU" sz="1100" baseline="0"/>
              <a:t>  ≤  ≥ </a:t>
            </a:r>
            <a:endParaRPr lang="en-AU" sz="1100"/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C0B69A36-AB9F-C494-D538-699B9A2447AD}"/>
              </a:ext>
            </a:extLst>
          </xdr:cNvPr>
          <xdr:cNvSpPr txBox="1"/>
        </xdr:nvSpPr>
        <xdr:spPr>
          <a:xfrm>
            <a:off x="3992880" y="126492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</a:t>
            </a:r>
            <a:r>
              <a:rPr lang="en-AU" sz="1100" baseline="0"/>
              <a:t>  &lt;  &gt; </a:t>
            </a:r>
            <a:endParaRPr lang="en-AU" sz="1100"/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BDFB8AAF-BE00-3E88-2556-79000C86E63E}"/>
              </a:ext>
            </a:extLst>
          </xdr:cNvPr>
          <xdr:cNvSpPr txBox="1"/>
        </xdr:nvSpPr>
        <xdr:spPr>
          <a:xfrm>
            <a:off x="3976289" y="2194560"/>
            <a:ext cx="1911151" cy="259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=</a:t>
            </a:r>
            <a:r>
              <a:rPr lang="en-AU" sz="1100"/>
              <a:t>NORM.S.INV(probability)</a:t>
            </a: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D50C80B1-E5F7-38DE-4B63-0F3B50FD1FA4}"/>
              </a:ext>
            </a:extLst>
          </xdr:cNvPr>
          <xdr:cNvSpPr txBox="1"/>
        </xdr:nvSpPr>
        <xdr:spPr>
          <a:xfrm>
            <a:off x="4015740" y="4030980"/>
            <a:ext cx="1756695" cy="23622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=</a:t>
            </a:r>
            <a:r>
              <a:rPr lang="en-AU" sz="1100"/>
              <a:t>NORM.S.DIST(z,TRUE)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6" name="TextBox 25">
                <a:extLst>
                  <a:ext uri="{FF2B5EF4-FFF2-40B4-BE49-F238E27FC236}">
                    <a16:creationId xmlns:a16="http://schemas.microsoft.com/office/drawing/2014/main" id="{DF8C90D2-DD06-3768-C2C5-286A456687C8}"/>
                  </a:ext>
                </a:extLst>
              </xdr:cNvPr>
              <xdr:cNvSpPr txBox="1"/>
            </xdr:nvSpPr>
            <xdr:spPr>
              <a:xfrm>
                <a:off x="4015740" y="3832860"/>
                <a:ext cx="1684020" cy="198120"/>
              </a:xfrm>
              <a:prstGeom prst="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AU" sz="1100"/>
                  <a:t>= (</a:t>
                </a:r>
                <a14:m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a14:m>
                <a:r>
                  <a:rPr lang="en-AU" sz="1100" baseline="0"/>
                  <a:t> -</a:t>
                </a:r>
                <a:r>
                  <a:rPr lang="en-AU" sz="1100" baseline="0">
                    <a:sym typeface="Symbol" panose="05050102010706020507" pitchFamily="18" charset="2"/>
                  </a:rPr>
                  <a:t></a:t>
                </a:r>
                <a:r>
                  <a:rPr lang="en-AU" sz="1100"/>
                  <a:t>)/Standard Error</a:t>
                </a:r>
              </a:p>
            </xdr:txBody>
          </xdr:sp>
        </mc:Choice>
        <mc:Fallback xmlns="">
          <xdr:sp macro="" textlink="">
            <xdr:nvSpPr>
              <xdr:cNvPr id="26" name="TextBox 25">
                <a:extLst>
                  <a:ext uri="{FF2B5EF4-FFF2-40B4-BE49-F238E27FC236}">
                    <a16:creationId xmlns:a16="http://schemas.microsoft.com/office/drawing/2014/main" id="{DF8C90D2-DD06-3768-C2C5-286A456687C8}"/>
                  </a:ext>
                </a:extLst>
              </xdr:cNvPr>
              <xdr:cNvSpPr txBox="1"/>
            </xdr:nvSpPr>
            <xdr:spPr>
              <a:xfrm>
                <a:off x="4015740" y="3832860"/>
                <a:ext cx="1684020" cy="198120"/>
              </a:xfrm>
              <a:prstGeom prst="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AU" sz="1100"/>
                  <a:t>= (</a:t>
                </a:r>
                <a:r>
                  <a:rPr lang="en-AU" sz="1100" b="0" i="0">
                    <a:latin typeface="Cambria Math" panose="02040503050406030204" pitchFamily="18" charset="0"/>
                  </a:rPr>
                  <a:t>𝑥 ̅</a:t>
                </a:r>
                <a:r>
                  <a:rPr lang="en-AU" sz="1100" baseline="0"/>
                  <a:t> -</a:t>
                </a:r>
                <a:r>
                  <a:rPr lang="en-AU" sz="1100" baseline="0">
                    <a:sym typeface="Symbol" panose="05050102010706020507" pitchFamily="18" charset="2"/>
                  </a:rPr>
                  <a:t></a:t>
                </a:r>
                <a:r>
                  <a:rPr lang="en-AU" sz="1100"/>
                  <a:t>)/Standard Error</a:t>
                </a:r>
              </a:p>
            </xdr:txBody>
          </xdr:sp>
        </mc:Fallback>
      </mc:AlternateContent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54B18D2-C0CB-EC4A-CCEA-53186463B8E5}"/>
              </a:ext>
            </a:extLst>
          </xdr:cNvPr>
          <xdr:cNvSpPr txBox="1"/>
        </xdr:nvSpPr>
        <xdr:spPr>
          <a:xfrm>
            <a:off x="4008120" y="3627120"/>
            <a:ext cx="685800" cy="21336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</a:t>
            </a:r>
            <a:r>
              <a:rPr lang="en-AU" sz="1100">
                <a:sym typeface="Symbol" panose="05050102010706020507" pitchFamily="18" charset="2"/>
              </a:rPr>
              <a:t>/</a:t>
            </a:r>
            <a:r>
              <a:rPr lang="en-AU" sz="1100"/>
              <a:t>n</a:t>
            </a:r>
          </a:p>
        </xdr:txBody>
      </xdr:sp>
    </xdr:grpSp>
    <xdr:clientData/>
  </xdr:twoCellAnchor>
  <xdr:oneCellAnchor>
    <xdr:from>
      <xdr:col>14</xdr:col>
      <xdr:colOff>30480</xdr:colOff>
      <xdr:row>5</xdr:row>
      <xdr:rowOff>137160</xdr:rowOff>
    </xdr:from>
    <xdr:ext cx="1568250" cy="23408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D88D719-F415-48F8-A42F-DD93B98A606B}"/>
            </a:ext>
          </a:extLst>
        </xdr:cNvPr>
        <xdr:cNvSpPr txBox="1"/>
      </xdr:nvSpPr>
      <xdr:spPr>
        <a:xfrm>
          <a:off x="10050780" y="1099185"/>
          <a:ext cx="1568250" cy="2340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 baseline="0">
              <a:sym typeface="Symbol" panose="05050102010706020507" pitchFamily="18" charset="2"/>
            </a:rPr>
            <a:t>Select from </a:t>
          </a:r>
          <a:r>
            <a:rPr lang="en-AU" sz="1100" baseline="0"/>
            <a:t>  ≤  ≥ </a:t>
          </a:r>
          <a:endParaRPr lang="en-AU" sz="1100"/>
        </a:p>
      </xdr:txBody>
    </xdr:sp>
    <xdr:clientData/>
  </xdr:oneCellAnchor>
  <xdr:oneCellAnchor>
    <xdr:from>
      <xdr:col>14</xdr:col>
      <xdr:colOff>22860</xdr:colOff>
      <xdr:row>6</xdr:row>
      <xdr:rowOff>137160</xdr:rowOff>
    </xdr:from>
    <xdr:ext cx="1568250" cy="23408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DF3B565-6517-4FD6-88DB-69602587CB35}"/>
            </a:ext>
          </a:extLst>
        </xdr:cNvPr>
        <xdr:cNvSpPr txBox="1"/>
      </xdr:nvSpPr>
      <xdr:spPr>
        <a:xfrm>
          <a:off x="10043160" y="1289685"/>
          <a:ext cx="1568250" cy="2340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 baseline="0">
              <a:sym typeface="Symbol" panose="05050102010706020507" pitchFamily="18" charset="2"/>
            </a:rPr>
            <a:t>Select from </a:t>
          </a:r>
          <a:r>
            <a:rPr lang="en-AU" sz="1100" baseline="0"/>
            <a:t>  &lt;  &gt; </a:t>
          </a:r>
          <a:endParaRPr lang="en-AU" sz="1100"/>
        </a:p>
      </xdr:txBody>
    </xdr:sp>
    <xdr:clientData/>
  </xdr:oneCellAnchor>
  <xdr:oneCellAnchor>
    <xdr:from>
      <xdr:col>14</xdr:col>
      <xdr:colOff>22860</xdr:colOff>
      <xdr:row>7</xdr:row>
      <xdr:rowOff>152400</xdr:rowOff>
    </xdr:from>
    <xdr:ext cx="1568250" cy="23408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418E912-9850-44FD-B7C2-264890DE1154}"/>
            </a:ext>
          </a:extLst>
        </xdr:cNvPr>
        <xdr:cNvSpPr txBox="1"/>
      </xdr:nvSpPr>
      <xdr:spPr>
        <a:xfrm>
          <a:off x="10043160" y="1495425"/>
          <a:ext cx="1568250" cy="2340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/>
            <a:t>(Lower/Upper/Two Tail)</a:t>
          </a:r>
        </a:p>
      </xdr:txBody>
    </xdr:sp>
    <xdr:clientData/>
  </xdr:oneCellAnchor>
  <xdr:oneCellAnchor>
    <xdr:from>
      <xdr:col>14</xdr:col>
      <xdr:colOff>45720</xdr:colOff>
      <xdr:row>12</xdr:row>
      <xdr:rowOff>167640</xdr:rowOff>
    </xdr:from>
    <xdr:ext cx="3893820" cy="20574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0AFE1D4-4938-41D9-B546-C4C99ACE9F67}"/>
            </a:ext>
          </a:extLst>
        </xdr:cNvPr>
        <xdr:cNvSpPr txBox="1"/>
      </xdr:nvSpPr>
      <xdr:spPr>
        <a:xfrm>
          <a:off x="10066020" y="2463165"/>
          <a:ext cx="3893820" cy="2057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E.3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/>
            <a:t>= T.INV(probability,df) OR = T.INV.2T(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probability,df)</a:t>
          </a:r>
          <a:endParaRPr lang="en-AU" sz="1100"/>
        </a:p>
      </xdr:txBody>
    </xdr:sp>
    <xdr:clientData/>
  </xdr:oneCellAnchor>
  <xdr:oneCellAnchor>
    <xdr:from>
      <xdr:col>14</xdr:col>
      <xdr:colOff>60960</xdr:colOff>
      <xdr:row>11</xdr:row>
      <xdr:rowOff>144780</xdr:rowOff>
    </xdr:from>
    <xdr:ext cx="556260" cy="19050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E21838B-2F9D-4D4F-BE25-49C538683A7A}"/>
            </a:ext>
          </a:extLst>
        </xdr:cNvPr>
        <xdr:cNvSpPr txBox="1"/>
      </xdr:nvSpPr>
      <xdr:spPr>
        <a:xfrm>
          <a:off x="10081260" y="2249805"/>
          <a:ext cx="556260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/>
            <a:t>= n-1</a:t>
          </a:r>
        </a:p>
      </xdr:txBody>
    </xdr:sp>
    <xdr:clientData/>
  </xdr:oneCellAnchor>
  <xdr:oneCellAnchor>
    <xdr:from>
      <xdr:col>14</xdr:col>
      <xdr:colOff>76200</xdr:colOff>
      <xdr:row>18</xdr:row>
      <xdr:rowOff>160020</xdr:rowOff>
    </xdr:from>
    <xdr:ext cx="685800" cy="19050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24CA319-7BD7-4E61-B7CB-2CEDB46FA51F}"/>
            </a:ext>
          </a:extLst>
        </xdr:cNvPr>
        <xdr:cNvSpPr txBox="1"/>
      </xdr:nvSpPr>
      <xdr:spPr>
        <a:xfrm>
          <a:off x="10096500" y="3598545"/>
          <a:ext cx="685800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AU" sz="1100"/>
            <a:t>= </a:t>
          </a:r>
          <a:r>
            <a:rPr lang="en-AU" sz="1100">
              <a:sym typeface="Symbol" panose="05050102010706020507" pitchFamily="18" charset="2"/>
            </a:rPr>
            <a:t>s/</a:t>
          </a:r>
          <a:r>
            <a:rPr lang="en-AU" sz="1100"/>
            <a:t>n</a:t>
          </a:r>
        </a:p>
      </xdr:txBody>
    </xdr:sp>
    <xdr:clientData/>
  </xdr:oneCellAnchor>
  <xdr:oneCellAnchor>
    <xdr:from>
      <xdr:col>14</xdr:col>
      <xdr:colOff>68580</xdr:colOff>
      <xdr:row>19</xdr:row>
      <xdr:rowOff>144780</xdr:rowOff>
    </xdr:from>
    <xdr:ext cx="1684020" cy="1981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2E4478EC-02ED-47D6-929D-6834F456AF44}"/>
                </a:ext>
              </a:extLst>
            </xdr:cNvPr>
            <xdr:cNvSpPr txBox="1"/>
          </xdr:nvSpPr>
          <xdr:spPr>
            <a:xfrm>
              <a:off x="10088880" y="3773805"/>
              <a:ext cx="1684020" cy="19812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r>
                <a:rPr lang="en-AU" sz="1100"/>
                <a:t>= (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A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AU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r>
                <a:rPr lang="en-AU" sz="1100" baseline="0"/>
                <a:t> -</a:t>
              </a:r>
              <a:r>
                <a:rPr lang="en-AU" sz="1100" baseline="0">
                  <a:sym typeface="Symbol" panose="05050102010706020507" pitchFamily="18" charset="2"/>
                </a:rPr>
                <a:t></a:t>
              </a:r>
              <a:r>
                <a:rPr lang="en-AU" sz="1100"/>
                <a:t>)/Standard Error</a:t>
              </a:r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2E4478EC-02ED-47D6-929D-6834F456AF44}"/>
                </a:ext>
              </a:extLst>
            </xdr:cNvPr>
            <xdr:cNvSpPr txBox="1"/>
          </xdr:nvSpPr>
          <xdr:spPr>
            <a:xfrm>
              <a:off x="10088880" y="3773805"/>
              <a:ext cx="1684020" cy="19812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r>
                <a:rPr lang="en-AU" sz="1100"/>
                <a:t>= (</a:t>
              </a:r>
              <a:r>
                <a:rPr lang="en-AU" sz="1100" b="0" i="0">
                  <a:latin typeface="Cambria Math" panose="02040503050406030204" pitchFamily="18" charset="0"/>
                </a:rPr>
                <a:t>𝑥 ̅</a:t>
              </a:r>
              <a:r>
                <a:rPr lang="en-AU" sz="1100" baseline="0"/>
                <a:t> -</a:t>
              </a:r>
              <a:r>
                <a:rPr lang="en-AU" sz="1100" baseline="0">
                  <a:sym typeface="Symbol" panose="05050102010706020507" pitchFamily="18" charset="2"/>
                </a:rPr>
                <a:t></a:t>
              </a:r>
              <a:r>
                <a:rPr lang="en-AU" sz="1100"/>
                <a:t>)/Standard Error</a:t>
              </a:r>
            </a:p>
          </xdr:txBody>
        </xdr:sp>
      </mc:Fallback>
    </mc:AlternateContent>
    <xdr:clientData/>
  </xdr:oneCellAnchor>
  <xdr:oneCellAnchor>
    <xdr:from>
      <xdr:col>14</xdr:col>
      <xdr:colOff>68580</xdr:colOff>
      <xdr:row>20</xdr:row>
      <xdr:rowOff>144780</xdr:rowOff>
    </xdr:from>
    <xdr:ext cx="3634740" cy="26670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79765BF-D6EB-4C62-A272-E0F33E2A3112}"/>
            </a:ext>
          </a:extLst>
        </xdr:cNvPr>
        <xdr:cNvSpPr txBox="1"/>
      </xdr:nvSpPr>
      <xdr:spPr>
        <a:xfrm>
          <a:off x="10088880" y="3964305"/>
          <a:ext cx="3634740" cy="2667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/>
            <a:t> =T.DIST(x, df, TRUE) </a:t>
          </a:r>
          <a:r>
            <a:rPr lang="en-AU" sz="1100" b="1"/>
            <a:t>OR </a:t>
          </a:r>
          <a:r>
            <a:rPr lang="en-AU" sz="1100"/>
            <a:t>=T.DIST.2T(x, df) </a:t>
          </a:r>
          <a:r>
            <a: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AU" sz="1100"/>
            <a:t> =T.DIST.RT(x,df)</a:t>
          </a:r>
        </a:p>
      </xdr:txBody>
    </xdr:sp>
    <xdr:clientData/>
  </xdr:oneCellAnchor>
  <xdr:oneCellAnchor>
    <xdr:from>
      <xdr:col>10</xdr:col>
      <xdr:colOff>15240</xdr:colOff>
      <xdr:row>50</xdr:row>
      <xdr:rowOff>15240</xdr:rowOff>
    </xdr:from>
    <xdr:ext cx="4663440" cy="483870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4EB53A7-10E8-48E4-BA49-AF8023787DC7}"/>
            </a:ext>
          </a:extLst>
        </xdr:cNvPr>
        <xdr:cNvSpPr txBox="1"/>
      </xdr:nvSpPr>
      <xdr:spPr>
        <a:xfrm>
          <a:off x="6787515" y="9559290"/>
          <a:ext cx="4663440" cy="48387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b="1">
              <a:solidFill>
                <a:srgbClr val="0000CC"/>
              </a:solidFill>
            </a:rPr>
            <a:t>p-value</a:t>
          </a:r>
        </a:p>
        <a:p>
          <a:endParaRPr lang="en-AU" b="1">
            <a:solidFill>
              <a:srgbClr val="0000CC"/>
            </a:solidFill>
          </a:endParaRPr>
        </a:p>
        <a:p>
          <a:r>
            <a:rPr lang="en-AU" b="1">
              <a:solidFill>
                <a:srgbClr val="0000CC"/>
              </a:solidFill>
            </a:rPr>
            <a:t>T.DIST</a:t>
          </a:r>
          <a:r>
            <a:rPr lang="en-AU"/>
            <a:t> - Returns the Student's </a:t>
          </a:r>
          <a:r>
            <a:rPr lang="en-AU">
              <a:solidFill>
                <a:srgbClr val="FF0000"/>
              </a:solidFill>
            </a:rPr>
            <a:t>left-tailed</a:t>
          </a:r>
          <a:r>
            <a:rPr lang="en-AU"/>
            <a:t> t-distribution. </a:t>
          </a:r>
        </a:p>
        <a:p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=T.DIST(x,df,TRUE)</a:t>
          </a:r>
        </a:p>
        <a:p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AU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T.DIST.RT</a:t>
          </a:r>
          <a:r>
            <a:rPr lang="en-AU" sz="110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Returns the 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right-tailed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Student's t-distribution.</a:t>
          </a:r>
          <a:endParaRPr lang="en-AU">
            <a:effectLst/>
          </a:endParaRPr>
        </a:p>
        <a:p>
          <a:pPr eaLnBrk="1" fontAlgn="auto" latinLnBrk="0" hangingPunct="1"/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=T.DIST.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RT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(x,df)</a:t>
          </a:r>
          <a:endParaRPr lang="en-AU">
            <a:effectLst/>
          </a:endParaRPr>
        </a:p>
        <a:p>
          <a:endParaRPr lang="en-AU"/>
        </a:p>
        <a:p>
          <a:r>
            <a:rPr lang="en-AU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T.DIST.2T</a:t>
          </a:r>
          <a:r>
            <a: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Returns the 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two-tailed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Student's t-distribution.</a:t>
          </a:r>
          <a:endParaRPr lang="en-AU">
            <a:effectLst/>
          </a:endParaRPr>
        </a:p>
        <a:p>
          <a:pPr eaLnBrk="1" fontAlgn="auto" latinLnBrk="0" hangingPunct="1"/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=T.DIST.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2T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(x),df)</a:t>
          </a:r>
          <a:endParaRPr lang="en-AU">
            <a:effectLst/>
          </a:endParaRPr>
        </a:p>
        <a:p>
          <a:endParaRPr lang="en-AU" sz="1100"/>
        </a:p>
        <a:p>
          <a:endParaRPr lang="en-AU" sz="1100" b="1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endParaRPr lang="en-AU" sz="1100" b="1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Lower</a:t>
          </a:r>
          <a:r>
            <a:rPr lang="en-AU" sz="11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Tail test </a:t>
          </a:r>
        </a:p>
        <a:p>
          <a:endParaRPr lang="en-AU" sz="1100" b="1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p-value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T.DIST(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t Sample Statistic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n-1, TRUE)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Upper</a:t>
          </a:r>
          <a:r>
            <a:rPr lang="en-AU" sz="11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Tail test </a:t>
          </a:r>
          <a:endParaRPr lang="en-AU">
            <a:solidFill>
              <a:sysClr val="windowText" lastClr="00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p-value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T.DIST.RT(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 Sample Statistic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n-1)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Two</a:t>
          </a:r>
          <a:r>
            <a: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Tail test </a:t>
          </a:r>
          <a:endParaRPr lang="en-A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p-value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T.DIST.2T(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 Sample Statistic)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n-1)</a:t>
          </a:r>
          <a:endParaRPr lang="en-AU">
            <a:effectLst/>
          </a:endParaRPr>
        </a:p>
        <a:p>
          <a:endParaRPr lang="en-AU" sz="11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oneCellAnchor>
  <xdr:twoCellAnchor>
    <xdr:from>
      <xdr:col>10</xdr:col>
      <xdr:colOff>0</xdr:colOff>
      <xdr:row>28</xdr:row>
      <xdr:rowOff>152400</xdr:rowOff>
    </xdr:from>
    <xdr:to>
      <xdr:col>16</xdr:col>
      <xdr:colOff>99060</xdr:colOff>
      <xdr:row>49</xdr:row>
      <xdr:rowOff>7620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879FE5DF-5C0E-4B0D-8A85-7AEA55F634F1}"/>
            </a:ext>
          </a:extLst>
        </xdr:cNvPr>
        <xdr:cNvGrpSpPr/>
      </xdr:nvGrpSpPr>
      <xdr:grpSpPr>
        <a:xfrm>
          <a:off x="7708900" y="5524500"/>
          <a:ext cx="5115560" cy="3855720"/>
          <a:chOff x="14577060" y="563880"/>
          <a:chExt cx="4663440" cy="3695700"/>
        </a:xfrm>
      </xdr:grpSpPr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A7FDA83C-9B82-342E-7774-A191FF9DF2E7}"/>
              </a:ext>
            </a:extLst>
          </xdr:cNvPr>
          <xdr:cNvSpPr txBox="1"/>
        </xdr:nvSpPr>
        <xdr:spPr>
          <a:xfrm>
            <a:off x="14577060" y="563880"/>
            <a:ext cx="4663440" cy="36957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FF0000"/>
                </a:solidFill>
              </a:rPr>
              <a:t>Critical Value(s) from t Distribution</a:t>
            </a: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T.INV</a:t>
            </a:r>
            <a:r>
              <a:rPr lang="en-AU"/>
              <a:t> - Returns the </a:t>
            </a:r>
            <a:r>
              <a:rPr lang="en-AU">
                <a:solidFill>
                  <a:srgbClr val="FF0000"/>
                </a:solidFill>
              </a:rPr>
              <a:t>left-tailed</a:t>
            </a:r>
            <a:r>
              <a:rPr lang="en-AU"/>
              <a:t> </a:t>
            </a:r>
            <a:r>
              <a:rPr lang="en-AU" u="sng">
                <a:solidFill>
                  <a:srgbClr val="FF0000"/>
                </a:solidFill>
              </a:rPr>
              <a:t>invers</a:t>
            </a:r>
            <a:r>
              <a:rPr lang="en-AU"/>
              <a:t>e of the Student's t-distribution.</a:t>
            </a:r>
          </a:p>
          <a:p>
            <a:endParaRPr lang="en-AU"/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=T.INV(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Cumulative area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n-1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/>
          </a:p>
          <a:p>
            <a:endParaRPr lang="en-AU" sz="1100"/>
          </a:p>
          <a:p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Lower Tail test </a:t>
            </a:r>
          </a:p>
          <a:p>
            <a:endParaRPr lang="en-AU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=T.INV(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n-1)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Upper Tail test </a:t>
            </a:r>
            <a:endParaRPr lang="en-AU">
              <a:solidFill>
                <a:srgbClr val="0000CC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 T.INV(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,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n-1)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T.INV.2T - </a:t>
            </a:r>
            <a:r>
              <a:rPr lang="en-AU"/>
              <a:t>Returns the </a:t>
            </a:r>
            <a:r>
              <a:rPr lang="en-AU">
                <a:solidFill>
                  <a:srgbClr val="FF0000"/>
                </a:solidFill>
              </a:rPr>
              <a:t>two-tailed</a:t>
            </a:r>
            <a:r>
              <a:rPr lang="en-AU"/>
              <a:t> </a:t>
            </a:r>
            <a:r>
              <a:rPr lang="en-AU" u="sng">
                <a:solidFill>
                  <a:srgbClr val="FF0000"/>
                </a:solidFill>
              </a:rPr>
              <a:t>inverse</a:t>
            </a:r>
            <a:r>
              <a:rPr lang="en-AU"/>
              <a:t> of the Student's t-distribution.</a:t>
            </a:r>
          </a:p>
          <a:p>
            <a:endParaRPr lang="en-AU" sz="1100" b="1">
              <a:solidFill>
                <a:srgbClr val="0000CC"/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=T.INV.2T(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right </a:t>
            </a:r>
            <a:r>
              <a:rPr lang="en-AU" sz="1100" u="sng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and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 left-tailed area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n-1)</a:t>
            </a:r>
            <a:endParaRPr lang="en-AU">
              <a:effectLst/>
            </a:endParaRPr>
          </a:p>
          <a:p>
            <a:endParaRPr lang="en-AU" sz="1100" b="1">
              <a:solidFill>
                <a:srgbClr val="0000CC"/>
              </a:solidFill>
            </a:endParaRPr>
          </a:p>
          <a:p>
            <a:r>
              <a:rPr lang="en-AU" sz="1100" b="1">
                <a:solidFill>
                  <a:srgbClr val="0000CC"/>
                </a:solidFill>
              </a:rPr>
              <a:t>Two tail Test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Values 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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 =T.INV.2T(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n-1)</a:t>
            </a:r>
            <a:endParaRPr lang="en-AU">
              <a:effectLst/>
            </a:endParaRPr>
          </a:p>
          <a:p>
            <a:endParaRPr lang="en-AU" sz="1100" b="1">
              <a:solidFill>
                <a:srgbClr val="0000CC"/>
              </a:solidFill>
            </a:endParaRP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9EC28CDC-8AA3-0BCE-8AC7-1EE34A1D0ADE}"/>
              </a:ext>
            </a:extLst>
          </xdr:cNvPr>
          <xdr:cNvSpPr/>
        </xdr:nvSpPr>
        <xdr:spPr>
          <a:xfrm>
            <a:off x="14596679" y="1530253"/>
            <a:ext cx="2026920" cy="6172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72E84C9-5A49-BB96-0208-437AD7D8CD7A}"/>
              </a:ext>
            </a:extLst>
          </xdr:cNvPr>
          <xdr:cNvSpPr/>
        </xdr:nvSpPr>
        <xdr:spPr>
          <a:xfrm>
            <a:off x="14577060" y="2234313"/>
            <a:ext cx="2042160" cy="5715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503F626A-3547-5288-9665-8346D8607BD6}"/>
              </a:ext>
            </a:extLst>
          </xdr:cNvPr>
          <xdr:cNvSpPr/>
        </xdr:nvSpPr>
        <xdr:spPr>
          <a:xfrm>
            <a:off x="14639158" y="3543443"/>
            <a:ext cx="2339339" cy="56388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0</xdr:col>
      <xdr:colOff>571500</xdr:colOff>
      <xdr:row>29</xdr:row>
      <xdr:rowOff>60960</xdr:rowOff>
    </xdr:from>
    <xdr:to>
      <xdr:col>7</xdr:col>
      <xdr:colOff>182880</xdr:colOff>
      <xdr:row>46</xdr:row>
      <xdr:rowOff>91440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4B01E9BA-CEC2-4050-A1F1-358B475A4830}"/>
            </a:ext>
          </a:extLst>
        </xdr:cNvPr>
        <xdr:cNvGrpSpPr/>
      </xdr:nvGrpSpPr>
      <xdr:grpSpPr>
        <a:xfrm>
          <a:off x="571500" y="5623560"/>
          <a:ext cx="5300980" cy="3268980"/>
          <a:chOff x="14538960" y="635641"/>
          <a:chExt cx="4770120" cy="3695700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7D2C2AFB-3B19-BB85-9F9A-F89E77107E58}"/>
              </a:ext>
            </a:extLst>
          </xdr:cNvPr>
          <xdr:cNvSpPr txBox="1"/>
        </xdr:nvSpPr>
        <xdr:spPr>
          <a:xfrm>
            <a:off x="14538960" y="635641"/>
            <a:ext cx="4770120" cy="36957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FF0000"/>
                </a:solidFill>
              </a:rPr>
              <a:t>Critical Value(s) from Standard</a:t>
            </a:r>
            <a:r>
              <a:rPr lang="en-AU" b="1" baseline="0">
                <a:solidFill>
                  <a:srgbClr val="FF0000"/>
                </a:solidFill>
              </a:rPr>
              <a:t> Normal (Z) Distribution</a:t>
            </a:r>
            <a:endParaRPr lang="en-AU" b="1">
              <a:solidFill>
                <a:srgbClr val="FF0000"/>
              </a:solidFill>
            </a:endParaRP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NORM.S.INV</a:t>
            </a:r>
            <a:r>
              <a:rPr lang="en-AU"/>
              <a:t> - Returns the </a:t>
            </a:r>
            <a:r>
              <a:rPr lang="en-AU">
                <a:solidFill>
                  <a:srgbClr val="FF0000"/>
                </a:solidFill>
              </a:rPr>
              <a:t>left-tailed</a:t>
            </a:r>
            <a:r>
              <a:rPr lang="en-AU"/>
              <a:t> </a:t>
            </a:r>
            <a:r>
              <a:rPr lang="en-AU" u="sng">
                <a:solidFill>
                  <a:srgbClr val="FF0000"/>
                </a:solidFill>
              </a:rPr>
              <a:t>inver</a:t>
            </a:r>
            <a:r>
              <a:rPr lang="en-AU" u="none">
                <a:solidFill>
                  <a:srgbClr val="FF0000"/>
                </a:solidFill>
              </a:rPr>
              <a:t>se</a:t>
            </a:r>
            <a:r>
              <a:rPr lang="en-AU"/>
              <a:t> of the Standard Normal Distribution.</a:t>
            </a:r>
          </a:p>
          <a:p>
            <a:endParaRPr lang="en-AU"/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Cumulative area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/>
          </a:p>
          <a:p>
            <a:endParaRPr lang="en-AU" sz="1100"/>
          </a:p>
          <a:p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Lower Tail test </a:t>
            </a:r>
          </a:p>
          <a:p>
            <a:endParaRPr lang="en-AU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Upper Tail test </a:t>
            </a:r>
            <a:endParaRPr lang="en-AU">
              <a:solidFill>
                <a:srgbClr val="0000CC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r>
              <a:rPr lang="en-AU" sz="1100" b="1">
                <a:solidFill>
                  <a:srgbClr val="0000CC"/>
                </a:solidFill>
              </a:rPr>
              <a:t>Two tail Test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Values 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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%/2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endParaRPr lang="en-AU" sz="1100" b="1">
              <a:solidFill>
                <a:srgbClr val="0000CC"/>
              </a:solidFill>
            </a:endParaRP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B95122DA-D941-DA6D-0C3D-C47E10B6C148}"/>
              </a:ext>
            </a:extLst>
          </xdr:cNvPr>
          <xdr:cNvSpPr/>
        </xdr:nvSpPr>
        <xdr:spPr>
          <a:xfrm>
            <a:off x="14592300" y="1880202"/>
            <a:ext cx="2026920" cy="6172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5B19F709-3B65-31D1-871D-20E8FDB66437}"/>
              </a:ext>
            </a:extLst>
          </xdr:cNvPr>
          <xdr:cNvSpPr/>
        </xdr:nvSpPr>
        <xdr:spPr>
          <a:xfrm>
            <a:off x="14586030" y="2666145"/>
            <a:ext cx="2171700" cy="678309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63217E4F-302D-0BC0-C7CF-5C812E43E99D}"/>
              </a:ext>
            </a:extLst>
          </xdr:cNvPr>
          <xdr:cNvSpPr/>
        </xdr:nvSpPr>
        <xdr:spPr>
          <a:xfrm>
            <a:off x="14601270" y="3496818"/>
            <a:ext cx="2438400" cy="65495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1</xdr:col>
      <xdr:colOff>0</xdr:colOff>
      <xdr:row>48</xdr:row>
      <xdr:rowOff>0</xdr:rowOff>
    </xdr:from>
    <xdr:to>
      <xdr:col>5</xdr:col>
      <xdr:colOff>220980</xdr:colOff>
      <xdr:row>74</xdr:row>
      <xdr:rowOff>137160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4ABC4BC3-74A0-4772-898C-1A0A02C3A69E}"/>
            </a:ext>
          </a:extLst>
        </xdr:cNvPr>
        <xdr:cNvGrpSpPr/>
      </xdr:nvGrpSpPr>
      <xdr:grpSpPr>
        <a:xfrm>
          <a:off x="673100" y="9182100"/>
          <a:ext cx="3891280" cy="5090160"/>
          <a:chOff x="609600" y="8801100"/>
          <a:chExt cx="3550920" cy="4892040"/>
        </a:xfrm>
      </xdr:grpSpPr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3E1EC8DC-761A-41D7-F1B3-3404BCC9B3D9}"/>
              </a:ext>
            </a:extLst>
          </xdr:cNvPr>
          <xdr:cNvSpPr txBox="1"/>
        </xdr:nvSpPr>
        <xdr:spPr>
          <a:xfrm>
            <a:off x="609600" y="8801100"/>
            <a:ext cx="3550920" cy="489204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0000CC"/>
                </a:solidFill>
              </a:rPr>
              <a:t>p-value</a:t>
            </a: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NORM.S.DIST</a:t>
            </a:r>
            <a:r>
              <a:rPr lang="en-AU"/>
              <a:t> - Returns the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Standard Normal Distribution</a:t>
            </a:r>
            <a:r>
              <a:rPr lang="en-AU"/>
              <a:t>. </a:t>
            </a:r>
          </a:p>
          <a:p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=NORM.S.DIST(z,TRUE)</a:t>
            </a:r>
          </a:p>
          <a:p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Lower</a:t>
            </a:r>
            <a:r>
              <a:rPr lang="en-AU" sz="1100" b="1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Tail test </a:t>
            </a:r>
          </a:p>
          <a:p>
            <a:endParaRPr lang="en-AU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Upper</a:t>
            </a:r>
            <a:r>
              <a:rPr lang="en-AU" sz="1100" b="1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Tail test </a:t>
            </a:r>
            <a:endParaRPr lang="en-AU">
              <a:solidFill>
                <a:sysClr val="windowText" lastClr="000000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 NORM.S.DIST(</a:t>
            </a: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Two</a:t>
            </a:r>
            <a:r>
              <a:rPr lang="en-AU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Tail test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Negative z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Sample Statistic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2*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endParaRPr lang="en-AU" sz="1100" b="1">
              <a:solidFill>
                <a:schemeClr val="accent2">
                  <a:lumMod val="50000"/>
                </a:schemeClr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Positive z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Sample Statistic</a:t>
            </a:r>
            <a:endParaRPr lang="en-AU">
              <a:effectLst/>
            </a:endParaRPr>
          </a:p>
          <a:p>
            <a:pPr eaLnBrk="1" fontAlgn="auto" latinLnBrk="0" hangingPunct="1"/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</a:t>
            </a:r>
            <a:endParaRPr lang="en-AU">
              <a:effectLst/>
            </a:endParaRPr>
          </a:p>
          <a:p>
            <a:pPr eaLnBrk="1" fontAlgn="auto" latinLnBrk="0" hangingPunct="1"/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2*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endParaRPr lang="en-AU" sz="1100" b="1">
              <a:solidFill>
                <a:schemeClr val="accent2">
                  <a:lumMod val="50000"/>
                </a:schemeClr>
              </a:solidFill>
            </a:endParaRPr>
          </a:p>
        </xdr:txBody>
      </xdr:sp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F14420F0-FD39-9231-C546-1751B2E54FA5}"/>
              </a:ext>
            </a:extLst>
          </xdr:cNvPr>
          <xdr:cNvSpPr/>
        </xdr:nvSpPr>
        <xdr:spPr>
          <a:xfrm>
            <a:off x="624840" y="9936377"/>
            <a:ext cx="3154680" cy="59436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8F469F65-0011-AD67-DEA6-8E28E60ED886}"/>
              </a:ext>
            </a:extLst>
          </xdr:cNvPr>
          <xdr:cNvSpPr/>
        </xdr:nvSpPr>
        <xdr:spPr>
          <a:xfrm>
            <a:off x="617220" y="10638952"/>
            <a:ext cx="3162300" cy="9525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9EFE681A-0C84-E0FE-24CE-DFA6D80D972C}"/>
              </a:ext>
            </a:extLst>
          </xdr:cNvPr>
          <xdr:cNvSpPr/>
        </xdr:nvSpPr>
        <xdr:spPr>
          <a:xfrm>
            <a:off x="627589" y="11854096"/>
            <a:ext cx="3169920" cy="16840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4</xdr:row>
      <xdr:rowOff>152400</xdr:rowOff>
    </xdr:from>
    <xdr:to>
      <xdr:col>9</xdr:col>
      <xdr:colOff>45720</xdr:colOff>
      <xdr:row>20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F8EBF35-BAC7-4484-9991-14600531B1C5}"/>
            </a:ext>
          </a:extLst>
        </xdr:cNvPr>
        <xdr:cNvGrpSpPr/>
      </xdr:nvGrpSpPr>
      <xdr:grpSpPr>
        <a:xfrm>
          <a:off x="4373880" y="927100"/>
          <a:ext cx="2707640" cy="2956560"/>
          <a:chOff x="3985260" y="960120"/>
          <a:chExt cx="2453640" cy="283464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CA9A053E-1E9A-B65A-5D33-23A492AA7307}"/>
              </a:ext>
            </a:extLst>
          </xdr:cNvPr>
          <xdr:cNvSpPr txBox="1"/>
        </xdr:nvSpPr>
        <xdr:spPr>
          <a:xfrm>
            <a:off x="4000500" y="136398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(Lower/Upper/Two Tail)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8533C703-DCCF-6165-804D-74173A377A4D}"/>
              </a:ext>
            </a:extLst>
          </xdr:cNvPr>
          <xdr:cNvSpPr txBox="1"/>
        </xdr:nvSpPr>
        <xdr:spPr>
          <a:xfrm>
            <a:off x="4000500" y="96012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</a:t>
            </a:r>
            <a:r>
              <a:rPr lang="en-AU" sz="1100" baseline="0"/>
              <a:t>  ≤  ≥ </a:t>
            </a:r>
            <a:endParaRPr lang="en-AU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E4080684-E0BF-8F57-185D-49D9ACB398BC}"/>
              </a:ext>
            </a:extLst>
          </xdr:cNvPr>
          <xdr:cNvSpPr txBox="1"/>
        </xdr:nvSpPr>
        <xdr:spPr>
          <a:xfrm>
            <a:off x="4008120" y="116586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</a:t>
            </a:r>
            <a:r>
              <a:rPr lang="en-AU" sz="1100" baseline="0"/>
              <a:t>  &lt;  &gt; </a:t>
            </a:r>
            <a:endParaRPr lang="en-AU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71863CEB-B4FE-3B25-DE20-CF3660E68453}"/>
              </a:ext>
            </a:extLst>
          </xdr:cNvPr>
          <xdr:cNvSpPr txBox="1"/>
        </xdr:nvSpPr>
        <xdr:spPr>
          <a:xfrm>
            <a:off x="4015740" y="2057400"/>
            <a:ext cx="2423160" cy="2667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/>
              <a:t>= NORM.S.INV(probability)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D478C7BB-BB1E-FBFF-D149-65989194FDB1}"/>
              </a:ext>
            </a:extLst>
          </xdr:cNvPr>
          <xdr:cNvSpPr txBox="1"/>
        </xdr:nvSpPr>
        <xdr:spPr>
          <a:xfrm>
            <a:off x="3992880" y="3581400"/>
            <a:ext cx="2255520" cy="21336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/>
              <a:t>= NORM.S.DIST(z,TRUE)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B6CA2DF1-855D-8251-0CDC-E36CB9CC0181}"/>
              </a:ext>
            </a:extLst>
          </xdr:cNvPr>
          <xdr:cNvSpPr txBox="1"/>
        </xdr:nvSpPr>
        <xdr:spPr>
          <a:xfrm>
            <a:off x="3985260" y="3375660"/>
            <a:ext cx="1684020" cy="19812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(p</a:t>
            </a:r>
            <a:r>
              <a:rPr lang="en-AU" sz="1100" baseline="0"/>
              <a:t> -</a:t>
            </a:r>
            <a:r>
              <a:rPr lang="en-AU" sz="1100" baseline="0">
                <a:sym typeface="Symbol" panose="05050102010706020507" pitchFamily="18" charset="2"/>
              </a:rPr>
              <a:t></a:t>
            </a:r>
            <a:r>
              <a:rPr lang="en-AU" sz="1100"/>
              <a:t>)/Standard Error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5D2C4406-8244-D55F-D2B0-C3879185545C}"/>
              </a:ext>
            </a:extLst>
          </xdr:cNvPr>
          <xdr:cNvSpPr txBox="1"/>
        </xdr:nvSpPr>
        <xdr:spPr>
          <a:xfrm>
            <a:off x="4000500" y="3162300"/>
            <a:ext cx="1005840" cy="2286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</a:t>
            </a:r>
            <a:r>
              <a:rPr lang="en-AU" sz="1100">
                <a:sym typeface="Symbol" panose="05050102010706020507" pitchFamily="18" charset="2"/>
              </a:rPr>
              <a:t>*(1-)/n</a:t>
            </a:r>
            <a:endParaRPr lang="en-AU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F171CDA7-31F7-0C41-0ED5-088A1BF73665}"/>
              </a:ext>
            </a:extLst>
          </xdr:cNvPr>
          <xdr:cNvSpPr txBox="1"/>
        </xdr:nvSpPr>
        <xdr:spPr>
          <a:xfrm>
            <a:off x="3985260" y="2964180"/>
            <a:ext cx="2194560" cy="2209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</a:t>
            </a:r>
            <a:r>
              <a:rPr lang="en-AU" sz="1100">
                <a:sym typeface="Symbol" panose="05050102010706020507" pitchFamily="18" charset="2"/>
              </a:rPr>
              <a:t>count of 'Successes'/Sample</a:t>
            </a:r>
            <a:r>
              <a:rPr lang="en-AU" sz="1100" baseline="0">
                <a:sym typeface="Symbol" panose="05050102010706020507" pitchFamily="18" charset="2"/>
              </a:rPr>
              <a:t> size)</a:t>
            </a:r>
            <a:endParaRPr lang="en-AU" sz="1100"/>
          </a:p>
        </xdr:txBody>
      </xdr:sp>
    </xdr:grpSp>
    <xdr:clientData/>
  </xdr:twoCellAnchor>
  <xdr:twoCellAnchor>
    <xdr:from>
      <xdr:col>10</xdr:col>
      <xdr:colOff>12699</xdr:colOff>
      <xdr:row>2</xdr:row>
      <xdr:rowOff>0</xdr:rowOff>
    </xdr:from>
    <xdr:to>
      <xdr:col>18</xdr:col>
      <xdr:colOff>171449</xdr:colOff>
      <xdr:row>19</xdr:row>
      <xdr:rowOff>33655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98644D1-2DA2-4E30-9D95-23EBA33F8B52}"/>
            </a:ext>
          </a:extLst>
        </xdr:cNvPr>
        <xdr:cNvGrpSpPr/>
      </xdr:nvGrpSpPr>
      <xdr:grpSpPr>
        <a:xfrm>
          <a:off x="7721599" y="393700"/>
          <a:ext cx="5543550" cy="3272155"/>
          <a:chOff x="14538960" y="635641"/>
          <a:chExt cx="5023586" cy="3695700"/>
        </a:xfrm>
      </xdr:grpSpPr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B6F8DA17-B83F-73BF-8F2E-94F7F6281FA8}"/>
              </a:ext>
            </a:extLst>
          </xdr:cNvPr>
          <xdr:cNvSpPr txBox="1"/>
        </xdr:nvSpPr>
        <xdr:spPr>
          <a:xfrm>
            <a:off x="14538960" y="635641"/>
            <a:ext cx="5023586" cy="36957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FF0000"/>
                </a:solidFill>
              </a:rPr>
              <a:t>Critical Value(s) from Standard</a:t>
            </a:r>
            <a:r>
              <a:rPr lang="en-AU" b="1" baseline="0">
                <a:solidFill>
                  <a:srgbClr val="FF0000"/>
                </a:solidFill>
              </a:rPr>
              <a:t> Normal (Z) Distribution</a:t>
            </a:r>
            <a:endParaRPr lang="en-AU" b="1">
              <a:solidFill>
                <a:srgbClr val="FF0000"/>
              </a:solidFill>
            </a:endParaRP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NORM.S.INV</a:t>
            </a:r>
            <a:r>
              <a:rPr lang="en-AU"/>
              <a:t> - Returns the </a:t>
            </a:r>
            <a:r>
              <a:rPr lang="en-AU">
                <a:solidFill>
                  <a:srgbClr val="FF0000"/>
                </a:solidFill>
              </a:rPr>
              <a:t>left-tailed</a:t>
            </a:r>
            <a:r>
              <a:rPr lang="en-AU"/>
              <a:t> </a:t>
            </a:r>
            <a:r>
              <a:rPr lang="en-AU" u="sng">
                <a:solidFill>
                  <a:srgbClr val="FF0000"/>
                </a:solidFill>
              </a:rPr>
              <a:t>inver</a:t>
            </a:r>
            <a:r>
              <a:rPr lang="en-AU" u="none">
                <a:solidFill>
                  <a:srgbClr val="FF0000"/>
                </a:solidFill>
              </a:rPr>
              <a:t>se</a:t>
            </a:r>
            <a:r>
              <a:rPr lang="en-AU"/>
              <a:t> of the Standard Normal Distribution.</a:t>
            </a:r>
          </a:p>
          <a:p>
            <a:endParaRPr lang="en-AU"/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Cumulative area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/>
          </a:p>
          <a:p>
            <a:endParaRPr lang="en-AU" sz="1100"/>
          </a:p>
          <a:p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Lower Tail test </a:t>
            </a:r>
          </a:p>
          <a:p>
            <a:endParaRPr lang="en-AU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Upper Tail test </a:t>
            </a:r>
            <a:endParaRPr lang="en-AU">
              <a:solidFill>
                <a:srgbClr val="0000CC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r>
              <a:rPr lang="en-AU" sz="1100" b="1">
                <a:solidFill>
                  <a:srgbClr val="0000CC"/>
                </a:solidFill>
              </a:rPr>
              <a:t>Two tail Test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Values 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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%/2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endParaRPr lang="en-AU" sz="1100" b="1">
              <a:solidFill>
                <a:srgbClr val="0000CC"/>
              </a:solidFill>
            </a:endParaRP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4B433024-4567-1177-004A-1114D20E5D3A}"/>
              </a:ext>
            </a:extLst>
          </xdr:cNvPr>
          <xdr:cNvSpPr/>
        </xdr:nvSpPr>
        <xdr:spPr>
          <a:xfrm>
            <a:off x="14611174" y="1890971"/>
            <a:ext cx="2026920" cy="6172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05093424-C326-67B0-75D5-801597570BAC}"/>
              </a:ext>
            </a:extLst>
          </xdr:cNvPr>
          <xdr:cNvSpPr/>
        </xdr:nvSpPr>
        <xdr:spPr>
          <a:xfrm>
            <a:off x="14602099" y="2605281"/>
            <a:ext cx="2171700" cy="678309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E0827642-3F40-0B28-2660-10DDDC447339}"/>
              </a:ext>
            </a:extLst>
          </xdr:cNvPr>
          <xdr:cNvSpPr/>
        </xdr:nvSpPr>
        <xdr:spPr>
          <a:xfrm>
            <a:off x="14579590" y="3478624"/>
            <a:ext cx="2438400" cy="65495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10</xdr:col>
      <xdr:colOff>19050</xdr:colOff>
      <xdr:row>20</xdr:row>
      <xdr:rowOff>169545</xdr:rowOff>
    </xdr:from>
    <xdr:to>
      <xdr:col>15</xdr:col>
      <xdr:colOff>521970</xdr:colOff>
      <xdr:row>47</xdr:row>
      <xdr:rowOff>116205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BB7DF331-102A-428D-93DA-B3C381770BEB}"/>
            </a:ext>
          </a:extLst>
        </xdr:cNvPr>
        <xdr:cNvGrpSpPr/>
      </xdr:nvGrpSpPr>
      <xdr:grpSpPr>
        <a:xfrm>
          <a:off x="7727950" y="3992245"/>
          <a:ext cx="3868420" cy="5102860"/>
          <a:chOff x="609600" y="8801100"/>
          <a:chExt cx="3550920" cy="4892040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1458AAD4-49BE-CA5A-DBA5-D6DB629ED178}"/>
              </a:ext>
            </a:extLst>
          </xdr:cNvPr>
          <xdr:cNvSpPr txBox="1"/>
        </xdr:nvSpPr>
        <xdr:spPr>
          <a:xfrm>
            <a:off x="609600" y="8801100"/>
            <a:ext cx="3550920" cy="489204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0000CC"/>
                </a:solidFill>
              </a:rPr>
              <a:t>p-value</a:t>
            </a: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NORM.S.DIST</a:t>
            </a:r>
            <a:r>
              <a:rPr lang="en-AU"/>
              <a:t> - Returns the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Standard Normal Distribution</a:t>
            </a:r>
            <a:r>
              <a:rPr lang="en-AU"/>
              <a:t>. </a:t>
            </a:r>
          </a:p>
          <a:p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=NORM.S.DIST(z,TRUE)</a:t>
            </a:r>
          </a:p>
          <a:p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Lower</a:t>
            </a:r>
            <a:r>
              <a:rPr lang="en-AU" sz="1100" b="1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Tail test </a:t>
            </a:r>
          </a:p>
          <a:p>
            <a:endParaRPr lang="en-AU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Upper</a:t>
            </a:r>
            <a:r>
              <a:rPr lang="en-AU" sz="1100" b="1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Tail test </a:t>
            </a:r>
            <a:endParaRPr lang="en-AU">
              <a:solidFill>
                <a:sysClr val="windowText" lastClr="000000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 NORM.S.DIST(</a:t>
            </a: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Two</a:t>
            </a:r>
            <a:r>
              <a:rPr lang="en-AU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Tail test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Negative z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Sample Statistic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2*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endParaRPr lang="en-AU" sz="1100" b="1">
              <a:solidFill>
                <a:schemeClr val="accent2">
                  <a:lumMod val="50000"/>
                </a:schemeClr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Positive z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Sample Statistic</a:t>
            </a:r>
            <a:endParaRPr lang="en-AU">
              <a:effectLst/>
            </a:endParaRPr>
          </a:p>
          <a:p>
            <a:pPr eaLnBrk="1" fontAlgn="auto" latinLnBrk="0" hangingPunct="1"/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</a:t>
            </a:r>
            <a:endParaRPr lang="en-AU">
              <a:effectLst/>
            </a:endParaRPr>
          </a:p>
          <a:p>
            <a:pPr eaLnBrk="1" fontAlgn="auto" latinLnBrk="0" hangingPunct="1"/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2*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endParaRPr lang="en-AU" sz="1100" b="1">
              <a:solidFill>
                <a:schemeClr val="accent2">
                  <a:lumMod val="50000"/>
                </a:schemeClr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074CC47C-DBB8-58F7-F5E2-E9FBB1045DC1}"/>
              </a:ext>
            </a:extLst>
          </xdr:cNvPr>
          <xdr:cNvSpPr/>
        </xdr:nvSpPr>
        <xdr:spPr>
          <a:xfrm>
            <a:off x="644415" y="9963960"/>
            <a:ext cx="3154680" cy="59436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1F7A0419-5EEE-4B25-9404-2D400EE55989}"/>
              </a:ext>
            </a:extLst>
          </xdr:cNvPr>
          <xdr:cNvSpPr/>
        </xdr:nvSpPr>
        <xdr:spPr>
          <a:xfrm>
            <a:off x="627008" y="10629969"/>
            <a:ext cx="3162300" cy="9525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6A05A9AA-DC55-730C-5853-FF82CA2E78CA}"/>
              </a:ext>
            </a:extLst>
          </xdr:cNvPr>
          <xdr:cNvSpPr/>
        </xdr:nvSpPr>
        <xdr:spPr>
          <a:xfrm>
            <a:off x="624840" y="11753177"/>
            <a:ext cx="3169920" cy="16840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</xdr:colOff>
      <xdr:row>14</xdr:row>
      <xdr:rowOff>121920</xdr:rowOff>
    </xdr:from>
    <xdr:ext cx="1246239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643568-1D28-4815-BAE1-BA7F013875D6}"/>
            </a:ext>
          </a:extLst>
        </xdr:cNvPr>
        <xdr:cNvSpPr txBox="1"/>
      </xdr:nvSpPr>
      <xdr:spPr>
        <a:xfrm>
          <a:off x="3935730" y="2712720"/>
          <a:ext cx="1246239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 b="1">
              <a:solidFill>
                <a:srgbClr val="FF0000"/>
              </a:solidFill>
            </a:rPr>
            <a:t>Always</a:t>
          </a:r>
          <a:r>
            <a:rPr lang="en-AU" sz="1100" b="1" baseline="0">
              <a:solidFill>
                <a:srgbClr val="FF0000"/>
              </a:solidFill>
            </a:rPr>
            <a:t> Round up!</a:t>
          </a:r>
          <a:endParaRPr lang="en-AU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30480</xdr:colOff>
      <xdr:row>14</xdr:row>
      <xdr:rowOff>114300</xdr:rowOff>
    </xdr:from>
    <xdr:ext cx="124623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1954862-B451-4E26-8F4E-EAA55EB925A9}"/>
            </a:ext>
          </a:extLst>
        </xdr:cNvPr>
        <xdr:cNvSpPr txBox="1"/>
      </xdr:nvSpPr>
      <xdr:spPr>
        <a:xfrm>
          <a:off x="9479280" y="2705100"/>
          <a:ext cx="1246239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 b="1">
              <a:solidFill>
                <a:srgbClr val="FF0000"/>
              </a:solidFill>
            </a:rPr>
            <a:t>Always</a:t>
          </a:r>
          <a:r>
            <a:rPr lang="en-AU" sz="1100" b="1" baseline="0">
              <a:solidFill>
                <a:srgbClr val="FF0000"/>
              </a:solidFill>
            </a:rPr>
            <a:t> Round up!</a:t>
          </a:r>
          <a:endParaRPr lang="en-AU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1</xdr:row>
      <xdr:rowOff>120650</xdr:rowOff>
    </xdr:from>
    <xdr:to>
      <xdr:col>12</xdr:col>
      <xdr:colOff>101600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D418F-4044-1F9A-B91B-7E105F6BA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196850</xdr:rowOff>
    </xdr:from>
    <xdr:to>
      <xdr:col>17</xdr:col>
      <xdr:colOff>304800</xdr:colOff>
      <xdr:row>19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19360C-3F46-EE9C-8325-BDA4DB103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4</xdr:row>
      <xdr:rowOff>19050</xdr:rowOff>
    </xdr:from>
    <xdr:to>
      <xdr:col>21</xdr:col>
      <xdr:colOff>584200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DB114-8024-6F69-7E20-7D1C01AD9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215900</xdr:colOff>
      <xdr:row>24</xdr:row>
      <xdr:rowOff>101600</xdr:rowOff>
    </xdr:from>
    <xdr:to>
      <xdr:col>21</xdr:col>
      <xdr:colOff>609600</xdr:colOff>
      <xdr:row>44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BEDD22-FE7F-BD32-C162-EDC527497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584200</xdr:colOff>
      <xdr:row>3</xdr:row>
      <xdr:rowOff>88900</xdr:rowOff>
    </xdr:from>
    <xdr:to>
      <xdr:col>19</xdr:col>
      <xdr:colOff>546100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24062-0727-3DFB-C045-DA071D8A2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853440</xdr:colOff>
      <xdr:row>10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CFB096-1029-6E4B-ABB6-98802DA381DD}"/>
                </a:ext>
              </a:extLst>
            </xdr:cNvPr>
            <xdr:cNvSpPr txBox="1"/>
          </xdr:nvSpPr>
          <xdr:spPr>
            <a:xfrm>
              <a:off x="8016240" y="17462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CFB096-1029-6E4B-ABB6-98802DA381DD}"/>
                </a:ext>
              </a:extLst>
            </xdr:cNvPr>
            <xdr:cNvSpPr txBox="1"/>
          </xdr:nvSpPr>
          <xdr:spPr>
            <a:xfrm>
              <a:off x="8016240" y="17462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1478280</xdr:colOff>
      <xdr:row>13</xdr:row>
      <xdr:rowOff>110490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DE65A09-B4A1-634A-8E1A-A97015DA2417}"/>
            </a:ext>
          </a:extLst>
        </xdr:cNvPr>
        <xdr:cNvSpPr txBox="1"/>
      </xdr:nvSpPr>
      <xdr:spPr>
        <a:xfrm>
          <a:off x="8641080" y="24091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5</xdr:col>
      <xdr:colOff>1714500</xdr:colOff>
      <xdr:row>14</xdr:row>
      <xdr:rowOff>165100</xdr:rowOff>
    </xdr:from>
    <xdr:ext cx="749300" cy="279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318C847-E068-AF4E-B27E-BAFA543060DD}"/>
                </a:ext>
              </a:extLst>
            </xdr:cNvPr>
            <xdr:cNvSpPr txBox="1"/>
          </xdr:nvSpPr>
          <xdr:spPr>
            <a:xfrm>
              <a:off x="6794500" y="2882900"/>
              <a:ext cx="749300" cy="279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𝒔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</m:rad>
                    </m:den>
                  </m:f>
                </m:oMath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318C847-E068-AF4E-B27E-BAFA543060DD}"/>
                </a:ext>
              </a:extLst>
            </xdr:cNvPr>
            <xdr:cNvSpPr txBox="1"/>
          </xdr:nvSpPr>
          <xdr:spPr>
            <a:xfrm>
              <a:off x="6794500" y="2882900"/>
              <a:ext cx="749300" cy="279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〖=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𝒔〗∕√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𝒏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1889760</xdr:colOff>
      <xdr:row>16</xdr:row>
      <xdr:rowOff>163830</xdr:rowOff>
    </xdr:from>
    <xdr:ext cx="1205266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7F6B2A2-C2C2-9540-BA1A-0C636DD512C1}"/>
                </a:ext>
              </a:extLst>
            </xdr:cNvPr>
            <xdr:cNvSpPr txBox="1"/>
          </xdr:nvSpPr>
          <xdr:spPr>
            <a:xfrm>
              <a:off x="3235960" y="2653030"/>
              <a:ext cx="120526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𝑺𝑬</m:t>
                    </m:r>
                    <m:r>
                      <a:rPr lang="en-AU" sz="11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type m:val="lin"/>
                            <m:ctrlP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AU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7F6B2A2-C2C2-9540-BA1A-0C636DD512C1}"/>
                </a:ext>
              </a:extLst>
            </xdr:cNvPr>
            <xdr:cNvSpPr txBox="1"/>
          </xdr:nvSpPr>
          <xdr:spPr>
            <a:xfrm>
              <a:off x="3235960" y="2653030"/>
              <a:ext cx="120526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𝑺𝑬=√(〖𝒑(𝟏−𝒑)〗∕𝒏)</a:t>
              </a:r>
              <a:endParaRPr lang="en-AU" sz="1100" b="1"/>
            </a:p>
          </xdr:txBody>
        </xdr:sp>
      </mc:Fallback>
    </mc:AlternateContent>
    <xdr:clientData/>
  </xdr:oneCellAnchor>
  <xdr:oneCellAnchor>
    <xdr:from>
      <xdr:col>11</xdr:col>
      <xdr:colOff>670560</xdr:colOff>
      <xdr:row>16</xdr:row>
      <xdr:rowOff>163830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5D17CE-83A4-A140-B4D6-0AA8234DCFB0}"/>
            </a:ext>
          </a:extLst>
        </xdr:cNvPr>
        <xdr:cNvSpPr txBox="1"/>
      </xdr:nvSpPr>
      <xdr:spPr>
        <a:xfrm>
          <a:off x="5166360" y="125844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 b="1"/>
        </a:p>
      </xdr:txBody>
    </xdr:sp>
    <xdr:clientData/>
  </xdr:oneCellAnchor>
  <xdr:oneCellAnchor>
    <xdr:from>
      <xdr:col>11</xdr:col>
      <xdr:colOff>670560</xdr:colOff>
      <xdr:row>16</xdr:row>
      <xdr:rowOff>163830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D1B1665-6CE5-0F40-BD1E-CA01EABEC638}"/>
            </a:ext>
          </a:extLst>
        </xdr:cNvPr>
        <xdr:cNvSpPr txBox="1"/>
      </xdr:nvSpPr>
      <xdr:spPr>
        <a:xfrm>
          <a:off x="5166360" y="125844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 b="1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30480</xdr:colOff>
      <xdr:row>5</xdr:row>
      <xdr:rowOff>137160</xdr:rowOff>
    </xdr:from>
    <xdr:ext cx="1568250" cy="2340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13E335-DEE2-7841-B0AA-07109C06F50A}"/>
            </a:ext>
          </a:extLst>
        </xdr:cNvPr>
        <xdr:cNvSpPr txBox="1"/>
      </xdr:nvSpPr>
      <xdr:spPr>
        <a:xfrm>
          <a:off x="11409680" y="1102360"/>
          <a:ext cx="1568250" cy="2340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 baseline="0">
              <a:sym typeface="Symbol" panose="05050102010706020507" pitchFamily="18" charset="2"/>
            </a:rPr>
            <a:t>Select from </a:t>
          </a:r>
          <a:r>
            <a:rPr lang="en-AU" sz="1100" baseline="0"/>
            <a:t>  ≤  ≥ </a:t>
          </a:r>
          <a:endParaRPr lang="en-AU" sz="1100"/>
        </a:p>
      </xdr:txBody>
    </xdr:sp>
    <xdr:clientData/>
  </xdr:oneCellAnchor>
  <xdr:oneCellAnchor>
    <xdr:from>
      <xdr:col>9</xdr:col>
      <xdr:colOff>22860</xdr:colOff>
      <xdr:row>6</xdr:row>
      <xdr:rowOff>137160</xdr:rowOff>
    </xdr:from>
    <xdr:ext cx="1568250" cy="23408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9644A4-07C8-A442-AF99-7E3055210545}"/>
            </a:ext>
          </a:extLst>
        </xdr:cNvPr>
        <xdr:cNvSpPr txBox="1"/>
      </xdr:nvSpPr>
      <xdr:spPr>
        <a:xfrm>
          <a:off x="11402060" y="1292860"/>
          <a:ext cx="1568250" cy="2340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 baseline="0">
              <a:sym typeface="Symbol" panose="05050102010706020507" pitchFamily="18" charset="2"/>
            </a:rPr>
            <a:t>Select from </a:t>
          </a:r>
          <a:r>
            <a:rPr lang="en-AU" sz="1100" baseline="0"/>
            <a:t>  &lt;  &gt; </a:t>
          </a:r>
          <a:endParaRPr lang="en-AU" sz="1100"/>
        </a:p>
      </xdr:txBody>
    </xdr:sp>
    <xdr:clientData/>
  </xdr:oneCellAnchor>
  <xdr:oneCellAnchor>
    <xdr:from>
      <xdr:col>9</xdr:col>
      <xdr:colOff>22860</xdr:colOff>
      <xdr:row>7</xdr:row>
      <xdr:rowOff>152400</xdr:rowOff>
    </xdr:from>
    <xdr:ext cx="1568250" cy="2340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2EDA0A3-22D8-524B-8E84-00E685207644}"/>
            </a:ext>
          </a:extLst>
        </xdr:cNvPr>
        <xdr:cNvSpPr txBox="1"/>
      </xdr:nvSpPr>
      <xdr:spPr>
        <a:xfrm>
          <a:off x="11402060" y="1498600"/>
          <a:ext cx="1568250" cy="2340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/>
            <a:t>(Lower/Upper/Two Tail)</a:t>
          </a:r>
        </a:p>
      </xdr:txBody>
    </xdr:sp>
    <xdr:clientData/>
  </xdr:oneCellAnchor>
  <xdr:oneCellAnchor>
    <xdr:from>
      <xdr:col>9</xdr:col>
      <xdr:colOff>45720</xdr:colOff>
      <xdr:row>12</xdr:row>
      <xdr:rowOff>167640</xdr:rowOff>
    </xdr:from>
    <xdr:ext cx="3893820" cy="2057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4026E55-0B3A-F149-9728-57588652C847}"/>
            </a:ext>
          </a:extLst>
        </xdr:cNvPr>
        <xdr:cNvSpPr txBox="1"/>
      </xdr:nvSpPr>
      <xdr:spPr>
        <a:xfrm>
          <a:off x="11424920" y="2466340"/>
          <a:ext cx="3893820" cy="2057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E.3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/>
            <a:t>= T.INV(probability,df) OR = T.INV.2T(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probability,df)</a:t>
          </a:r>
          <a:endParaRPr lang="en-AU" sz="1100"/>
        </a:p>
      </xdr:txBody>
    </xdr:sp>
    <xdr:clientData/>
  </xdr:oneCellAnchor>
  <xdr:oneCellAnchor>
    <xdr:from>
      <xdr:col>9</xdr:col>
      <xdr:colOff>60960</xdr:colOff>
      <xdr:row>11</xdr:row>
      <xdr:rowOff>144780</xdr:rowOff>
    </xdr:from>
    <xdr:ext cx="556260" cy="190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9D2A0C6-E58D-9745-B965-E6DF9CC77F31}"/>
            </a:ext>
          </a:extLst>
        </xdr:cNvPr>
        <xdr:cNvSpPr txBox="1"/>
      </xdr:nvSpPr>
      <xdr:spPr>
        <a:xfrm>
          <a:off x="11440160" y="2252980"/>
          <a:ext cx="556260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/>
            <a:t>= n-1</a:t>
          </a:r>
        </a:p>
      </xdr:txBody>
    </xdr:sp>
    <xdr:clientData/>
  </xdr:oneCellAnchor>
  <xdr:oneCellAnchor>
    <xdr:from>
      <xdr:col>9</xdr:col>
      <xdr:colOff>76200</xdr:colOff>
      <xdr:row>18</xdr:row>
      <xdr:rowOff>160020</xdr:rowOff>
    </xdr:from>
    <xdr:ext cx="685800" cy="1905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756294A-4C55-4547-8C10-3A7D50AB6BA9}"/>
            </a:ext>
          </a:extLst>
        </xdr:cNvPr>
        <xdr:cNvSpPr txBox="1"/>
      </xdr:nvSpPr>
      <xdr:spPr>
        <a:xfrm>
          <a:off x="11455400" y="3601720"/>
          <a:ext cx="685800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AU" sz="1100"/>
            <a:t>= </a:t>
          </a:r>
          <a:r>
            <a:rPr lang="en-AU" sz="1100">
              <a:sym typeface="Symbol" panose="05050102010706020507" pitchFamily="18" charset="2"/>
            </a:rPr>
            <a:t>s/</a:t>
          </a:r>
          <a:r>
            <a:rPr lang="en-AU" sz="1100"/>
            <a:t>n</a:t>
          </a:r>
        </a:p>
      </xdr:txBody>
    </xdr:sp>
    <xdr:clientData/>
  </xdr:oneCellAnchor>
  <xdr:oneCellAnchor>
    <xdr:from>
      <xdr:col>9</xdr:col>
      <xdr:colOff>68580</xdr:colOff>
      <xdr:row>19</xdr:row>
      <xdr:rowOff>144780</xdr:rowOff>
    </xdr:from>
    <xdr:ext cx="1684020" cy="1981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2D9060C-94A7-6E4F-84B9-D8A31587D41D}"/>
                </a:ext>
              </a:extLst>
            </xdr:cNvPr>
            <xdr:cNvSpPr txBox="1"/>
          </xdr:nvSpPr>
          <xdr:spPr>
            <a:xfrm>
              <a:off x="11447780" y="3776980"/>
              <a:ext cx="1684020" cy="19812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r>
                <a:rPr lang="en-AU" sz="1100"/>
                <a:t>= (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A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AU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r>
                <a:rPr lang="en-AU" sz="1100" baseline="0"/>
                <a:t> -</a:t>
              </a:r>
              <a:r>
                <a:rPr lang="en-AU" sz="1100" baseline="0">
                  <a:sym typeface="Symbol" panose="05050102010706020507" pitchFamily="18" charset="2"/>
                </a:rPr>
                <a:t></a:t>
              </a:r>
              <a:r>
                <a:rPr lang="en-AU" sz="1100"/>
                <a:t>)/Standard Error</a:t>
              </a: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2D9060C-94A7-6E4F-84B9-D8A31587D41D}"/>
                </a:ext>
              </a:extLst>
            </xdr:cNvPr>
            <xdr:cNvSpPr txBox="1"/>
          </xdr:nvSpPr>
          <xdr:spPr>
            <a:xfrm>
              <a:off x="11447780" y="3776980"/>
              <a:ext cx="1684020" cy="19812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r>
                <a:rPr lang="en-AU" sz="1100"/>
                <a:t>= (</a:t>
              </a:r>
              <a:r>
                <a:rPr lang="en-AU" sz="1100" b="0" i="0">
                  <a:latin typeface="Cambria Math" panose="02040503050406030204" pitchFamily="18" charset="0"/>
                </a:rPr>
                <a:t>𝑥 ̅</a:t>
              </a:r>
              <a:r>
                <a:rPr lang="en-AU" sz="1100" baseline="0"/>
                <a:t> -</a:t>
              </a:r>
              <a:r>
                <a:rPr lang="en-AU" sz="1100" baseline="0">
                  <a:sym typeface="Symbol" panose="05050102010706020507" pitchFamily="18" charset="2"/>
                </a:rPr>
                <a:t></a:t>
              </a:r>
              <a:r>
                <a:rPr lang="en-AU" sz="1100"/>
                <a:t>)/Standard Error</a:t>
              </a:r>
            </a:p>
          </xdr:txBody>
        </xdr:sp>
      </mc:Fallback>
    </mc:AlternateContent>
    <xdr:clientData/>
  </xdr:oneCellAnchor>
  <xdr:oneCellAnchor>
    <xdr:from>
      <xdr:col>9</xdr:col>
      <xdr:colOff>68580</xdr:colOff>
      <xdr:row>20</xdr:row>
      <xdr:rowOff>144780</xdr:rowOff>
    </xdr:from>
    <xdr:ext cx="3634740" cy="2667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69012BD-94CD-C640-9026-050D557337F3}"/>
            </a:ext>
          </a:extLst>
        </xdr:cNvPr>
        <xdr:cNvSpPr txBox="1"/>
      </xdr:nvSpPr>
      <xdr:spPr>
        <a:xfrm>
          <a:off x="11447780" y="3967480"/>
          <a:ext cx="3634740" cy="2667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/>
            <a:t> =T.DIST(x, df, TRUE) </a:t>
          </a:r>
          <a:r>
            <a:rPr lang="en-AU" sz="1100" b="1"/>
            <a:t>OR </a:t>
          </a:r>
          <a:r>
            <a:rPr lang="en-AU" sz="1100"/>
            <a:t>=T.DIST.2T(x, df) </a:t>
          </a:r>
          <a:r>
            <a: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AU" sz="1100"/>
            <a:t> =T.DIST.RT(x,df)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7</xdr:row>
      <xdr:rowOff>152400</xdr:rowOff>
    </xdr:from>
    <xdr:to>
      <xdr:col>13</xdr:col>
      <xdr:colOff>45720</xdr:colOff>
      <xdr:row>23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D62A646-F4F8-CA4E-8F1A-022958E4ADF3}"/>
            </a:ext>
          </a:extLst>
        </xdr:cNvPr>
        <xdr:cNvGrpSpPr/>
      </xdr:nvGrpSpPr>
      <xdr:grpSpPr>
        <a:xfrm>
          <a:off x="8348980" y="1498600"/>
          <a:ext cx="2707640" cy="2956560"/>
          <a:chOff x="3985260" y="960120"/>
          <a:chExt cx="2453640" cy="283464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6A62151A-BD65-630A-69B3-3F5CC66D0A2D}"/>
              </a:ext>
            </a:extLst>
          </xdr:cNvPr>
          <xdr:cNvSpPr txBox="1"/>
        </xdr:nvSpPr>
        <xdr:spPr>
          <a:xfrm>
            <a:off x="4000500" y="136398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(Lower/Upper/Two Tail)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F8C03993-7E67-C77E-7BC6-554F35DC164F}"/>
              </a:ext>
            </a:extLst>
          </xdr:cNvPr>
          <xdr:cNvSpPr txBox="1"/>
        </xdr:nvSpPr>
        <xdr:spPr>
          <a:xfrm>
            <a:off x="4000500" y="96012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</a:t>
            </a:r>
            <a:r>
              <a:rPr lang="en-AU" sz="1100" baseline="0"/>
              <a:t>  ≤  ≥ </a:t>
            </a:r>
            <a:endParaRPr lang="en-AU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970385E2-7B11-8955-7B53-171542A715DA}"/>
              </a:ext>
            </a:extLst>
          </xdr:cNvPr>
          <xdr:cNvSpPr txBox="1"/>
        </xdr:nvSpPr>
        <xdr:spPr>
          <a:xfrm>
            <a:off x="4008120" y="116586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</a:t>
            </a:r>
            <a:r>
              <a:rPr lang="en-AU" sz="1100" baseline="0"/>
              <a:t>  &lt;  &gt; </a:t>
            </a:r>
            <a:endParaRPr lang="en-AU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388E6A51-B3D7-8B5C-CB35-FF0B7F047A0E}"/>
              </a:ext>
            </a:extLst>
          </xdr:cNvPr>
          <xdr:cNvSpPr txBox="1"/>
        </xdr:nvSpPr>
        <xdr:spPr>
          <a:xfrm>
            <a:off x="4015740" y="2057400"/>
            <a:ext cx="2423160" cy="2667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/>
              <a:t>= NORM.S.INV(probability)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F1CF1965-4A55-BF46-E77B-3033DA20C759}"/>
              </a:ext>
            </a:extLst>
          </xdr:cNvPr>
          <xdr:cNvSpPr txBox="1"/>
        </xdr:nvSpPr>
        <xdr:spPr>
          <a:xfrm>
            <a:off x="3992880" y="3581400"/>
            <a:ext cx="2255520" cy="21336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/>
              <a:t>= NORM.S.DIST(z,TRUE)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9D6F00C2-C46E-2563-79F3-4760504FC034}"/>
              </a:ext>
            </a:extLst>
          </xdr:cNvPr>
          <xdr:cNvSpPr txBox="1"/>
        </xdr:nvSpPr>
        <xdr:spPr>
          <a:xfrm>
            <a:off x="3985260" y="3375660"/>
            <a:ext cx="1684020" cy="19812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(p</a:t>
            </a:r>
            <a:r>
              <a:rPr lang="en-AU" sz="1100" baseline="0"/>
              <a:t> -</a:t>
            </a:r>
            <a:r>
              <a:rPr lang="en-AU" sz="1100" baseline="0">
                <a:sym typeface="Symbol" panose="05050102010706020507" pitchFamily="18" charset="2"/>
              </a:rPr>
              <a:t></a:t>
            </a:r>
            <a:r>
              <a:rPr lang="en-AU" sz="1100"/>
              <a:t>)/Standard Error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E4C6CD7C-9F16-427D-01D7-F84FCF178E17}"/>
              </a:ext>
            </a:extLst>
          </xdr:cNvPr>
          <xdr:cNvSpPr txBox="1"/>
        </xdr:nvSpPr>
        <xdr:spPr>
          <a:xfrm>
            <a:off x="4000500" y="3162300"/>
            <a:ext cx="1005840" cy="2286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</a:t>
            </a:r>
            <a:r>
              <a:rPr lang="en-AU" sz="1100">
                <a:sym typeface="Symbol" panose="05050102010706020507" pitchFamily="18" charset="2"/>
              </a:rPr>
              <a:t>*(1-)/n</a:t>
            </a:r>
            <a:endParaRPr lang="en-AU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F3DA0054-96AF-BD89-47AB-A248270354BF}"/>
              </a:ext>
            </a:extLst>
          </xdr:cNvPr>
          <xdr:cNvSpPr txBox="1"/>
        </xdr:nvSpPr>
        <xdr:spPr>
          <a:xfrm>
            <a:off x="3985260" y="2964180"/>
            <a:ext cx="2194560" cy="2209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</a:t>
            </a:r>
            <a:r>
              <a:rPr lang="en-AU" sz="1100">
                <a:sym typeface="Symbol" panose="05050102010706020507" pitchFamily="18" charset="2"/>
              </a:rPr>
              <a:t>count of 'Successes'/Sample</a:t>
            </a:r>
            <a:r>
              <a:rPr lang="en-AU" sz="1100" baseline="0">
                <a:sym typeface="Symbol" panose="05050102010706020507" pitchFamily="18" charset="2"/>
              </a:rPr>
              <a:t> size)</a:t>
            </a:r>
            <a:endParaRPr lang="en-AU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MIS770A2_yourstudentid%20(1)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mmy Duong" refreshedDate="45307.089541666668" createdVersion="8" refreshedVersion="8" minRefreshableVersion="3" recordCount="92" xr:uid="{920E3E8C-3645-F845-8640-5ACD26E92CBB}">
  <cacheSource type="worksheet">
    <worksheetSource ref="A1:A93" sheet="BodyStyle"/>
  </cacheSource>
  <cacheFields count="1">
    <cacheField name="BodyStyle" numFmtId="0">
      <sharedItems count="5">
        <s v="Sedan"/>
        <s v="Hatchback"/>
        <s v="Liftback"/>
        <s v="SUV"/>
        <s v="Picku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mmy Duong" refreshedDate="45307.096894675924" createdVersion="8" refreshedVersion="8" minRefreshableVersion="3" recordCount="92" xr:uid="{DCAF1B3C-19DD-BE44-9C51-578692B843B9}">
  <cacheSource type="worksheet">
    <worksheetSource ref="A1:B93" sheet="PowerTrain BodyStyle"/>
  </cacheSource>
  <cacheFields count="2">
    <cacheField name="PowerTrain" numFmtId="0">
      <sharedItems count="3">
        <s v="AWD"/>
        <s v="RWD"/>
        <s v="FWD"/>
      </sharedItems>
    </cacheField>
    <cacheField name="BodyStyle" numFmtId="0">
      <sharedItems count="5">
        <s v="Sedan"/>
        <s v="Hatchback"/>
        <s v="Liftback"/>
        <s v="SUV"/>
        <s v="Picku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mmy Duong" refreshedDate="45307.103756249999" createdVersion="8" refreshedVersion="8" minRefreshableVersion="3" recordCount="92" xr:uid="{3E5CE84A-48FB-2341-8409-F543200FFB09}">
  <cacheSource type="worksheet">
    <worksheetSource ref="A1:A93" sheet="Estimate BodyStyle"/>
  </cacheSource>
  <cacheFields count="1">
    <cacheField name="BodyStyle" numFmtId="0">
      <sharedItems count="5">
        <s v="Sedan"/>
        <s v="Hatchback"/>
        <s v="Liftback"/>
        <s v="SUV"/>
        <s v="Picku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mmy Duong" refreshedDate="45307.111807407404" createdVersion="8" refreshedVersion="8" minRefreshableVersion="3" recordCount="92" xr:uid="{16793816-8AC4-BF4D-A550-BC66D80993B3}">
  <cacheSource type="worksheet">
    <worksheetSource ref="A1:A93" sheet="Segment"/>
  </cacheSource>
  <cacheFields count="1">
    <cacheField name="Segment" numFmtId="0">
      <sharedItems count="7">
        <s v="D"/>
        <s v="C"/>
        <s v="B"/>
        <s v="F"/>
        <s v="A"/>
        <s v="E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2.881242824071" createdVersion="8" refreshedVersion="8" minRefreshableVersion="3" recordCount="92" xr:uid="{37AAE01B-1CAD-AB43-8F79-D5E2B5FF2983}">
  <cacheSource type="worksheet">
    <worksheetSource ref="A1:B93" sheet="Q2(c)" r:id="rId2"/>
  </cacheSource>
  <cacheFields count="2">
    <cacheField name="BodyStyle" numFmtId="0">
      <sharedItems count="5">
        <s v="Hatchback"/>
        <s v="SUV"/>
        <s v="Liftback"/>
        <s v="Sedan"/>
        <s v="Pickup"/>
      </sharedItems>
    </cacheField>
    <cacheField name="Efficiency_WhKm" numFmtId="0">
      <sharedItems containsSemiMixedTypes="0" containsString="0" containsNumber="1" containsInteger="1" minValue="104" maxValue="270" count="52">
        <n v="166"/>
        <n v="168"/>
        <n v="193"/>
        <n v="153"/>
        <n v="154"/>
        <n v="170"/>
        <n v="164"/>
        <n v="167"/>
        <n v="161"/>
        <n v="179"/>
        <n v="165"/>
        <n v="178"/>
        <n v="156"/>
        <n v="175"/>
        <n v="232"/>
        <n v="188"/>
        <n v="173"/>
        <n v="206"/>
        <n v="180"/>
        <n v="194"/>
        <n v="160"/>
        <n v="176"/>
        <n v="172"/>
        <n v="209"/>
        <n v="222"/>
        <n v="200"/>
        <n v="181"/>
        <n v="191"/>
        <n v="171"/>
        <n v="216"/>
        <n v="231"/>
        <n v="244"/>
        <n v="219"/>
        <n v="238"/>
        <n v="211"/>
        <n v="207"/>
        <n v="270"/>
        <n v="198"/>
        <n v="258"/>
        <n v="104"/>
        <n v="183"/>
        <n v="184"/>
        <n v="237"/>
        <n v="228"/>
        <n v="261"/>
        <n v="267"/>
        <n v="195"/>
        <n v="256"/>
        <n v="223"/>
        <n v="215"/>
        <n v="197"/>
        <n v="177"/>
      </sharedItems>
      <fieldGroup base="1">
        <rangePr autoStart="0" autoEnd="0" startNum="100" endNum="300" groupInterval="70"/>
        <groupItems count="5">
          <s v="&lt;100"/>
          <s v="100-169"/>
          <s v="170-239"/>
          <s v="240-309"/>
          <s v="&gt;3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</r>
  <r>
    <x v="1"/>
  </r>
  <r>
    <x v="2"/>
  </r>
  <r>
    <x v="3"/>
  </r>
  <r>
    <x v="1"/>
  </r>
  <r>
    <x v="0"/>
  </r>
  <r>
    <x v="1"/>
  </r>
  <r>
    <x v="1"/>
  </r>
  <r>
    <x v="0"/>
  </r>
  <r>
    <x v="3"/>
  </r>
  <r>
    <x v="3"/>
  </r>
  <r>
    <x v="1"/>
  </r>
  <r>
    <x v="3"/>
  </r>
  <r>
    <x v="0"/>
  </r>
  <r>
    <x v="2"/>
  </r>
  <r>
    <x v="1"/>
  </r>
  <r>
    <x v="0"/>
  </r>
  <r>
    <x v="1"/>
  </r>
  <r>
    <x v="3"/>
  </r>
  <r>
    <x v="1"/>
  </r>
  <r>
    <x v="1"/>
  </r>
  <r>
    <x v="3"/>
  </r>
  <r>
    <x v="3"/>
  </r>
  <r>
    <x v="0"/>
  </r>
  <r>
    <x v="0"/>
  </r>
  <r>
    <x v="3"/>
  </r>
  <r>
    <x v="1"/>
  </r>
  <r>
    <x v="3"/>
  </r>
  <r>
    <x v="1"/>
  </r>
  <r>
    <x v="3"/>
  </r>
  <r>
    <x v="3"/>
  </r>
  <r>
    <x v="3"/>
  </r>
  <r>
    <x v="1"/>
  </r>
  <r>
    <x v="4"/>
  </r>
  <r>
    <x v="3"/>
  </r>
  <r>
    <x v="1"/>
  </r>
  <r>
    <x v="3"/>
  </r>
  <r>
    <x v="1"/>
  </r>
  <r>
    <x v="1"/>
  </r>
  <r>
    <x v="3"/>
  </r>
  <r>
    <x v="2"/>
  </r>
  <r>
    <x v="3"/>
  </r>
  <r>
    <x v="3"/>
  </r>
  <r>
    <x v="1"/>
  </r>
  <r>
    <x v="1"/>
  </r>
  <r>
    <x v="3"/>
  </r>
  <r>
    <x v="0"/>
  </r>
  <r>
    <x v="2"/>
  </r>
  <r>
    <x v="3"/>
  </r>
  <r>
    <x v="3"/>
  </r>
  <r>
    <x v="3"/>
  </r>
  <r>
    <x v="3"/>
  </r>
  <r>
    <x v="3"/>
  </r>
  <r>
    <x v="1"/>
  </r>
  <r>
    <x v="3"/>
  </r>
  <r>
    <x v="3"/>
  </r>
  <r>
    <x v="2"/>
  </r>
  <r>
    <x v="1"/>
  </r>
  <r>
    <x v="3"/>
  </r>
  <r>
    <x v="1"/>
  </r>
  <r>
    <x v="3"/>
  </r>
  <r>
    <x v="3"/>
  </r>
  <r>
    <x v="0"/>
  </r>
  <r>
    <x v="4"/>
  </r>
  <r>
    <x v="3"/>
  </r>
  <r>
    <x v="1"/>
  </r>
  <r>
    <x v="3"/>
  </r>
  <r>
    <x v="3"/>
  </r>
  <r>
    <x v="1"/>
  </r>
  <r>
    <x v="3"/>
  </r>
  <r>
    <x v="3"/>
  </r>
  <r>
    <x v="3"/>
  </r>
  <r>
    <x v="0"/>
  </r>
  <r>
    <x v="1"/>
  </r>
  <r>
    <x v="3"/>
  </r>
  <r>
    <x v="3"/>
  </r>
  <r>
    <x v="1"/>
  </r>
  <r>
    <x v="4"/>
  </r>
  <r>
    <x v="3"/>
  </r>
  <r>
    <x v="3"/>
  </r>
  <r>
    <x v="3"/>
  </r>
  <r>
    <x v="3"/>
  </r>
  <r>
    <x v="3"/>
  </r>
  <r>
    <x v="1"/>
  </r>
  <r>
    <x v="1"/>
  </r>
  <r>
    <x v="3"/>
  </r>
  <r>
    <x v="3"/>
  </r>
  <r>
    <x v="1"/>
  </r>
  <r>
    <x v="3"/>
  </r>
  <r>
    <x v="1"/>
  </r>
  <r>
    <x v="1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</r>
  <r>
    <x v="1"/>
    <x v="1"/>
  </r>
  <r>
    <x v="0"/>
    <x v="2"/>
  </r>
  <r>
    <x v="1"/>
    <x v="3"/>
  </r>
  <r>
    <x v="1"/>
    <x v="1"/>
  </r>
  <r>
    <x v="0"/>
    <x v="0"/>
  </r>
  <r>
    <x v="2"/>
    <x v="1"/>
  </r>
  <r>
    <x v="2"/>
    <x v="1"/>
  </r>
  <r>
    <x v="1"/>
    <x v="0"/>
  </r>
  <r>
    <x v="0"/>
    <x v="3"/>
  </r>
  <r>
    <x v="0"/>
    <x v="3"/>
  </r>
  <r>
    <x v="2"/>
    <x v="1"/>
  </r>
  <r>
    <x v="2"/>
    <x v="3"/>
  </r>
  <r>
    <x v="1"/>
    <x v="0"/>
  </r>
  <r>
    <x v="2"/>
    <x v="2"/>
  </r>
  <r>
    <x v="1"/>
    <x v="1"/>
  </r>
  <r>
    <x v="0"/>
    <x v="0"/>
  </r>
  <r>
    <x v="2"/>
    <x v="1"/>
  </r>
  <r>
    <x v="2"/>
    <x v="3"/>
  </r>
  <r>
    <x v="2"/>
    <x v="1"/>
  </r>
  <r>
    <x v="2"/>
    <x v="1"/>
  </r>
  <r>
    <x v="0"/>
    <x v="3"/>
  </r>
  <r>
    <x v="1"/>
    <x v="3"/>
  </r>
  <r>
    <x v="0"/>
    <x v="0"/>
  </r>
  <r>
    <x v="0"/>
    <x v="0"/>
  </r>
  <r>
    <x v="1"/>
    <x v="3"/>
  </r>
  <r>
    <x v="1"/>
    <x v="1"/>
  </r>
  <r>
    <x v="0"/>
    <x v="3"/>
  </r>
  <r>
    <x v="1"/>
    <x v="1"/>
  </r>
  <r>
    <x v="2"/>
    <x v="3"/>
  </r>
  <r>
    <x v="0"/>
    <x v="3"/>
  </r>
  <r>
    <x v="2"/>
    <x v="3"/>
  </r>
  <r>
    <x v="2"/>
    <x v="1"/>
  </r>
  <r>
    <x v="0"/>
    <x v="4"/>
  </r>
  <r>
    <x v="2"/>
    <x v="3"/>
  </r>
  <r>
    <x v="2"/>
    <x v="1"/>
  </r>
  <r>
    <x v="2"/>
    <x v="3"/>
  </r>
  <r>
    <x v="1"/>
    <x v="1"/>
  </r>
  <r>
    <x v="2"/>
    <x v="1"/>
  </r>
  <r>
    <x v="0"/>
    <x v="3"/>
  </r>
  <r>
    <x v="0"/>
    <x v="2"/>
  </r>
  <r>
    <x v="2"/>
    <x v="3"/>
  </r>
  <r>
    <x v="0"/>
    <x v="3"/>
  </r>
  <r>
    <x v="2"/>
    <x v="1"/>
  </r>
  <r>
    <x v="2"/>
    <x v="1"/>
  </r>
  <r>
    <x v="2"/>
    <x v="3"/>
  </r>
  <r>
    <x v="0"/>
    <x v="0"/>
  </r>
  <r>
    <x v="0"/>
    <x v="2"/>
  </r>
  <r>
    <x v="2"/>
    <x v="3"/>
  </r>
  <r>
    <x v="0"/>
    <x v="3"/>
  </r>
  <r>
    <x v="2"/>
    <x v="3"/>
  </r>
  <r>
    <x v="1"/>
    <x v="3"/>
  </r>
  <r>
    <x v="0"/>
    <x v="3"/>
  </r>
  <r>
    <x v="1"/>
    <x v="1"/>
  </r>
  <r>
    <x v="2"/>
    <x v="3"/>
  </r>
  <r>
    <x v="2"/>
    <x v="3"/>
  </r>
  <r>
    <x v="0"/>
    <x v="2"/>
  </r>
  <r>
    <x v="2"/>
    <x v="1"/>
  </r>
  <r>
    <x v="0"/>
    <x v="3"/>
  </r>
  <r>
    <x v="2"/>
    <x v="1"/>
  </r>
  <r>
    <x v="0"/>
    <x v="3"/>
  </r>
  <r>
    <x v="1"/>
    <x v="3"/>
  </r>
  <r>
    <x v="0"/>
    <x v="0"/>
  </r>
  <r>
    <x v="0"/>
    <x v="4"/>
  </r>
  <r>
    <x v="0"/>
    <x v="3"/>
  </r>
  <r>
    <x v="1"/>
    <x v="1"/>
  </r>
  <r>
    <x v="0"/>
    <x v="3"/>
  </r>
  <r>
    <x v="0"/>
    <x v="3"/>
  </r>
  <r>
    <x v="2"/>
    <x v="1"/>
  </r>
  <r>
    <x v="2"/>
    <x v="3"/>
  </r>
  <r>
    <x v="0"/>
    <x v="3"/>
  </r>
  <r>
    <x v="0"/>
    <x v="3"/>
  </r>
  <r>
    <x v="0"/>
    <x v="0"/>
  </r>
  <r>
    <x v="1"/>
    <x v="1"/>
  </r>
  <r>
    <x v="0"/>
    <x v="3"/>
  </r>
  <r>
    <x v="1"/>
    <x v="3"/>
  </r>
  <r>
    <x v="2"/>
    <x v="1"/>
  </r>
  <r>
    <x v="1"/>
    <x v="4"/>
  </r>
  <r>
    <x v="0"/>
    <x v="3"/>
  </r>
  <r>
    <x v="0"/>
    <x v="3"/>
  </r>
  <r>
    <x v="1"/>
    <x v="3"/>
  </r>
  <r>
    <x v="0"/>
    <x v="3"/>
  </r>
  <r>
    <x v="2"/>
    <x v="3"/>
  </r>
  <r>
    <x v="0"/>
    <x v="1"/>
  </r>
  <r>
    <x v="1"/>
    <x v="1"/>
  </r>
  <r>
    <x v="2"/>
    <x v="3"/>
  </r>
  <r>
    <x v="1"/>
    <x v="3"/>
  </r>
  <r>
    <x v="2"/>
    <x v="1"/>
  </r>
  <r>
    <x v="0"/>
    <x v="3"/>
  </r>
  <r>
    <x v="0"/>
    <x v="1"/>
  </r>
  <r>
    <x v="0"/>
    <x v="1"/>
  </r>
  <r>
    <x v="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</r>
  <r>
    <x v="1"/>
  </r>
  <r>
    <x v="2"/>
  </r>
  <r>
    <x v="3"/>
  </r>
  <r>
    <x v="1"/>
  </r>
  <r>
    <x v="0"/>
  </r>
  <r>
    <x v="1"/>
  </r>
  <r>
    <x v="1"/>
  </r>
  <r>
    <x v="0"/>
  </r>
  <r>
    <x v="3"/>
  </r>
  <r>
    <x v="3"/>
  </r>
  <r>
    <x v="1"/>
  </r>
  <r>
    <x v="3"/>
  </r>
  <r>
    <x v="0"/>
  </r>
  <r>
    <x v="2"/>
  </r>
  <r>
    <x v="1"/>
  </r>
  <r>
    <x v="0"/>
  </r>
  <r>
    <x v="1"/>
  </r>
  <r>
    <x v="3"/>
  </r>
  <r>
    <x v="1"/>
  </r>
  <r>
    <x v="1"/>
  </r>
  <r>
    <x v="3"/>
  </r>
  <r>
    <x v="3"/>
  </r>
  <r>
    <x v="0"/>
  </r>
  <r>
    <x v="0"/>
  </r>
  <r>
    <x v="3"/>
  </r>
  <r>
    <x v="1"/>
  </r>
  <r>
    <x v="3"/>
  </r>
  <r>
    <x v="1"/>
  </r>
  <r>
    <x v="3"/>
  </r>
  <r>
    <x v="3"/>
  </r>
  <r>
    <x v="3"/>
  </r>
  <r>
    <x v="1"/>
  </r>
  <r>
    <x v="4"/>
  </r>
  <r>
    <x v="3"/>
  </r>
  <r>
    <x v="1"/>
  </r>
  <r>
    <x v="3"/>
  </r>
  <r>
    <x v="1"/>
  </r>
  <r>
    <x v="1"/>
  </r>
  <r>
    <x v="3"/>
  </r>
  <r>
    <x v="2"/>
  </r>
  <r>
    <x v="3"/>
  </r>
  <r>
    <x v="3"/>
  </r>
  <r>
    <x v="1"/>
  </r>
  <r>
    <x v="1"/>
  </r>
  <r>
    <x v="3"/>
  </r>
  <r>
    <x v="0"/>
  </r>
  <r>
    <x v="2"/>
  </r>
  <r>
    <x v="3"/>
  </r>
  <r>
    <x v="3"/>
  </r>
  <r>
    <x v="3"/>
  </r>
  <r>
    <x v="3"/>
  </r>
  <r>
    <x v="3"/>
  </r>
  <r>
    <x v="1"/>
  </r>
  <r>
    <x v="3"/>
  </r>
  <r>
    <x v="3"/>
  </r>
  <r>
    <x v="2"/>
  </r>
  <r>
    <x v="1"/>
  </r>
  <r>
    <x v="3"/>
  </r>
  <r>
    <x v="1"/>
  </r>
  <r>
    <x v="3"/>
  </r>
  <r>
    <x v="3"/>
  </r>
  <r>
    <x v="0"/>
  </r>
  <r>
    <x v="4"/>
  </r>
  <r>
    <x v="3"/>
  </r>
  <r>
    <x v="1"/>
  </r>
  <r>
    <x v="3"/>
  </r>
  <r>
    <x v="3"/>
  </r>
  <r>
    <x v="1"/>
  </r>
  <r>
    <x v="3"/>
  </r>
  <r>
    <x v="3"/>
  </r>
  <r>
    <x v="3"/>
  </r>
  <r>
    <x v="0"/>
  </r>
  <r>
    <x v="1"/>
  </r>
  <r>
    <x v="3"/>
  </r>
  <r>
    <x v="3"/>
  </r>
  <r>
    <x v="1"/>
  </r>
  <r>
    <x v="4"/>
  </r>
  <r>
    <x v="3"/>
  </r>
  <r>
    <x v="3"/>
  </r>
  <r>
    <x v="3"/>
  </r>
  <r>
    <x v="3"/>
  </r>
  <r>
    <x v="3"/>
  </r>
  <r>
    <x v="1"/>
  </r>
  <r>
    <x v="1"/>
  </r>
  <r>
    <x v="3"/>
  </r>
  <r>
    <x v="3"/>
  </r>
  <r>
    <x v="1"/>
  </r>
  <r>
    <x v="3"/>
  </r>
  <r>
    <x v="1"/>
  </r>
  <r>
    <x v="1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</r>
  <r>
    <x v="1"/>
  </r>
  <r>
    <x v="0"/>
  </r>
  <r>
    <x v="0"/>
  </r>
  <r>
    <x v="2"/>
  </r>
  <r>
    <x v="3"/>
  </r>
  <r>
    <x v="1"/>
  </r>
  <r>
    <x v="2"/>
  </r>
  <r>
    <x v="0"/>
  </r>
  <r>
    <x v="0"/>
  </r>
  <r>
    <x v="0"/>
  </r>
  <r>
    <x v="1"/>
  </r>
  <r>
    <x v="2"/>
  </r>
  <r>
    <x v="0"/>
  </r>
  <r>
    <x v="1"/>
  </r>
  <r>
    <x v="1"/>
  </r>
  <r>
    <x v="3"/>
  </r>
  <r>
    <x v="4"/>
  </r>
  <r>
    <x v="2"/>
  </r>
  <r>
    <x v="2"/>
  </r>
  <r>
    <x v="2"/>
  </r>
  <r>
    <x v="0"/>
  </r>
  <r>
    <x v="1"/>
  </r>
  <r>
    <x v="3"/>
  </r>
  <r>
    <x v="0"/>
  </r>
  <r>
    <x v="1"/>
  </r>
  <r>
    <x v="1"/>
  </r>
  <r>
    <x v="1"/>
  </r>
  <r>
    <x v="2"/>
  </r>
  <r>
    <x v="2"/>
  </r>
  <r>
    <x v="5"/>
  </r>
  <r>
    <x v="1"/>
  </r>
  <r>
    <x v="2"/>
  </r>
  <r>
    <x v="6"/>
  </r>
  <r>
    <x v="1"/>
  </r>
  <r>
    <x v="1"/>
  </r>
  <r>
    <x v="1"/>
  </r>
  <r>
    <x v="1"/>
  </r>
  <r>
    <x v="2"/>
  </r>
  <r>
    <x v="1"/>
  </r>
  <r>
    <x v="3"/>
  </r>
  <r>
    <x v="2"/>
  </r>
  <r>
    <x v="5"/>
  </r>
  <r>
    <x v="4"/>
  </r>
  <r>
    <x v="4"/>
  </r>
  <r>
    <x v="2"/>
  </r>
  <r>
    <x v="3"/>
  </r>
  <r>
    <x v="3"/>
  </r>
  <r>
    <x v="1"/>
  </r>
  <r>
    <x v="5"/>
  </r>
  <r>
    <x v="2"/>
  </r>
  <r>
    <x v="1"/>
  </r>
  <r>
    <x v="3"/>
  </r>
  <r>
    <x v="2"/>
  </r>
  <r>
    <x v="2"/>
  </r>
  <r>
    <x v="1"/>
  </r>
  <r>
    <x v="3"/>
  </r>
  <r>
    <x v="2"/>
  </r>
  <r>
    <x v="0"/>
  </r>
  <r>
    <x v="1"/>
  </r>
  <r>
    <x v="5"/>
  </r>
  <r>
    <x v="0"/>
  </r>
  <r>
    <x v="3"/>
  </r>
  <r>
    <x v="6"/>
  </r>
  <r>
    <x v="0"/>
  </r>
  <r>
    <x v="2"/>
  </r>
  <r>
    <x v="1"/>
  </r>
  <r>
    <x v="5"/>
  </r>
  <r>
    <x v="1"/>
  </r>
  <r>
    <x v="1"/>
  </r>
  <r>
    <x v="0"/>
  </r>
  <r>
    <x v="0"/>
  </r>
  <r>
    <x v="3"/>
  </r>
  <r>
    <x v="1"/>
  </r>
  <r>
    <x v="3"/>
  </r>
  <r>
    <x v="0"/>
  </r>
  <r>
    <x v="2"/>
  </r>
  <r>
    <x v="6"/>
  </r>
  <r>
    <x v="5"/>
  </r>
  <r>
    <x v="1"/>
  </r>
  <r>
    <x v="1"/>
  </r>
  <r>
    <x v="5"/>
  </r>
  <r>
    <x v="2"/>
  </r>
  <r>
    <x v="1"/>
  </r>
  <r>
    <x v="1"/>
  </r>
  <r>
    <x v="2"/>
  </r>
  <r>
    <x v="5"/>
  </r>
  <r>
    <x v="1"/>
  </r>
  <r>
    <x v="5"/>
  </r>
  <r>
    <x v="1"/>
  </r>
  <r>
    <x v="1"/>
  </r>
  <r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</r>
  <r>
    <x v="0"/>
    <x v="0"/>
  </r>
  <r>
    <x v="0"/>
    <x v="0"/>
  </r>
  <r>
    <x v="0"/>
    <x v="1"/>
  </r>
  <r>
    <x v="0"/>
    <x v="1"/>
  </r>
  <r>
    <x v="1"/>
    <x v="2"/>
  </r>
  <r>
    <x v="2"/>
    <x v="3"/>
  </r>
  <r>
    <x v="1"/>
    <x v="4"/>
  </r>
  <r>
    <x v="0"/>
    <x v="1"/>
  </r>
  <r>
    <x v="1"/>
    <x v="5"/>
  </r>
  <r>
    <x v="0"/>
    <x v="6"/>
  </r>
  <r>
    <x v="1"/>
    <x v="7"/>
  </r>
  <r>
    <x v="0"/>
    <x v="8"/>
  </r>
  <r>
    <x v="1"/>
    <x v="9"/>
  </r>
  <r>
    <x v="0"/>
    <x v="1"/>
  </r>
  <r>
    <x v="0"/>
    <x v="10"/>
  </r>
  <r>
    <x v="1"/>
    <x v="11"/>
  </r>
  <r>
    <x v="0"/>
    <x v="7"/>
  </r>
  <r>
    <x v="0"/>
    <x v="12"/>
  </r>
  <r>
    <x v="1"/>
    <x v="2"/>
  </r>
  <r>
    <x v="0"/>
    <x v="10"/>
  </r>
  <r>
    <x v="0"/>
    <x v="12"/>
  </r>
  <r>
    <x v="0"/>
    <x v="8"/>
  </r>
  <r>
    <x v="1"/>
    <x v="13"/>
  </r>
  <r>
    <x v="0"/>
    <x v="1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18"/>
  </r>
  <r>
    <x v="1"/>
    <x v="18"/>
  </r>
  <r>
    <x v="1"/>
    <x v="19"/>
  </r>
  <r>
    <x v="1"/>
    <x v="20"/>
  </r>
  <r>
    <x v="1"/>
    <x v="21"/>
  </r>
  <r>
    <x v="0"/>
    <x v="22"/>
  </r>
  <r>
    <x v="1"/>
    <x v="23"/>
  </r>
  <r>
    <x v="0"/>
    <x v="6"/>
  </r>
  <r>
    <x v="0"/>
    <x v="6"/>
  </r>
  <r>
    <x v="1"/>
    <x v="24"/>
  </r>
  <r>
    <x v="1"/>
    <x v="25"/>
  </r>
  <r>
    <x v="1"/>
    <x v="26"/>
  </r>
  <r>
    <x v="0"/>
    <x v="19"/>
  </r>
  <r>
    <x v="0"/>
    <x v="27"/>
  </r>
  <r>
    <x v="1"/>
    <x v="28"/>
  </r>
  <r>
    <x v="1"/>
    <x v="29"/>
  </r>
  <r>
    <x v="1"/>
    <x v="30"/>
  </r>
  <r>
    <x v="0"/>
    <x v="14"/>
  </r>
  <r>
    <x v="1"/>
    <x v="31"/>
  </r>
  <r>
    <x v="1"/>
    <x v="32"/>
  </r>
  <r>
    <x v="0"/>
    <x v="28"/>
  </r>
  <r>
    <x v="0"/>
    <x v="28"/>
  </r>
  <r>
    <x v="1"/>
    <x v="25"/>
  </r>
  <r>
    <x v="1"/>
    <x v="33"/>
  </r>
  <r>
    <x v="1"/>
    <x v="29"/>
  </r>
  <r>
    <x v="0"/>
    <x v="0"/>
  </r>
  <r>
    <x v="1"/>
    <x v="34"/>
  </r>
  <r>
    <x v="0"/>
    <x v="35"/>
  </r>
  <r>
    <x v="1"/>
    <x v="36"/>
  </r>
  <r>
    <x v="0"/>
    <x v="37"/>
  </r>
  <r>
    <x v="1"/>
    <x v="38"/>
  </r>
  <r>
    <x v="1"/>
    <x v="2"/>
  </r>
  <r>
    <x v="1"/>
    <x v="2"/>
  </r>
  <r>
    <x v="1"/>
    <x v="2"/>
  </r>
  <r>
    <x v="2"/>
    <x v="39"/>
  </r>
  <r>
    <x v="1"/>
    <x v="15"/>
  </r>
  <r>
    <x v="2"/>
    <x v="15"/>
  </r>
  <r>
    <x v="1"/>
    <x v="17"/>
  </r>
  <r>
    <x v="1"/>
    <x v="40"/>
  </r>
  <r>
    <x v="1"/>
    <x v="40"/>
  </r>
  <r>
    <x v="2"/>
    <x v="41"/>
  </r>
  <r>
    <x v="0"/>
    <x v="26"/>
  </r>
  <r>
    <x v="1"/>
    <x v="42"/>
  </r>
  <r>
    <x v="0"/>
    <x v="13"/>
  </r>
  <r>
    <x v="1"/>
    <x v="43"/>
  </r>
  <r>
    <x v="2"/>
    <x v="26"/>
  </r>
  <r>
    <x v="3"/>
    <x v="18"/>
  </r>
  <r>
    <x v="3"/>
    <x v="3"/>
  </r>
  <r>
    <x v="3"/>
    <x v="11"/>
  </r>
  <r>
    <x v="4"/>
    <x v="44"/>
  </r>
  <r>
    <x v="4"/>
    <x v="45"/>
  </r>
  <r>
    <x v="3"/>
    <x v="46"/>
  </r>
  <r>
    <x v="4"/>
    <x v="47"/>
  </r>
  <r>
    <x v="3"/>
    <x v="48"/>
  </r>
  <r>
    <x v="3"/>
    <x v="49"/>
  </r>
  <r>
    <x v="3"/>
    <x v="50"/>
  </r>
  <r>
    <x v="3"/>
    <x v="50"/>
  </r>
  <r>
    <x v="1"/>
    <x v="51"/>
  </r>
  <r>
    <x v="3"/>
    <x v="7"/>
  </r>
  <r>
    <x v="1"/>
    <x v="28"/>
  </r>
  <r>
    <x v="3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65178-C5A0-AF45-91A4-09B36F5ED31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BodyStyle Labels">
  <location ref="C3:D9" firstHeaderRow="1" firstDataRow="1" firstDataCol="1"/>
  <pivotFields count="1">
    <pivotField axis="axisRow" dataField="1" showAll="0">
      <items count="6">
        <item x="1"/>
        <item x="2"/>
        <item x="4"/>
        <item x="0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odyStyle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2AC8F-E5BB-4946-A610-BA212BCFEABC}" name="PivotTable10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29:J34" firstHeaderRow="1" firstDataRow="2" firstDataCol="1"/>
  <pivotFields count="2">
    <pivotField axis="axisCol" showAll="0">
      <items count="6">
        <item x="0"/>
        <item x="2"/>
        <item x="4"/>
        <item x="3"/>
        <item x="1"/>
        <item t="default"/>
      </items>
    </pivotField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%  of  Row" fld="1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FECA1-5757-1A44-AD68-3307824A0F68}" name="PivotTable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odtStyle">
  <location ref="C4:D10" firstHeaderRow="1" firstDataRow="1" firstDataCol="1"/>
  <pivotFields count="1">
    <pivotField axis="axisRow" dataField="1" showAll="0">
      <items count="6">
        <item x="1"/>
        <item x="2"/>
        <item x="4"/>
        <item x="0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odySty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44386-DEF3-384F-AC64-A1DAFEF353C7}" name="PivotTable1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odyStyke">
  <location ref="C14:D20" firstHeaderRow="1" firstDataRow="1" firstDataCol="1"/>
  <pivotFields count="1">
    <pivotField axis="axisRow" dataField="1" showAll="0">
      <items count="6">
        <item x="1"/>
        <item x="2"/>
        <item x="4"/>
        <item x="0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% of BodyStyle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81158-10E2-8F4A-9E36-64B9C8555A78}" name="PivotTable1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gment">
  <location ref="C15:D23" firstHeaderRow="1" firstDataRow="1" firstDataCol="1"/>
  <pivotFields count="1">
    <pivotField axis="axisRow" dataField="1" showAll="0">
      <items count="8">
        <item x="4"/>
        <item x="2"/>
        <item x="1"/>
        <item x="0"/>
        <item x="5"/>
        <item x="3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% of Segment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CCB1D-B48A-AD46-B28A-5742E348EB66}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gment">
  <location ref="C4:D12" firstHeaderRow="1" firstDataRow="1" firstDataCol="1"/>
  <pivotFields count="1">
    <pivotField axis="axisRow" dataField="1" showAll="0">
      <items count="8">
        <item x="4"/>
        <item x="2"/>
        <item x="1"/>
        <item x="0"/>
        <item x="5"/>
        <item x="3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egm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3A684-EE31-D94A-8FC0-AB7A1C687832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BodyStyle Labels">
  <location ref="C13:D19" firstHeaderRow="1" firstDataRow="1" firstDataCol="1"/>
  <pivotFields count="1">
    <pivotField axis="axisRow" dataField="1" showAll="0">
      <items count="6">
        <item x="1"/>
        <item x="2"/>
        <item x="4"/>
        <item x="0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% of BodyStyle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54373-91A8-3349-94F0-6313A0398283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BodyStyle">
  <location ref="D26:H33" firstHeaderRow="1" firstDataRow="2" firstDataCol="1"/>
  <pivotFields count="2">
    <pivotField axis="axisCol" dataField="1" showAll="0">
      <items count="4">
        <item x="0"/>
        <item x="2"/>
        <item x="1"/>
        <item t="default"/>
      </items>
    </pivotField>
    <pivotField axis="axisRow" showAll="0">
      <items count="6">
        <item x="1"/>
        <item x="2"/>
        <item x="4"/>
        <item x="0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% Column Total" fld="0" subtotal="count" showDataAs="percentOfCol" baseField="0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A44F7-5D6C-E045-BDEA-08CE3021D014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odyStyle">
  <location ref="D15:H22" firstHeaderRow="1" firstDataRow="2" firstDataCol="1"/>
  <pivotFields count="2">
    <pivotField axis="axisCol" dataField="1" showAll="0">
      <items count="4">
        <item x="0"/>
        <item x="2"/>
        <item x="1"/>
        <item t="default"/>
      </items>
    </pivotField>
    <pivotField axis="axisRow" showAll="0">
      <items count="6">
        <item x="1"/>
        <item x="2"/>
        <item x="4"/>
        <item x="0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% Grand Total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53F43-2AE4-F746-BAF7-B12170C323DD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odyStyle ">
  <location ref="D4:H11" firstHeaderRow="1" firstDataRow="2" firstDataCol="1"/>
  <pivotFields count="2">
    <pivotField axis="axisCol" dataField="1" showAll="0">
      <items count="4">
        <item x="0"/>
        <item x="2"/>
        <item x="1"/>
        <item t="default"/>
      </items>
    </pivotField>
    <pivotField axis="axisRow" showAll="0">
      <items count="6">
        <item x="1"/>
        <item x="2"/>
        <item x="4"/>
        <item x="0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PowerTra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E9AA0-15AE-C64C-BFBA-3DABF25495E7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BodyStyle ">
  <location ref="D37:H44" firstHeaderRow="1" firstDataRow="2" firstDataCol="1"/>
  <pivotFields count="2">
    <pivotField axis="axisCol" dataField="1" showAll="0">
      <items count="4">
        <item x="0"/>
        <item x="2"/>
        <item x="1"/>
        <item t="default"/>
      </items>
    </pivotField>
    <pivotField axis="axisRow" showAll="0">
      <items count="6">
        <item x="1"/>
        <item x="2"/>
        <item x="4"/>
        <item x="0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% Row Total" fld="0" subtotal="count" showDataAs="percentOfRow" baseField="0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90096-B112-094B-8226-D43B10B192E5}" name="PivotTable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J9" firstHeaderRow="1" firstDataRow="2" firstDataCol="1"/>
  <pivotFields count="2">
    <pivotField axis="axisCol" showAll="0">
      <items count="6">
        <item x="0"/>
        <item x="2"/>
        <item x="4"/>
        <item x="3"/>
        <item x="1"/>
        <item t="default"/>
      </items>
    </pivotField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fficiency_WhK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C190C-84D5-2446-A6F7-3D2792D40AD3}" name="PivotTable1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12:J17" firstHeaderRow="1" firstDataRow="2" firstDataCol="1"/>
  <pivotFields count="2">
    <pivotField axis="axisCol" showAll="0">
      <items count="6">
        <item x="0"/>
        <item x="2"/>
        <item x="4"/>
        <item x="3"/>
        <item x="1"/>
        <item t="default"/>
      </items>
    </pivotField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fficiency_WhKm" fld="1" subtotal="count" showDataAs="percentOfTotal" baseField="0" baseItem="0" numFmtId="1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793F5-6893-4F4F-AB27-9CE6C86C2E9E}" name="PivotTable1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D20:J25" firstHeaderRow="1" firstDataRow="2" firstDataCol="1"/>
  <pivotFields count="2">
    <pivotField axis="axisCol" showAll="0">
      <items count="6">
        <item x="0"/>
        <item x="2"/>
        <item x="4"/>
        <item x="3"/>
        <item x="1"/>
        <item t="default"/>
      </items>
    </pivotField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% of Column" fld="1" subtotal="count" showDataAs="percentOfCol" baseField="0" baseItem="0" numFmtId="10"/>
  </dataFields>
  <formats count="1">
    <format dxfId="0">
      <pivotArea type="all" dataOnly="0" outline="0" fieldPosition="0"/>
    </format>
  </formats>
  <chartFormats count="15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9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9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9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9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9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97CD-FBDF-484B-A92C-B88C32E6155B}">
  <dimension ref="A1:B14"/>
  <sheetViews>
    <sheetView zoomScale="160" zoomScaleNormal="160" workbookViewId="0"/>
  </sheetViews>
  <sheetFormatPr baseColWidth="10" defaultColWidth="8.83203125" defaultRowHeight="15" x14ac:dyDescent="0.2"/>
  <cols>
    <col min="1" max="1" width="16.5" bestFit="1" customWidth="1"/>
    <col min="2" max="2" width="71.5" bestFit="1" customWidth="1"/>
  </cols>
  <sheetData>
    <row r="1" spans="1:2" x14ac:dyDescent="0.2">
      <c r="A1" s="1" t="s">
        <v>27</v>
      </c>
      <c r="B1" s="1" t="s">
        <v>26</v>
      </c>
    </row>
    <row r="2" spans="1:2" x14ac:dyDescent="0.2">
      <c r="A2" t="s">
        <v>25</v>
      </c>
      <c r="B2" t="s">
        <v>24</v>
      </c>
    </row>
    <row r="3" spans="1:2" x14ac:dyDescent="0.2">
      <c r="A3" t="s">
        <v>23</v>
      </c>
      <c r="B3" t="s">
        <v>22</v>
      </c>
    </row>
    <row r="4" spans="1:2" x14ac:dyDescent="0.2">
      <c r="A4" t="s">
        <v>21</v>
      </c>
      <c r="B4" t="s">
        <v>20</v>
      </c>
    </row>
    <row r="5" spans="1:2" x14ac:dyDescent="0.2">
      <c r="A5" t="s">
        <v>19</v>
      </c>
      <c r="B5" t="s">
        <v>18</v>
      </c>
    </row>
    <row r="6" spans="1:2" x14ac:dyDescent="0.2">
      <c r="A6" t="s">
        <v>17</v>
      </c>
      <c r="B6" t="s">
        <v>16</v>
      </c>
    </row>
    <row r="7" spans="1:2" x14ac:dyDescent="0.2">
      <c r="A7" t="s">
        <v>15</v>
      </c>
      <c r="B7" t="s">
        <v>14</v>
      </c>
    </row>
    <row r="8" spans="1:2" x14ac:dyDescent="0.2">
      <c r="A8" t="s">
        <v>13</v>
      </c>
      <c r="B8" t="s">
        <v>12</v>
      </c>
    </row>
    <row r="9" spans="1:2" x14ac:dyDescent="0.2">
      <c r="A9" t="s">
        <v>11</v>
      </c>
      <c r="B9" t="s">
        <v>10</v>
      </c>
    </row>
    <row r="10" spans="1:2" x14ac:dyDescent="0.2">
      <c r="A10" t="s">
        <v>9</v>
      </c>
      <c r="B10" t="s">
        <v>8</v>
      </c>
    </row>
    <row r="11" spans="1:2" x14ac:dyDescent="0.2">
      <c r="A11" t="s">
        <v>7</v>
      </c>
      <c r="B11" t="s">
        <v>6</v>
      </c>
    </row>
    <row r="12" spans="1:2" x14ac:dyDescent="0.2">
      <c r="A12" t="s">
        <v>5</v>
      </c>
      <c r="B12" t="s">
        <v>4</v>
      </c>
    </row>
    <row r="13" spans="1:2" x14ac:dyDescent="0.2">
      <c r="A13" t="s">
        <v>3</v>
      </c>
      <c r="B13" t="s">
        <v>2</v>
      </c>
    </row>
    <row r="14" spans="1:2" x14ac:dyDescent="0.2">
      <c r="A14" t="s">
        <v>1</v>
      </c>
      <c r="B14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55A0-F326-4B75-A099-E05A17B109C4}">
  <dimension ref="A1:P93"/>
  <sheetViews>
    <sheetView workbookViewId="0">
      <selection activeCell="N10" sqref="N10"/>
    </sheetView>
  </sheetViews>
  <sheetFormatPr baseColWidth="10" defaultColWidth="8.83203125" defaultRowHeight="15" x14ac:dyDescent="0.2"/>
  <cols>
    <col min="1" max="1" width="8.6640625" bestFit="1" customWidth="1"/>
    <col min="3" max="3" width="24.33203125" customWidth="1"/>
    <col min="4" max="4" width="17.33203125" customWidth="1"/>
    <col min="6" max="6" width="26.83203125" customWidth="1"/>
    <col min="9" max="9" width="13.6640625" customWidth="1"/>
  </cols>
  <sheetData>
    <row r="1" spans="1:16" x14ac:dyDescent="0.2">
      <c r="A1" s="1" t="s">
        <v>21</v>
      </c>
    </row>
    <row r="2" spans="1:16" ht="16" thickBot="1" x14ac:dyDescent="0.25">
      <c r="A2">
        <v>4.5999999999999996</v>
      </c>
    </row>
    <row r="3" spans="1:16" ht="16" thickBot="1" x14ac:dyDescent="0.25">
      <c r="A3">
        <v>10</v>
      </c>
      <c r="C3" s="51" t="s">
        <v>21</v>
      </c>
      <c r="D3" s="51"/>
      <c r="F3" s="147" t="s">
        <v>219</v>
      </c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6" x14ac:dyDescent="0.2">
      <c r="A4">
        <v>4.7</v>
      </c>
      <c r="F4" s="79" t="s">
        <v>198</v>
      </c>
      <c r="G4" s="80"/>
      <c r="H4" s="80"/>
      <c r="I4" s="81"/>
      <c r="J4" s="19"/>
      <c r="K4" s="19"/>
      <c r="L4" s="19"/>
      <c r="M4" s="19"/>
      <c r="N4" s="19"/>
      <c r="O4" s="19"/>
      <c r="P4" s="19"/>
    </row>
    <row r="5" spans="1:16" x14ac:dyDescent="0.2">
      <c r="A5">
        <v>6.8</v>
      </c>
      <c r="C5" t="s">
        <v>237</v>
      </c>
      <c r="D5">
        <v>7.0076086956521735</v>
      </c>
      <c r="F5" s="82"/>
      <c r="G5" s="83"/>
      <c r="H5" s="83"/>
      <c r="I5" s="84"/>
      <c r="J5" s="19"/>
      <c r="K5" s="19"/>
      <c r="L5" s="19"/>
      <c r="M5" s="19"/>
      <c r="N5" s="19"/>
      <c r="O5" s="19"/>
      <c r="P5" s="19"/>
    </row>
    <row r="6" spans="1:16" x14ac:dyDescent="0.2">
      <c r="A6">
        <v>9.5</v>
      </c>
      <c r="C6" t="s">
        <v>227</v>
      </c>
      <c r="D6">
        <v>0.24446199446112418</v>
      </c>
      <c r="F6" s="85" t="s">
        <v>199</v>
      </c>
      <c r="G6" s="86"/>
      <c r="H6" s="86"/>
      <c r="I6" s="87"/>
      <c r="J6" s="19"/>
      <c r="K6" s="19"/>
      <c r="L6" s="19"/>
      <c r="M6" s="19"/>
      <c r="N6" s="19"/>
      <c r="O6" s="19"/>
      <c r="P6" s="19"/>
    </row>
    <row r="7" spans="1:16" x14ac:dyDescent="0.2">
      <c r="A7">
        <v>2.8</v>
      </c>
      <c r="C7" t="s">
        <v>238</v>
      </c>
      <c r="D7">
        <v>7.3</v>
      </c>
      <c r="F7" s="20" t="s">
        <v>200</v>
      </c>
      <c r="G7" s="21" t="s">
        <v>201</v>
      </c>
      <c r="H7" s="57" t="s">
        <v>267</v>
      </c>
      <c r="I7" s="148">
        <v>7</v>
      </c>
      <c r="J7" s="19"/>
      <c r="K7" s="19"/>
      <c r="L7" s="19"/>
      <c r="M7" s="19"/>
      <c r="N7" s="19"/>
      <c r="O7" s="19"/>
      <c r="P7" s="19"/>
    </row>
    <row r="8" spans="1:16" x14ac:dyDescent="0.2">
      <c r="A8">
        <v>9.6</v>
      </c>
      <c r="C8" t="s">
        <v>239</v>
      </c>
      <c r="D8">
        <v>9</v>
      </c>
      <c r="F8" s="20" t="s">
        <v>202</v>
      </c>
      <c r="G8" s="21" t="s">
        <v>201</v>
      </c>
      <c r="H8" s="31" t="s">
        <v>266</v>
      </c>
      <c r="I8" s="149">
        <v>7</v>
      </c>
      <c r="J8" s="19"/>
      <c r="K8" s="19"/>
      <c r="L8" s="19"/>
      <c r="M8" s="19"/>
      <c r="N8" s="19"/>
      <c r="O8" s="19"/>
      <c r="P8" s="19"/>
    </row>
    <row r="9" spans="1:16" x14ac:dyDescent="0.2">
      <c r="A9">
        <v>8.1</v>
      </c>
      <c r="C9" t="s">
        <v>240</v>
      </c>
      <c r="D9">
        <v>2.3447970785771175</v>
      </c>
      <c r="F9" s="23" t="s">
        <v>203</v>
      </c>
      <c r="G9" s="24"/>
      <c r="H9" s="24"/>
      <c r="I9" s="151" t="s">
        <v>268</v>
      </c>
      <c r="J9" s="19"/>
      <c r="K9" s="19"/>
      <c r="L9" s="19"/>
      <c r="M9" s="19"/>
      <c r="N9" s="19"/>
      <c r="O9" s="19"/>
      <c r="P9" s="19"/>
    </row>
    <row r="10" spans="1:16" x14ac:dyDescent="0.2">
      <c r="A10">
        <v>5.6</v>
      </c>
      <c r="C10" t="s">
        <v>241</v>
      </c>
      <c r="D10">
        <v>5.4980733397037858</v>
      </c>
      <c r="F10" s="85" t="s">
        <v>204</v>
      </c>
      <c r="G10" s="86"/>
      <c r="H10" s="86"/>
      <c r="I10" s="87"/>
      <c r="J10" s="19"/>
      <c r="K10" s="19"/>
      <c r="L10" s="19"/>
      <c r="M10" s="19"/>
      <c r="N10" s="19"/>
      <c r="O10" s="19"/>
      <c r="P10" s="19"/>
    </row>
    <row r="11" spans="1:16" x14ac:dyDescent="0.2">
      <c r="A11">
        <v>6.3</v>
      </c>
      <c r="C11" t="s">
        <v>242</v>
      </c>
      <c r="D11">
        <v>-0.53257600925473403</v>
      </c>
      <c r="F11" s="25"/>
      <c r="G11" s="26"/>
      <c r="H11" s="27" t="s">
        <v>205</v>
      </c>
      <c r="I11" s="150">
        <v>0.05</v>
      </c>
      <c r="J11" s="19"/>
      <c r="K11" s="19"/>
      <c r="L11" s="19"/>
      <c r="M11" s="19"/>
      <c r="N11" s="19"/>
      <c r="O11" s="19"/>
      <c r="P11" s="19"/>
    </row>
    <row r="12" spans="1:16" x14ac:dyDescent="0.2">
      <c r="A12">
        <v>5.0999999999999996</v>
      </c>
      <c r="C12" t="s">
        <v>243</v>
      </c>
      <c r="D12">
        <v>6.5338813634054443E-2</v>
      </c>
      <c r="F12" s="85" t="s">
        <v>206</v>
      </c>
      <c r="G12" s="86"/>
      <c r="H12" s="86"/>
      <c r="I12" s="87"/>
      <c r="J12" s="19"/>
      <c r="K12" s="19"/>
      <c r="L12" s="19"/>
      <c r="M12" s="19"/>
      <c r="N12" s="19"/>
      <c r="O12" s="19"/>
      <c r="P12" s="19"/>
    </row>
    <row r="13" spans="1:16" x14ac:dyDescent="0.2">
      <c r="A13">
        <v>7.9</v>
      </c>
      <c r="C13" t="s">
        <v>244</v>
      </c>
      <c r="D13">
        <v>9.8000000000000007</v>
      </c>
      <c r="F13" s="77" t="s">
        <v>208</v>
      </c>
      <c r="G13" s="78"/>
      <c r="H13" s="78"/>
      <c r="I13" s="156">
        <f>D17-1</f>
        <v>91</v>
      </c>
      <c r="J13" s="19"/>
      <c r="K13" s="19"/>
      <c r="L13" s="19"/>
      <c r="M13" s="19"/>
      <c r="N13" s="19"/>
      <c r="O13" s="19"/>
      <c r="P13" s="19"/>
    </row>
    <row r="14" spans="1:16" x14ac:dyDescent="0.2">
      <c r="A14">
        <v>7.9</v>
      </c>
      <c r="C14" t="s">
        <v>245</v>
      </c>
      <c r="D14">
        <v>2.5</v>
      </c>
      <c r="F14" s="88" t="s">
        <v>207</v>
      </c>
      <c r="G14" s="89"/>
      <c r="H14" s="90"/>
      <c r="I14" s="152">
        <f>_xlfn.T.INV(I11,I13)</f>
        <v>-1.6617711550616978</v>
      </c>
      <c r="J14" s="19"/>
      <c r="K14" s="19"/>
      <c r="L14" s="19"/>
      <c r="M14" s="19"/>
      <c r="N14" s="19"/>
      <c r="O14" s="19"/>
      <c r="P14" s="19"/>
    </row>
    <row r="15" spans="1:16" x14ac:dyDescent="0.2">
      <c r="A15">
        <v>4</v>
      </c>
      <c r="C15" t="s">
        <v>246</v>
      </c>
      <c r="D15">
        <v>12.3</v>
      </c>
      <c r="F15" s="85" t="s">
        <v>210</v>
      </c>
      <c r="G15" s="86"/>
      <c r="H15" s="86"/>
      <c r="I15" s="87"/>
      <c r="J15" s="19"/>
      <c r="K15" s="19"/>
      <c r="L15" s="19"/>
      <c r="M15" s="19"/>
      <c r="N15" s="19"/>
      <c r="O15" s="19"/>
      <c r="P15" s="19"/>
    </row>
    <row r="16" spans="1:16" x14ac:dyDescent="0.2">
      <c r="A16">
        <v>9.6999999999999993</v>
      </c>
      <c r="C16" t="s">
        <v>247</v>
      </c>
      <c r="D16">
        <v>644.69999999999993</v>
      </c>
      <c r="F16" s="88" t="s">
        <v>211</v>
      </c>
      <c r="G16" s="89"/>
      <c r="H16" s="90"/>
      <c r="I16">
        <v>2.3447970785771175</v>
      </c>
      <c r="J16" s="19"/>
      <c r="K16" s="19"/>
      <c r="L16" s="19"/>
      <c r="M16" s="19"/>
      <c r="N16" s="19"/>
      <c r="O16" s="19"/>
      <c r="P16" s="19"/>
    </row>
    <row r="17" spans="1:16" x14ac:dyDescent="0.2">
      <c r="A17">
        <v>7.9</v>
      </c>
      <c r="C17" t="s">
        <v>248</v>
      </c>
      <c r="D17">
        <v>92</v>
      </c>
      <c r="F17" s="88" t="s">
        <v>212</v>
      </c>
      <c r="G17" s="89"/>
      <c r="H17" s="90"/>
      <c r="I17">
        <v>7.0076086956521735</v>
      </c>
      <c r="J17" s="19"/>
      <c r="K17" s="19"/>
      <c r="L17" s="19"/>
      <c r="M17" s="19"/>
      <c r="N17" s="19"/>
      <c r="O17" s="19"/>
      <c r="P17" s="19"/>
    </row>
    <row r="18" spans="1:16" x14ac:dyDescent="0.2">
      <c r="A18">
        <v>2.8</v>
      </c>
      <c r="C18" t="s">
        <v>249</v>
      </c>
      <c r="D18">
        <v>12.3</v>
      </c>
      <c r="F18" s="88" t="s">
        <v>213</v>
      </c>
      <c r="G18" s="89"/>
      <c r="H18" s="90"/>
      <c r="I18">
        <v>92</v>
      </c>
      <c r="J18" s="19"/>
      <c r="K18" s="19"/>
      <c r="L18" s="19"/>
      <c r="M18" s="19"/>
      <c r="N18" s="19"/>
      <c r="O18" s="19"/>
      <c r="P18" s="19"/>
    </row>
    <row r="19" spans="1:16" x14ac:dyDescent="0.2">
      <c r="A19">
        <v>11.9</v>
      </c>
      <c r="C19" t="s">
        <v>250</v>
      </c>
      <c r="D19">
        <v>2.5</v>
      </c>
      <c r="F19" s="91"/>
      <c r="G19" s="92"/>
      <c r="H19" s="92"/>
      <c r="I19" s="93"/>
      <c r="J19" s="19"/>
      <c r="K19" s="32"/>
      <c r="L19" s="19"/>
      <c r="M19" s="19"/>
      <c r="N19" s="19"/>
      <c r="O19" s="19"/>
      <c r="P19" s="19"/>
    </row>
    <row r="20" spans="1:16" ht="16" thickBot="1" x14ac:dyDescent="0.25">
      <c r="A20">
        <v>8.1999999999999993</v>
      </c>
      <c r="C20" s="50" t="s">
        <v>251</v>
      </c>
      <c r="D20" s="50">
        <v>0.48559372092118835</v>
      </c>
      <c r="F20" s="88" t="s">
        <v>214</v>
      </c>
      <c r="G20" s="89"/>
      <c r="H20" s="90"/>
      <c r="I20" s="33">
        <f>I16/SQRT(I18)</f>
        <v>0.24446199446112418</v>
      </c>
      <c r="J20" s="19"/>
      <c r="K20" s="19"/>
      <c r="L20" s="19"/>
      <c r="M20" s="19"/>
      <c r="N20" s="19"/>
      <c r="O20" s="19"/>
      <c r="P20" s="19"/>
    </row>
    <row r="21" spans="1:16" x14ac:dyDescent="0.2">
      <c r="A21">
        <v>7.3</v>
      </c>
      <c r="F21" s="94" t="s">
        <v>220</v>
      </c>
      <c r="G21" s="95"/>
      <c r="H21" s="96"/>
      <c r="I21" s="33">
        <f>(I17-I7)/I20</f>
        <v>3.1124247631807083E-2</v>
      </c>
      <c r="J21" s="19"/>
      <c r="K21" s="19"/>
      <c r="L21" s="19"/>
      <c r="M21" s="19"/>
      <c r="N21" s="19"/>
      <c r="O21" s="19"/>
      <c r="P21" s="19"/>
    </row>
    <row r="22" spans="1:16" x14ac:dyDescent="0.2">
      <c r="A22">
        <v>8.1</v>
      </c>
      <c r="F22" s="88" t="s">
        <v>216</v>
      </c>
      <c r="G22" s="89"/>
      <c r="H22" s="90"/>
      <c r="I22" s="33">
        <f>_xlfn.T.DIST(I21,I13,TRUE)</f>
        <v>0.5123806929023963</v>
      </c>
      <c r="J22" s="19"/>
      <c r="K22" s="19"/>
      <c r="L22" s="19"/>
      <c r="M22" s="19"/>
      <c r="N22" s="19"/>
      <c r="O22" s="19"/>
      <c r="P22" s="19"/>
    </row>
    <row r="23" spans="1:16" x14ac:dyDescent="0.2">
      <c r="A23">
        <v>5.0999999999999996</v>
      </c>
      <c r="F23" s="91"/>
      <c r="G23" s="92"/>
      <c r="H23" s="92"/>
      <c r="I23" s="93"/>
      <c r="J23" s="19"/>
      <c r="K23" s="19"/>
      <c r="L23" s="19"/>
      <c r="M23" s="19"/>
      <c r="N23" s="19"/>
      <c r="O23" s="19"/>
      <c r="P23" s="19"/>
    </row>
    <row r="24" spans="1:16" x14ac:dyDescent="0.2">
      <c r="A24">
        <v>10</v>
      </c>
      <c r="F24" s="85" t="s">
        <v>217</v>
      </c>
      <c r="G24" s="86"/>
      <c r="H24" s="86"/>
      <c r="I24" s="87"/>
      <c r="J24" s="19"/>
      <c r="K24" s="19"/>
      <c r="L24" s="19"/>
      <c r="M24" s="19"/>
      <c r="N24" s="19"/>
      <c r="O24" s="19"/>
      <c r="P24" s="19"/>
    </row>
    <row r="25" spans="1:16" ht="16" thickBot="1" x14ac:dyDescent="0.25">
      <c r="A25">
        <v>3.5</v>
      </c>
      <c r="F25" s="153" t="s">
        <v>269</v>
      </c>
      <c r="G25" s="154"/>
      <c r="H25" s="154"/>
      <c r="I25" s="155"/>
      <c r="J25" s="19"/>
      <c r="K25" s="19"/>
      <c r="L25" s="19"/>
      <c r="M25" s="19"/>
      <c r="N25" s="19"/>
      <c r="O25" s="19"/>
      <c r="P25" s="19"/>
    </row>
    <row r="26" spans="1:16" x14ac:dyDescent="0.2">
      <c r="A26">
        <v>3.4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spans="1:16" x14ac:dyDescent="0.2">
      <c r="A27">
        <v>7.5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6" x14ac:dyDescent="0.2">
      <c r="A28">
        <v>9</v>
      </c>
    </row>
    <row r="29" spans="1:16" x14ac:dyDescent="0.2">
      <c r="A29">
        <v>4.9000000000000004</v>
      </c>
    </row>
    <row r="30" spans="1:16" x14ac:dyDescent="0.2">
      <c r="A30">
        <v>7.3</v>
      </c>
    </row>
    <row r="31" spans="1:16" x14ac:dyDescent="0.2">
      <c r="A31">
        <v>8.5</v>
      </c>
    </row>
    <row r="32" spans="1:16" x14ac:dyDescent="0.2">
      <c r="A32">
        <v>6.8</v>
      </c>
    </row>
    <row r="33" spans="1:1" x14ac:dyDescent="0.2">
      <c r="A33">
        <v>7.8</v>
      </c>
    </row>
    <row r="34" spans="1:1" x14ac:dyDescent="0.2">
      <c r="A34">
        <v>11.4</v>
      </c>
    </row>
    <row r="35" spans="1:1" x14ac:dyDescent="0.2">
      <c r="A35">
        <v>3</v>
      </c>
    </row>
    <row r="36" spans="1:1" x14ac:dyDescent="0.2">
      <c r="A36">
        <v>9</v>
      </c>
    </row>
    <row r="37" spans="1:1" x14ac:dyDescent="0.2">
      <c r="A37">
        <v>7.3</v>
      </c>
    </row>
    <row r="38" spans="1:1" x14ac:dyDescent="0.2">
      <c r="A38">
        <v>7.5</v>
      </c>
    </row>
    <row r="39" spans="1:1" x14ac:dyDescent="0.2">
      <c r="A39">
        <v>6.5</v>
      </c>
    </row>
    <row r="40" spans="1:1" x14ac:dyDescent="0.2">
      <c r="A40">
        <v>9.5</v>
      </c>
    </row>
    <row r="41" spans="1:1" x14ac:dyDescent="0.2">
      <c r="A41">
        <v>5</v>
      </c>
    </row>
    <row r="42" spans="1:1" x14ac:dyDescent="0.2">
      <c r="A42">
        <v>3.8</v>
      </c>
    </row>
    <row r="43" spans="1:1" x14ac:dyDescent="0.2">
      <c r="A43">
        <v>9.9</v>
      </c>
    </row>
    <row r="44" spans="1:1" x14ac:dyDescent="0.2">
      <c r="A44">
        <v>5.7</v>
      </c>
    </row>
    <row r="45" spans="1:1" x14ac:dyDescent="0.2">
      <c r="A45">
        <v>12.3</v>
      </c>
    </row>
    <row r="46" spans="1:1" x14ac:dyDescent="0.2">
      <c r="A46">
        <v>12.3</v>
      </c>
    </row>
    <row r="47" spans="1:1" x14ac:dyDescent="0.2">
      <c r="A47">
        <v>7.9</v>
      </c>
    </row>
    <row r="48" spans="1:1" x14ac:dyDescent="0.2">
      <c r="A48">
        <v>4</v>
      </c>
    </row>
    <row r="49" spans="1:1" x14ac:dyDescent="0.2">
      <c r="A49">
        <v>10</v>
      </c>
    </row>
    <row r="50" spans="1:1" x14ac:dyDescent="0.2">
      <c r="A50">
        <v>9</v>
      </c>
    </row>
    <row r="51" spans="1:1" x14ac:dyDescent="0.2">
      <c r="A51">
        <v>5.7</v>
      </c>
    </row>
    <row r="52" spans="1:1" x14ac:dyDescent="0.2">
      <c r="A52">
        <v>8.5</v>
      </c>
    </row>
    <row r="53" spans="1:1" x14ac:dyDescent="0.2">
      <c r="A53">
        <v>8.8000000000000007</v>
      </c>
    </row>
    <row r="54" spans="1:1" x14ac:dyDescent="0.2">
      <c r="A54">
        <v>4.5999999999999996</v>
      </c>
    </row>
    <row r="55" spans="1:1" x14ac:dyDescent="0.2">
      <c r="A55">
        <v>8.3000000000000007</v>
      </c>
    </row>
    <row r="56" spans="1:1" x14ac:dyDescent="0.2">
      <c r="A56">
        <v>8.6999999999999993</v>
      </c>
    </row>
    <row r="57" spans="1:1" x14ac:dyDescent="0.2">
      <c r="A57">
        <v>9.6999999999999993</v>
      </c>
    </row>
    <row r="58" spans="1:1" x14ac:dyDescent="0.2">
      <c r="A58">
        <v>2.5</v>
      </c>
    </row>
    <row r="59" spans="1:1" x14ac:dyDescent="0.2">
      <c r="A59">
        <v>11.4</v>
      </c>
    </row>
    <row r="60" spans="1:1" x14ac:dyDescent="0.2">
      <c r="A60">
        <v>3.7</v>
      </c>
    </row>
    <row r="61" spans="1:1" x14ac:dyDescent="0.2">
      <c r="A61">
        <v>7.6</v>
      </c>
    </row>
    <row r="62" spans="1:1" x14ac:dyDescent="0.2">
      <c r="A62">
        <v>4.8</v>
      </c>
    </row>
    <row r="63" spans="1:1" x14ac:dyDescent="0.2">
      <c r="A63">
        <v>7</v>
      </c>
    </row>
    <row r="64" spans="1:1" x14ac:dyDescent="0.2">
      <c r="A64">
        <v>4</v>
      </c>
    </row>
    <row r="65" spans="1:1" x14ac:dyDescent="0.2">
      <c r="A65">
        <v>5</v>
      </c>
    </row>
    <row r="66" spans="1:1" x14ac:dyDescent="0.2">
      <c r="A66">
        <v>6</v>
      </c>
    </row>
    <row r="67" spans="1:1" x14ac:dyDescent="0.2">
      <c r="A67">
        <v>6.9</v>
      </c>
    </row>
    <row r="68" spans="1:1" x14ac:dyDescent="0.2">
      <c r="A68">
        <v>7</v>
      </c>
    </row>
    <row r="69" spans="1:1" x14ac:dyDescent="0.2">
      <c r="A69">
        <v>5.5</v>
      </c>
    </row>
    <row r="70" spans="1:1" x14ac:dyDescent="0.2">
      <c r="A70">
        <v>9</v>
      </c>
    </row>
    <row r="71" spans="1:1" x14ac:dyDescent="0.2">
      <c r="A71">
        <v>9.8000000000000007</v>
      </c>
    </row>
    <row r="72" spans="1:1" x14ac:dyDescent="0.2">
      <c r="A72">
        <v>6.3</v>
      </c>
    </row>
    <row r="73" spans="1:1" x14ac:dyDescent="0.2">
      <c r="A73">
        <v>6</v>
      </c>
    </row>
    <row r="74" spans="1:1" x14ac:dyDescent="0.2">
      <c r="A74">
        <v>3.2</v>
      </c>
    </row>
    <row r="75" spans="1:1" x14ac:dyDescent="0.2">
      <c r="A75">
        <v>7.3</v>
      </c>
    </row>
    <row r="76" spans="1:1" x14ac:dyDescent="0.2">
      <c r="A76">
        <v>2.8</v>
      </c>
    </row>
    <row r="77" spans="1:1" x14ac:dyDescent="0.2">
      <c r="A77">
        <v>6.6</v>
      </c>
    </row>
    <row r="78" spans="1:1" x14ac:dyDescent="0.2">
      <c r="A78">
        <v>9</v>
      </c>
    </row>
    <row r="79" spans="1:1" x14ac:dyDescent="0.2">
      <c r="A79">
        <v>7</v>
      </c>
    </row>
    <row r="80" spans="1:1" x14ac:dyDescent="0.2">
      <c r="A80">
        <v>6.8</v>
      </c>
    </row>
    <row r="81" spans="1:1" x14ac:dyDescent="0.2">
      <c r="A81">
        <v>6.2</v>
      </c>
    </row>
    <row r="82" spans="1:1" x14ac:dyDescent="0.2">
      <c r="A82">
        <v>9</v>
      </c>
    </row>
    <row r="83" spans="1:1" x14ac:dyDescent="0.2">
      <c r="A83">
        <v>4.5</v>
      </c>
    </row>
    <row r="84" spans="1:1" x14ac:dyDescent="0.2">
      <c r="A84">
        <v>7.9</v>
      </c>
    </row>
    <row r="85" spans="1:1" x14ac:dyDescent="0.2">
      <c r="A85">
        <v>5.7</v>
      </c>
    </row>
    <row r="86" spans="1:1" x14ac:dyDescent="0.2">
      <c r="A86">
        <v>7.3</v>
      </c>
    </row>
    <row r="87" spans="1:1" x14ac:dyDescent="0.2">
      <c r="A87">
        <v>9.9</v>
      </c>
    </row>
    <row r="88" spans="1:1" x14ac:dyDescent="0.2">
      <c r="A88">
        <v>7.5</v>
      </c>
    </row>
    <row r="89" spans="1:1" x14ac:dyDescent="0.2">
      <c r="A89">
        <v>7.5</v>
      </c>
    </row>
    <row r="90" spans="1:1" x14ac:dyDescent="0.2">
      <c r="A90">
        <v>4.5</v>
      </c>
    </row>
    <row r="91" spans="1:1" x14ac:dyDescent="0.2">
      <c r="A91">
        <v>5.9</v>
      </c>
    </row>
    <row r="92" spans="1:1" x14ac:dyDescent="0.2">
      <c r="A92">
        <v>5.0999999999999996</v>
      </c>
    </row>
    <row r="93" spans="1:1" x14ac:dyDescent="0.2">
      <c r="A93">
        <v>7.5</v>
      </c>
    </row>
  </sheetData>
  <mergeCells count="18">
    <mergeCell ref="F25:I25"/>
    <mergeCell ref="F14:H14"/>
    <mergeCell ref="F15:I15"/>
    <mergeCell ref="F16:H16"/>
    <mergeCell ref="F17:H17"/>
    <mergeCell ref="F18:H18"/>
    <mergeCell ref="F19:I19"/>
    <mergeCell ref="F20:H20"/>
    <mergeCell ref="F21:H21"/>
    <mergeCell ref="F22:H22"/>
    <mergeCell ref="F23:I23"/>
    <mergeCell ref="F24:I24"/>
    <mergeCell ref="F13:H13"/>
    <mergeCell ref="F4:I4"/>
    <mergeCell ref="F5:I5"/>
    <mergeCell ref="F6:I6"/>
    <mergeCell ref="F10:I10"/>
    <mergeCell ref="F12:I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7D57-24D4-4B82-B6F3-BCC3F2266459}">
  <dimension ref="A1:N93"/>
  <sheetViews>
    <sheetView workbookViewId="0">
      <selection activeCell="Q33" sqref="Q33"/>
    </sheetView>
  </sheetViews>
  <sheetFormatPr baseColWidth="10" defaultColWidth="8.83203125" defaultRowHeight="15" x14ac:dyDescent="0.2"/>
  <cols>
    <col min="3" max="3" width="12.1640625" bestFit="1" customWidth="1"/>
    <col min="4" max="4" width="17.1640625" customWidth="1"/>
    <col min="6" max="6" width="26.83203125" customWidth="1"/>
  </cols>
  <sheetData>
    <row r="1" spans="1:14" x14ac:dyDescent="0.2">
      <c r="A1" s="1" t="s">
        <v>5</v>
      </c>
    </row>
    <row r="2" spans="1:14" x14ac:dyDescent="0.2">
      <c r="A2" t="s">
        <v>63</v>
      </c>
    </row>
    <row r="3" spans="1:14" x14ac:dyDescent="0.2">
      <c r="A3" t="s">
        <v>34</v>
      </c>
    </row>
    <row r="4" spans="1:14" x14ac:dyDescent="0.2">
      <c r="A4" t="s">
        <v>63</v>
      </c>
      <c r="C4" s="55" t="s">
        <v>5</v>
      </c>
      <c r="D4" t="s">
        <v>270</v>
      </c>
      <c r="F4" s="157" t="s">
        <v>222</v>
      </c>
      <c r="G4" s="19"/>
      <c r="H4" s="19"/>
      <c r="I4" s="19"/>
      <c r="J4" s="19"/>
      <c r="K4" s="19"/>
      <c r="L4" s="19"/>
      <c r="M4" s="19"/>
    </row>
    <row r="5" spans="1:14" ht="16" thickBot="1" x14ac:dyDescent="0.25">
      <c r="A5" t="s">
        <v>63</v>
      </c>
      <c r="C5" s="56" t="s">
        <v>110</v>
      </c>
      <c r="D5">
        <v>3</v>
      </c>
      <c r="F5" s="19"/>
      <c r="G5" s="19"/>
      <c r="H5" s="19"/>
      <c r="I5" s="19"/>
      <c r="J5" s="19"/>
      <c r="K5" s="19"/>
      <c r="L5" s="19"/>
      <c r="M5" s="19"/>
      <c r="N5" s="19"/>
    </row>
    <row r="6" spans="1:14" x14ac:dyDescent="0.2">
      <c r="A6" t="s">
        <v>45</v>
      </c>
      <c r="C6" s="56" t="s">
        <v>45</v>
      </c>
      <c r="D6">
        <v>20</v>
      </c>
      <c r="F6" s="79" t="s">
        <v>223</v>
      </c>
      <c r="G6" s="80"/>
      <c r="H6" s="80"/>
      <c r="I6" s="81"/>
      <c r="J6" s="19"/>
      <c r="K6" s="19"/>
      <c r="L6" s="19"/>
      <c r="M6" s="19"/>
      <c r="N6" s="19"/>
    </row>
    <row r="7" spans="1:14" x14ac:dyDescent="0.2">
      <c r="A7" t="s">
        <v>66</v>
      </c>
      <c r="C7" s="56" t="s">
        <v>34</v>
      </c>
      <c r="D7">
        <v>30</v>
      </c>
      <c r="F7" s="82"/>
      <c r="G7" s="83"/>
      <c r="H7" s="83"/>
      <c r="I7" s="84"/>
      <c r="J7" s="19"/>
      <c r="K7" s="19"/>
      <c r="L7" s="19"/>
      <c r="M7" s="19"/>
      <c r="N7" s="19"/>
    </row>
    <row r="8" spans="1:14" x14ac:dyDescent="0.2">
      <c r="A8" t="s">
        <v>34</v>
      </c>
      <c r="C8" s="56" t="s">
        <v>63</v>
      </c>
      <c r="D8">
        <v>15</v>
      </c>
      <c r="F8" s="85" t="s">
        <v>199</v>
      </c>
      <c r="G8" s="86"/>
      <c r="H8" s="86"/>
      <c r="I8" s="87"/>
      <c r="J8" s="19"/>
      <c r="K8" s="19"/>
      <c r="L8" s="19"/>
      <c r="M8" s="19"/>
      <c r="N8" s="19"/>
    </row>
    <row r="9" spans="1:14" x14ac:dyDescent="0.2">
      <c r="A9" t="s">
        <v>45</v>
      </c>
      <c r="C9" s="56" t="s">
        <v>28</v>
      </c>
      <c r="D9">
        <v>10</v>
      </c>
      <c r="F9" s="20" t="s">
        <v>200</v>
      </c>
      <c r="G9" s="27" t="s">
        <v>224</v>
      </c>
      <c r="H9" s="31" t="s">
        <v>271</v>
      </c>
      <c r="I9" s="158">
        <v>0.3</v>
      </c>
      <c r="J9" s="19"/>
      <c r="K9" s="19"/>
      <c r="L9" s="19"/>
      <c r="M9" s="19"/>
      <c r="N9" s="19"/>
    </row>
    <row r="10" spans="1:14" x14ac:dyDescent="0.2">
      <c r="A10" t="s">
        <v>63</v>
      </c>
      <c r="C10" s="56" t="s">
        <v>66</v>
      </c>
      <c r="D10">
        <v>11</v>
      </c>
      <c r="F10" s="20" t="s">
        <v>202</v>
      </c>
      <c r="G10" s="27" t="s">
        <v>224</v>
      </c>
      <c r="H10" s="31" t="s">
        <v>272</v>
      </c>
      <c r="I10" s="159">
        <v>0.3</v>
      </c>
      <c r="J10" s="19"/>
      <c r="K10" s="19"/>
      <c r="L10" s="19"/>
      <c r="M10" s="19"/>
      <c r="N10" s="19"/>
    </row>
    <row r="11" spans="1:14" x14ac:dyDescent="0.2">
      <c r="A11" t="s">
        <v>63</v>
      </c>
      <c r="C11" s="56" t="s">
        <v>57</v>
      </c>
      <c r="D11">
        <v>3</v>
      </c>
      <c r="F11" s="23" t="s">
        <v>203</v>
      </c>
      <c r="G11" s="24"/>
      <c r="H11" s="24"/>
      <c r="I11" s="151" t="s">
        <v>268</v>
      </c>
      <c r="J11" s="19"/>
      <c r="K11" s="19"/>
      <c r="L11" s="19"/>
      <c r="M11" s="19"/>
      <c r="N11" s="19"/>
    </row>
    <row r="12" spans="1:14" x14ac:dyDescent="0.2">
      <c r="A12" t="s">
        <v>63</v>
      </c>
      <c r="C12" s="56" t="s">
        <v>258</v>
      </c>
      <c r="D12">
        <v>92</v>
      </c>
      <c r="F12" s="85" t="s">
        <v>204</v>
      </c>
      <c r="G12" s="86"/>
      <c r="H12" s="86"/>
      <c r="I12" s="87"/>
      <c r="J12" s="19"/>
      <c r="K12" s="19"/>
      <c r="L12" s="19"/>
      <c r="M12" s="19"/>
      <c r="N12" s="19"/>
    </row>
    <row r="13" spans="1:14" x14ac:dyDescent="0.2">
      <c r="A13" t="s">
        <v>34</v>
      </c>
      <c r="F13" s="25"/>
      <c r="G13" s="26"/>
      <c r="H13" s="27" t="s">
        <v>205</v>
      </c>
      <c r="I13" s="150">
        <v>0.05</v>
      </c>
      <c r="J13" s="19"/>
      <c r="K13" s="19"/>
      <c r="L13" s="19"/>
      <c r="M13" s="19"/>
      <c r="N13" s="19"/>
    </row>
    <row r="14" spans="1:14" x14ac:dyDescent="0.2">
      <c r="A14" t="s">
        <v>45</v>
      </c>
      <c r="F14" s="85" t="s">
        <v>206</v>
      </c>
      <c r="G14" s="86"/>
      <c r="H14" s="86"/>
      <c r="I14" s="87"/>
      <c r="J14" s="19"/>
      <c r="K14" s="19"/>
      <c r="L14" s="19"/>
      <c r="M14" s="19"/>
      <c r="N14" s="19"/>
    </row>
    <row r="15" spans="1:14" x14ac:dyDescent="0.2">
      <c r="A15" t="s">
        <v>63</v>
      </c>
      <c r="C15" s="55" t="s">
        <v>5</v>
      </c>
      <c r="D15" t="s">
        <v>313</v>
      </c>
      <c r="F15" s="77" t="s">
        <v>207</v>
      </c>
      <c r="G15" s="78"/>
      <c r="H15" s="78"/>
      <c r="I15" s="152">
        <f>_xlfn.NORM.S.INV(I13)</f>
        <v>-1.6448536269514726</v>
      </c>
      <c r="J15" s="19"/>
      <c r="K15" s="19"/>
      <c r="L15" s="19"/>
      <c r="M15" s="19"/>
      <c r="N15" s="19"/>
    </row>
    <row r="16" spans="1:14" x14ac:dyDescent="0.2">
      <c r="A16" t="s">
        <v>34</v>
      </c>
      <c r="C16" s="56" t="s">
        <v>110</v>
      </c>
      <c r="D16" s="53">
        <v>3.2608695652173912E-2</v>
      </c>
      <c r="F16" s="85" t="s">
        <v>210</v>
      </c>
      <c r="G16" s="86"/>
      <c r="H16" s="86"/>
      <c r="I16" s="87"/>
      <c r="J16" s="19"/>
      <c r="K16" s="19"/>
      <c r="L16" s="19"/>
      <c r="M16" s="19"/>
      <c r="N16" s="19"/>
    </row>
    <row r="17" spans="1:14" x14ac:dyDescent="0.2">
      <c r="A17" t="s">
        <v>34</v>
      </c>
      <c r="C17" s="56" t="s">
        <v>45</v>
      </c>
      <c r="D17" s="53">
        <v>0.21739130434782608</v>
      </c>
      <c r="F17" s="88" t="s">
        <v>213</v>
      </c>
      <c r="G17" s="89"/>
      <c r="H17" s="90"/>
      <c r="I17" s="160">
        <v>92</v>
      </c>
      <c r="J17" s="19"/>
      <c r="K17" s="19"/>
      <c r="L17" s="19"/>
      <c r="M17" s="19"/>
      <c r="N17" s="19"/>
    </row>
    <row r="18" spans="1:14" x14ac:dyDescent="0.2">
      <c r="A18" t="s">
        <v>66</v>
      </c>
      <c r="C18" s="56" t="s">
        <v>34</v>
      </c>
      <c r="D18" s="53">
        <v>0.32608695652173914</v>
      </c>
      <c r="F18" s="88" t="s">
        <v>225</v>
      </c>
      <c r="G18" s="89"/>
      <c r="H18" s="90"/>
      <c r="I18" s="160">
        <v>30</v>
      </c>
      <c r="J18" s="19"/>
      <c r="K18" s="19"/>
      <c r="L18" s="19"/>
      <c r="M18" s="19"/>
      <c r="N18" s="19"/>
    </row>
    <row r="19" spans="1:14" x14ac:dyDescent="0.2">
      <c r="A19" t="s">
        <v>110</v>
      </c>
      <c r="C19" s="56" t="s">
        <v>63</v>
      </c>
      <c r="D19" s="53">
        <v>0.16304347826086957</v>
      </c>
      <c r="F19" s="91"/>
      <c r="G19" s="92"/>
      <c r="H19" s="92"/>
      <c r="I19" s="93"/>
      <c r="J19" s="19"/>
      <c r="K19" s="19"/>
      <c r="L19" s="19"/>
      <c r="M19" s="19"/>
      <c r="N19" s="19"/>
    </row>
    <row r="20" spans="1:14" x14ac:dyDescent="0.2">
      <c r="A20" t="s">
        <v>45</v>
      </c>
      <c r="C20" s="56" t="s">
        <v>28</v>
      </c>
      <c r="D20" s="53">
        <v>0.10869565217391304</v>
      </c>
      <c r="F20" s="77" t="s">
        <v>226</v>
      </c>
      <c r="G20" s="78"/>
      <c r="H20" s="78"/>
      <c r="I20" s="34">
        <f>I18/I17</f>
        <v>0.32608695652173914</v>
      </c>
      <c r="J20" s="19"/>
      <c r="K20" s="19"/>
      <c r="L20" s="19"/>
      <c r="M20" s="19"/>
      <c r="N20" s="19"/>
    </row>
    <row r="21" spans="1:14" x14ac:dyDescent="0.2">
      <c r="A21" t="s">
        <v>45</v>
      </c>
      <c r="C21" s="56" t="s">
        <v>66</v>
      </c>
      <c r="D21" s="53">
        <v>0.11956521739130435</v>
      </c>
      <c r="F21" s="77" t="s">
        <v>227</v>
      </c>
      <c r="G21" s="78"/>
      <c r="H21" s="78"/>
      <c r="I21" s="34">
        <f>SQRT(I9*(1-I9)/I17)</f>
        <v>4.7776654295295456E-2</v>
      </c>
      <c r="J21" s="19"/>
      <c r="K21" s="19"/>
      <c r="L21" s="19"/>
      <c r="M21" s="19"/>
      <c r="N21" s="19"/>
    </row>
    <row r="22" spans="1:14" x14ac:dyDescent="0.2">
      <c r="A22" t="s">
        <v>45</v>
      </c>
      <c r="C22" s="56" t="s">
        <v>57</v>
      </c>
      <c r="D22" s="53">
        <v>3.2608695652173912E-2</v>
      </c>
      <c r="F22" s="77" t="s">
        <v>215</v>
      </c>
      <c r="G22" s="97"/>
      <c r="H22" s="97"/>
      <c r="I22" s="33">
        <f>(I20-I9)/I21</f>
        <v>0.54601890623194849</v>
      </c>
      <c r="J22" s="19"/>
      <c r="K22" s="19"/>
      <c r="L22" s="19"/>
      <c r="M22" s="19"/>
      <c r="N22" s="19"/>
    </row>
    <row r="23" spans="1:14" x14ac:dyDescent="0.2">
      <c r="A23" t="s">
        <v>63</v>
      </c>
      <c r="C23" s="56" t="s">
        <v>258</v>
      </c>
      <c r="D23" s="53">
        <v>1</v>
      </c>
      <c r="F23" s="77" t="s">
        <v>216</v>
      </c>
      <c r="G23" s="78"/>
      <c r="H23" s="78"/>
      <c r="I23" s="33">
        <f>_xlfn.NORM.S.DIST(I22,TRUE)</f>
        <v>0.70747352936609431</v>
      </c>
      <c r="J23" s="19"/>
      <c r="K23" s="19"/>
      <c r="L23" s="19"/>
      <c r="M23" s="19"/>
      <c r="N23" s="19"/>
    </row>
    <row r="24" spans="1:14" x14ac:dyDescent="0.2">
      <c r="A24" t="s">
        <v>34</v>
      </c>
      <c r="F24" s="91"/>
      <c r="G24" s="92"/>
      <c r="H24" s="92"/>
      <c r="I24" s="93"/>
      <c r="J24" s="19"/>
      <c r="K24" s="19"/>
      <c r="L24" s="19"/>
      <c r="M24" s="19"/>
      <c r="N24" s="19"/>
    </row>
    <row r="25" spans="1:14" x14ac:dyDescent="0.2">
      <c r="A25" t="s">
        <v>66</v>
      </c>
      <c r="F25" s="85" t="s">
        <v>217</v>
      </c>
      <c r="G25" s="86"/>
      <c r="H25" s="86"/>
      <c r="I25" s="87"/>
      <c r="J25" s="19"/>
      <c r="K25" s="19"/>
      <c r="L25" s="19"/>
      <c r="M25" s="19"/>
      <c r="N25" s="19"/>
    </row>
    <row r="26" spans="1:14" ht="16" thickBot="1" x14ac:dyDescent="0.25">
      <c r="A26" t="s">
        <v>63</v>
      </c>
      <c r="F26" s="153" t="s">
        <v>273</v>
      </c>
      <c r="G26" s="154"/>
      <c r="H26" s="154"/>
      <c r="I26" s="155"/>
      <c r="J26" s="19"/>
      <c r="K26" s="19"/>
      <c r="L26" s="19"/>
      <c r="M26" s="19"/>
      <c r="N26" s="19"/>
    </row>
    <row r="27" spans="1:14" x14ac:dyDescent="0.2">
      <c r="A27" t="s">
        <v>34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t="s">
        <v>34</v>
      </c>
      <c r="N28" s="19"/>
    </row>
    <row r="29" spans="1:14" x14ac:dyDescent="0.2">
      <c r="A29" t="s">
        <v>34</v>
      </c>
    </row>
    <row r="30" spans="1:14" x14ac:dyDescent="0.2">
      <c r="A30" t="s">
        <v>45</v>
      </c>
    </row>
    <row r="31" spans="1:14" x14ac:dyDescent="0.2">
      <c r="A31" t="s">
        <v>45</v>
      </c>
    </row>
    <row r="32" spans="1:14" x14ac:dyDescent="0.2">
      <c r="A32" t="s">
        <v>28</v>
      </c>
    </row>
    <row r="33" spans="1:1" x14ac:dyDescent="0.2">
      <c r="A33" t="s">
        <v>34</v>
      </c>
    </row>
    <row r="34" spans="1:1" x14ac:dyDescent="0.2">
      <c r="A34" t="s">
        <v>45</v>
      </c>
    </row>
    <row r="35" spans="1:1" x14ac:dyDescent="0.2">
      <c r="A35" t="s">
        <v>57</v>
      </c>
    </row>
    <row r="36" spans="1:1" x14ac:dyDescent="0.2">
      <c r="A36" t="s">
        <v>34</v>
      </c>
    </row>
    <row r="37" spans="1:1" x14ac:dyDescent="0.2">
      <c r="A37" t="s">
        <v>34</v>
      </c>
    </row>
    <row r="38" spans="1:1" x14ac:dyDescent="0.2">
      <c r="A38" t="s">
        <v>34</v>
      </c>
    </row>
    <row r="39" spans="1:1" x14ac:dyDescent="0.2">
      <c r="A39" t="s">
        <v>34</v>
      </c>
    </row>
    <row r="40" spans="1:1" x14ac:dyDescent="0.2">
      <c r="A40" t="s">
        <v>45</v>
      </c>
    </row>
    <row r="41" spans="1:1" x14ac:dyDescent="0.2">
      <c r="A41" t="s">
        <v>34</v>
      </c>
    </row>
    <row r="42" spans="1:1" x14ac:dyDescent="0.2">
      <c r="A42" t="s">
        <v>66</v>
      </c>
    </row>
    <row r="43" spans="1:1" x14ac:dyDescent="0.2">
      <c r="A43" t="s">
        <v>45</v>
      </c>
    </row>
    <row r="44" spans="1:1" x14ac:dyDescent="0.2">
      <c r="A44" t="s">
        <v>28</v>
      </c>
    </row>
    <row r="45" spans="1:1" x14ac:dyDescent="0.2">
      <c r="A45" t="s">
        <v>110</v>
      </c>
    </row>
    <row r="46" spans="1:1" x14ac:dyDescent="0.2">
      <c r="A46" t="s">
        <v>110</v>
      </c>
    </row>
    <row r="47" spans="1:1" x14ac:dyDescent="0.2">
      <c r="A47" t="s">
        <v>45</v>
      </c>
    </row>
    <row r="48" spans="1:1" x14ac:dyDescent="0.2">
      <c r="A48" t="s">
        <v>66</v>
      </c>
    </row>
    <row r="49" spans="1:1" x14ac:dyDescent="0.2">
      <c r="A49" t="s">
        <v>66</v>
      </c>
    </row>
    <row r="50" spans="1:1" x14ac:dyDescent="0.2">
      <c r="A50" t="s">
        <v>34</v>
      </c>
    </row>
    <row r="51" spans="1:1" x14ac:dyDescent="0.2">
      <c r="A51" t="s">
        <v>28</v>
      </c>
    </row>
    <row r="52" spans="1:1" x14ac:dyDescent="0.2">
      <c r="A52" t="s">
        <v>45</v>
      </c>
    </row>
    <row r="53" spans="1:1" x14ac:dyDescent="0.2">
      <c r="A53" t="s">
        <v>34</v>
      </c>
    </row>
    <row r="54" spans="1:1" x14ac:dyDescent="0.2">
      <c r="A54" t="s">
        <v>66</v>
      </c>
    </row>
    <row r="55" spans="1:1" x14ac:dyDescent="0.2">
      <c r="A55" t="s">
        <v>45</v>
      </c>
    </row>
    <row r="56" spans="1:1" x14ac:dyDescent="0.2">
      <c r="A56" t="s">
        <v>45</v>
      </c>
    </row>
    <row r="57" spans="1:1" x14ac:dyDescent="0.2">
      <c r="A57" t="s">
        <v>34</v>
      </c>
    </row>
    <row r="58" spans="1:1" x14ac:dyDescent="0.2">
      <c r="A58" t="s">
        <v>66</v>
      </c>
    </row>
    <row r="59" spans="1:1" x14ac:dyDescent="0.2">
      <c r="A59" t="s">
        <v>45</v>
      </c>
    </row>
    <row r="60" spans="1:1" x14ac:dyDescent="0.2">
      <c r="A60" t="s">
        <v>63</v>
      </c>
    </row>
    <row r="61" spans="1:1" x14ac:dyDescent="0.2">
      <c r="A61" t="s">
        <v>34</v>
      </c>
    </row>
    <row r="62" spans="1:1" x14ac:dyDescent="0.2">
      <c r="A62" t="s">
        <v>28</v>
      </c>
    </row>
    <row r="63" spans="1:1" x14ac:dyDescent="0.2">
      <c r="A63" t="s">
        <v>63</v>
      </c>
    </row>
    <row r="64" spans="1:1" x14ac:dyDescent="0.2">
      <c r="A64" t="s">
        <v>66</v>
      </c>
    </row>
    <row r="65" spans="1:1" x14ac:dyDescent="0.2">
      <c r="A65" t="s">
        <v>57</v>
      </c>
    </row>
    <row r="66" spans="1:1" x14ac:dyDescent="0.2">
      <c r="A66" t="s">
        <v>63</v>
      </c>
    </row>
    <row r="67" spans="1:1" x14ac:dyDescent="0.2">
      <c r="A67" t="s">
        <v>45</v>
      </c>
    </row>
    <row r="68" spans="1:1" x14ac:dyDescent="0.2">
      <c r="A68" t="s">
        <v>34</v>
      </c>
    </row>
    <row r="69" spans="1:1" x14ac:dyDescent="0.2">
      <c r="A69" t="s">
        <v>28</v>
      </c>
    </row>
    <row r="70" spans="1:1" x14ac:dyDescent="0.2">
      <c r="A70" t="s">
        <v>34</v>
      </c>
    </row>
    <row r="71" spans="1:1" x14ac:dyDescent="0.2">
      <c r="A71" t="s">
        <v>34</v>
      </c>
    </row>
    <row r="72" spans="1:1" x14ac:dyDescent="0.2">
      <c r="A72" t="s">
        <v>63</v>
      </c>
    </row>
    <row r="73" spans="1:1" x14ac:dyDescent="0.2">
      <c r="A73" t="s">
        <v>63</v>
      </c>
    </row>
    <row r="74" spans="1:1" x14ac:dyDescent="0.2">
      <c r="A74" t="s">
        <v>66</v>
      </c>
    </row>
    <row r="75" spans="1:1" x14ac:dyDescent="0.2">
      <c r="A75" t="s">
        <v>34</v>
      </c>
    </row>
    <row r="76" spans="1:1" x14ac:dyDescent="0.2">
      <c r="A76" t="s">
        <v>66</v>
      </c>
    </row>
    <row r="77" spans="1:1" x14ac:dyDescent="0.2">
      <c r="A77" t="s">
        <v>63</v>
      </c>
    </row>
    <row r="78" spans="1:1" x14ac:dyDescent="0.2">
      <c r="A78" t="s">
        <v>45</v>
      </c>
    </row>
    <row r="79" spans="1:1" x14ac:dyDescent="0.2">
      <c r="A79" t="s">
        <v>57</v>
      </c>
    </row>
    <row r="80" spans="1:1" x14ac:dyDescent="0.2">
      <c r="A80" t="s">
        <v>28</v>
      </c>
    </row>
    <row r="81" spans="1:1" x14ac:dyDescent="0.2">
      <c r="A81" t="s">
        <v>34</v>
      </c>
    </row>
    <row r="82" spans="1:1" x14ac:dyDescent="0.2">
      <c r="A82" t="s">
        <v>34</v>
      </c>
    </row>
    <row r="83" spans="1:1" x14ac:dyDescent="0.2">
      <c r="A83" t="s">
        <v>28</v>
      </c>
    </row>
    <row r="84" spans="1:1" x14ac:dyDescent="0.2">
      <c r="A84" t="s">
        <v>45</v>
      </c>
    </row>
    <row r="85" spans="1:1" x14ac:dyDescent="0.2">
      <c r="A85" t="s">
        <v>34</v>
      </c>
    </row>
    <row r="86" spans="1:1" x14ac:dyDescent="0.2">
      <c r="A86" t="s">
        <v>34</v>
      </c>
    </row>
    <row r="87" spans="1:1" x14ac:dyDescent="0.2">
      <c r="A87" t="s">
        <v>45</v>
      </c>
    </row>
    <row r="88" spans="1:1" x14ac:dyDescent="0.2">
      <c r="A88" t="s">
        <v>28</v>
      </c>
    </row>
    <row r="89" spans="1:1" x14ac:dyDescent="0.2">
      <c r="A89" t="s">
        <v>34</v>
      </c>
    </row>
    <row r="90" spans="1:1" x14ac:dyDescent="0.2">
      <c r="A90" t="s">
        <v>28</v>
      </c>
    </row>
    <row r="91" spans="1:1" x14ac:dyDescent="0.2">
      <c r="A91" t="s">
        <v>34</v>
      </c>
    </row>
    <row r="92" spans="1:1" x14ac:dyDescent="0.2">
      <c r="A92" t="s">
        <v>34</v>
      </c>
    </row>
    <row r="93" spans="1:1" x14ac:dyDescent="0.2">
      <c r="A93" t="s">
        <v>28</v>
      </c>
    </row>
  </sheetData>
  <mergeCells count="17">
    <mergeCell ref="F22:H22"/>
    <mergeCell ref="F23:H23"/>
    <mergeCell ref="F24:I24"/>
    <mergeCell ref="F25:I25"/>
    <mergeCell ref="F26:I26"/>
    <mergeCell ref="F21:H21"/>
    <mergeCell ref="F6:I6"/>
    <mergeCell ref="F7:I7"/>
    <mergeCell ref="F8:I8"/>
    <mergeCell ref="F12:I12"/>
    <mergeCell ref="F14:I14"/>
    <mergeCell ref="F15:H15"/>
    <mergeCell ref="F16:I16"/>
    <mergeCell ref="F17:H17"/>
    <mergeCell ref="F18:H18"/>
    <mergeCell ref="F19:I19"/>
    <mergeCell ref="F20:H20"/>
  </mergeCells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1E95-2415-4FB8-B814-E92E7F605731}">
  <dimension ref="A1:J93"/>
  <sheetViews>
    <sheetView tabSelected="1" topLeftCell="A26" workbookViewId="0">
      <selection activeCell="F3" sqref="F3:G3"/>
    </sheetView>
  </sheetViews>
  <sheetFormatPr baseColWidth="10" defaultColWidth="8.83203125" defaultRowHeight="15" x14ac:dyDescent="0.2"/>
  <cols>
    <col min="1" max="1" width="10.33203125" bestFit="1" customWidth="1"/>
    <col min="3" max="3" width="32.83203125" customWidth="1"/>
    <col min="4" max="4" width="16.6640625" customWidth="1"/>
    <col min="6" max="6" width="43.83203125" customWidth="1"/>
    <col min="7" max="7" width="14.6640625" customWidth="1"/>
  </cols>
  <sheetData>
    <row r="1" spans="1:10" x14ac:dyDescent="0.2">
      <c r="A1" s="1" t="s">
        <v>17</v>
      </c>
    </row>
    <row r="2" spans="1:10" ht="16" thickBot="1" x14ac:dyDescent="0.25">
      <c r="A2">
        <v>450</v>
      </c>
    </row>
    <row r="3" spans="1:10" x14ac:dyDescent="0.2">
      <c r="A3">
        <v>270</v>
      </c>
      <c r="C3" s="123" t="s">
        <v>17</v>
      </c>
      <c r="D3" s="51"/>
      <c r="F3" s="163" t="s">
        <v>168</v>
      </c>
      <c r="G3" s="163"/>
      <c r="H3" s="2"/>
      <c r="I3" s="2"/>
      <c r="J3" s="2"/>
    </row>
    <row r="4" spans="1:10" ht="16" thickBot="1" x14ac:dyDescent="0.25">
      <c r="A4">
        <v>400</v>
      </c>
      <c r="F4" s="2"/>
      <c r="G4" s="2"/>
      <c r="H4" s="2"/>
      <c r="I4" s="2"/>
      <c r="J4" s="2"/>
    </row>
    <row r="5" spans="1:10" x14ac:dyDescent="0.2">
      <c r="A5">
        <v>360</v>
      </c>
      <c r="C5" t="s">
        <v>237</v>
      </c>
      <c r="D5">
        <v>346.25</v>
      </c>
      <c r="F5" s="79" t="s">
        <v>229</v>
      </c>
      <c r="G5" s="81"/>
      <c r="H5" s="2"/>
      <c r="I5" s="2"/>
      <c r="J5" s="2"/>
    </row>
    <row r="6" spans="1:10" x14ac:dyDescent="0.2">
      <c r="A6">
        <v>170</v>
      </c>
      <c r="C6" t="s">
        <v>227</v>
      </c>
      <c r="D6">
        <v>10.553716995785802</v>
      </c>
      <c r="F6" s="35"/>
      <c r="G6" s="36"/>
      <c r="H6" s="2"/>
      <c r="I6" s="2"/>
      <c r="J6" s="2"/>
    </row>
    <row r="7" spans="1:10" x14ac:dyDescent="0.2">
      <c r="A7">
        <v>610</v>
      </c>
      <c r="C7" t="s">
        <v>238</v>
      </c>
      <c r="D7">
        <v>355</v>
      </c>
      <c r="F7" s="85" t="s">
        <v>171</v>
      </c>
      <c r="G7" s="87"/>
      <c r="H7" s="2"/>
      <c r="I7" s="2"/>
      <c r="J7" s="2"/>
    </row>
    <row r="8" spans="1:10" x14ac:dyDescent="0.2">
      <c r="A8">
        <v>190</v>
      </c>
      <c r="C8" t="s">
        <v>239</v>
      </c>
      <c r="D8">
        <v>400</v>
      </c>
      <c r="F8" s="20" t="s">
        <v>231</v>
      </c>
      <c r="G8">
        <v>101.22769731302151</v>
      </c>
      <c r="H8" s="2"/>
      <c r="I8" s="2"/>
      <c r="J8" s="2"/>
    </row>
    <row r="9" spans="1:10" x14ac:dyDescent="0.2">
      <c r="A9">
        <v>275</v>
      </c>
      <c r="C9" t="s">
        <v>240</v>
      </c>
      <c r="D9">
        <v>101.22769731302151</v>
      </c>
      <c r="F9" s="20" t="s">
        <v>232</v>
      </c>
      <c r="G9" s="149">
        <v>10</v>
      </c>
      <c r="H9" s="2"/>
      <c r="I9" s="2"/>
      <c r="J9" s="2"/>
    </row>
    <row r="10" spans="1:10" x14ac:dyDescent="0.2">
      <c r="A10">
        <v>310</v>
      </c>
      <c r="C10" t="s">
        <v>241</v>
      </c>
      <c r="D10">
        <v>10247.046703296703</v>
      </c>
      <c r="F10" s="20" t="s">
        <v>178</v>
      </c>
      <c r="G10" s="162">
        <v>0.9</v>
      </c>
      <c r="H10" s="2"/>
      <c r="I10" s="2"/>
      <c r="J10" s="2"/>
    </row>
    <row r="11" spans="1:10" x14ac:dyDescent="0.2">
      <c r="A11">
        <v>400</v>
      </c>
      <c r="C11" t="s">
        <v>242</v>
      </c>
      <c r="D11">
        <v>1.8890407916021599</v>
      </c>
      <c r="F11" s="41"/>
      <c r="G11" s="42"/>
      <c r="H11" s="2"/>
      <c r="I11" s="2"/>
      <c r="J11" s="2"/>
    </row>
    <row r="12" spans="1:10" x14ac:dyDescent="0.2">
      <c r="A12">
        <v>370</v>
      </c>
      <c r="C12" t="s">
        <v>243</v>
      </c>
      <c r="D12">
        <v>0.70266679163915047</v>
      </c>
      <c r="F12" s="85" t="s">
        <v>179</v>
      </c>
      <c r="G12" s="87"/>
      <c r="H12" s="2"/>
      <c r="I12" s="2"/>
      <c r="J12" s="2"/>
    </row>
    <row r="13" spans="1:10" x14ac:dyDescent="0.2">
      <c r="A13">
        <v>220</v>
      </c>
      <c r="C13" t="s">
        <v>244</v>
      </c>
      <c r="D13">
        <v>580</v>
      </c>
      <c r="F13" s="20" t="s">
        <v>233</v>
      </c>
      <c r="G13" s="44">
        <f>_xlfn.NORM.S.INV(0.95)</f>
        <v>1.6448536269514715</v>
      </c>
      <c r="H13" s="2"/>
      <c r="I13" s="2"/>
      <c r="J13" s="2"/>
    </row>
    <row r="14" spans="1:10" x14ac:dyDescent="0.2">
      <c r="A14">
        <v>400</v>
      </c>
      <c r="C14" t="s">
        <v>245</v>
      </c>
      <c r="D14">
        <v>170</v>
      </c>
      <c r="F14" s="20" t="s">
        <v>234</v>
      </c>
      <c r="G14" s="44">
        <f>(G13*G8/G9)^2</f>
        <v>277.23830131914349</v>
      </c>
      <c r="H14" s="2"/>
      <c r="I14" s="2"/>
      <c r="J14" s="2"/>
    </row>
    <row r="15" spans="1:10" x14ac:dyDescent="0.2">
      <c r="A15">
        <v>450</v>
      </c>
      <c r="C15" t="s">
        <v>246</v>
      </c>
      <c r="D15">
        <v>750</v>
      </c>
      <c r="F15" s="45"/>
      <c r="G15" s="46"/>
      <c r="H15" s="2"/>
      <c r="I15" s="2"/>
      <c r="J15" s="2"/>
    </row>
    <row r="16" spans="1:10" x14ac:dyDescent="0.2">
      <c r="A16">
        <v>250</v>
      </c>
      <c r="C16" t="s">
        <v>247</v>
      </c>
      <c r="D16">
        <v>31855</v>
      </c>
      <c r="F16" s="85" t="s">
        <v>235</v>
      </c>
      <c r="G16" s="87"/>
      <c r="H16" s="2"/>
      <c r="I16" s="2"/>
      <c r="J16" s="2"/>
    </row>
    <row r="17" spans="1:10" ht="16" thickBot="1" x14ac:dyDescent="0.25">
      <c r="A17">
        <v>440</v>
      </c>
      <c r="C17" t="s">
        <v>248</v>
      </c>
      <c r="D17">
        <v>92</v>
      </c>
      <c r="F17" s="47" t="s">
        <v>236</v>
      </c>
      <c r="G17" s="161">
        <v>278</v>
      </c>
      <c r="H17" s="2"/>
      <c r="I17" s="2"/>
      <c r="J17" s="2"/>
    </row>
    <row r="18" spans="1:10" x14ac:dyDescent="0.2">
      <c r="A18">
        <v>375</v>
      </c>
      <c r="C18" t="s">
        <v>249</v>
      </c>
      <c r="D18">
        <v>750</v>
      </c>
      <c r="F18" s="2"/>
      <c r="G18" s="2"/>
      <c r="H18" s="2"/>
      <c r="I18" s="2"/>
      <c r="J18" s="2"/>
    </row>
    <row r="19" spans="1:10" x14ac:dyDescent="0.2">
      <c r="A19">
        <v>195</v>
      </c>
      <c r="C19" t="s">
        <v>250</v>
      </c>
      <c r="D19">
        <v>170</v>
      </c>
      <c r="F19" s="2"/>
      <c r="G19" s="2"/>
      <c r="H19" s="2"/>
      <c r="I19" s="2"/>
      <c r="J19" s="2"/>
    </row>
    <row r="20" spans="1:10" ht="16" thickBot="1" x14ac:dyDescent="0.25">
      <c r="A20">
        <v>220</v>
      </c>
      <c r="C20" s="50" t="s">
        <v>274</v>
      </c>
      <c r="D20" s="50">
        <v>17.537862482281245</v>
      </c>
    </row>
    <row r="21" spans="1:10" x14ac:dyDescent="0.2">
      <c r="A21">
        <v>185</v>
      </c>
    </row>
    <row r="22" spans="1:10" ht="16" thickBot="1" x14ac:dyDescent="0.25">
      <c r="A22">
        <v>275</v>
      </c>
    </row>
    <row r="23" spans="1:10" x14ac:dyDescent="0.2">
      <c r="A23">
        <v>425</v>
      </c>
      <c r="C23" s="123" t="s">
        <v>17</v>
      </c>
      <c r="D23" s="51"/>
      <c r="F23" s="163" t="s">
        <v>168</v>
      </c>
      <c r="G23" s="163"/>
      <c r="H23" s="2"/>
      <c r="I23" s="2"/>
      <c r="J23" s="2"/>
    </row>
    <row r="24" spans="1:10" ht="16" thickBot="1" x14ac:dyDescent="0.25">
      <c r="A24">
        <v>290</v>
      </c>
      <c r="F24" s="2"/>
      <c r="G24" s="2"/>
      <c r="H24" s="2"/>
      <c r="I24" s="2"/>
      <c r="J24" s="2"/>
    </row>
    <row r="25" spans="1:10" x14ac:dyDescent="0.2">
      <c r="A25">
        <v>425</v>
      </c>
      <c r="C25" t="s">
        <v>237</v>
      </c>
      <c r="D25">
        <v>346.25</v>
      </c>
      <c r="F25" s="79" t="s">
        <v>229</v>
      </c>
      <c r="G25" s="81"/>
      <c r="H25" s="2"/>
      <c r="I25" s="2"/>
      <c r="J25" s="2"/>
    </row>
    <row r="26" spans="1:10" x14ac:dyDescent="0.2">
      <c r="A26">
        <v>435</v>
      </c>
      <c r="C26" t="s">
        <v>227</v>
      </c>
      <c r="D26">
        <v>10.553716995785802</v>
      </c>
      <c r="F26" s="35"/>
      <c r="G26" s="36"/>
      <c r="H26" s="2"/>
      <c r="I26" s="2"/>
      <c r="J26" s="2"/>
    </row>
    <row r="27" spans="1:10" x14ac:dyDescent="0.2">
      <c r="A27">
        <v>420</v>
      </c>
      <c r="C27" t="s">
        <v>238</v>
      </c>
      <c r="D27">
        <v>355</v>
      </c>
      <c r="F27" s="85" t="s">
        <v>171</v>
      </c>
      <c r="G27" s="87"/>
      <c r="H27" s="2"/>
      <c r="I27" s="2"/>
      <c r="J27" s="2"/>
    </row>
    <row r="28" spans="1:10" x14ac:dyDescent="0.2">
      <c r="A28">
        <v>350</v>
      </c>
      <c r="C28" t="s">
        <v>239</v>
      </c>
      <c r="D28">
        <v>400</v>
      </c>
      <c r="F28" s="20" t="s">
        <v>231</v>
      </c>
      <c r="G28">
        <v>101.22769731302151</v>
      </c>
      <c r="H28" s="2"/>
      <c r="I28" s="2"/>
      <c r="J28" s="2"/>
    </row>
    <row r="29" spans="1:10" x14ac:dyDescent="0.2">
      <c r="A29">
        <v>375</v>
      </c>
      <c r="C29" t="s">
        <v>240</v>
      </c>
      <c r="D29">
        <v>101.22769731302151</v>
      </c>
      <c r="F29" s="20" t="s">
        <v>232</v>
      </c>
      <c r="G29" s="149">
        <v>10</v>
      </c>
      <c r="H29" s="2"/>
      <c r="I29" s="2"/>
      <c r="J29" s="2"/>
    </row>
    <row r="30" spans="1:10" x14ac:dyDescent="0.2">
      <c r="A30">
        <v>235</v>
      </c>
      <c r="C30" t="s">
        <v>241</v>
      </c>
      <c r="D30">
        <v>10247.046703296703</v>
      </c>
      <c r="F30" s="20" t="s">
        <v>178</v>
      </c>
      <c r="G30" s="162">
        <v>0.95</v>
      </c>
      <c r="H30" s="2"/>
      <c r="I30" s="2"/>
      <c r="J30" s="2"/>
    </row>
    <row r="31" spans="1:10" x14ac:dyDescent="0.2">
      <c r="A31">
        <v>250</v>
      </c>
      <c r="C31" t="s">
        <v>242</v>
      </c>
      <c r="D31">
        <v>1.8890407916021599</v>
      </c>
      <c r="F31" s="41"/>
      <c r="G31" s="42"/>
      <c r="H31" s="2"/>
      <c r="I31" s="2"/>
      <c r="J31" s="2"/>
    </row>
    <row r="32" spans="1:10" x14ac:dyDescent="0.2">
      <c r="A32">
        <v>280</v>
      </c>
      <c r="C32" t="s">
        <v>243</v>
      </c>
      <c r="D32">
        <v>0.70266679163915047</v>
      </c>
      <c r="F32" s="85" t="s">
        <v>179</v>
      </c>
      <c r="G32" s="87"/>
      <c r="H32" s="2"/>
      <c r="I32" s="2"/>
      <c r="J32" s="2"/>
    </row>
    <row r="33" spans="1:10" x14ac:dyDescent="0.2">
      <c r="A33">
        <v>370</v>
      </c>
      <c r="C33" t="s">
        <v>244</v>
      </c>
      <c r="D33">
        <v>580</v>
      </c>
      <c r="F33" s="20" t="s">
        <v>233</v>
      </c>
      <c r="G33" s="44">
        <f>_xlfn.NORM.S.INV(0.975)</f>
        <v>1.9599639845400536</v>
      </c>
      <c r="H33" s="2"/>
      <c r="I33" s="2"/>
      <c r="J33" s="2"/>
    </row>
    <row r="34" spans="1:10" x14ac:dyDescent="0.2">
      <c r="A34">
        <v>315</v>
      </c>
      <c r="C34" t="s">
        <v>245</v>
      </c>
      <c r="D34">
        <v>170</v>
      </c>
      <c r="F34" s="20" t="s">
        <v>234</v>
      </c>
      <c r="G34" s="44">
        <f>(G33*G28/G29)^2</f>
        <v>393.63607944443748</v>
      </c>
      <c r="H34" s="2"/>
      <c r="I34" s="2"/>
      <c r="J34" s="2"/>
    </row>
    <row r="35" spans="1:10" x14ac:dyDescent="0.2">
      <c r="A35">
        <v>750</v>
      </c>
      <c r="C35" t="s">
        <v>246</v>
      </c>
      <c r="D35">
        <v>750</v>
      </c>
      <c r="F35" s="45"/>
      <c r="G35" s="46"/>
      <c r="H35" s="2"/>
      <c r="I35" s="2"/>
      <c r="J35" s="2"/>
    </row>
    <row r="36" spans="1:10" x14ac:dyDescent="0.2">
      <c r="A36">
        <v>180</v>
      </c>
      <c r="C36" t="s">
        <v>247</v>
      </c>
      <c r="D36">
        <v>31855</v>
      </c>
      <c r="F36" s="85" t="s">
        <v>235</v>
      </c>
      <c r="G36" s="87"/>
      <c r="H36" s="2"/>
      <c r="I36" s="2"/>
      <c r="J36" s="2"/>
    </row>
    <row r="37" spans="1:10" ht="16" thickBot="1" x14ac:dyDescent="0.25">
      <c r="A37">
        <v>325</v>
      </c>
      <c r="C37" t="s">
        <v>248</v>
      </c>
      <c r="D37">
        <v>92</v>
      </c>
      <c r="F37" s="47" t="s">
        <v>236</v>
      </c>
      <c r="G37" s="161">
        <v>394</v>
      </c>
      <c r="H37" s="2"/>
      <c r="I37" s="2"/>
      <c r="J37" s="2"/>
    </row>
    <row r="38" spans="1:10" x14ac:dyDescent="0.2">
      <c r="A38">
        <v>270</v>
      </c>
      <c r="C38" t="s">
        <v>249</v>
      </c>
      <c r="D38">
        <v>750</v>
      </c>
      <c r="F38" s="2"/>
      <c r="G38" s="2"/>
      <c r="H38" s="2"/>
      <c r="I38" s="2"/>
      <c r="J38" s="2"/>
    </row>
    <row r="39" spans="1:10" x14ac:dyDescent="0.2">
      <c r="A39">
        <v>425</v>
      </c>
      <c r="C39" t="s">
        <v>250</v>
      </c>
      <c r="D39">
        <v>170</v>
      </c>
      <c r="F39" s="2"/>
      <c r="G39" s="2"/>
      <c r="H39" s="2"/>
      <c r="I39" s="2"/>
      <c r="J39" s="2"/>
    </row>
    <row r="40" spans="1:10" ht="16" thickBot="1" x14ac:dyDescent="0.25">
      <c r="A40">
        <v>310</v>
      </c>
      <c r="C40" s="50" t="s">
        <v>251</v>
      </c>
      <c r="D40" s="50">
        <v>20.963662334628431</v>
      </c>
    </row>
    <row r="41" spans="1:10" x14ac:dyDescent="0.2">
      <c r="A41">
        <v>350</v>
      </c>
    </row>
    <row r="42" spans="1:10" ht="16" thickBot="1" x14ac:dyDescent="0.25">
      <c r="A42">
        <v>515</v>
      </c>
    </row>
    <row r="43" spans="1:10" x14ac:dyDescent="0.2">
      <c r="A43">
        <v>255</v>
      </c>
      <c r="C43" s="123" t="s">
        <v>17</v>
      </c>
      <c r="D43" s="51"/>
      <c r="F43" s="163" t="s">
        <v>168</v>
      </c>
      <c r="G43" s="163"/>
      <c r="H43" s="2"/>
      <c r="I43" s="2"/>
      <c r="J43" s="2"/>
    </row>
    <row r="44" spans="1:10" ht="16" thickBot="1" x14ac:dyDescent="0.25">
      <c r="A44">
        <v>380</v>
      </c>
      <c r="F44" s="2"/>
      <c r="G44" s="2"/>
      <c r="H44" s="2"/>
      <c r="I44" s="2"/>
      <c r="J44" s="2"/>
    </row>
    <row r="45" spans="1:10" x14ac:dyDescent="0.2">
      <c r="A45">
        <v>195</v>
      </c>
      <c r="C45" t="s">
        <v>237</v>
      </c>
      <c r="D45">
        <v>346.25</v>
      </c>
      <c r="F45" s="79" t="s">
        <v>229</v>
      </c>
      <c r="G45" s="81"/>
      <c r="H45" s="2"/>
      <c r="I45" s="2"/>
      <c r="J45" s="2"/>
    </row>
    <row r="46" spans="1:10" x14ac:dyDescent="0.2">
      <c r="A46">
        <v>195</v>
      </c>
      <c r="C46" t="s">
        <v>227</v>
      </c>
      <c r="D46">
        <v>10.553716995785802</v>
      </c>
      <c r="F46" s="35"/>
      <c r="G46" s="36"/>
      <c r="H46" s="2"/>
      <c r="I46" s="2"/>
      <c r="J46" s="2"/>
    </row>
    <row r="47" spans="1:10" x14ac:dyDescent="0.2">
      <c r="A47">
        <v>365</v>
      </c>
      <c r="C47" t="s">
        <v>238</v>
      </c>
      <c r="D47">
        <v>355</v>
      </c>
      <c r="F47" s="85" t="s">
        <v>171</v>
      </c>
      <c r="G47" s="87"/>
      <c r="H47" s="2"/>
      <c r="I47" s="2"/>
      <c r="J47" s="2"/>
    </row>
    <row r="48" spans="1:10" x14ac:dyDescent="0.2">
      <c r="A48">
        <v>365</v>
      </c>
      <c r="C48" t="s">
        <v>239</v>
      </c>
      <c r="D48">
        <v>400</v>
      </c>
      <c r="F48" s="20" t="s">
        <v>231</v>
      </c>
      <c r="G48">
        <v>101.22769731302151</v>
      </c>
      <c r="H48" s="2"/>
      <c r="I48" s="2"/>
      <c r="J48" s="2"/>
    </row>
    <row r="49" spans="1:10" x14ac:dyDescent="0.2">
      <c r="A49">
        <v>575</v>
      </c>
      <c r="C49" t="s">
        <v>240</v>
      </c>
      <c r="D49">
        <v>101.22769731302151</v>
      </c>
      <c r="F49" s="20" t="s">
        <v>232</v>
      </c>
      <c r="G49" s="149">
        <v>10</v>
      </c>
      <c r="H49" s="2"/>
      <c r="I49" s="2"/>
      <c r="J49" s="2"/>
    </row>
    <row r="50" spans="1:10" x14ac:dyDescent="0.2">
      <c r="A50">
        <v>335</v>
      </c>
      <c r="C50" t="s">
        <v>241</v>
      </c>
      <c r="D50">
        <v>10247.046703296703</v>
      </c>
      <c r="F50" s="20" t="s">
        <v>178</v>
      </c>
      <c r="G50" s="162">
        <v>0.99</v>
      </c>
      <c r="H50" s="2"/>
      <c r="I50" s="2"/>
      <c r="J50" s="2"/>
    </row>
    <row r="51" spans="1:10" x14ac:dyDescent="0.2">
      <c r="A51">
        <v>365</v>
      </c>
      <c r="C51" t="s">
        <v>242</v>
      </c>
      <c r="D51">
        <v>1.8890407916021599</v>
      </c>
      <c r="F51" s="41"/>
      <c r="G51" s="42"/>
      <c r="H51" s="2"/>
      <c r="I51" s="2"/>
      <c r="J51" s="2"/>
    </row>
    <row r="52" spans="1:10" x14ac:dyDescent="0.2">
      <c r="A52">
        <v>255</v>
      </c>
      <c r="C52" t="s">
        <v>243</v>
      </c>
      <c r="D52">
        <v>0.70266679163915047</v>
      </c>
      <c r="F52" s="85" t="s">
        <v>179</v>
      </c>
      <c r="G52" s="87"/>
      <c r="H52" s="2"/>
      <c r="I52" s="2"/>
      <c r="J52" s="2"/>
    </row>
    <row r="53" spans="1:10" x14ac:dyDescent="0.2">
      <c r="A53">
        <v>420</v>
      </c>
      <c r="C53" t="s">
        <v>244</v>
      </c>
      <c r="D53">
        <v>580</v>
      </c>
      <c r="F53" s="20" t="s">
        <v>233</v>
      </c>
      <c r="G53" s="44">
        <f>_xlfn.NORM.S.INV(0.995)</f>
        <v>2.5758293035488999</v>
      </c>
      <c r="H53" s="2"/>
      <c r="I53" s="2"/>
      <c r="J53" s="2"/>
    </row>
    <row r="54" spans="1:10" x14ac:dyDescent="0.2">
      <c r="A54">
        <v>450</v>
      </c>
      <c r="C54" t="s">
        <v>245</v>
      </c>
      <c r="D54">
        <v>170</v>
      </c>
      <c r="F54" s="20" t="s">
        <v>234</v>
      </c>
      <c r="G54" s="44">
        <f>(G53*G48/G49)^2</f>
        <v>679.88095342208908</v>
      </c>
      <c r="H54" s="2"/>
      <c r="I54" s="2"/>
      <c r="J54" s="2"/>
    </row>
    <row r="55" spans="1:10" x14ac:dyDescent="0.2">
      <c r="A55">
        <v>170</v>
      </c>
      <c r="C55" t="s">
        <v>246</v>
      </c>
      <c r="D55">
        <v>750</v>
      </c>
      <c r="F55" s="45"/>
      <c r="G55" s="46"/>
      <c r="H55" s="2"/>
      <c r="I55" s="2"/>
      <c r="J55" s="2"/>
    </row>
    <row r="56" spans="1:10" x14ac:dyDescent="0.2">
      <c r="A56">
        <v>250</v>
      </c>
      <c r="C56" t="s">
        <v>247</v>
      </c>
      <c r="D56">
        <v>31855</v>
      </c>
      <c r="F56" s="85" t="s">
        <v>235</v>
      </c>
      <c r="G56" s="87"/>
      <c r="H56" s="2"/>
      <c r="I56" s="2"/>
      <c r="J56" s="2"/>
    </row>
    <row r="57" spans="1:10" ht="16" thickBot="1" x14ac:dyDescent="0.25">
      <c r="A57">
        <v>250</v>
      </c>
      <c r="C57" t="s">
        <v>248</v>
      </c>
      <c r="D57">
        <v>92</v>
      </c>
      <c r="F57" s="47" t="s">
        <v>236</v>
      </c>
      <c r="G57" s="161">
        <v>680</v>
      </c>
      <c r="H57" s="2"/>
      <c r="I57" s="2"/>
      <c r="J57" s="2"/>
    </row>
    <row r="58" spans="1:10" x14ac:dyDescent="0.2">
      <c r="A58">
        <v>505</v>
      </c>
      <c r="C58" t="s">
        <v>249</v>
      </c>
      <c r="D58">
        <v>750</v>
      </c>
      <c r="F58" s="2"/>
      <c r="G58" s="2"/>
      <c r="H58" s="2"/>
      <c r="I58" s="2"/>
      <c r="J58" s="2"/>
    </row>
    <row r="59" spans="1:10" x14ac:dyDescent="0.2">
      <c r="A59">
        <v>255</v>
      </c>
      <c r="C59" t="s">
        <v>250</v>
      </c>
      <c r="D59">
        <v>170</v>
      </c>
      <c r="F59" s="2"/>
      <c r="G59" s="2"/>
      <c r="H59" s="2"/>
      <c r="I59" s="2"/>
      <c r="J59" s="2"/>
    </row>
    <row r="60" spans="1:10" ht="16" thickBot="1" x14ac:dyDescent="0.25">
      <c r="A60">
        <v>410</v>
      </c>
      <c r="C60" s="50" t="s">
        <v>275</v>
      </c>
      <c r="D60" s="50">
        <v>27.766201083039387</v>
      </c>
    </row>
    <row r="61" spans="1:10" x14ac:dyDescent="0.2">
      <c r="A61">
        <v>440</v>
      </c>
    </row>
    <row r="62" spans="1:10" x14ac:dyDescent="0.2">
      <c r="A62">
        <v>365</v>
      </c>
    </row>
    <row r="63" spans="1:10" x14ac:dyDescent="0.2">
      <c r="A63">
        <v>450</v>
      </c>
    </row>
    <row r="64" spans="1:10" x14ac:dyDescent="0.2">
      <c r="A64">
        <v>425</v>
      </c>
    </row>
    <row r="65" spans="1:1" x14ac:dyDescent="0.2">
      <c r="A65">
        <v>460</v>
      </c>
    </row>
    <row r="66" spans="1:1" x14ac:dyDescent="0.2">
      <c r="A66">
        <v>430</v>
      </c>
    </row>
    <row r="67" spans="1:1" x14ac:dyDescent="0.2">
      <c r="A67">
        <v>230</v>
      </c>
    </row>
    <row r="68" spans="1:1" x14ac:dyDescent="0.2">
      <c r="A68">
        <v>400</v>
      </c>
    </row>
    <row r="69" spans="1:1" x14ac:dyDescent="0.2">
      <c r="A69">
        <v>390</v>
      </c>
    </row>
    <row r="70" spans="1:1" x14ac:dyDescent="0.2">
      <c r="A70">
        <v>225</v>
      </c>
    </row>
    <row r="71" spans="1:1" x14ac:dyDescent="0.2">
      <c r="A71">
        <v>235</v>
      </c>
    </row>
    <row r="72" spans="1:1" x14ac:dyDescent="0.2">
      <c r="A72">
        <v>410</v>
      </c>
    </row>
    <row r="73" spans="1:1" x14ac:dyDescent="0.2">
      <c r="A73">
        <v>340</v>
      </c>
    </row>
    <row r="74" spans="1:1" x14ac:dyDescent="0.2">
      <c r="A74">
        <v>390</v>
      </c>
    </row>
    <row r="75" spans="1:1" x14ac:dyDescent="0.2">
      <c r="A75">
        <v>340</v>
      </c>
    </row>
    <row r="76" spans="1:1" x14ac:dyDescent="0.2">
      <c r="A76">
        <v>440</v>
      </c>
    </row>
    <row r="77" spans="1:1" x14ac:dyDescent="0.2">
      <c r="A77">
        <v>360</v>
      </c>
    </row>
    <row r="78" spans="1:1" x14ac:dyDescent="0.2">
      <c r="A78">
        <v>250</v>
      </c>
    </row>
    <row r="79" spans="1:1" x14ac:dyDescent="0.2">
      <c r="A79">
        <v>390</v>
      </c>
    </row>
    <row r="80" spans="1:1" x14ac:dyDescent="0.2">
      <c r="A80">
        <v>295</v>
      </c>
    </row>
    <row r="81" spans="1:1" x14ac:dyDescent="0.2">
      <c r="A81">
        <v>400</v>
      </c>
    </row>
    <row r="82" spans="1:1" x14ac:dyDescent="0.2">
      <c r="A82">
        <v>320</v>
      </c>
    </row>
    <row r="83" spans="1:1" x14ac:dyDescent="0.2">
      <c r="A83">
        <v>320</v>
      </c>
    </row>
    <row r="84" spans="1:1" x14ac:dyDescent="0.2">
      <c r="A84">
        <v>365</v>
      </c>
    </row>
    <row r="85" spans="1:1" x14ac:dyDescent="0.2">
      <c r="A85">
        <v>420</v>
      </c>
    </row>
    <row r="86" spans="1:1" x14ac:dyDescent="0.2">
      <c r="A86">
        <v>340</v>
      </c>
    </row>
    <row r="87" spans="1:1" x14ac:dyDescent="0.2">
      <c r="A87">
        <v>230</v>
      </c>
    </row>
    <row r="88" spans="1:1" x14ac:dyDescent="0.2">
      <c r="A88">
        <v>325</v>
      </c>
    </row>
    <row r="89" spans="1:1" x14ac:dyDescent="0.2">
      <c r="A89">
        <v>330</v>
      </c>
    </row>
    <row r="90" spans="1:1" x14ac:dyDescent="0.2">
      <c r="A90">
        <v>335</v>
      </c>
    </row>
    <row r="91" spans="1:1" x14ac:dyDescent="0.2">
      <c r="A91">
        <v>325</v>
      </c>
    </row>
    <row r="92" spans="1:1" x14ac:dyDescent="0.2">
      <c r="A92">
        <v>375</v>
      </c>
    </row>
    <row r="93" spans="1:1" x14ac:dyDescent="0.2">
      <c r="A93">
        <v>400</v>
      </c>
    </row>
  </sheetData>
  <mergeCells count="15">
    <mergeCell ref="F47:G47"/>
    <mergeCell ref="F52:G52"/>
    <mergeCell ref="F56:G56"/>
    <mergeCell ref="F25:G25"/>
    <mergeCell ref="F27:G27"/>
    <mergeCell ref="F32:G32"/>
    <mergeCell ref="F36:G36"/>
    <mergeCell ref="F43:G43"/>
    <mergeCell ref="F45:G45"/>
    <mergeCell ref="F23:G23"/>
    <mergeCell ref="F3:G3"/>
    <mergeCell ref="F5:G5"/>
    <mergeCell ref="F7:G7"/>
    <mergeCell ref="F12:G12"/>
    <mergeCell ref="F16:G1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2ABB-A438-43EB-8A4D-49D7A4A19626}">
  <dimension ref="A1:J23"/>
  <sheetViews>
    <sheetView workbookViewId="0">
      <selection activeCell="G14" sqref="G14"/>
    </sheetView>
  </sheetViews>
  <sheetFormatPr baseColWidth="10" defaultColWidth="8.83203125" defaultRowHeight="15" x14ac:dyDescent="0.2"/>
  <cols>
    <col min="2" max="2" width="41" bestFit="1" customWidth="1"/>
    <col min="8" max="8" width="41.1640625" bestFit="1" customWidth="1"/>
  </cols>
  <sheetData>
    <row r="1" spans="1:10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2"/>
      <c r="B2" s="127" t="s">
        <v>168</v>
      </c>
      <c r="C2" s="2"/>
      <c r="D2" s="2"/>
      <c r="E2" s="2"/>
      <c r="F2" s="2"/>
      <c r="G2" s="2"/>
      <c r="H2" s="127" t="s">
        <v>168</v>
      </c>
      <c r="I2" s="2"/>
      <c r="J2" s="2"/>
    </row>
    <row r="3" spans="1:10" x14ac:dyDescent="0.2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">
      <c r="A4" s="2"/>
      <c r="B4" s="164" t="s">
        <v>318</v>
      </c>
      <c r="C4" s="2"/>
      <c r="D4" s="2"/>
      <c r="E4" s="2"/>
      <c r="F4" s="2"/>
      <c r="G4" s="2"/>
      <c r="H4" s="164" t="s">
        <v>319</v>
      </c>
      <c r="I4" s="2"/>
      <c r="J4" s="2"/>
    </row>
    <row r="5" spans="1:10" ht="16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">
      <c r="A6" s="2"/>
      <c r="B6" s="68" t="s">
        <v>170</v>
      </c>
      <c r="C6" s="69"/>
      <c r="D6" s="2"/>
      <c r="E6" s="2"/>
      <c r="F6" s="2"/>
      <c r="G6" s="2"/>
      <c r="H6" s="68" t="s">
        <v>170</v>
      </c>
      <c r="I6" s="69"/>
      <c r="J6" s="2"/>
    </row>
    <row r="7" spans="1:10" x14ac:dyDescent="0.2">
      <c r="A7" s="2"/>
      <c r="B7" s="3"/>
      <c r="C7" s="4"/>
      <c r="D7" s="2"/>
      <c r="E7" s="2"/>
      <c r="F7" s="2"/>
      <c r="G7" s="2"/>
      <c r="H7" s="3"/>
      <c r="I7" s="4"/>
      <c r="J7" s="2"/>
    </row>
    <row r="8" spans="1:10" x14ac:dyDescent="0.2">
      <c r="A8" s="2"/>
      <c r="B8" s="70" t="s">
        <v>171</v>
      </c>
      <c r="C8" s="72"/>
      <c r="D8" s="2"/>
      <c r="E8" s="2"/>
      <c r="F8" s="2"/>
      <c r="G8" s="2"/>
      <c r="H8" s="70" t="s">
        <v>171</v>
      </c>
      <c r="I8" s="72"/>
      <c r="J8" s="2"/>
    </row>
    <row r="9" spans="1:10" x14ac:dyDescent="0.2">
      <c r="A9" s="2"/>
      <c r="B9" s="7" t="s">
        <v>172</v>
      </c>
      <c r="C9" s="165"/>
      <c r="D9" s="2"/>
      <c r="E9" s="2"/>
      <c r="F9" s="2"/>
      <c r="G9" s="2"/>
      <c r="H9" s="7" t="s">
        <v>173</v>
      </c>
      <c r="I9" s="165"/>
      <c r="J9" s="2"/>
    </row>
    <row r="10" spans="1:10" x14ac:dyDescent="0.2">
      <c r="A10" s="2"/>
      <c r="B10" s="7" t="s">
        <v>174</v>
      </c>
      <c r="C10" s="165"/>
      <c r="D10" s="2"/>
      <c r="E10" s="2"/>
      <c r="F10" s="2"/>
      <c r="G10" s="2"/>
      <c r="H10" s="7" t="s">
        <v>175</v>
      </c>
      <c r="I10" s="165"/>
      <c r="J10" s="2"/>
    </row>
    <row r="11" spans="1:10" x14ac:dyDescent="0.2">
      <c r="A11" s="2"/>
      <c r="B11" s="7" t="s">
        <v>176</v>
      </c>
      <c r="C11" s="165"/>
      <c r="D11" s="2"/>
      <c r="E11" s="2"/>
      <c r="F11" s="2"/>
      <c r="G11" s="2"/>
      <c r="H11" s="7" t="s">
        <v>176</v>
      </c>
      <c r="I11" s="165"/>
      <c r="J11" s="2"/>
    </row>
    <row r="12" spans="1:10" x14ac:dyDescent="0.2">
      <c r="A12" s="2"/>
      <c r="B12" s="7" t="s">
        <v>177</v>
      </c>
      <c r="C12" s="166"/>
      <c r="D12" s="2"/>
      <c r="E12" s="2"/>
      <c r="F12" s="2"/>
      <c r="G12" s="2"/>
      <c r="H12" s="7" t="s">
        <v>178</v>
      </c>
      <c r="I12" s="166"/>
      <c r="J12" s="2"/>
    </row>
    <row r="13" spans="1:10" x14ac:dyDescent="0.2">
      <c r="A13" s="2"/>
      <c r="B13" s="8"/>
      <c r="C13" s="9"/>
      <c r="D13" s="2"/>
      <c r="E13" s="2"/>
      <c r="F13" s="2"/>
      <c r="G13" s="2"/>
      <c r="H13" s="8"/>
      <c r="I13" s="9"/>
      <c r="J13" s="2"/>
    </row>
    <row r="14" spans="1:10" x14ac:dyDescent="0.2">
      <c r="A14" s="2"/>
      <c r="B14" s="70" t="s">
        <v>179</v>
      </c>
      <c r="C14" s="72"/>
      <c r="D14" s="2"/>
      <c r="E14" s="2"/>
      <c r="F14" s="2"/>
      <c r="G14" s="2"/>
      <c r="H14" s="70" t="s">
        <v>179</v>
      </c>
      <c r="I14" s="72"/>
      <c r="J14" s="2"/>
    </row>
    <row r="15" spans="1:10" x14ac:dyDescent="0.2">
      <c r="A15" s="2"/>
      <c r="B15" s="7" t="s">
        <v>180</v>
      </c>
      <c r="C15" s="10"/>
      <c r="D15" s="2"/>
      <c r="E15" s="2"/>
      <c r="F15" s="2"/>
      <c r="G15" s="2"/>
      <c r="H15" s="7" t="s">
        <v>180</v>
      </c>
      <c r="I15" s="10"/>
      <c r="J15" s="2"/>
    </row>
    <row r="16" spans="1:10" x14ac:dyDescent="0.2">
      <c r="A16" s="2"/>
      <c r="B16" s="7" t="s">
        <v>181</v>
      </c>
      <c r="C16" s="10"/>
      <c r="D16" s="2"/>
      <c r="E16" s="2"/>
      <c r="F16" s="2"/>
      <c r="G16" s="2"/>
      <c r="H16" s="7" t="s">
        <v>182</v>
      </c>
      <c r="I16" s="11"/>
      <c r="J16" s="2"/>
    </row>
    <row r="17" spans="1:10" x14ac:dyDescent="0.2">
      <c r="A17" s="2"/>
      <c r="B17" s="7" t="s">
        <v>183</v>
      </c>
      <c r="C17" s="10"/>
      <c r="D17" s="2"/>
      <c r="E17" s="2"/>
      <c r="F17" s="2"/>
      <c r="G17" s="2"/>
      <c r="H17" s="12" t="s">
        <v>184</v>
      </c>
      <c r="I17" s="10"/>
      <c r="J17" s="2"/>
    </row>
    <row r="18" spans="1:10" x14ac:dyDescent="0.2">
      <c r="A18" s="2"/>
      <c r="B18" s="13"/>
      <c r="C18" s="14"/>
      <c r="D18" s="2"/>
      <c r="E18" s="2"/>
      <c r="F18" s="2"/>
      <c r="G18" s="2"/>
      <c r="H18" s="7" t="s">
        <v>185</v>
      </c>
      <c r="I18" s="10"/>
      <c r="J18" s="2"/>
    </row>
    <row r="19" spans="1:10" x14ac:dyDescent="0.2">
      <c r="A19" s="2"/>
      <c r="B19" s="5" t="s">
        <v>186</v>
      </c>
      <c r="C19" s="6"/>
      <c r="D19" s="2"/>
      <c r="E19" s="2"/>
      <c r="F19" s="2"/>
      <c r="G19" s="2"/>
      <c r="H19" s="13"/>
      <c r="I19" s="14"/>
      <c r="J19" s="2"/>
    </row>
    <row r="20" spans="1:10" x14ac:dyDescent="0.2">
      <c r="A20" s="2"/>
      <c r="B20" s="7" t="s">
        <v>187</v>
      </c>
      <c r="C20" s="124"/>
      <c r="D20" s="2"/>
      <c r="E20" s="2"/>
      <c r="F20" s="2"/>
      <c r="G20" s="2"/>
      <c r="H20" s="70" t="s">
        <v>186</v>
      </c>
      <c r="I20" s="72"/>
      <c r="J20" s="2"/>
    </row>
    <row r="21" spans="1:10" ht="16" thickBot="1" x14ac:dyDescent="0.25">
      <c r="A21" s="2"/>
      <c r="B21" s="15" t="s">
        <v>188</v>
      </c>
      <c r="C21" s="125"/>
      <c r="D21" s="2"/>
      <c r="E21" s="2"/>
      <c r="F21" s="2"/>
      <c r="G21" s="2"/>
      <c r="H21" s="7" t="s">
        <v>187</v>
      </c>
      <c r="I21" s="124"/>
      <c r="J21" s="2"/>
    </row>
    <row r="22" spans="1:10" ht="16" thickBot="1" x14ac:dyDescent="0.25">
      <c r="A22" s="2"/>
      <c r="B22" s="2"/>
      <c r="C22" s="2"/>
      <c r="D22" s="2"/>
      <c r="E22" s="2"/>
      <c r="F22" s="2"/>
      <c r="G22" s="2"/>
      <c r="H22" s="15" t="s">
        <v>188</v>
      </c>
      <c r="I22" s="125"/>
      <c r="J22" s="2"/>
    </row>
    <row r="23" spans="1:10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</sheetData>
  <mergeCells count="7">
    <mergeCell ref="H20:I20"/>
    <mergeCell ref="B6:C6"/>
    <mergeCell ref="H6:I6"/>
    <mergeCell ref="B8:C8"/>
    <mergeCell ref="H8:I8"/>
    <mergeCell ref="B14:C14"/>
    <mergeCell ref="H14:I1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944B-3790-4CC1-83F7-6E9CDE887EE7}">
  <dimension ref="A1:E21"/>
  <sheetViews>
    <sheetView workbookViewId="0">
      <selection activeCell="I13" sqref="I13"/>
    </sheetView>
  </sheetViews>
  <sheetFormatPr baseColWidth="10" defaultColWidth="8.83203125" defaultRowHeight="15" x14ac:dyDescent="0.2"/>
  <cols>
    <col min="3" max="3" width="48.5" bestFit="1" customWidth="1"/>
  </cols>
  <sheetData>
    <row r="1" spans="1:5" x14ac:dyDescent="0.2">
      <c r="A1" s="2"/>
      <c r="B1" s="2"/>
      <c r="C1" s="2"/>
      <c r="D1" s="2"/>
      <c r="E1" s="2"/>
    </row>
    <row r="2" spans="1:5" x14ac:dyDescent="0.2">
      <c r="A2" s="2"/>
      <c r="B2" s="2"/>
      <c r="C2" s="126" t="s">
        <v>189</v>
      </c>
      <c r="D2" s="126"/>
      <c r="E2" s="2"/>
    </row>
    <row r="3" spans="1:5" ht="16" thickBot="1" x14ac:dyDescent="0.25">
      <c r="A3" s="2"/>
      <c r="B3" s="2"/>
      <c r="C3" s="2"/>
      <c r="D3" s="2"/>
      <c r="E3" s="2"/>
    </row>
    <row r="4" spans="1:5" x14ac:dyDescent="0.2">
      <c r="A4" s="2"/>
      <c r="B4" s="2"/>
      <c r="C4" s="73" t="s">
        <v>190</v>
      </c>
      <c r="D4" s="74"/>
      <c r="E4" s="2"/>
    </row>
    <row r="5" spans="1:5" x14ac:dyDescent="0.2">
      <c r="A5" s="2"/>
      <c r="B5" s="2"/>
      <c r="C5" s="16"/>
      <c r="D5" s="17"/>
      <c r="E5" s="2"/>
    </row>
    <row r="6" spans="1:5" x14ac:dyDescent="0.2">
      <c r="A6" s="2"/>
      <c r="B6" s="2"/>
      <c r="C6" s="70" t="s">
        <v>171</v>
      </c>
      <c r="D6" s="72"/>
      <c r="E6" s="2"/>
    </row>
    <row r="7" spans="1:5" x14ac:dyDescent="0.2">
      <c r="A7" s="2"/>
      <c r="B7" s="2"/>
      <c r="C7" s="7" t="s">
        <v>176</v>
      </c>
      <c r="D7" s="169"/>
      <c r="E7" s="2"/>
    </row>
    <row r="8" spans="1:5" x14ac:dyDescent="0.2">
      <c r="A8" s="2"/>
      <c r="B8" s="2"/>
      <c r="C8" s="7" t="s">
        <v>191</v>
      </c>
      <c r="D8" s="169"/>
      <c r="E8" s="2"/>
    </row>
    <row r="9" spans="1:5" x14ac:dyDescent="0.2">
      <c r="A9" s="2"/>
      <c r="B9" s="2"/>
      <c r="C9" s="7" t="s">
        <v>178</v>
      </c>
      <c r="D9" s="170"/>
      <c r="E9" s="2"/>
    </row>
    <row r="10" spans="1:5" x14ac:dyDescent="0.2">
      <c r="A10" s="2"/>
      <c r="B10" s="2"/>
      <c r="C10" s="7"/>
      <c r="D10" s="18"/>
      <c r="E10" s="2"/>
    </row>
    <row r="11" spans="1:5" x14ac:dyDescent="0.2">
      <c r="A11" s="2"/>
      <c r="B11" s="2"/>
      <c r="C11" s="7"/>
      <c r="D11" s="11"/>
      <c r="E11" s="2"/>
    </row>
    <row r="12" spans="1:5" x14ac:dyDescent="0.2">
      <c r="A12" s="2"/>
      <c r="B12" s="2"/>
      <c r="C12" s="75" t="s">
        <v>179</v>
      </c>
      <c r="D12" s="76"/>
      <c r="E12" s="2"/>
    </row>
    <row r="13" spans="1:5" x14ac:dyDescent="0.2">
      <c r="A13" s="2"/>
      <c r="B13" s="2"/>
      <c r="C13" s="7" t="s">
        <v>192</v>
      </c>
      <c r="D13" s="18"/>
      <c r="E13" s="2"/>
    </row>
    <row r="14" spans="1:5" x14ac:dyDescent="0.2">
      <c r="A14" s="2"/>
      <c r="B14" s="2"/>
      <c r="C14" s="7" t="s">
        <v>181</v>
      </c>
      <c r="D14" s="10"/>
      <c r="E14" s="2"/>
    </row>
    <row r="15" spans="1:5" x14ac:dyDescent="0.2">
      <c r="A15" s="2"/>
      <c r="B15" s="2"/>
      <c r="C15" s="7" t="s">
        <v>193</v>
      </c>
      <c r="D15" s="11"/>
      <c r="E15" s="2"/>
    </row>
    <row r="16" spans="1:5" x14ac:dyDescent="0.2">
      <c r="A16" s="2"/>
      <c r="B16" s="2"/>
      <c r="C16" s="7" t="s">
        <v>194</v>
      </c>
      <c r="D16" s="10"/>
      <c r="E16" s="2"/>
    </row>
    <row r="17" spans="1:5" x14ac:dyDescent="0.2">
      <c r="A17" s="2"/>
      <c r="B17" s="2"/>
      <c r="C17" s="7"/>
      <c r="D17" s="11"/>
      <c r="E17" s="2"/>
    </row>
    <row r="18" spans="1:5" x14ac:dyDescent="0.2">
      <c r="A18" s="2"/>
      <c r="B18" s="2"/>
      <c r="C18" s="75" t="s">
        <v>186</v>
      </c>
      <c r="D18" s="76"/>
      <c r="E18" s="2"/>
    </row>
    <row r="19" spans="1:5" x14ac:dyDescent="0.2">
      <c r="A19" s="2"/>
      <c r="B19" s="2"/>
      <c r="C19" s="7" t="s">
        <v>195</v>
      </c>
      <c r="D19" s="129"/>
      <c r="E19" s="2"/>
    </row>
    <row r="20" spans="1:5" ht="16" thickBot="1" x14ac:dyDescent="0.25">
      <c r="A20" s="2"/>
      <c r="B20" s="2"/>
      <c r="C20" s="15" t="s">
        <v>196</v>
      </c>
      <c r="D20" s="130"/>
      <c r="E20" s="2"/>
    </row>
    <row r="21" spans="1:5" x14ac:dyDescent="0.2">
      <c r="A21" s="2"/>
      <c r="B21" s="2"/>
      <c r="C21" s="2"/>
      <c r="D21" s="2"/>
      <c r="E21" s="2"/>
    </row>
  </sheetData>
  <mergeCells count="5">
    <mergeCell ref="C2:D2"/>
    <mergeCell ref="C4:D4"/>
    <mergeCell ref="C6:D6"/>
    <mergeCell ref="C12:D12"/>
    <mergeCell ref="C18:D1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4236-B001-4F19-B0F1-917AFFCDCC46}">
  <dimension ref="A1:U76"/>
  <sheetViews>
    <sheetView topLeftCell="A23" workbookViewId="0">
      <selection activeCell="K3" sqref="K3"/>
    </sheetView>
  </sheetViews>
  <sheetFormatPr baseColWidth="10" defaultColWidth="8.83203125" defaultRowHeight="15" x14ac:dyDescent="0.2"/>
  <cols>
    <col min="2" max="2" width="21.6640625" bestFit="1" customWidth="1"/>
    <col min="11" max="11" width="21.6640625" bestFit="1" customWidth="1"/>
  </cols>
  <sheetData>
    <row r="1" spans="1:21" x14ac:dyDescent="0.2">
      <c r="A1" s="19"/>
      <c r="B1" s="157" t="s">
        <v>197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1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ht="16" thickBot="1" x14ac:dyDescent="0.25">
      <c r="A3" s="19"/>
      <c r="B3" s="147" t="s">
        <v>218</v>
      </c>
      <c r="C3" s="19"/>
      <c r="D3" s="19"/>
      <c r="E3" s="19"/>
      <c r="F3" s="19"/>
      <c r="G3" s="19"/>
      <c r="H3" s="19"/>
      <c r="I3" s="19"/>
      <c r="J3" s="19"/>
      <c r="K3" s="147" t="s">
        <v>219</v>
      </c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x14ac:dyDescent="0.2">
      <c r="A4" s="19"/>
      <c r="B4" s="79" t="s">
        <v>198</v>
      </c>
      <c r="C4" s="80"/>
      <c r="D4" s="80"/>
      <c r="E4" s="81"/>
      <c r="F4" s="19"/>
      <c r="G4" s="19"/>
      <c r="H4" s="19"/>
      <c r="I4" s="19"/>
      <c r="J4" s="19"/>
      <c r="K4" s="79" t="s">
        <v>198</v>
      </c>
      <c r="L4" s="80"/>
      <c r="M4" s="80"/>
      <c r="N4" s="81"/>
      <c r="O4" s="19"/>
      <c r="P4" s="19"/>
      <c r="Q4" s="19"/>
      <c r="R4" s="19"/>
      <c r="S4" s="19"/>
      <c r="T4" s="19"/>
      <c r="U4" s="19"/>
    </row>
    <row r="5" spans="1:21" x14ac:dyDescent="0.2">
      <c r="A5" s="19"/>
      <c r="B5" s="82"/>
      <c r="C5" s="83"/>
      <c r="D5" s="83"/>
      <c r="E5" s="84"/>
      <c r="F5" s="19"/>
      <c r="G5" s="19"/>
      <c r="H5" s="19"/>
      <c r="I5" s="19"/>
      <c r="J5" s="19"/>
      <c r="K5" s="82"/>
      <c r="L5" s="83"/>
      <c r="M5" s="83"/>
      <c r="N5" s="84"/>
      <c r="O5" s="19"/>
      <c r="P5" s="19"/>
      <c r="Q5" s="19"/>
      <c r="R5" s="19"/>
      <c r="S5" s="19"/>
      <c r="T5" s="19"/>
      <c r="U5" s="19"/>
    </row>
    <row r="6" spans="1:21" x14ac:dyDescent="0.2">
      <c r="A6" s="19"/>
      <c r="B6" s="85" t="s">
        <v>199</v>
      </c>
      <c r="C6" s="86"/>
      <c r="D6" s="86"/>
      <c r="E6" s="87"/>
      <c r="F6" s="19"/>
      <c r="G6" s="19"/>
      <c r="H6" s="19"/>
      <c r="I6" s="19"/>
      <c r="J6" s="19"/>
      <c r="K6" s="85" t="s">
        <v>199</v>
      </c>
      <c r="L6" s="86"/>
      <c r="M6" s="86"/>
      <c r="N6" s="87"/>
      <c r="O6" s="19"/>
      <c r="P6" s="19"/>
      <c r="Q6" s="19"/>
      <c r="R6" s="19"/>
      <c r="S6" s="19"/>
      <c r="T6" s="19"/>
      <c r="U6" s="19"/>
    </row>
    <row r="7" spans="1:21" x14ac:dyDescent="0.2">
      <c r="A7" s="19"/>
      <c r="B7" s="20" t="s">
        <v>200</v>
      </c>
      <c r="C7" s="21" t="s">
        <v>201</v>
      </c>
      <c r="D7" s="167"/>
      <c r="E7" s="148"/>
      <c r="F7" s="19"/>
      <c r="G7" s="19"/>
      <c r="H7" s="19"/>
      <c r="I7" s="19"/>
      <c r="J7" s="19"/>
      <c r="K7" s="20" t="s">
        <v>200</v>
      </c>
      <c r="L7" s="21" t="s">
        <v>201</v>
      </c>
      <c r="M7" s="167"/>
      <c r="N7" s="148"/>
      <c r="O7" s="19"/>
      <c r="P7" s="19"/>
      <c r="Q7" s="19"/>
      <c r="R7" s="19"/>
      <c r="S7" s="19"/>
      <c r="T7" s="19"/>
      <c r="U7" s="19"/>
    </row>
    <row r="8" spans="1:21" x14ac:dyDescent="0.2">
      <c r="A8" s="19"/>
      <c r="B8" s="20" t="s">
        <v>202</v>
      </c>
      <c r="C8" s="21" t="s">
        <v>201</v>
      </c>
      <c r="D8" s="167"/>
      <c r="E8" s="149"/>
      <c r="F8" s="19"/>
      <c r="G8" s="19"/>
      <c r="H8" s="19"/>
      <c r="I8" s="19"/>
      <c r="J8" s="19"/>
      <c r="K8" s="20" t="s">
        <v>202</v>
      </c>
      <c r="L8" s="21" t="s">
        <v>201</v>
      </c>
      <c r="M8" s="167"/>
      <c r="N8" s="149"/>
      <c r="O8" s="19"/>
      <c r="P8" s="19"/>
      <c r="Q8" s="19"/>
      <c r="R8" s="19"/>
      <c r="S8" s="19"/>
      <c r="T8" s="19"/>
      <c r="U8" s="19"/>
    </row>
    <row r="9" spans="1:21" x14ac:dyDescent="0.2">
      <c r="A9" s="19"/>
      <c r="B9" s="23" t="s">
        <v>203</v>
      </c>
      <c r="C9" s="24"/>
      <c r="D9" s="24"/>
      <c r="E9" s="151"/>
      <c r="F9" s="19"/>
      <c r="G9" s="19"/>
      <c r="H9" s="19"/>
      <c r="I9" s="19"/>
      <c r="J9" s="19"/>
      <c r="K9" s="23" t="s">
        <v>203</v>
      </c>
      <c r="L9" s="24"/>
      <c r="M9" s="24"/>
      <c r="N9" s="151"/>
      <c r="O9" s="19"/>
      <c r="P9" s="19"/>
      <c r="Q9" s="19"/>
      <c r="R9" s="19"/>
      <c r="S9" s="19"/>
      <c r="T9" s="19"/>
      <c r="U9" s="19"/>
    </row>
    <row r="10" spans="1:21" x14ac:dyDescent="0.2">
      <c r="A10" s="19"/>
      <c r="B10" s="85" t="s">
        <v>204</v>
      </c>
      <c r="C10" s="86"/>
      <c r="D10" s="86"/>
      <c r="E10" s="87"/>
      <c r="F10" s="19"/>
      <c r="G10" s="19"/>
      <c r="H10" s="19"/>
      <c r="I10" s="19"/>
      <c r="J10" s="19"/>
      <c r="K10" s="85" t="s">
        <v>204</v>
      </c>
      <c r="L10" s="86"/>
      <c r="M10" s="86"/>
      <c r="N10" s="87"/>
      <c r="O10" s="19"/>
      <c r="P10" s="19"/>
      <c r="Q10" s="19"/>
      <c r="R10" s="19"/>
      <c r="S10" s="19"/>
      <c r="T10" s="19"/>
      <c r="U10" s="19"/>
    </row>
    <row r="11" spans="1:21" x14ac:dyDescent="0.2">
      <c r="A11" s="19"/>
      <c r="B11" s="25"/>
      <c r="C11" s="26"/>
      <c r="D11" s="27" t="s">
        <v>205</v>
      </c>
      <c r="E11" s="150"/>
      <c r="F11" s="19"/>
      <c r="G11" s="19"/>
      <c r="H11" s="19"/>
      <c r="I11" s="19"/>
      <c r="J11" s="19"/>
      <c r="K11" s="25"/>
      <c r="L11" s="26"/>
      <c r="M11" s="27" t="s">
        <v>205</v>
      </c>
      <c r="N11" s="150"/>
      <c r="O11" s="19"/>
      <c r="P11" s="19"/>
      <c r="Q11" s="19"/>
      <c r="R11" s="19"/>
      <c r="S11" s="19"/>
      <c r="T11" s="19"/>
      <c r="U11" s="19"/>
    </row>
    <row r="12" spans="1:21" x14ac:dyDescent="0.2">
      <c r="A12" s="19"/>
      <c r="B12" s="85" t="s">
        <v>206</v>
      </c>
      <c r="C12" s="86"/>
      <c r="D12" s="86"/>
      <c r="E12" s="87"/>
      <c r="F12" s="19"/>
      <c r="G12" s="19"/>
      <c r="H12" s="19"/>
      <c r="I12" s="19"/>
      <c r="J12" s="19"/>
      <c r="K12" s="85" t="s">
        <v>206</v>
      </c>
      <c r="L12" s="86"/>
      <c r="M12" s="86"/>
      <c r="N12" s="87"/>
      <c r="O12" s="19"/>
      <c r="P12" s="19"/>
      <c r="Q12" s="19"/>
      <c r="R12" s="19"/>
      <c r="S12" s="19"/>
      <c r="T12" s="19"/>
      <c r="U12" s="19"/>
    </row>
    <row r="13" spans="1:21" x14ac:dyDescent="0.2">
      <c r="A13" s="19"/>
      <c r="B13" s="88" t="s">
        <v>207</v>
      </c>
      <c r="C13" s="89"/>
      <c r="D13" s="90"/>
      <c r="E13" s="152"/>
      <c r="F13" s="19"/>
      <c r="G13" s="19"/>
      <c r="H13" s="19"/>
      <c r="I13" s="19"/>
      <c r="J13" s="19"/>
      <c r="K13" s="77" t="s">
        <v>208</v>
      </c>
      <c r="L13" s="78"/>
      <c r="M13" s="78"/>
      <c r="N13" s="156"/>
      <c r="O13" s="19"/>
      <c r="P13" s="19"/>
      <c r="Q13" s="19"/>
      <c r="R13" s="19"/>
      <c r="S13" s="19"/>
      <c r="T13" s="19"/>
      <c r="U13" s="19"/>
    </row>
    <row r="14" spans="1:21" x14ac:dyDescent="0.2">
      <c r="A14" s="19"/>
      <c r="B14" s="28"/>
      <c r="C14" s="29"/>
      <c r="D14" s="29"/>
      <c r="E14" s="30"/>
      <c r="F14" s="19"/>
      <c r="G14" s="19"/>
      <c r="H14" s="19"/>
      <c r="I14" s="19"/>
      <c r="J14" s="19"/>
      <c r="K14" s="88" t="s">
        <v>207</v>
      </c>
      <c r="L14" s="89"/>
      <c r="M14" s="90"/>
      <c r="N14" s="152"/>
      <c r="O14" s="19"/>
      <c r="P14" s="19"/>
      <c r="Q14" s="19"/>
      <c r="R14" s="19"/>
      <c r="S14" s="19"/>
      <c r="T14" s="19"/>
      <c r="U14" s="19"/>
    </row>
    <row r="15" spans="1:21" x14ac:dyDescent="0.2">
      <c r="A15" s="19"/>
      <c r="B15" s="77" t="s">
        <v>209</v>
      </c>
      <c r="C15" s="78"/>
      <c r="D15" s="78"/>
      <c r="E15" s="168"/>
      <c r="F15" s="19"/>
      <c r="G15" s="19"/>
      <c r="H15" s="19"/>
      <c r="I15" s="19"/>
      <c r="J15" s="19"/>
      <c r="K15" s="85" t="s">
        <v>210</v>
      </c>
      <c r="L15" s="86"/>
      <c r="M15" s="86"/>
      <c r="N15" s="87"/>
      <c r="O15" s="19"/>
      <c r="P15" s="19"/>
      <c r="Q15" s="19"/>
      <c r="R15" s="19"/>
      <c r="S15" s="19"/>
      <c r="T15" s="19"/>
      <c r="U15" s="19"/>
    </row>
    <row r="16" spans="1:21" x14ac:dyDescent="0.2">
      <c r="A16" s="19"/>
      <c r="B16" s="28"/>
      <c r="C16" s="29"/>
      <c r="D16" s="29"/>
      <c r="E16" s="30"/>
      <c r="F16" s="19"/>
      <c r="G16" s="19"/>
      <c r="H16" s="19"/>
      <c r="I16" s="19"/>
      <c r="J16" s="19"/>
      <c r="K16" s="88" t="s">
        <v>211</v>
      </c>
      <c r="L16" s="89"/>
      <c r="M16" s="90"/>
      <c r="N16" s="160"/>
      <c r="O16" s="19"/>
      <c r="P16" s="19"/>
      <c r="Q16" s="19"/>
      <c r="R16" s="19"/>
      <c r="S16" s="19"/>
      <c r="T16" s="19"/>
      <c r="U16" s="19"/>
    </row>
    <row r="17" spans="1:21" x14ac:dyDescent="0.2">
      <c r="A17" s="19"/>
      <c r="B17" s="85" t="s">
        <v>210</v>
      </c>
      <c r="C17" s="86"/>
      <c r="D17" s="86"/>
      <c r="E17" s="87"/>
      <c r="F17" s="19"/>
      <c r="G17" s="19"/>
      <c r="H17" s="19"/>
      <c r="I17" s="19"/>
      <c r="J17" s="19"/>
      <c r="K17" s="88" t="s">
        <v>212</v>
      </c>
      <c r="L17" s="89"/>
      <c r="M17" s="90"/>
      <c r="N17" s="160"/>
      <c r="O17" s="19"/>
      <c r="P17" s="19"/>
      <c r="Q17" s="19"/>
      <c r="R17" s="19"/>
      <c r="S17" s="19"/>
      <c r="T17" s="19"/>
      <c r="U17" s="19"/>
    </row>
    <row r="18" spans="1:21" x14ac:dyDescent="0.2">
      <c r="A18" s="19"/>
      <c r="B18" s="88" t="s">
        <v>212</v>
      </c>
      <c r="C18" s="89"/>
      <c r="D18" s="90"/>
      <c r="E18" s="160"/>
      <c r="F18" s="19"/>
      <c r="G18" s="19"/>
      <c r="H18" s="19"/>
      <c r="I18" s="19"/>
      <c r="J18" s="19"/>
      <c r="K18" s="88" t="s">
        <v>213</v>
      </c>
      <c r="L18" s="89"/>
      <c r="M18" s="90"/>
      <c r="N18" s="160"/>
      <c r="O18" s="19"/>
      <c r="P18" s="19"/>
      <c r="Q18" s="19"/>
      <c r="R18" s="19"/>
      <c r="S18" s="19"/>
      <c r="T18" s="19"/>
      <c r="U18" s="19"/>
    </row>
    <row r="19" spans="1:21" x14ac:dyDescent="0.2">
      <c r="A19" s="19"/>
      <c r="B19" s="88" t="s">
        <v>213</v>
      </c>
      <c r="C19" s="89"/>
      <c r="D19" s="90"/>
      <c r="E19" s="160"/>
      <c r="F19" s="19"/>
      <c r="G19" s="31"/>
      <c r="H19" s="19"/>
      <c r="I19" s="19"/>
      <c r="J19" s="19"/>
      <c r="K19" s="91"/>
      <c r="L19" s="92"/>
      <c r="M19" s="92"/>
      <c r="N19" s="93"/>
      <c r="O19" s="19"/>
      <c r="P19" s="32"/>
      <c r="Q19" s="19"/>
      <c r="R19" s="19"/>
      <c r="S19" s="19"/>
      <c r="T19" s="19"/>
      <c r="U19" s="19"/>
    </row>
    <row r="20" spans="1:21" x14ac:dyDescent="0.2">
      <c r="A20" s="19"/>
      <c r="B20" s="91"/>
      <c r="C20" s="92"/>
      <c r="D20" s="92"/>
      <c r="E20" s="93"/>
      <c r="F20" s="19"/>
      <c r="G20" s="19"/>
      <c r="H20" s="19"/>
      <c r="I20" s="19"/>
      <c r="J20" s="19"/>
      <c r="K20" s="88" t="s">
        <v>214</v>
      </c>
      <c r="L20" s="89"/>
      <c r="M20" s="90"/>
      <c r="N20" s="33"/>
      <c r="O20" s="19"/>
      <c r="P20" s="19"/>
      <c r="Q20" s="19"/>
      <c r="R20" s="19"/>
      <c r="S20" s="19"/>
      <c r="T20" s="19"/>
      <c r="U20" s="19"/>
    </row>
    <row r="21" spans="1:21" x14ac:dyDescent="0.2">
      <c r="A21" s="19"/>
      <c r="B21" s="88" t="s">
        <v>214</v>
      </c>
      <c r="C21" s="89"/>
      <c r="D21" s="90"/>
      <c r="E21" s="33"/>
      <c r="F21" s="19"/>
      <c r="G21" s="19"/>
      <c r="H21" s="19"/>
      <c r="I21" s="19"/>
      <c r="J21" s="19"/>
      <c r="K21" s="94" t="s">
        <v>220</v>
      </c>
      <c r="L21" s="95"/>
      <c r="M21" s="96"/>
      <c r="N21" s="33"/>
      <c r="O21" s="19"/>
      <c r="P21" s="19"/>
      <c r="Q21" s="19"/>
      <c r="R21" s="19"/>
      <c r="S21" s="19"/>
      <c r="T21" s="19"/>
      <c r="U21" s="19"/>
    </row>
    <row r="22" spans="1:21" x14ac:dyDescent="0.2">
      <c r="A22" s="19"/>
      <c r="B22" s="94" t="s">
        <v>221</v>
      </c>
      <c r="C22" s="95"/>
      <c r="D22" s="96"/>
      <c r="E22" s="33"/>
      <c r="F22" s="19"/>
      <c r="G22" s="19"/>
      <c r="H22" s="19"/>
      <c r="I22" s="19"/>
      <c r="J22" s="19"/>
      <c r="K22" s="88" t="s">
        <v>216</v>
      </c>
      <c r="L22" s="89"/>
      <c r="M22" s="90"/>
      <c r="N22" s="33"/>
      <c r="O22" s="19"/>
      <c r="P22" s="19"/>
      <c r="Q22" s="19"/>
      <c r="R22" s="19"/>
      <c r="S22" s="19"/>
      <c r="T22" s="19"/>
      <c r="U22" s="19"/>
    </row>
    <row r="23" spans="1:21" x14ac:dyDescent="0.2">
      <c r="A23" s="19"/>
      <c r="B23" s="88" t="s">
        <v>216</v>
      </c>
      <c r="C23" s="89"/>
      <c r="D23" s="90"/>
      <c r="E23" s="33"/>
      <c r="F23" s="19"/>
      <c r="G23" s="19"/>
      <c r="H23" s="19"/>
      <c r="I23" s="19"/>
      <c r="J23" s="19"/>
      <c r="K23" s="91"/>
      <c r="L23" s="92"/>
      <c r="M23" s="92"/>
      <c r="N23" s="93"/>
      <c r="O23" s="19"/>
      <c r="P23" s="19"/>
      <c r="Q23" s="19"/>
      <c r="R23" s="19"/>
      <c r="S23" s="19"/>
      <c r="T23" s="19"/>
      <c r="U23" s="19"/>
    </row>
    <row r="24" spans="1:21" x14ac:dyDescent="0.2">
      <c r="A24" s="19"/>
      <c r="B24" s="91"/>
      <c r="C24" s="92"/>
      <c r="D24" s="92"/>
      <c r="E24" s="93"/>
      <c r="F24" s="19"/>
      <c r="G24" s="19"/>
      <c r="H24" s="19"/>
      <c r="I24" s="19"/>
      <c r="J24" s="19"/>
      <c r="K24" s="85" t="s">
        <v>217</v>
      </c>
      <c r="L24" s="86"/>
      <c r="M24" s="86"/>
      <c r="N24" s="87"/>
      <c r="O24" s="19"/>
      <c r="P24" s="19"/>
      <c r="Q24" s="19"/>
      <c r="R24" s="19"/>
      <c r="S24" s="19"/>
      <c r="T24" s="19"/>
      <c r="U24" s="19"/>
    </row>
    <row r="25" spans="1:21" ht="16" thickBot="1" x14ac:dyDescent="0.25">
      <c r="A25" s="19"/>
      <c r="B25" s="85" t="s">
        <v>217</v>
      </c>
      <c r="C25" s="86"/>
      <c r="D25" s="86"/>
      <c r="E25" s="87"/>
      <c r="F25" s="19"/>
      <c r="G25" s="19"/>
      <c r="H25" s="19"/>
      <c r="I25" s="19"/>
      <c r="J25" s="19"/>
      <c r="K25" s="153"/>
      <c r="L25" s="154"/>
      <c r="M25" s="154"/>
      <c r="N25" s="155"/>
      <c r="O25" s="19"/>
      <c r="P25" s="19"/>
      <c r="Q25" s="19"/>
      <c r="R25" s="19"/>
      <c r="S25" s="19"/>
      <c r="T25" s="19"/>
      <c r="U25" s="19"/>
    </row>
    <row r="26" spans="1:21" ht="16" thickBot="1" x14ac:dyDescent="0.25">
      <c r="A26" s="19"/>
      <c r="B26" s="153"/>
      <c r="C26" s="154"/>
      <c r="D26" s="154"/>
      <c r="E26" s="15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</row>
    <row r="27" spans="1:21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9" spans="1:21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21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21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21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1:18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32"/>
      <c r="Q33" s="19"/>
      <c r="R33" s="19"/>
    </row>
    <row r="34" spans="1:18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32"/>
      <c r="L34" s="19"/>
      <c r="M34" s="19"/>
      <c r="N34" s="19"/>
      <c r="O34" s="19"/>
      <c r="P34" s="19"/>
      <c r="Q34" s="19"/>
      <c r="R34" s="19"/>
    </row>
    <row r="35" spans="1:18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49"/>
      <c r="M35" s="19"/>
      <c r="N35" s="19"/>
      <c r="O35" s="19"/>
      <c r="P35" s="19"/>
      <c r="Q35" s="19"/>
      <c r="R35" s="19"/>
    </row>
    <row r="36" spans="1:18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1:18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32"/>
    </row>
    <row r="39" spans="1:18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18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1:18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1:18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1:18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1:18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1:18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1:18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18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1:18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1:18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</sheetData>
  <mergeCells count="35">
    <mergeCell ref="B4:E4"/>
    <mergeCell ref="K4:N4"/>
    <mergeCell ref="B5:E5"/>
    <mergeCell ref="K5:N5"/>
    <mergeCell ref="B6:E6"/>
    <mergeCell ref="K6:N6"/>
    <mergeCell ref="B10:E10"/>
    <mergeCell ref="K10:N10"/>
    <mergeCell ref="B12:E12"/>
    <mergeCell ref="K12:N12"/>
    <mergeCell ref="B13:D13"/>
    <mergeCell ref="K13:M13"/>
    <mergeCell ref="K14:M14"/>
    <mergeCell ref="B15:D15"/>
    <mergeCell ref="K15:N15"/>
    <mergeCell ref="K16:M16"/>
    <mergeCell ref="B17:E17"/>
    <mergeCell ref="K17:M17"/>
    <mergeCell ref="B18:D18"/>
    <mergeCell ref="K18:M18"/>
    <mergeCell ref="B19:D19"/>
    <mergeCell ref="K19:N19"/>
    <mergeCell ref="B20:E20"/>
    <mergeCell ref="K20:M20"/>
    <mergeCell ref="B21:D21"/>
    <mergeCell ref="K21:M21"/>
    <mergeCell ref="B22:D22"/>
    <mergeCell ref="K22:M22"/>
    <mergeCell ref="B23:D23"/>
    <mergeCell ref="K23:N23"/>
    <mergeCell ref="B24:E24"/>
    <mergeCell ref="K24:N24"/>
    <mergeCell ref="B25:E25"/>
    <mergeCell ref="K25:N25"/>
    <mergeCell ref="B26:E2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3E18-0F0A-4D5B-85CA-96772F01BE06}">
  <dimension ref="A1:T50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21.6640625" bestFit="1" customWidth="1"/>
  </cols>
  <sheetData>
    <row r="1" spans="1:20" x14ac:dyDescent="0.2">
      <c r="A1" s="19"/>
      <c r="B1" s="157" t="s">
        <v>222</v>
      </c>
      <c r="C1" s="19"/>
      <c r="D1" s="19"/>
      <c r="E1" s="19"/>
      <c r="F1" s="19"/>
      <c r="G1" s="19"/>
      <c r="H1" s="19"/>
      <c r="I1" s="19"/>
    </row>
    <row r="2" spans="1:20" ht="16" thickBo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0" x14ac:dyDescent="0.2">
      <c r="A3" s="19"/>
      <c r="B3" s="79" t="s">
        <v>223</v>
      </c>
      <c r="C3" s="80"/>
      <c r="D3" s="80"/>
      <c r="E3" s="81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0" x14ac:dyDescent="0.2">
      <c r="A4" s="19"/>
      <c r="B4" s="82"/>
      <c r="C4" s="83"/>
      <c r="D4" s="83"/>
      <c r="E4" s="84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 x14ac:dyDescent="0.2">
      <c r="A5" s="19"/>
      <c r="B5" s="85" t="s">
        <v>199</v>
      </c>
      <c r="C5" s="86"/>
      <c r="D5" s="86"/>
      <c r="E5" s="87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 x14ac:dyDescent="0.2">
      <c r="A6" s="19"/>
      <c r="B6" s="20" t="s">
        <v>200</v>
      </c>
      <c r="C6" s="27" t="s">
        <v>224</v>
      </c>
      <c r="D6" s="167"/>
      <c r="E6" s="158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x14ac:dyDescent="0.2">
      <c r="A7" s="19"/>
      <c r="B7" s="20" t="s">
        <v>202</v>
      </c>
      <c r="C7" s="27" t="s">
        <v>224</v>
      </c>
      <c r="D7" s="167"/>
      <c r="E7" s="15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0" x14ac:dyDescent="0.2">
      <c r="A8" s="19"/>
      <c r="B8" s="23" t="s">
        <v>203</v>
      </c>
      <c r="C8" s="24"/>
      <c r="D8" s="24"/>
      <c r="E8" s="151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1:20" x14ac:dyDescent="0.2">
      <c r="A9" s="19"/>
      <c r="B9" s="85" t="s">
        <v>204</v>
      </c>
      <c r="C9" s="86"/>
      <c r="D9" s="86"/>
      <c r="E9" s="87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0" x14ac:dyDescent="0.2">
      <c r="A10" s="19"/>
      <c r="B10" s="25"/>
      <c r="C10" s="26"/>
      <c r="D10" s="27" t="s">
        <v>205</v>
      </c>
      <c r="E10" s="150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 x14ac:dyDescent="0.2">
      <c r="A11" s="19"/>
      <c r="B11" s="85" t="s">
        <v>206</v>
      </c>
      <c r="C11" s="86"/>
      <c r="D11" s="86"/>
      <c r="E11" s="87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 x14ac:dyDescent="0.2">
      <c r="A12" s="19"/>
      <c r="B12" s="77" t="s">
        <v>207</v>
      </c>
      <c r="C12" s="78"/>
      <c r="D12" s="78"/>
      <c r="E12" s="152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 x14ac:dyDescent="0.2">
      <c r="A13" s="19"/>
      <c r="B13" s="85" t="s">
        <v>210</v>
      </c>
      <c r="C13" s="86"/>
      <c r="D13" s="86"/>
      <c r="E13" s="87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 x14ac:dyDescent="0.2">
      <c r="A14" s="19"/>
      <c r="B14" s="88" t="s">
        <v>213</v>
      </c>
      <c r="C14" s="89"/>
      <c r="D14" s="90"/>
      <c r="E14" s="160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 x14ac:dyDescent="0.2">
      <c r="A15" s="19"/>
      <c r="B15" s="88" t="s">
        <v>225</v>
      </c>
      <c r="C15" s="89"/>
      <c r="D15" s="90"/>
      <c r="E15" s="160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x14ac:dyDescent="0.2">
      <c r="A16" s="19"/>
      <c r="B16" s="91"/>
      <c r="C16" s="92"/>
      <c r="D16" s="92"/>
      <c r="E16" s="93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">
      <c r="A17" s="19"/>
      <c r="B17" s="77" t="s">
        <v>226</v>
      </c>
      <c r="C17" s="78"/>
      <c r="D17" s="78"/>
      <c r="E17" s="34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">
      <c r="A18" s="19"/>
      <c r="B18" s="77" t="s">
        <v>227</v>
      </c>
      <c r="C18" s="78"/>
      <c r="D18" s="78"/>
      <c r="E18" s="34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">
      <c r="A19" s="19"/>
      <c r="B19" s="77" t="s">
        <v>215</v>
      </c>
      <c r="C19" s="97"/>
      <c r="D19" s="97"/>
      <c r="E19" s="33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">
      <c r="A20" s="19"/>
      <c r="B20" s="77" t="s">
        <v>216</v>
      </c>
      <c r="C20" s="78"/>
      <c r="D20" s="78"/>
      <c r="E20" s="33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">
      <c r="A21" s="19"/>
      <c r="B21" s="91"/>
      <c r="C21" s="92"/>
      <c r="D21" s="92"/>
      <c r="E21" s="93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">
      <c r="A22" s="19"/>
      <c r="B22" s="85" t="s">
        <v>217</v>
      </c>
      <c r="C22" s="86"/>
      <c r="D22" s="86"/>
      <c r="E22" s="87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ht="16" thickBot="1" x14ac:dyDescent="0.25">
      <c r="A23" s="19"/>
      <c r="B23" s="153"/>
      <c r="C23" s="154"/>
      <c r="D23" s="154"/>
      <c r="E23" s="15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"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"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"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"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"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"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"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"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0:20" x14ac:dyDescent="0.2"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0:20" x14ac:dyDescent="0.2"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0:20" x14ac:dyDescent="0.2"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0:20" x14ac:dyDescent="0.2"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0:20" x14ac:dyDescent="0.2"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0:20" x14ac:dyDescent="0.2"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0:20" x14ac:dyDescent="0.2"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0:20" x14ac:dyDescent="0.2"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0:20" x14ac:dyDescent="0.2"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0:20" x14ac:dyDescent="0.2"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0:20" x14ac:dyDescent="0.2"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0:20" x14ac:dyDescent="0.2"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0:20" x14ac:dyDescent="0.2"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0:20" x14ac:dyDescent="0.2"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0:20" x14ac:dyDescent="0.2"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0:20" x14ac:dyDescent="0.2"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0:20" x14ac:dyDescent="0.2"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0:20" x14ac:dyDescent="0.2"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</sheetData>
  <mergeCells count="17">
    <mergeCell ref="B18:D18"/>
    <mergeCell ref="B3:E3"/>
    <mergeCell ref="B4:E4"/>
    <mergeCell ref="B5:E5"/>
    <mergeCell ref="B9:E9"/>
    <mergeCell ref="B11:E11"/>
    <mergeCell ref="B12:D12"/>
    <mergeCell ref="B13:E13"/>
    <mergeCell ref="B14:D14"/>
    <mergeCell ref="B15:D15"/>
    <mergeCell ref="B16:E16"/>
    <mergeCell ref="B17:D17"/>
    <mergeCell ref="B19:D19"/>
    <mergeCell ref="B20:D20"/>
    <mergeCell ref="B21:E21"/>
    <mergeCell ref="B22:E22"/>
    <mergeCell ref="B23:E2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F04F-9E3C-4688-B432-3AFE2FCBCE68}">
  <dimension ref="A1:K18"/>
  <sheetViews>
    <sheetView workbookViewId="0">
      <selection activeCell="K18" sqref="G2:K18"/>
    </sheetView>
  </sheetViews>
  <sheetFormatPr baseColWidth="10" defaultColWidth="8.83203125" defaultRowHeight="15" x14ac:dyDescent="0.2"/>
  <cols>
    <col min="2" max="2" width="34.5" bestFit="1" customWidth="1"/>
    <col min="7" max="7" width="46.5" bestFit="1" customWidth="1"/>
  </cols>
  <sheetData>
    <row r="1" spans="1:1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2"/>
      <c r="B2" s="98" t="s">
        <v>189</v>
      </c>
      <c r="C2" s="98"/>
      <c r="D2" s="2"/>
      <c r="E2" s="2"/>
      <c r="F2" s="2"/>
      <c r="G2" s="98" t="s">
        <v>168</v>
      </c>
      <c r="H2" s="98"/>
      <c r="I2" s="2"/>
      <c r="J2" s="2"/>
      <c r="K2" s="2"/>
    </row>
    <row r="3" spans="1:11" ht="16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">
      <c r="A4" s="2"/>
      <c r="B4" s="79" t="s">
        <v>228</v>
      </c>
      <c r="C4" s="81"/>
      <c r="D4" s="2"/>
      <c r="E4" s="2"/>
      <c r="F4" s="2"/>
      <c r="G4" s="79" t="s">
        <v>229</v>
      </c>
      <c r="H4" s="81"/>
      <c r="I4" s="2"/>
      <c r="J4" s="2"/>
      <c r="K4" s="2"/>
    </row>
    <row r="5" spans="1:11" x14ac:dyDescent="0.2">
      <c r="A5" s="2"/>
      <c r="B5" s="35"/>
      <c r="C5" s="36"/>
      <c r="D5" s="2"/>
      <c r="E5" s="2"/>
      <c r="F5" s="2"/>
      <c r="G5" s="35"/>
      <c r="H5" s="36"/>
      <c r="I5" s="2"/>
      <c r="J5" s="2"/>
      <c r="K5" s="2"/>
    </row>
    <row r="6" spans="1:11" x14ac:dyDescent="0.2">
      <c r="A6" s="2"/>
      <c r="B6" s="85" t="s">
        <v>171</v>
      </c>
      <c r="C6" s="87"/>
      <c r="D6" s="2"/>
      <c r="E6" s="2"/>
      <c r="F6" s="2"/>
      <c r="G6" s="85" t="s">
        <v>171</v>
      </c>
      <c r="H6" s="87"/>
      <c r="I6" s="2"/>
      <c r="J6" s="2"/>
      <c r="K6" s="2"/>
    </row>
    <row r="7" spans="1:11" x14ac:dyDescent="0.2">
      <c r="A7" s="2"/>
      <c r="B7" s="20" t="s">
        <v>230</v>
      </c>
      <c r="C7" s="37"/>
      <c r="D7" s="2"/>
      <c r="E7" s="2"/>
      <c r="F7" s="2"/>
      <c r="G7" s="20" t="s">
        <v>231</v>
      </c>
      <c r="H7" s="38"/>
      <c r="I7" s="2"/>
      <c r="J7" s="2"/>
      <c r="K7" s="2"/>
    </row>
    <row r="8" spans="1:11" x14ac:dyDescent="0.2">
      <c r="A8" s="2"/>
      <c r="B8" s="20" t="s">
        <v>232</v>
      </c>
      <c r="C8" s="39"/>
      <c r="D8" s="2"/>
      <c r="E8" s="2"/>
      <c r="F8" s="2"/>
      <c r="G8" s="20" t="s">
        <v>232</v>
      </c>
      <c r="H8" s="22"/>
      <c r="I8" s="2"/>
      <c r="J8" s="2"/>
      <c r="K8" s="2"/>
    </row>
    <row r="9" spans="1:11" x14ac:dyDescent="0.2">
      <c r="A9" s="2"/>
      <c r="B9" s="20" t="s">
        <v>178</v>
      </c>
      <c r="C9" s="40"/>
      <c r="D9" s="2"/>
      <c r="E9" s="2"/>
      <c r="F9" s="2"/>
      <c r="G9" s="20" t="s">
        <v>178</v>
      </c>
      <c r="H9" s="40"/>
      <c r="I9" s="2"/>
      <c r="J9" s="2"/>
      <c r="K9" s="2"/>
    </row>
    <row r="10" spans="1:11" x14ac:dyDescent="0.2">
      <c r="A10" s="2"/>
      <c r="B10" s="41"/>
      <c r="C10" s="42"/>
      <c r="D10" s="2"/>
      <c r="E10" s="2"/>
      <c r="F10" s="2"/>
      <c r="G10" s="41"/>
      <c r="H10" s="42"/>
      <c r="I10" s="2"/>
      <c r="J10" s="2"/>
      <c r="K10" s="2"/>
    </row>
    <row r="11" spans="1:11" x14ac:dyDescent="0.2">
      <c r="A11" s="2"/>
      <c r="B11" s="85" t="s">
        <v>179</v>
      </c>
      <c r="C11" s="87"/>
      <c r="D11" s="2"/>
      <c r="E11" s="2"/>
      <c r="F11" s="2"/>
      <c r="G11" s="85" t="s">
        <v>179</v>
      </c>
      <c r="H11" s="87"/>
      <c r="I11" s="2"/>
      <c r="J11" s="2"/>
      <c r="K11" s="2"/>
    </row>
    <row r="12" spans="1:11" x14ac:dyDescent="0.2">
      <c r="A12" s="2"/>
      <c r="B12" s="20" t="s">
        <v>233</v>
      </c>
      <c r="C12" s="43"/>
      <c r="D12" s="2"/>
      <c r="E12" s="2"/>
      <c r="F12" s="2"/>
      <c r="G12" s="20" t="s">
        <v>233</v>
      </c>
      <c r="H12" s="44"/>
      <c r="I12" s="2"/>
      <c r="J12" s="2"/>
      <c r="K12" s="2"/>
    </row>
    <row r="13" spans="1:11" x14ac:dyDescent="0.2">
      <c r="A13" s="2"/>
      <c r="B13" s="20" t="s">
        <v>234</v>
      </c>
      <c r="C13" s="44"/>
      <c r="D13" s="2"/>
      <c r="E13" s="2"/>
      <c r="F13" s="2"/>
      <c r="G13" s="20" t="s">
        <v>234</v>
      </c>
      <c r="H13" s="44"/>
      <c r="I13" s="2"/>
      <c r="J13" s="2"/>
      <c r="K13" s="2"/>
    </row>
    <row r="14" spans="1:11" x14ac:dyDescent="0.2">
      <c r="A14" s="2"/>
      <c r="B14" s="45"/>
      <c r="C14" s="46"/>
      <c r="D14" s="2"/>
      <c r="E14" s="2"/>
      <c r="F14" s="2"/>
      <c r="G14" s="45"/>
      <c r="H14" s="46"/>
      <c r="I14" s="2"/>
      <c r="J14" s="2"/>
      <c r="K14" s="2"/>
    </row>
    <row r="15" spans="1:11" x14ac:dyDescent="0.2">
      <c r="A15" s="2"/>
      <c r="B15" s="85" t="s">
        <v>235</v>
      </c>
      <c r="C15" s="87"/>
      <c r="D15" s="2"/>
      <c r="E15" s="2"/>
      <c r="F15" s="2"/>
      <c r="G15" s="85" t="s">
        <v>235</v>
      </c>
      <c r="H15" s="87"/>
      <c r="I15" s="2"/>
      <c r="J15" s="2"/>
      <c r="K15" s="2"/>
    </row>
    <row r="16" spans="1:11" ht="16" thickBot="1" x14ac:dyDescent="0.25">
      <c r="A16" s="2"/>
      <c r="B16" s="47" t="s">
        <v>236</v>
      </c>
      <c r="C16" s="48"/>
      <c r="D16" s="2"/>
      <c r="E16" s="2"/>
      <c r="F16" s="2"/>
      <c r="G16" s="47" t="s">
        <v>236</v>
      </c>
      <c r="H16" s="48"/>
      <c r="I16" s="2"/>
      <c r="J16" s="2"/>
      <c r="K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</sheetData>
  <mergeCells count="10">
    <mergeCell ref="B11:C11"/>
    <mergeCell ref="G11:H11"/>
    <mergeCell ref="B15:C15"/>
    <mergeCell ref="G15:H15"/>
    <mergeCell ref="B2:C2"/>
    <mergeCell ref="G2:H2"/>
    <mergeCell ref="B4:C4"/>
    <mergeCell ref="G4:H4"/>
    <mergeCell ref="B6:C6"/>
    <mergeCell ref="G6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4DC0-F8B5-4AFA-AFC9-C4436E2001A3}">
  <dimension ref="A1:M93"/>
  <sheetViews>
    <sheetView topLeftCell="D1" zoomScale="160" zoomScaleNormal="160" workbookViewId="0">
      <selection activeCell="F1" sqref="F1:F1048576"/>
    </sheetView>
  </sheetViews>
  <sheetFormatPr baseColWidth="10" defaultColWidth="8.83203125" defaultRowHeight="15" x14ac:dyDescent="0.2"/>
  <cols>
    <col min="2" max="2" width="9.5" customWidth="1"/>
    <col min="3" max="3" width="8.6640625" bestFit="1" customWidth="1"/>
    <col min="4" max="4" width="15.1640625" bestFit="1" customWidth="1"/>
    <col min="5" max="5" width="10.33203125" bestFit="1" customWidth="1"/>
    <col min="6" max="6" width="16.5" bestFit="1" customWidth="1"/>
    <col min="7" max="7" width="16" bestFit="1" customWidth="1"/>
    <col min="8" max="8" width="11.1640625" bestFit="1" customWidth="1"/>
    <col min="9" max="9" width="16.5" bestFit="1" customWidth="1"/>
    <col min="10" max="10" width="10.83203125" customWidth="1"/>
    <col min="11" max="11" width="8.83203125" bestFit="1" customWidth="1"/>
    <col min="12" max="12" width="8" customWidth="1"/>
    <col min="13" max="13" width="8.5" customWidth="1"/>
  </cols>
  <sheetData>
    <row r="1" spans="1:13" x14ac:dyDescent="0.2">
      <c r="A1" s="1" t="s">
        <v>25</v>
      </c>
      <c r="B1" s="1" t="s">
        <v>23</v>
      </c>
      <c r="C1" s="1" t="s">
        <v>21</v>
      </c>
      <c r="D1" s="1" t="s">
        <v>19</v>
      </c>
      <c r="E1" s="1" t="s">
        <v>17</v>
      </c>
      <c r="F1" s="1" t="s">
        <v>15</v>
      </c>
      <c r="G1" s="1" t="s">
        <v>13</v>
      </c>
      <c r="H1" s="1" t="s">
        <v>11</v>
      </c>
      <c r="I1" s="1" t="s">
        <v>9</v>
      </c>
      <c r="J1" s="1" t="s">
        <v>7</v>
      </c>
      <c r="K1" s="1" t="s">
        <v>5</v>
      </c>
      <c r="L1" s="1" t="s">
        <v>3</v>
      </c>
      <c r="M1" s="1" t="s">
        <v>1</v>
      </c>
    </row>
    <row r="2" spans="1:13" x14ac:dyDescent="0.2">
      <c r="A2" t="s">
        <v>60</v>
      </c>
      <c r="B2" t="s">
        <v>167</v>
      </c>
      <c r="C2">
        <v>4.5999999999999996</v>
      </c>
      <c r="D2">
        <v>233</v>
      </c>
      <c r="E2">
        <v>450</v>
      </c>
      <c r="F2">
        <v>161</v>
      </c>
      <c r="G2">
        <v>940</v>
      </c>
      <c r="H2" t="s">
        <v>31</v>
      </c>
      <c r="I2" t="s">
        <v>30</v>
      </c>
      <c r="J2" t="s">
        <v>70</v>
      </c>
      <c r="K2" t="s">
        <v>63</v>
      </c>
      <c r="L2">
        <v>5</v>
      </c>
      <c r="M2">
        <v>55480</v>
      </c>
    </row>
    <row r="3" spans="1:13" x14ac:dyDescent="0.2">
      <c r="A3" t="s">
        <v>49</v>
      </c>
      <c r="B3" t="s">
        <v>166</v>
      </c>
      <c r="C3">
        <v>10</v>
      </c>
      <c r="D3">
        <v>160</v>
      </c>
      <c r="E3">
        <v>270</v>
      </c>
      <c r="F3">
        <v>167</v>
      </c>
      <c r="G3">
        <v>250</v>
      </c>
      <c r="H3" t="s">
        <v>43</v>
      </c>
      <c r="I3" t="s">
        <v>30</v>
      </c>
      <c r="J3" t="s">
        <v>35</v>
      </c>
      <c r="K3" t="s">
        <v>34</v>
      </c>
      <c r="L3">
        <v>5</v>
      </c>
      <c r="M3">
        <v>30000</v>
      </c>
    </row>
    <row r="4" spans="1:13" x14ac:dyDescent="0.2">
      <c r="A4" t="s">
        <v>165</v>
      </c>
      <c r="B4">
        <v>2</v>
      </c>
      <c r="C4">
        <v>4.7</v>
      </c>
      <c r="D4">
        <v>210</v>
      </c>
      <c r="E4">
        <v>400</v>
      </c>
      <c r="F4">
        <v>181</v>
      </c>
      <c r="G4">
        <v>620</v>
      </c>
      <c r="H4" t="s">
        <v>31</v>
      </c>
      <c r="I4" t="s">
        <v>30</v>
      </c>
      <c r="J4" t="s">
        <v>92</v>
      </c>
      <c r="K4" t="s">
        <v>63</v>
      </c>
      <c r="L4">
        <v>5</v>
      </c>
      <c r="M4">
        <v>56440</v>
      </c>
    </row>
    <row r="5" spans="1:13" x14ac:dyDescent="0.2">
      <c r="A5" t="s">
        <v>81</v>
      </c>
      <c r="B5" t="s">
        <v>164</v>
      </c>
      <c r="C5">
        <v>6.8</v>
      </c>
      <c r="D5">
        <v>180</v>
      </c>
      <c r="E5">
        <v>360</v>
      </c>
      <c r="F5">
        <v>206</v>
      </c>
      <c r="G5">
        <v>560</v>
      </c>
      <c r="H5" t="s">
        <v>43</v>
      </c>
      <c r="I5" t="s">
        <v>30</v>
      </c>
      <c r="J5" t="s">
        <v>29</v>
      </c>
      <c r="K5" t="s">
        <v>63</v>
      </c>
      <c r="L5">
        <v>5</v>
      </c>
      <c r="M5">
        <v>68040</v>
      </c>
    </row>
    <row r="6" spans="1:13" x14ac:dyDescent="0.2">
      <c r="A6" t="s">
        <v>99</v>
      </c>
      <c r="B6" t="s">
        <v>163</v>
      </c>
      <c r="C6">
        <v>9.5</v>
      </c>
      <c r="D6">
        <v>145</v>
      </c>
      <c r="E6">
        <v>170</v>
      </c>
      <c r="F6">
        <v>168</v>
      </c>
      <c r="G6">
        <v>190</v>
      </c>
      <c r="H6" t="s">
        <v>43</v>
      </c>
      <c r="I6" t="s">
        <v>30</v>
      </c>
      <c r="J6" t="s">
        <v>35</v>
      </c>
      <c r="K6" t="s">
        <v>45</v>
      </c>
      <c r="L6">
        <v>4</v>
      </c>
      <c r="M6">
        <v>32997</v>
      </c>
    </row>
    <row r="7" spans="1:13" x14ac:dyDescent="0.2">
      <c r="A7" t="s">
        <v>162</v>
      </c>
      <c r="B7" t="s">
        <v>161</v>
      </c>
      <c r="C7">
        <v>2.8</v>
      </c>
      <c r="D7">
        <v>250</v>
      </c>
      <c r="E7">
        <v>610</v>
      </c>
      <c r="F7">
        <v>180</v>
      </c>
      <c r="G7">
        <v>620</v>
      </c>
      <c r="H7" t="s">
        <v>31</v>
      </c>
      <c r="I7" t="s">
        <v>30</v>
      </c>
      <c r="J7" t="s">
        <v>70</v>
      </c>
      <c r="K7" t="s">
        <v>66</v>
      </c>
      <c r="L7">
        <v>5</v>
      </c>
      <c r="M7">
        <v>105000</v>
      </c>
    </row>
    <row r="8" spans="1:13" x14ac:dyDescent="0.2">
      <c r="A8" t="s">
        <v>49</v>
      </c>
      <c r="B8" t="s">
        <v>160</v>
      </c>
      <c r="C8">
        <v>9.6</v>
      </c>
      <c r="D8">
        <v>150</v>
      </c>
      <c r="E8">
        <v>190</v>
      </c>
      <c r="F8">
        <v>168</v>
      </c>
      <c r="G8">
        <v>220</v>
      </c>
      <c r="H8" t="s">
        <v>41</v>
      </c>
      <c r="I8" t="s">
        <v>30</v>
      </c>
      <c r="J8" t="s">
        <v>35</v>
      </c>
      <c r="K8" t="s">
        <v>34</v>
      </c>
      <c r="L8">
        <v>5</v>
      </c>
      <c r="M8">
        <v>31900</v>
      </c>
    </row>
    <row r="9" spans="1:13" x14ac:dyDescent="0.2">
      <c r="A9" t="s">
        <v>134</v>
      </c>
      <c r="B9" t="s">
        <v>159</v>
      </c>
      <c r="C9">
        <v>8.1</v>
      </c>
      <c r="D9">
        <v>150</v>
      </c>
      <c r="E9">
        <v>275</v>
      </c>
      <c r="F9">
        <v>164</v>
      </c>
      <c r="G9">
        <v>420</v>
      </c>
      <c r="H9" t="s">
        <v>41</v>
      </c>
      <c r="I9" t="s">
        <v>30</v>
      </c>
      <c r="J9" t="s">
        <v>35</v>
      </c>
      <c r="K9" t="s">
        <v>45</v>
      </c>
      <c r="L9">
        <v>5</v>
      </c>
      <c r="M9">
        <v>29682</v>
      </c>
    </row>
    <row r="10" spans="1:13" x14ac:dyDescent="0.2">
      <c r="A10" t="s">
        <v>60</v>
      </c>
      <c r="B10" t="s">
        <v>158</v>
      </c>
      <c r="C10">
        <v>5.6</v>
      </c>
      <c r="D10">
        <v>225</v>
      </c>
      <c r="E10">
        <v>310</v>
      </c>
      <c r="F10">
        <v>153</v>
      </c>
      <c r="G10">
        <v>650</v>
      </c>
      <c r="H10" t="s">
        <v>43</v>
      </c>
      <c r="I10" t="s">
        <v>30</v>
      </c>
      <c r="J10" t="s">
        <v>70</v>
      </c>
      <c r="K10" t="s">
        <v>63</v>
      </c>
      <c r="L10">
        <v>5</v>
      </c>
      <c r="M10">
        <v>46380</v>
      </c>
    </row>
    <row r="11" spans="1:13" x14ac:dyDescent="0.2">
      <c r="A11" t="s">
        <v>40</v>
      </c>
      <c r="B11" t="s">
        <v>157</v>
      </c>
      <c r="C11">
        <v>6.3</v>
      </c>
      <c r="D11">
        <v>180</v>
      </c>
      <c r="E11">
        <v>400</v>
      </c>
      <c r="F11">
        <v>193</v>
      </c>
      <c r="G11">
        <v>540</v>
      </c>
      <c r="H11" t="s">
        <v>31</v>
      </c>
      <c r="I11" t="s">
        <v>30</v>
      </c>
      <c r="J11" t="s">
        <v>29</v>
      </c>
      <c r="K11" t="s">
        <v>63</v>
      </c>
      <c r="L11">
        <v>5</v>
      </c>
      <c r="M11">
        <v>55000</v>
      </c>
    </row>
    <row r="12" spans="1:13" x14ac:dyDescent="0.2">
      <c r="A12" t="s">
        <v>119</v>
      </c>
      <c r="B12" t="s">
        <v>156</v>
      </c>
      <c r="C12">
        <v>5.0999999999999996</v>
      </c>
      <c r="D12">
        <v>180</v>
      </c>
      <c r="E12">
        <v>370</v>
      </c>
      <c r="F12">
        <v>216</v>
      </c>
      <c r="G12">
        <v>440</v>
      </c>
      <c r="H12" t="s">
        <v>31</v>
      </c>
      <c r="I12" t="s">
        <v>30</v>
      </c>
      <c r="J12" t="s">
        <v>29</v>
      </c>
      <c r="K12" t="s">
        <v>63</v>
      </c>
      <c r="L12">
        <v>5</v>
      </c>
      <c r="M12">
        <v>69484</v>
      </c>
    </row>
    <row r="13" spans="1:13" x14ac:dyDescent="0.2">
      <c r="A13" t="s">
        <v>37</v>
      </c>
      <c r="B13" t="s">
        <v>155</v>
      </c>
      <c r="C13">
        <v>7.9</v>
      </c>
      <c r="D13">
        <v>144</v>
      </c>
      <c r="E13">
        <v>220</v>
      </c>
      <c r="F13">
        <v>164</v>
      </c>
      <c r="G13">
        <v>230</v>
      </c>
      <c r="H13" t="s">
        <v>41</v>
      </c>
      <c r="I13" t="s">
        <v>123</v>
      </c>
      <c r="J13" t="s">
        <v>35</v>
      </c>
      <c r="K13" t="s">
        <v>34</v>
      </c>
      <c r="L13">
        <v>5</v>
      </c>
      <c r="M13">
        <v>29234</v>
      </c>
    </row>
    <row r="14" spans="1:13" x14ac:dyDescent="0.2">
      <c r="A14" t="s">
        <v>116</v>
      </c>
      <c r="B14" t="s">
        <v>154</v>
      </c>
      <c r="C14">
        <v>7.9</v>
      </c>
      <c r="D14">
        <v>167</v>
      </c>
      <c r="E14">
        <v>400</v>
      </c>
      <c r="F14">
        <v>160</v>
      </c>
      <c r="G14">
        <v>380</v>
      </c>
      <c r="H14" t="s">
        <v>41</v>
      </c>
      <c r="I14" t="s">
        <v>30</v>
      </c>
      <c r="J14" t="s">
        <v>29</v>
      </c>
      <c r="K14" t="s">
        <v>45</v>
      </c>
      <c r="L14">
        <v>5</v>
      </c>
      <c r="M14">
        <v>40795</v>
      </c>
    </row>
    <row r="15" spans="1:13" x14ac:dyDescent="0.2">
      <c r="A15" t="s">
        <v>81</v>
      </c>
      <c r="B15" t="s">
        <v>153</v>
      </c>
      <c r="C15">
        <v>4</v>
      </c>
      <c r="D15">
        <v>200</v>
      </c>
      <c r="E15">
        <v>450</v>
      </c>
      <c r="F15">
        <v>178</v>
      </c>
      <c r="G15">
        <v>650</v>
      </c>
      <c r="H15" t="s">
        <v>43</v>
      </c>
      <c r="I15" t="s">
        <v>30</v>
      </c>
      <c r="J15" t="s">
        <v>70</v>
      </c>
      <c r="K15" t="s">
        <v>63</v>
      </c>
      <c r="L15">
        <v>5</v>
      </c>
      <c r="M15">
        <v>65000</v>
      </c>
    </row>
    <row r="16" spans="1:13" x14ac:dyDescent="0.2">
      <c r="A16" t="s">
        <v>116</v>
      </c>
      <c r="B16" t="s">
        <v>152</v>
      </c>
      <c r="C16">
        <v>9.6999999999999993</v>
      </c>
      <c r="D16">
        <v>165</v>
      </c>
      <c r="E16">
        <v>250</v>
      </c>
      <c r="F16">
        <v>153</v>
      </c>
      <c r="G16">
        <v>210</v>
      </c>
      <c r="H16" t="s">
        <v>41</v>
      </c>
      <c r="I16" t="s">
        <v>30</v>
      </c>
      <c r="J16" t="s">
        <v>92</v>
      </c>
      <c r="K16" t="s">
        <v>34</v>
      </c>
      <c r="L16">
        <v>5</v>
      </c>
      <c r="M16">
        <v>34459</v>
      </c>
    </row>
    <row r="17" spans="1:13" x14ac:dyDescent="0.2">
      <c r="A17" t="s">
        <v>49</v>
      </c>
      <c r="B17" t="s">
        <v>151</v>
      </c>
      <c r="C17">
        <v>7.9</v>
      </c>
      <c r="D17">
        <v>160</v>
      </c>
      <c r="E17">
        <v>440</v>
      </c>
      <c r="F17">
        <v>175</v>
      </c>
      <c r="G17">
        <v>590</v>
      </c>
      <c r="H17" t="s">
        <v>43</v>
      </c>
      <c r="I17" t="s">
        <v>30</v>
      </c>
      <c r="J17" t="s">
        <v>35</v>
      </c>
      <c r="K17" t="s">
        <v>34</v>
      </c>
      <c r="L17">
        <v>4</v>
      </c>
      <c r="M17">
        <v>40936</v>
      </c>
    </row>
    <row r="18" spans="1:13" x14ac:dyDescent="0.2">
      <c r="A18" t="s">
        <v>72</v>
      </c>
      <c r="B18" t="s">
        <v>150</v>
      </c>
      <c r="C18">
        <v>2.8</v>
      </c>
      <c r="D18">
        <v>260</v>
      </c>
      <c r="E18">
        <v>375</v>
      </c>
      <c r="F18">
        <v>223</v>
      </c>
      <c r="G18">
        <v>780</v>
      </c>
      <c r="H18" t="s">
        <v>31</v>
      </c>
      <c r="I18" t="s">
        <v>30</v>
      </c>
      <c r="J18" t="s">
        <v>70</v>
      </c>
      <c r="K18" t="s">
        <v>66</v>
      </c>
      <c r="L18">
        <v>4</v>
      </c>
      <c r="M18">
        <v>180781</v>
      </c>
    </row>
    <row r="19" spans="1:13" x14ac:dyDescent="0.2">
      <c r="A19" t="s">
        <v>49</v>
      </c>
      <c r="B19" t="s">
        <v>149</v>
      </c>
      <c r="C19">
        <v>11.9</v>
      </c>
      <c r="D19">
        <v>130</v>
      </c>
      <c r="E19">
        <v>195</v>
      </c>
      <c r="F19">
        <v>166</v>
      </c>
      <c r="G19">
        <v>170</v>
      </c>
      <c r="H19" t="s">
        <v>41</v>
      </c>
      <c r="I19" t="s">
        <v>30</v>
      </c>
      <c r="J19" t="s">
        <v>35</v>
      </c>
      <c r="K19" t="s">
        <v>110</v>
      </c>
      <c r="L19">
        <v>4</v>
      </c>
      <c r="M19">
        <v>21421</v>
      </c>
    </row>
    <row r="20" spans="1:13" x14ac:dyDescent="0.2">
      <c r="A20" t="s">
        <v>148</v>
      </c>
      <c r="B20" t="s">
        <v>147</v>
      </c>
      <c r="C20">
        <v>8.1999999999999993</v>
      </c>
      <c r="D20">
        <v>140</v>
      </c>
      <c r="E20">
        <v>220</v>
      </c>
      <c r="F20">
        <v>193</v>
      </c>
      <c r="G20">
        <v>260</v>
      </c>
      <c r="H20" t="s">
        <v>41</v>
      </c>
      <c r="I20" t="s">
        <v>30</v>
      </c>
      <c r="J20" t="s">
        <v>29</v>
      </c>
      <c r="K20" t="s">
        <v>45</v>
      </c>
      <c r="L20">
        <v>5</v>
      </c>
      <c r="M20">
        <v>30000</v>
      </c>
    </row>
    <row r="21" spans="1:13" x14ac:dyDescent="0.2">
      <c r="A21" t="s">
        <v>146</v>
      </c>
      <c r="B21" t="s">
        <v>145</v>
      </c>
      <c r="C21">
        <v>7.3</v>
      </c>
      <c r="D21">
        <v>150</v>
      </c>
      <c r="E21">
        <v>185</v>
      </c>
      <c r="F21">
        <v>156</v>
      </c>
      <c r="G21">
        <v>260</v>
      </c>
      <c r="H21" t="s">
        <v>41</v>
      </c>
      <c r="I21" t="s">
        <v>30</v>
      </c>
      <c r="J21" t="s">
        <v>35</v>
      </c>
      <c r="K21" t="s">
        <v>45</v>
      </c>
      <c r="L21">
        <v>4</v>
      </c>
      <c r="M21">
        <v>31681</v>
      </c>
    </row>
    <row r="22" spans="1:13" x14ac:dyDescent="0.2">
      <c r="A22" t="s">
        <v>103</v>
      </c>
      <c r="B22" t="s">
        <v>144</v>
      </c>
      <c r="C22">
        <v>8.1</v>
      </c>
      <c r="D22">
        <v>150</v>
      </c>
      <c r="E22">
        <v>275</v>
      </c>
      <c r="F22">
        <v>164</v>
      </c>
      <c r="G22">
        <v>420</v>
      </c>
      <c r="H22" t="s">
        <v>41</v>
      </c>
      <c r="I22" t="s">
        <v>30</v>
      </c>
      <c r="J22" t="s">
        <v>35</v>
      </c>
      <c r="K22" t="s">
        <v>45</v>
      </c>
      <c r="L22">
        <v>5</v>
      </c>
      <c r="M22">
        <v>29146</v>
      </c>
    </row>
    <row r="23" spans="1:13" x14ac:dyDescent="0.2">
      <c r="A23" t="s">
        <v>60</v>
      </c>
      <c r="B23" t="s">
        <v>143</v>
      </c>
      <c r="C23">
        <v>5.0999999999999996</v>
      </c>
      <c r="D23">
        <v>217</v>
      </c>
      <c r="E23">
        <v>425</v>
      </c>
      <c r="F23">
        <v>171</v>
      </c>
      <c r="G23">
        <v>930</v>
      </c>
      <c r="H23" t="s">
        <v>31</v>
      </c>
      <c r="I23" t="s">
        <v>30</v>
      </c>
      <c r="J23" t="s">
        <v>29</v>
      </c>
      <c r="K23" t="s">
        <v>63</v>
      </c>
      <c r="L23">
        <v>7</v>
      </c>
      <c r="M23">
        <v>58620</v>
      </c>
    </row>
    <row r="24" spans="1:13" x14ac:dyDescent="0.2">
      <c r="A24" t="s">
        <v>54</v>
      </c>
      <c r="B24" t="s">
        <v>142</v>
      </c>
      <c r="C24">
        <v>10</v>
      </c>
      <c r="D24">
        <v>160</v>
      </c>
      <c r="E24">
        <v>290</v>
      </c>
      <c r="F24">
        <v>179</v>
      </c>
      <c r="G24">
        <v>230</v>
      </c>
      <c r="H24" t="s">
        <v>43</v>
      </c>
      <c r="I24" t="s">
        <v>30</v>
      </c>
      <c r="J24" t="s">
        <v>29</v>
      </c>
      <c r="K24" t="s">
        <v>34</v>
      </c>
      <c r="L24">
        <v>5</v>
      </c>
      <c r="M24">
        <v>35000</v>
      </c>
    </row>
    <row r="25" spans="1:13" x14ac:dyDescent="0.2">
      <c r="A25" t="s">
        <v>40</v>
      </c>
      <c r="B25" t="s">
        <v>141</v>
      </c>
      <c r="C25">
        <v>3.5</v>
      </c>
      <c r="D25">
        <v>240</v>
      </c>
      <c r="E25">
        <v>425</v>
      </c>
      <c r="F25">
        <v>197</v>
      </c>
      <c r="G25">
        <v>850</v>
      </c>
      <c r="H25" t="s">
        <v>31</v>
      </c>
      <c r="I25" t="s">
        <v>30</v>
      </c>
      <c r="J25" t="s">
        <v>70</v>
      </c>
      <c r="K25" t="s">
        <v>66</v>
      </c>
      <c r="L25">
        <v>4</v>
      </c>
      <c r="M25">
        <v>125000</v>
      </c>
    </row>
    <row r="26" spans="1:13" x14ac:dyDescent="0.2">
      <c r="A26" t="s">
        <v>60</v>
      </c>
      <c r="B26" t="s">
        <v>140</v>
      </c>
      <c r="C26">
        <v>3.4</v>
      </c>
      <c r="D26">
        <v>261</v>
      </c>
      <c r="E26">
        <v>435</v>
      </c>
      <c r="F26">
        <v>167</v>
      </c>
      <c r="G26">
        <v>910</v>
      </c>
      <c r="H26" t="s">
        <v>31</v>
      </c>
      <c r="I26" t="s">
        <v>30</v>
      </c>
      <c r="J26" t="s">
        <v>70</v>
      </c>
      <c r="K26" t="s">
        <v>63</v>
      </c>
      <c r="L26">
        <v>5</v>
      </c>
      <c r="M26">
        <v>61480</v>
      </c>
    </row>
    <row r="27" spans="1:13" x14ac:dyDescent="0.2">
      <c r="A27" t="s">
        <v>49</v>
      </c>
      <c r="B27" t="s">
        <v>139</v>
      </c>
      <c r="C27">
        <v>7.5</v>
      </c>
      <c r="D27">
        <v>160</v>
      </c>
      <c r="E27">
        <v>420</v>
      </c>
      <c r="F27">
        <v>183</v>
      </c>
      <c r="G27">
        <v>560</v>
      </c>
      <c r="H27" t="s">
        <v>43</v>
      </c>
      <c r="I27" t="s">
        <v>30</v>
      </c>
      <c r="J27" t="s">
        <v>29</v>
      </c>
      <c r="K27" t="s">
        <v>34</v>
      </c>
      <c r="L27">
        <v>5</v>
      </c>
      <c r="M27">
        <v>45000</v>
      </c>
    </row>
    <row r="28" spans="1:13" x14ac:dyDescent="0.2">
      <c r="A28" t="s">
        <v>49</v>
      </c>
      <c r="B28" t="s">
        <v>138</v>
      </c>
      <c r="C28">
        <v>9</v>
      </c>
      <c r="D28">
        <v>160</v>
      </c>
      <c r="E28">
        <v>350</v>
      </c>
      <c r="F28">
        <v>166</v>
      </c>
      <c r="G28">
        <v>490</v>
      </c>
      <c r="H28" t="s">
        <v>43</v>
      </c>
      <c r="I28" t="s">
        <v>30</v>
      </c>
      <c r="J28" t="s">
        <v>35</v>
      </c>
      <c r="K28" t="s">
        <v>34</v>
      </c>
      <c r="L28">
        <v>5</v>
      </c>
      <c r="M28">
        <v>33000</v>
      </c>
    </row>
    <row r="29" spans="1:13" x14ac:dyDescent="0.2">
      <c r="A29" t="s">
        <v>137</v>
      </c>
      <c r="B29" t="s">
        <v>136</v>
      </c>
      <c r="C29">
        <v>4.9000000000000004</v>
      </c>
      <c r="D29">
        <v>180</v>
      </c>
      <c r="E29">
        <v>375</v>
      </c>
      <c r="F29">
        <v>200</v>
      </c>
      <c r="G29">
        <v>470</v>
      </c>
      <c r="H29" t="s">
        <v>31</v>
      </c>
      <c r="I29" t="s">
        <v>30</v>
      </c>
      <c r="J29" t="s">
        <v>29</v>
      </c>
      <c r="K29" t="s">
        <v>34</v>
      </c>
      <c r="L29">
        <v>5</v>
      </c>
      <c r="M29">
        <v>60437</v>
      </c>
    </row>
    <row r="30" spans="1:13" x14ac:dyDescent="0.2">
      <c r="A30" t="s">
        <v>81</v>
      </c>
      <c r="B30" t="s">
        <v>135</v>
      </c>
      <c r="C30">
        <v>7.3</v>
      </c>
      <c r="D30">
        <v>150</v>
      </c>
      <c r="E30">
        <v>235</v>
      </c>
      <c r="F30">
        <v>161</v>
      </c>
      <c r="G30">
        <v>270</v>
      </c>
      <c r="H30" t="s">
        <v>43</v>
      </c>
      <c r="I30" t="s">
        <v>30</v>
      </c>
      <c r="J30" t="s">
        <v>35</v>
      </c>
      <c r="K30" t="s">
        <v>45</v>
      </c>
      <c r="L30">
        <v>4</v>
      </c>
      <c r="M30">
        <v>38017</v>
      </c>
    </row>
    <row r="31" spans="1:13" x14ac:dyDescent="0.2">
      <c r="A31" t="s">
        <v>134</v>
      </c>
      <c r="B31" t="s">
        <v>133</v>
      </c>
      <c r="C31">
        <v>8.5</v>
      </c>
      <c r="D31">
        <v>150</v>
      </c>
      <c r="E31">
        <v>250</v>
      </c>
      <c r="F31">
        <v>180</v>
      </c>
      <c r="G31">
        <v>380</v>
      </c>
      <c r="H31" t="s">
        <v>41</v>
      </c>
      <c r="I31" t="s">
        <v>30</v>
      </c>
      <c r="J31" t="s">
        <v>29</v>
      </c>
      <c r="K31" t="s">
        <v>45</v>
      </c>
      <c r="L31">
        <v>5</v>
      </c>
      <c r="M31">
        <v>34361</v>
      </c>
    </row>
    <row r="32" spans="1:13" x14ac:dyDescent="0.2">
      <c r="A32" t="s">
        <v>40</v>
      </c>
      <c r="B32" t="s">
        <v>132</v>
      </c>
      <c r="C32">
        <v>6.8</v>
      </c>
      <c r="D32">
        <v>190</v>
      </c>
      <c r="E32">
        <v>280</v>
      </c>
      <c r="F32">
        <v>231</v>
      </c>
      <c r="G32">
        <v>450</v>
      </c>
      <c r="H32" t="s">
        <v>31</v>
      </c>
      <c r="I32" t="s">
        <v>30</v>
      </c>
      <c r="J32" t="s">
        <v>29</v>
      </c>
      <c r="K32" t="s">
        <v>28</v>
      </c>
      <c r="L32">
        <v>5</v>
      </c>
      <c r="M32">
        <v>67358</v>
      </c>
    </row>
    <row r="33" spans="1:13" x14ac:dyDescent="0.2">
      <c r="A33" t="s">
        <v>47</v>
      </c>
      <c r="B33" t="s">
        <v>131</v>
      </c>
      <c r="C33">
        <v>7.8</v>
      </c>
      <c r="D33">
        <v>167</v>
      </c>
      <c r="E33">
        <v>370</v>
      </c>
      <c r="F33">
        <v>173</v>
      </c>
      <c r="G33">
        <v>350</v>
      </c>
      <c r="H33" t="s">
        <v>41</v>
      </c>
      <c r="I33" t="s">
        <v>30</v>
      </c>
      <c r="J33" t="s">
        <v>29</v>
      </c>
      <c r="K33" t="s">
        <v>34</v>
      </c>
      <c r="L33">
        <v>5</v>
      </c>
      <c r="M33">
        <v>38105</v>
      </c>
    </row>
    <row r="34" spans="1:13" x14ac:dyDescent="0.2">
      <c r="A34" t="s">
        <v>91</v>
      </c>
      <c r="B34" t="s">
        <v>130</v>
      </c>
      <c r="C34">
        <v>11.4</v>
      </c>
      <c r="D34">
        <v>135</v>
      </c>
      <c r="E34">
        <v>315</v>
      </c>
      <c r="F34">
        <v>165</v>
      </c>
      <c r="G34">
        <v>230</v>
      </c>
      <c r="H34" t="s">
        <v>41</v>
      </c>
      <c r="I34" t="s">
        <v>30</v>
      </c>
      <c r="J34" t="s">
        <v>35</v>
      </c>
      <c r="K34" t="s">
        <v>45</v>
      </c>
      <c r="L34">
        <v>5</v>
      </c>
      <c r="M34">
        <v>31184</v>
      </c>
    </row>
    <row r="35" spans="1:13" x14ac:dyDescent="0.2">
      <c r="A35" t="s">
        <v>60</v>
      </c>
      <c r="B35" t="s">
        <v>129</v>
      </c>
      <c r="C35">
        <v>3</v>
      </c>
      <c r="D35">
        <v>210</v>
      </c>
      <c r="E35">
        <v>750</v>
      </c>
      <c r="F35">
        <v>267</v>
      </c>
      <c r="G35">
        <v>710</v>
      </c>
      <c r="H35" t="s">
        <v>31</v>
      </c>
      <c r="I35" t="s">
        <v>30</v>
      </c>
      <c r="J35" t="s">
        <v>58</v>
      </c>
      <c r="K35" t="s">
        <v>57</v>
      </c>
      <c r="L35">
        <v>6</v>
      </c>
      <c r="M35">
        <v>75000</v>
      </c>
    </row>
    <row r="36" spans="1:13" x14ac:dyDescent="0.2">
      <c r="A36" t="s">
        <v>128</v>
      </c>
      <c r="B36" t="s">
        <v>127</v>
      </c>
      <c r="C36">
        <v>9</v>
      </c>
      <c r="D36">
        <v>150</v>
      </c>
      <c r="E36">
        <v>180</v>
      </c>
      <c r="F36">
        <v>178</v>
      </c>
      <c r="G36">
        <v>240</v>
      </c>
      <c r="H36" t="s">
        <v>41</v>
      </c>
      <c r="I36" t="s">
        <v>30</v>
      </c>
      <c r="J36" t="s">
        <v>29</v>
      </c>
      <c r="K36" t="s">
        <v>34</v>
      </c>
      <c r="L36">
        <v>5</v>
      </c>
      <c r="M36">
        <v>32646</v>
      </c>
    </row>
    <row r="37" spans="1:13" x14ac:dyDescent="0.2">
      <c r="A37" t="s">
        <v>37</v>
      </c>
      <c r="B37" t="s">
        <v>126</v>
      </c>
      <c r="C37">
        <v>7.3</v>
      </c>
      <c r="D37">
        <v>157</v>
      </c>
      <c r="E37">
        <v>325</v>
      </c>
      <c r="F37">
        <v>172</v>
      </c>
      <c r="G37">
        <v>390</v>
      </c>
      <c r="H37" t="s">
        <v>41</v>
      </c>
      <c r="I37" t="s">
        <v>123</v>
      </c>
      <c r="J37" t="s">
        <v>35</v>
      </c>
      <c r="K37" t="s">
        <v>34</v>
      </c>
      <c r="L37">
        <v>5</v>
      </c>
      <c r="M37">
        <v>37237</v>
      </c>
    </row>
    <row r="38" spans="1:13" x14ac:dyDescent="0.2">
      <c r="A38" t="s">
        <v>125</v>
      </c>
      <c r="B38" t="s">
        <v>124</v>
      </c>
      <c r="C38">
        <v>7.5</v>
      </c>
      <c r="D38">
        <v>160</v>
      </c>
      <c r="E38">
        <v>270</v>
      </c>
      <c r="F38">
        <v>193</v>
      </c>
      <c r="G38">
        <v>190</v>
      </c>
      <c r="H38" t="s">
        <v>41</v>
      </c>
      <c r="I38" t="s">
        <v>123</v>
      </c>
      <c r="J38" t="s">
        <v>29</v>
      </c>
      <c r="K38" t="s">
        <v>34</v>
      </c>
      <c r="L38">
        <v>5</v>
      </c>
      <c r="M38">
        <v>50000</v>
      </c>
    </row>
    <row r="39" spans="1:13" x14ac:dyDescent="0.2">
      <c r="A39" t="s">
        <v>122</v>
      </c>
      <c r="B39" t="s">
        <v>121</v>
      </c>
      <c r="C39">
        <v>6.5</v>
      </c>
      <c r="D39">
        <v>160</v>
      </c>
      <c r="E39">
        <v>425</v>
      </c>
      <c r="F39">
        <v>181</v>
      </c>
      <c r="G39">
        <v>570</v>
      </c>
      <c r="H39" t="s">
        <v>43</v>
      </c>
      <c r="I39" t="s">
        <v>30</v>
      </c>
      <c r="J39" t="s">
        <v>35</v>
      </c>
      <c r="K39" t="s">
        <v>34</v>
      </c>
      <c r="L39">
        <v>4</v>
      </c>
      <c r="M39">
        <v>45000</v>
      </c>
    </row>
    <row r="40" spans="1:13" x14ac:dyDescent="0.2">
      <c r="A40" t="s">
        <v>91</v>
      </c>
      <c r="B40" t="s">
        <v>120</v>
      </c>
      <c r="C40">
        <v>9.5</v>
      </c>
      <c r="D40">
        <v>140</v>
      </c>
      <c r="E40">
        <v>310</v>
      </c>
      <c r="F40">
        <v>168</v>
      </c>
      <c r="G40">
        <v>230</v>
      </c>
      <c r="H40" t="s">
        <v>41</v>
      </c>
      <c r="I40" t="s">
        <v>30</v>
      </c>
      <c r="J40" t="s">
        <v>35</v>
      </c>
      <c r="K40" t="s">
        <v>45</v>
      </c>
      <c r="L40">
        <v>5</v>
      </c>
      <c r="M40">
        <v>33133</v>
      </c>
    </row>
    <row r="41" spans="1:13" x14ac:dyDescent="0.2">
      <c r="A41" t="s">
        <v>119</v>
      </c>
      <c r="B41" t="s">
        <v>118</v>
      </c>
      <c r="C41">
        <v>5</v>
      </c>
      <c r="D41">
        <v>200</v>
      </c>
      <c r="E41">
        <v>350</v>
      </c>
      <c r="F41">
        <v>171</v>
      </c>
      <c r="G41">
        <v>440</v>
      </c>
      <c r="H41" t="s">
        <v>31</v>
      </c>
      <c r="I41" t="s">
        <v>30</v>
      </c>
      <c r="J41" t="s">
        <v>29</v>
      </c>
      <c r="K41" t="s">
        <v>34</v>
      </c>
      <c r="L41">
        <v>5</v>
      </c>
      <c r="M41">
        <v>45000</v>
      </c>
    </row>
    <row r="42" spans="1:13" x14ac:dyDescent="0.2">
      <c r="A42" t="s">
        <v>60</v>
      </c>
      <c r="B42" t="s">
        <v>117</v>
      </c>
      <c r="C42">
        <v>3.8</v>
      </c>
      <c r="D42">
        <v>250</v>
      </c>
      <c r="E42">
        <v>515</v>
      </c>
      <c r="F42">
        <v>184</v>
      </c>
      <c r="G42">
        <v>560</v>
      </c>
      <c r="H42" t="s">
        <v>31</v>
      </c>
      <c r="I42" t="s">
        <v>67</v>
      </c>
      <c r="J42" t="s">
        <v>92</v>
      </c>
      <c r="K42" t="s">
        <v>66</v>
      </c>
      <c r="L42">
        <v>5</v>
      </c>
      <c r="M42">
        <v>79990</v>
      </c>
    </row>
    <row r="43" spans="1:13" x14ac:dyDescent="0.2">
      <c r="A43" t="s">
        <v>116</v>
      </c>
      <c r="B43" t="s">
        <v>115</v>
      </c>
      <c r="C43">
        <v>9.9</v>
      </c>
      <c r="D43">
        <v>155</v>
      </c>
      <c r="E43">
        <v>255</v>
      </c>
      <c r="F43">
        <v>154</v>
      </c>
      <c r="G43">
        <v>210</v>
      </c>
      <c r="H43" t="s">
        <v>41</v>
      </c>
      <c r="I43" t="s">
        <v>30</v>
      </c>
      <c r="J43" t="s">
        <v>29</v>
      </c>
      <c r="K43" t="s">
        <v>45</v>
      </c>
      <c r="L43">
        <v>5</v>
      </c>
      <c r="M43">
        <v>33971</v>
      </c>
    </row>
    <row r="44" spans="1:13" x14ac:dyDescent="0.2">
      <c r="A44" t="s">
        <v>40</v>
      </c>
      <c r="B44" t="s">
        <v>114</v>
      </c>
      <c r="C44">
        <v>5.7</v>
      </c>
      <c r="D44">
        <v>200</v>
      </c>
      <c r="E44">
        <v>380</v>
      </c>
      <c r="F44">
        <v>228</v>
      </c>
      <c r="G44">
        <v>610</v>
      </c>
      <c r="H44" t="s">
        <v>31</v>
      </c>
      <c r="I44" t="s">
        <v>30</v>
      </c>
      <c r="J44" t="s">
        <v>29</v>
      </c>
      <c r="K44" t="s">
        <v>28</v>
      </c>
      <c r="L44">
        <v>5</v>
      </c>
      <c r="M44">
        <v>81639</v>
      </c>
    </row>
    <row r="45" spans="1:13" x14ac:dyDescent="0.2">
      <c r="A45" t="s">
        <v>54</v>
      </c>
      <c r="B45" t="s">
        <v>113</v>
      </c>
      <c r="C45">
        <v>12.3</v>
      </c>
      <c r="D45">
        <v>130</v>
      </c>
      <c r="E45">
        <v>195</v>
      </c>
      <c r="F45">
        <v>166</v>
      </c>
      <c r="G45">
        <v>170</v>
      </c>
      <c r="H45" t="s">
        <v>41</v>
      </c>
      <c r="I45" t="s">
        <v>30</v>
      </c>
      <c r="J45" t="s">
        <v>35</v>
      </c>
      <c r="K45" t="s">
        <v>110</v>
      </c>
      <c r="L45">
        <v>4</v>
      </c>
      <c r="M45">
        <v>24534</v>
      </c>
    </row>
    <row r="46" spans="1:13" x14ac:dyDescent="0.2">
      <c r="A46" t="s">
        <v>112</v>
      </c>
      <c r="B46" t="s">
        <v>111</v>
      </c>
      <c r="C46">
        <v>12.3</v>
      </c>
      <c r="D46">
        <v>130</v>
      </c>
      <c r="E46">
        <v>195</v>
      </c>
      <c r="F46">
        <v>166</v>
      </c>
      <c r="G46">
        <v>170</v>
      </c>
      <c r="H46" t="s">
        <v>41</v>
      </c>
      <c r="I46" t="s">
        <v>30</v>
      </c>
      <c r="J46" t="s">
        <v>35</v>
      </c>
      <c r="K46" t="s">
        <v>110</v>
      </c>
      <c r="L46">
        <v>4</v>
      </c>
      <c r="M46">
        <v>20129</v>
      </c>
    </row>
    <row r="47" spans="1:13" x14ac:dyDescent="0.2">
      <c r="A47" t="s">
        <v>47</v>
      </c>
      <c r="B47" t="s">
        <v>51</v>
      </c>
      <c r="C47">
        <v>7.9</v>
      </c>
      <c r="D47">
        <v>167</v>
      </c>
      <c r="E47">
        <v>365</v>
      </c>
      <c r="F47">
        <v>175</v>
      </c>
      <c r="G47">
        <v>340</v>
      </c>
      <c r="H47" t="s">
        <v>41</v>
      </c>
      <c r="I47" t="s">
        <v>30</v>
      </c>
      <c r="J47" t="s">
        <v>29</v>
      </c>
      <c r="K47" t="s">
        <v>45</v>
      </c>
      <c r="L47">
        <v>5</v>
      </c>
      <c r="M47">
        <v>36837</v>
      </c>
    </row>
    <row r="48" spans="1:13" x14ac:dyDescent="0.2">
      <c r="A48" t="s">
        <v>72</v>
      </c>
      <c r="B48" t="s">
        <v>109</v>
      </c>
      <c r="C48">
        <v>4</v>
      </c>
      <c r="D48">
        <v>250</v>
      </c>
      <c r="E48">
        <v>365</v>
      </c>
      <c r="F48">
        <v>195</v>
      </c>
      <c r="G48">
        <v>730</v>
      </c>
      <c r="H48" t="s">
        <v>31</v>
      </c>
      <c r="I48" t="s">
        <v>30</v>
      </c>
      <c r="J48" t="s">
        <v>70</v>
      </c>
      <c r="K48" t="s">
        <v>66</v>
      </c>
      <c r="L48">
        <v>4</v>
      </c>
      <c r="M48">
        <v>102945</v>
      </c>
    </row>
    <row r="49" spans="1:13" x14ac:dyDescent="0.2">
      <c r="A49" t="s">
        <v>108</v>
      </c>
      <c r="B49" t="s">
        <v>107</v>
      </c>
      <c r="C49">
        <v>10</v>
      </c>
      <c r="D49">
        <v>150</v>
      </c>
      <c r="E49">
        <v>575</v>
      </c>
      <c r="F49">
        <v>104</v>
      </c>
      <c r="G49">
        <v>540</v>
      </c>
      <c r="H49" t="s">
        <v>31</v>
      </c>
      <c r="I49" t="s">
        <v>30</v>
      </c>
      <c r="J49" t="s">
        <v>92</v>
      </c>
      <c r="K49" t="s">
        <v>66</v>
      </c>
      <c r="L49">
        <v>5</v>
      </c>
      <c r="M49">
        <v>149000</v>
      </c>
    </row>
    <row r="50" spans="1:13" x14ac:dyDescent="0.2">
      <c r="A50" t="s">
        <v>106</v>
      </c>
      <c r="B50" t="s">
        <v>105</v>
      </c>
      <c r="C50">
        <v>9</v>
      </c>
      <c r="D50">
        <v>150</v>
      </c>
      <c r="E50">
        <v>335</v>
      </c>
      <c r="F50">
        <v>188</v>
      </c>
      <c r="G50">
        <v>350</v>
      </c>
      <c r="H50" t="s">
        <v>41</v>
      </c>
      <c r="I50" t="s">
        <v>30</v>
      </c>
      <c r="J50" t="s">
        <v>29</v>
      </c>
      <c r="K50" t="s">
        <v>34</v>
      </c>
      <c r="L50">
        <v>5</v>
      </c>
      <c r="M50">
        <v>36057</v>
      </c>
    </row>
    <row r="51" spans="1:13" x14ac:dyDescent="0.2">
      <c r="A51" t="s">
        <v>40</v>
      </c>
      <c r="B51" t="s">
        <v>104</v>
      </c>
      <c r="C51">
        <v>5.7</v>
      </c>
      <c r="D51">
        <v>200</v>
      </c>
      <c r="E51">
        <v>365</v>
      </c>
      <c r="F51">
        <v>237</v>
      </c>
      <c r="G51">
        <v>590</v>
      </c>
      <c r="H51" t="s">
        <v>31</v>
      </c>
      <c r="I51" t="s">
        <v>30</v>
      </c>
      <c r="J51" t="s">
        <v>29</v>
      </c>
      <c r="K51" t="s">
        <v>28</v>
      </c>
      <c r="L51">
        <v>5</v>
      </c>
      <c r="M51">
        <v>79445</v>
      </c>
    </row>
    <row r="52" spans="1:13" x14ac:dyDescent="0.2">
      <c r="A52" t="s">
        <v>103</v>
      </c>
      <c r="B52" t="s">
        <v>102</v>
      </c>
      <c r="C52">
        <v>8.5</v>
      </c>
      <c r="D52">
        <v>150</v>
      </c>
      <c r="E52">
        <v>255</v>
      </c>
      <c r="F52">
        <v>176</v>
      </c>
      <c r="G52">
        <v>390</v>
      </c>
      <c r="H52" t="s">
        <v>41</v>
      </c>
      <c r="I52" t="s">
        <v>30</v>
      </c>
      <c r="J52" t="s">
        <v>29</v>
      </c>
      <c r="K52" t="s">
        <v>45</v>
      </c>
      <c r="L52">
        <v>5</v>
      </c>
      <c r="M52">
        <v>35000</v>
      </c>
    </row>
    <row r="53" spans="1:13" x14ac:dyDescent="0.2">
      <c r="A53" t="s">
        <v>54</v>
      </c>
      <c r="B53" t="s">
        <v>101</v>
      </c>
      <c r="C53">
        <v>8.8000000000000007</v>
      </c>
      <c r="D53">
        <v>160</v>
      </c>
      <c r="E53">
        <v>420</v>
      </c>
      <c r="F53">
        <v>183</v>
      </c>
      <c r="G53">
        <v>560</v>
      </c>
      <c r="H53" t="s">
        <v>43</v>
      </c>
      <c r="I53" t="s">
        <v>30</v>
      </c>
      <c r="J53" t="s">
        <v>29</v>
      </c>
      <c r="K53" t="s">
        <v>34</v>
      </c>
      <c r="L53">
        <v>5</v>
      </c>
      <c r="M53">
        <v>40000</v>
      </c>
    </row>
    <row r="54" spans="1:13" x14ac:dyDescent="0.2">
      <c r="A54" t="s">
        <v>60</v>
      </c>
      <c r="B54" t="s">
        <v>100</v>
      </c>
      <c r="C54">
        <v>4.5999999999999996</v>
      </c>
      <c r="D54">
        <v>250</v>
      </c>
      <c r="E54">
        <v>450</v>
      </c>
      <c r="F54">
        <v>211</v>
      </c>
      <c r="G54">
        <v>490</v>
      </c>
      <c r="H54" t="s">
        <v>31</v>
      </c>
      <c r="I54" t="s">
        <v>67</v>
      </c>
      <c r="J54" t="s">
        <v>29</v>
      </c>
      <c r="K54" t="s">
        <v>66</v>
      </c>
      <c r="L54">
        <v>7</v>
      </c>
      <c r="M54">
        <v>85990</v>
      </c>
    </row>
    <row r="55" spans="1:13" x14ac:dyDescent="0.2">
      <c r="A55" t="s">
        <v>99</v>
      </c>
      <c r="B55" t="s">
        <v>98</v>
      </c>
      <c r="C55">
        <v>8.3000000000000007</v>
      </c>
      <c r="D55">
        <v>145</v>
      </c>
      <c r="E55">
        <v>170</v>
      </c>
      <c r="F55">
        <v>168</v>
      </c>
      <c r="G55">
        <v>190</v>
      </c>
      <c r="H55" t="s">
        <v>43</v>
      </c>
      <c r="I55" t="s">
        <v>30</v>
      </c>
      <c r="J55" t="s">
        <v>35</v>
      </c>
      <c r="K55" t="s">
        <v>45</v>
      </c>
      <c r="L55">
        <v>4</v>
      </c>
      <c r="M55">
        <v>35921</v>
      </c>
    </row>
    <row r="56" spans="1:13" x14ac:dyDescent="0.2">
      <c r="A56" t="s">
        <v>97</v>
      </c>
      <c r="B56" t="s">
        <v>96</v>
      </c>
      <c r="C56">
        <v>8.6999999999999993</v>
      </c>
      <c r="D56">
        <v>150</v>
      </c>
      <c r="E56">
        <v>250</v>
      </c>
      <c r="F56">
        <v>180</v>
      </c>
      <c r="G56">
        <v>380</v>
      </c>
      <c r="H56" t="s">
        <v>41</v>
      </c>
      <c r="I56" t="s">
        <v>30</v>
      </c>
      <c r="J56" t="s">
        <v>29</v>
      </c>
      <c r="K56" t="s">
        <v>45</v>
      </c>
      <c r="L56">
        <v>5</v>
      </c>
      <c r="M56">
        <v>37422</v>
      </c>
    </row>
    <row r="57" spans="1:13" x14ac:dyDescent="0.2">
      <c r="A57" t="s">
        <v>95</v>
      </c>
      <c r="B57" t="s">
        <v>94</v>
      </c>
      <c r="C57">
        <v>9.6999999999999993</v>
      </c>
      <c r="D57">
        <v>150</v>
      </c>
      <c r="E57">
        <v>250</v>
      </c>
      <c r="F57">
        <v>180</v>
      </c>
      <c r="G57">
        <v>380</v>
      </c>
      <c r="H57" t="s">
        <v>41</v>
      </c>
      <c r="I57" t="s">
        <v>30</v>
      </c>
      <c r="J57" t="s">
        <v>29</v>
      </c>
      <c r="K57" t="s">
        <v>34</v>
      </c>
      <c r="L57">
        <v>5</v>
      </c>
      <c r="M57">
        <v>40000</v>
      </c>
    </row>
    <row r="58" spans="1:13" x14ac:dyDescent="0.2">
      <c r="A58" t="s">
        <v>60</v>
      </c>
      <c r="B58" t="s">
        <v>93</v>
      </c>
      <c r="C58">
        <v>2.5</v>
      </c>
      <c r="D58">
        <v>261</v>
      </c>
      <c r="E58">
        <v>505</v>
      </c>
      <c r="F58">
        <v>188</v>
      </c>
      <c r="G58">
        <v>550</v>
      </c>
      <c r="H58" t="s">
        <v>31</v>
      </c>
      <c r="I58" t="s">
        <v>67</v>
      </c>
      <c r="J58" t="s">
        <v>92</v>
      </c>
      <c r="K58" t="s">
        <v>66</v>
      </c>
      <c r="L58">
        <v>5</v>
      </c>
      <c r="M58">
        <v>96990</v>
      </c>
    </row>
    <row r="59" spans="1:13" x14ac:dyDescent="0.2">
      <c r="A59" t="s">
        <v>91</v>
      </c>
      <c r="B59" t="s">
        <v>90</v>
      </c>
      <c r="C59">
        <v>11.4</v>
      </c>
      <c r="D59">
        <v>135</v>
      </c>
      <c r="E59">
        <v>255</v>
      </c>
      <c r="F59">
        <v>161</v>
      </c>
      <c r="G59">
        <v>230</v>
      </c>
      <c r="H59" t="s">
        <v>41</v>
      </c>
      <c r="I59" t="s">
        <v>30</v>
      </c>
      <c r="J59" t="s">
        <v>35</v>
      </c>
      <c r="K59" t="s">
        <v>45</v>
      </c>
      <c r="L59">
        <v>5</v>
      </c>
      <c r="M59">
        <v>29234</v>
      </c>
    </row>
    <row r="60" spans="1:13" x14ac:dyDescent="0.2">
      <c r="A60" t="s">
        <v>60</v>
      </c>
      <c r="B60" t="s">
        <v>89</v>
      </c>
      <c r="C60">
        <v>3.7</v>
      </c>
      <c r="D60">
        <v>241</v>
      </c>
      <c r="E60">
        <v>410</v>
      </c>
      <c r="F60">
        <v>177</v>
      </c>
      <c r="G60">
        <v>900</v>
      </c>
      <c r="H60" t="s">
        <v>31</v>
      </c>
      <c r="I60" t="s">
        <v>30</v>
      </c>
      <c r="J60" t="s">
        <v>29</v>
      </c>
      <c r="K60" t="s">
        <v>63</v>
      </c>
      <c r="L60">
        <v>7</v>
      </c>
      <c r="M60">
        <v>65620</v>
      </c>
    </row>
    <row r="61" spans="1:13" x14ac:dyDescent="0.2">
      <c r="A61" t="s">
        <v>37</v>
      </c>
      <c r="B61" t="s">
        <v>88</v>
      </c>
      <c r="C61">
        <v>7.6</v>
      </c>
      <c r="D61">
        <v>160</v>
      </c>
      <c r="E61">
        <v>440</v>
      </c>
      <c r="F61">
        <v>198</v>
      </c>
      <c r="G61">
        <v>520</v>
      </c>
      <c r="H61" t="s">
        <v>41</v>
      </c>
      <c r="I61" t="s">
        <v>30</v>
      </c>
      <c r="J61" t="s">
        <v>35</v>
      </c>
      <c r="K61" t="s">
        <v>34</v>
      </c>
      <c r="L61">
        <v>5</v>
      </c>
      <c r="M61">
        <v>50000</v>
      </c>
    </row>
    <row r="62" spans="1:13" x14ac:dyDescent="0.2">
      <c r="A62" t="s">
        <v>87</v>
      </c>
      <c r="B62" t="s">
        <v>86</v>
      </c>
      <c r="C62">
        <v>4.8</v>
      </c>
      <c r="D62">
        <v>200</v>
      </c>
      <c r="E62">
        <v>365</v>
      </c>
      <c r="F62">
        <v>232</v>
      </c>
      <c r="G62">
        <v>340</v>
      </c>
      <c r="H62" t="s">
        <v>31</v>
      </c>
      <c r="I62" t="s">
        <v>30</v>
      </c>
      <c r="J62" t="s">
        <v>29</v>
      </c>
      <c r="K62" t="s">
        <v>28</v>
      </c>
      <c r="L62">
        <v>5</v>
      </c>
      <c r="M62">
        <v>75351</v>
      </c>
    </row>
    <row r="63" spans="1:13" x14ac:dyDescent="0.2">
      <c r="A63" t="s">
        <v>65</v>
      </c>
      <c r="B63" t="s">
        <v>85</v>
      </c>
      <c r="C63">
        <v>7</v>
      </c>
      <c r="D63">
        <v>180</v>
      </c>
      <c r="E63">
        <v>450</v>
      </c>
      <c r="F63">
        <v>200</v>
      </c>
      <c r="G63">
        <v>430</v>
      </c>
      <c r="H63" t="s">
        <v>43</v>
      </c>
      <c r="I63" t="s">
        <v>30</v>
      </c>
      <c r="J63" t="s">
        <v>29</v>
      </c>
      <c r="K63" t="s">
        <v>63</v>
      </c>
      <c r="L63">
        <v>5</v>
      </c>
      <c r="M63">
        <v>54475</v>
      </c>
    </row>
    <row r="64" spans="1:13" x14ac:dyDescent="0.2">
      <c r="A64" t="s">
        <v>72</v>
      </c>
      <c r="B64" t="s">
        <v>84</v>
      </c>
      <c r="C64">
        <v>4</v>
      </c>
      <c r="D64">
        <v>250</v>
      </c>
      <c r="E64">
        <v>425</v>
      </c>
      <c r="F64">
        <v>197</v>
      </c>
      <c r="G64">
        <v>890</v>
      </c>
      <c r="H64" t="s">
        <v>31</v>
      </c>
      <c r="I64" t="s">
        <v>30</v>
      </c>
      <c r="J64" t="s">
        <v>70</v>
      </c>
      <c r="K64" t="s">
        <v>66</v>
      </c>
      <c r="L64">
        <v>4</v>
      </c>
      <c r="M64">
        <v>109302</v>
      </c>
    </row>
    <row r="65" spans="1:13" x14ac:dyDescent="0.2">
      <c r="A65" t="s">
        <v>60</v>
      </c>
      <c r="B65" t="s">
        <v>83</v>
      </c>
      <c r="C65">
        <v>5</v>
      </c>
      <c r="D65">
        <v>190</v>
      </c>
      <c r="E65">
        <v>460</v>
      </c>
      <c r="F65">
        <v>261</v>
      </c>
      <c r="G65">
        <v>710</v>
      </c>
      <c r="H65" t="s">
        <v>31</v>
      </c>
      <c r="I65" t="s">
        <v>30</v>
      </c>
      <c r="J65" t="s">
        <v>58</v>
      </c>
      <c r="K65" t="s">
        <v>57</v>
      </c>
      <c r="L65">
        <v>6</v>
      </c>
      <c r="M65">
        <v>55000</v>
      </c>
    </row>
    <row r="66" spans="1:13" x14ac:dyDescent="0.2">
      <c r="A66" t="s">
        <v>65</v>
      </c>
      <c r="B66" t="s">
        <v>82</v>
      </c>
      <c r="C66">
        <v>6</v>
      </c>
      <c r="D66">
        <v>180</v>
      </c>
      <c r="E66">
        <v>430</v>
      </c>
      <c r="F66">
        <v>209</v>
      </c>
      <c r="G66">
        <v>410</v>
      </c>
      <c r="H66" t="s">
        <v>31</v>
      </c>
      <c r="I66" t="s">
        <v>30</v>
      </c>
      <c r="J66" t="s">
        <v>29</v>
      </c>
      <c r="K66" t="s">
        <v>63</v>
      </c>
      <c r="L66">
        <v>5</v>
      </c>
      <c r="M66">
        <v>62900</v>
      </c>
    </row>
    <row r="67" spans="1:13" x14ac:dyDescent="0.2">
      <c r="A67" t="s">
        <v>81</v>
      </c>
      <c r="B67" t="s">
        <v>80</v>
      </c>
      <c r="C67">
        <v>6.9</v>
      </c>
      <c r="D67">
        <v>160</v>
      </c>
      <c r="E67">
        <v>230</v>
      </c>
      <c r="F67">
        <v>165</v>
      </c>
      <c r="G67">
        <v>260</v>
      </c>
      <c r="H67" t="s">
        <v>43</v>
      </c>
      <c r="I67" t="s">
        <v>30</v>
      </c>
      <c r="J67" t="s">
        <v>35</v>
      </c>
      <c r="K67" t="s">
        <v>45</v>
      </c>
      <c r="L67">
        <v>4</v>
      </c>
      <c r="M67">
        <v>41526</v>
      </c>
    </row>
    <row r="68" spans="1:13" x14ac:dyDescent="0.2">
      <c r="A68" t="s">
        <v>54</v>
      </c>
      <c r="B68" t="s">
        <v>79</v>
      </c>
      <c r="C68">
        <v>7</v>
      </c>
      <c r="D68">
        <v>160</v>
      </c>
      <c r="E68">
        <v>400</v>
      </c>
      <c r="F68">
        <v>193</v>
      </c>
      <c r="G68">
        <v>540</v>
      </c>
      <c r="H68" t="s">
        <v>31</v>
      </c>
      <c r="I68" t="s">
        <v>30</v>
      </c>
      <c r="J68" t="s">
        <v>29</v>
      </c>
      <c r="K68" t="s">
        <v>34</v>
      </c>
      <c r="L68">
        <v>5</v>
      </c>
      <c r="M68">
        <v>45000</v>
      </c>
    </row>
    <row r="69" spans="1:13" x14ac:dyDescent="0.2">
      <c r="A69" t="s">
        <v>33</v>
      </c>
      <c r="B69" t="s">
        <v>78</v>
      </c>
      <c r="C69">
        <v>5.5</v>
      </c>
      <c r="D69">
        <v>190</v>
      </c>
      <c r="E69">
        <v>390</v>
      </c>
      <c r="F69">
        <v>244</v>
      </c>
      <c r="G69">
        <v>460</v>
      </c>
      <c r="H69" t="s">
        <v>31</v>
      </c>
      <c r="I69" t="s">
        <v>30</v>
      </c>
      <c r="J69" t="s">
        <v>29</v>
      </c>
      <c r="K69" t="s">
        <v>28</v>
      </c>
      <c r="L69">
        <v>5</v>
      </c>
      <c r="M69">
        <v>64000</v>
      </c>
    </row>
    <row r="70" spans="1:13" x14ac:dyDescent="0.2">
      <c r="A70" t="s">
        <v>77</v>
      </c>
      <c r="B70" t="s">
        <v>76</v>
      </c>
      <c r="C70">
        <v>9</v>
      </c>
      <c r="D70">
        <v>140</v>
      </c>
      <c r="E70">
        <v>225</v>
      </c>
      <c r="F70">
        <v>156</v>
      </c>
      <c r="G70">
        <v>270</v>
      </c>
      <c r="H70" t="s">
        <v>41</v>
      </c>
      <c r="I70" t="s">
        <v>30</v>
      </c>
      <c r="J70" t="s">
        <v>35</v>
      </c>
      <c r="K70" t="s">
        <v>34</v>
      </c>
      <c r="L70">
        <v>5</v>
      </c>
      <c r="M70">
        <v>25500</v>
      </c>
    </row>
    <row r="71" spans="1:13" x14ac:dyDescent="0.2">
      <c r="A71" t="s">
        <v>47</v>
      </c>
      <c r="B71" t="s">
        <v>75</v>
      </c>
      <c r="C71">
        <v>9.8000000000000007</v>
      </c>
      <c r="D71">
        <v>155</v>
      </c>
      <c r="E71">
        <v>235</v>
      </c>
      <c r="F71">
        <v>167</v>
      </c>
      <c r="G71">
        <v>230</v>
      </c>
      <c r="H71" t="s">
        <v>41</v>
      </c>
      <c r="I71" t="s">
        <v>30</v>
      </c>
      <c r="J71" t="s">
        <v>29</v>
      </c>
      <c r="K71" t="s">
        <v>34</v>
      </c>
      <c r="L71">
        <v>5</v>
      </c>
      <c r="M71">
        <v>34400</v>
      </c>
    </row>
    <row r="72" spans="1:13" x14ac:dyDescent="0.2">
      <c r="A72" t="s">
        <v>40</v>
      </c>
      <c r="B72" t="s">
        <v>74</v>
      </c>
      <c r="C72">
        <v>6.3</v>
      </c>
      <c r="D72">
        <v>180</v>
      </c>
      <c r="E72">
        <v>410</v>
      </c>
      <c r="F72">
        <v>188</v>
      </c>
      <c r="G72">
        <v>550</v>
      </c>
      <c r="H72" t="s">
        <v>31</v>
      </c>
      <c r="I72" t="s">
        <v>30</v>
      </c>
      <c r="J72" t="s">
        <v>29</v>
      </c>
      <c r="K72" t="s">
        <v>63</v>
      </c>
      <c r="L72">
        <v>5</v>
      </c>
      <c r="M72">
        <v>57500</v>
      </c>
    </row>
    <row r="73" spans="1:13" x14ac:dyDescent="0.2">
      <c r="A73" t="s">
        <v>65</v>
      </c>
      <c r="B73" t="s">
        <v>73</v>
      </c>
      <c r="C73">
        <v>6</v>
      </c>
      <c r="D73">
        <v>180</v>
      </c>
      <c r="E73">
        <v>340</v>
      </c>
      <c r="F73">
        <v>206</v>
      </c>
      <c r="G73">
        <v>360</v>
      </c>
      <c r="H73" t="s">
        <v>31</v>
      </c>
      <c r="I73" t="s">
        <v>30</v>
      </c>
      <c r="J73" t="s">
        <v>29</v>
      </c>
      <c r="K73" t="s">
        <v>63</v>
      </c>
      <c r="L73">
        <v>5</v>
      </c>
      <c r="M73">
        <v>54000</v>
      </c>
    </row>
    <row r="74" spans="1:13" x14ac:dyDescent="0.2">
      <c r="A74" t="s">
        <v>72</v>
      </c>
      <c r="B74" t="s">
        <v>71</v>
      </c>
      <c r="C74">
        <v>3.2</v>
      </c>
      <c r="D74">
        <v>260</v>
      </c>
      <c r="E74">
        <v>390</v>
      </c>
      <c r="F74">
        <v>215</v>
      </c>
      <c r="G74">
        <v>810</v>
      </c>
      <c r="H74" t="s">
        <v>31</v>
      </c>
      <c r="I74" t="s">
        <v>30</v>
      </c>
      <c r="J74" t="s">
        <v>70</v>
      </c>
      <c r="K74" t="s">
        <v>66</v>
      </c>
      <c r="L74">
        <v>4</v>
      </c>
      <c r="M74">
        <v>148301</v>
      </c>
    </row>
    <row r="75" spans="1:13" x14ac:dyDescent="0.2">
      <c r="A75" t="s">
        <v>49</v>
      </c>
      <c r="B75" t="s">
        <v>69</v>
      </c>
      <c r="C75">
        <v>7.3</v>
      </c>
      <c r="D75">
        <v>160</v>
      </c>
      <c r="E75">
        <v>340</v>
      </c>
      <c r="F75">
        <v>171</v>
      </c>
      <c r="G75">
        <v>470</v>
      </c>
      <c r="H75" t="s">
        <v>43</v>
      </c>
      <c r="I75" t="s">
        <v>30</v>
      </c>
      <c r="J75" t="s">
        <v>35</v>
      </c>
      <c r="K75" t="s">
        <v>34</v>
      </c>
      <c r="L75">
        <v>5</v>
      </c>
      <c r="M75">
        <v>38987</v>
      </c>
    </row>
    <row r="76" spans="1:13" x14ac:dyDescent="0.2">
      <c r="A76" t="s">
        <v>60</v>
      </c>
      <c r="B76" t="s">
        <v>68</v>
      </c>
      <c r="C76">
        <v>2.8</v>
      </c>
      <c r="D76">
        <v>250</v>
      </c>
      <c r="E76">
        <v>440</v>
      </c>
      <c r="F76">
        <v>216</v>
      </c>
      <c r="G76">
        <v>480</v>
      </c>
      <c r="H76" t="s">
        <v>31</v>
      </c>
      <c r="I76" t="s">
        <v>67</v>
      </c>
      <c r="J76" t="s">
        <v>29</v>
      </c>
      <c r="K76" t="s">
        <v>66</v>
      </c>
      <c r="L76">
        <v>7</v>
      </c>
      <c r="M76">
        <v>102990</v>
      </c>
    </row>
    <row r="77" spans="1:13" x14ac:dyDescent="0.2">
      <c r="A77" t="s">
        <v>65</v>
      </c>
      <c r="B77" t="s">
        <v>64</v>
      </c>
      <c r="C77">
        <v>6.6</v>
      </c>
      <c r="D77">
        <v>180</v>
      </c>
      <c r="E77">
        <v>360</v>
      </c>
      <c r="F77">
        <v>194</v>
      </c>
      <c r="G77">
        <v>380</v>
      </c>
      <c r="H77" t="s">
        <v>43</v>
      </c>
      <c r="I77" t="s">
        <v>30</v>
      </c>
      <c r="J77" t="s">
        <v>29</v>
      </c>
      <c r="K77" t="s">
        <v>63</v>
      </c>
      <c r="L77">
        <v>5</v>
      </c>
      <c r="M77">
        <v>46900</v>
      </c>
    </row>
    <row r="78" spans="1:13" x14ac:dyDescent="0.2">
      <c r="A78" t="s">
        <v>62</v>
      </c>
      <c r="B78" t="s">
        <v>61</v>
      </c>
      <c r="C78">
        <v>9</v>
      </c>
      <c r="D78">
        <v>150</v>
      </c>
      <c r="E78">
        <v>250</v>
      </c>
      <c r="F78">
        <v>168</v>
      </c>
      <c r="G78">
        <v>330</v>
      </c>
      <c r="H78" t="s">
        <v>41</v>
      </c>
      <c r="I78" t="s">
        <v>30</v>
      </c>
      <c r="J78" t="s">
        <v>35</v>
      </c>
      <c r="K78" t="s">
        <v>45</v>
      </c>
      <c r="L78">
        <v>4</v>
      </c>
      <c r="M78">
        <v>34900</v>
      </c>
    </row>
    <row r="79" spans="1:13" x14ac:dyDescent="0.2">
      <c r="A79" t="s">
        <v>60</v>
      </c>
      <c r="B79" t="s">
        <v>59</v>
      </c>
      <c r="C79">
        <v>7</v>
      </c>
      <c r="D79">
        <v>180</v>
      </c>
      <c r="E79">
        <v>390</v>
      </c>
      <c r="F79">
        <v>256</v>
      </c>
      <c r="G79">
        <v>740</v>
      </c>
      <c r="H79" t="s">
        <v>43</v>
      </c>
      <c r="I79" t="s">
        <v>30</v>
      </c>
      <c r="J79" t="s">
        <v>58</v>
      </c>
      <c r="K79" t="s">
        <v>57</v>
      </c>
      <c r="L79">
        <v>6</v>
      </c>
      <c r="M79">
        <v>45000</v>
      </c>
    </row>
    <row r="80" spans="1:13" x14ac:dyDescent="0.2">
      <c r="A80" t="s">
        <v>40</v>
      </c>
      <c r="B80" t="s">
        <v>56</v>
      </c>
      <c r="C80">
        <v>6.8</v>
      </c>
      <c r="D80">
        <v>190</v>
      </c>
      <c r="E80">
        <v>295</v>
      </c>
      <c r="F80">
        <v>219</v>
      </c>
      <c r="G80">
        <v>470</v>
      </c>
      <c r="H80" t="s">
        <v>31</v>
      </c>
      <c r="I80" t="s">
        <v>30</v>
      </c>
      <c r="J80" t="s">
        <v>29</v>
      </c>
      <c r="K80" t="s">
        <v>28</v>
      </c>
      <c r="L80">
        <v>5</v>
      </c>
      <c r="M80">
        <v>69551</v>
      </c>
    </row>
    <row r="81" spans="1:13" x14ac:dyDescent="0.2">
      <c r="A81" t="s">
        <v>54</v>
      </c>
      <c r="B81" t="s">
        <v>55</v>
      </c>
      <c r="C81">
        <v>6.2</v>
      </c>
      <c r="D81">
        <v>180</v>
      </c>
      <c r="E81">
        <v>400</v>
      </c>
      <c r="F81">
        <v>193</v>
      </c>
      <c r="G81">
        <v>540</v>
      </c>
      <c r="H81" t="s">
        <v>31</v>
      </c>
      <c r="I81" t="s">
        <v>30</v>
      </c>
      <c r="J81" t="s">
        <v>29</v>
      </c>
      <c r="K81" t="s">
        <v>34</v>
      </c>
      <c r="L81">
        <v>5</v>
      </c>
      <c r="M81">
        <v>47500</v>
      </c>
    </row>
    <row r="82" spans="1:13" x14ac:dyDescent="0.2">
      <c r="A82" t="s">
        <v>54</v>
      </c>
      <c r="B82" t="s">
        <v>53</v>
      </c>
      <c r="C82">
        <v>9</v>
      </c>
      <c r="D82">
        <v>160</v>
      </c>
      <c r="E82">
        <v>320</v>
      </c>
      <c r="F82">
        <v>181</v>
      </c>
      <c r="G82">
        <v>440</v>
      </c>
      <c r="H82" t="s">
        <v>43</v>
      </c>
      <c r="I82" t="s">
        <v>30</v>
      </c>
      <c r="J82" t="s">
        <v>29</v>
      </c>
      <c r="K82" t="s">
        <v>34</v>
      </c>
      <c r="L82">
        <v>5</v>
      </c>
      <c r="M82">
        <v>37500</v>
      </c>
    </row>
    <row r="83" spans="1:13" x14ac:dyDescent="0.2">
      <c r="A83" t="s">
        <v>40</v>
      </c>
      <c r="B83" t="s">
        <v>52</v>
      </c>
      <c r="C83">
        <v>4.5</v>
      </c>
      <c r="D83">
        <v>210</v>
      </c>
      <c r="E83">
        <v>320</v>
      </c>
      <c r="F83">
        <v>270</v>
      </c>
      <c r="G83">
        <v>510</v>
      </c>
      <c r="H83" t="s">
        <v>31</v>
      </c>
      <c r="I83" t="s">
        <v>30</v>
      </c>
      <c r="J83" t="s">
        <v>29</v>
      </c>
      <c r="K83" t="s">
        <v>28</v>
      </c>
      <c r="L83">
        <v>5</v>
      </c>
      <c r="M83">
        <v>93800</v>
      </c>
    </row>
    <row r="84" spans="1:13" x14ac:dyDescent="0.2">
      <c r="A84" t="s">
        <v>47</v>
      </c>
      <c r="B84" t="s">
        <v>51</v>
      </c>
      <c r="C84">
        <v>7.9</v>
      </c>
      <c r="D84">
        <v>167</v>
      </c>
      <c r="E84">
        <v>365</v>
      </c>
      <c r="F84">
        <v>175</v>
      </c>
      <c r="G84">
        <v>320</v>
      </c>
      <c r="H84" t="s">
        <v>41</v>
      </c>
      <c r="I84" t="s">
        <v>30</v>
      </c>
      <c r="J84" t="s">
        <v>29</v>
      </c>
      <c r="K84" t="s">
        <v>45</v>
      </c>
      <c r="L84">
        <v>5</v>
      </c>
      <c r="M84">
        <v>36837</v>
      </c>
    </row>
    <row r="85" spans="1:13" x14ac:dyDescent="0.2">
      <c r="A85" t="s">
        <v>37</v>
      </c>
      <c r="B85" t="s">
        <v>50</v>
      </c>
      <c r="C85">
        <v>5.7</v>
      </c>
      <c r="D85">
        <v>200</v>
      </c>
      <c r="E85">
        <v>420</v>
      </c>
      <c r="F85">
        <v>207</v>
      </c>
      <c r="G85">
        <v>500</v>
      </c>
      <c r="H85" t="s">
        <v>31</v>
      </c>
      <c r="I85" t="s">
        <v>30</v>
      </c>
      <c r="J85" t="s">
        <v>35</v>
      </c>
      <c r="K85" t="s">
        <v>34</v>
      </c>
      <c r="L85">
        <v>5</v>
      </c>
      <c r="M85">
        <v>57500</v>
      </c>
    </row>
    <row r="86" spans="1:13" x14ac:dyDescent="0.2">
      <c r="A86" t="s">
        <v>49</v>
      </c>
      <c r="B86" t="s">
        <v>48</v>
      </c>
      <c r="C86">
        <v>7.3</v>
      </c>
      <c r="D86">
        <v>160</v>
      </c>
      <c r="E86">
        <v>340</v>
      </c>
      <c r="F86">
        <v>171</v>
      </c>
      <c r="G86">
        <v>470</v>
      </c>
      <c r="H86" t="s">
        <v>43</v>
      </c>
      <c r="I86" t="s">
        <v>30</v>
      </c>
      <c r="J86" t="s">
        <v>35</v>
      </c>
      <c r="K86" t="s">
        <v>34</v>
      </c>
      <c r="L86">
        <v>5</v>
      </c>
      <c r="M86">
        <v>35575</v>
      </c>
    </row>
    <row r="87" spans="1:13" x14ac:dyDescent="0.2">
      <c r="A87" t="s">
        <v>47</v>
      </c>
      <c r="B87" t="s">
        <v>46</v>
      </c>
      <c r="C87">
        <v>9.9</v>
      </c>
      <c r="D87">
        <v>157</v>
      </c>
      <c r="E87">
        <v>230</v>
      </c>
      <c r="F87">
        <v>170</v>
      </c>
      <c r="G87">
        <v>220</v>
      </c>
      <c r="H87" t="s">
        <v>41</v>
      </c>
      <c r="I87" t="s">
        <v>30</v>
      </c>
      <c r="J87" t="s">
        <v>29</v>
      </c>
      <c r="K87" t="s">
        <v>45</v>
      </c>
      <c r="L87">
        <v>5</v>
      </c>
      <c r="M87">
        <v>33133</v>
      </c>
    </row>
    <row r="88" spans="1:13" x14ac:dyDescent="0.2">
      <c r="A88" t="s">
        <v>33</v>
      </c>
      <c r="B88" t="s">
        <v>44</v>
      </c>
      <c r="C88">
        <v>7.5</v>
      </c>
      <c r="D88">
        <v>190</v>
      </c>
      <c r="E88">
        <v>325</v>
      </c>
      <c r="F88">
        <v>222</v>
      </c>
      <c r="G88">
        <v>420</v>
      </c>
      <c r="H88" t="s">
        <v>43</v>
      </c>
      <c r="I88" t="s">
        <v>30</v>
      </c>
      <c r="J88" t="s">
        <v>29</v>
      </c>
      <c r="K88" t="s">
        <v>28</v>
      </c>
      <c r="L88">
        <v>5</v>
      </c>
      <c r="M88">
        <v>53500</v>
      </c>
    </row>
    <row r="89" spans="1:13" x14ac:dyDescent="0.2">
      <c r="A89" t="s">
        <v>37</v>
      </c>
      <c r="B89" t="s">
        <v>42</v>
      </c>
      <c r="C89">
        <v>7.5</v>
      </c>
      <c r="D89">
        <v>160</v>
      </c>
      <c r="E89">
        <v>330</v>
      </c>
      <c r="F89">
        <v>191</v>
      </c>
      <c r="G89">
        <v>440</v>
      </c>
      <c r="H89" t="s">
        <v>41</v>
      </c>
      <c r="I89" t="s">
        <v>30</v>
      </c>
      <c r="J89" t="s">
        <v>35</v>
      </c>
      <c r="K89" t="s">
        <v>34</v>
      </c>
      <c r="L89">
        <v>5</v>
      </c>
      <c r="M89">
        <v>45000</v>
      </c>
    </row>
    <row r="90" spans="1:13" x14ac:dyDescent="0.2">
      <c r="A90" t="s">
        <v>40</v>
      </c>
      <c r="B90" t="s">
        <v>39</v>
      </c>
      <c r="C90">
        <v>4.5</v>
      </c>
      <c r="D90">
        <v>210</v>
      </c>
      <c r="E90">
        <v>335</v>
      </c>
      <c r="F90">
        <v>258</v>
      </c>
      <c r="G90">
        <v>540</v>
      </c>
      <c r="H90" t="s">
        <v>31</v>
      </c>
      <c r="I90" t="s">
        <v>30</v>
      </c>
      <c r="J90" t="s">
        <v>29</v>
      </c>
      <c r="K90" t="s">
        <v>28</v>
      </c>
      <c r="L90">
        <v>5</v>
      </c>
      <c r="M90">
        <v>96050</v>
      </c>
    </row>
    <row r="91" spans="1:13" x14ac:dyDescent="0.2">
      <c r="A91" t="s">
        <v>37</v>
      </c>
      <c r="B91" t="s">
        <v>38</v>
      </c>
      <c r="C91">
        <v>5.9</v>
      </c>
      <c r="D91">
        <v>200</v>
      </c>
      <c r="E91">
        <v>325</v>
      </c>
      <c r="F91">
        <v>194</v>
      </c>
      <c r="G91">
        <v>440</v>
      </c>
      <c r="H91" t="s">
        <v>31</v>
      </c>
      <c r="I91" t="s">
        <v>30</v>
      </c>
      <c r="J91" t="s">
        <v>35</v>
      </c>
      <c r="K91" t="s">
        <v>34</v>
      </c>
      <c r="L91">
        <v>5</v>
      </c>
      <c r="M91">
        <v>50000</v>
      </c>
    </row>
    <row r="92" spans="1:13" x14ac:dyDescent="0.2">
      <c r="A92" t="s">
        <v>37</v>
      </c>
      <c r="B92" t="s">
        <v>36</v>
      </c>
      <c r="C92">
        <v>5.0999999999999996</v>
      </c>
      <c r="D92">
        <v>200</v>
      </c>
      <c r="E92">
        <v>375</v>
      </c>
      <c r="F92">
        <v>232</v>
      </c>
      <c r="G92">
        <v>450</v>
      </c>
      <c r="H92" t="s">
        <v>31</v>
      </c>
      <c r="I92" t="s">
        <v>30</v>
      </c>
      <c r="J92" t="s">
        <v>35</v>
      </c>
      <c r="K92" t="s">
        <v>34</v>
      </c>
      <c r="L92">
        <v>5</v>
      </c>
      <c r="M92">
        <v>65000</v>
      </c>
    </row>
    <row r="93" spans="1:13" x14ac:dyDescent="0.2">
      <c r="A93" t="s">
        <v>33</v>
      </c>
      <c r="B93" t="s">
        <v>32</v>
      </c>
      <c r="C93">
        <v>7.5</v>
      </c>
      <c r="D93">
        <v>190</v>
      </c>
      <c r="E93">
        <v>400</v>
      </c>
      <c r="F93">
        <v>238</v>
      </c>
      <c r="G93">
        <v>480</v>
      </c>
      <c r="H93" t="s">
        <v>31</v>
      </c>
      <c r="I93" t="s">
        <v>30</v>
      </c>
      <c r="J93" t="s">
        <v>29</v>
      </c>
      <c r="K93" t="s">
        <v>28</v>
      </c>
      <c r="L93">
        <v>5</v>
      </c>
      <c r="M93">
        <v>62000</v>
      </c>
    </row>
  </sheetData>
  <autoFilter ref="A1:M93" xr:uid="{4B464DC0-F8B5-4AFA-AFC9-C4436E2001A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ABB4D-A593-4B5C-B7DB-8CDC5D5A6421}">
  <dimension ref="A1:P93"/>
  <sheetViews>
    <sheetView topLeftCell="C52" zoomScale="75" workbookViewId="0">
      <selection activeCell="G64" sqref="G64"/>
    </sheetView>
  </sheetViews>
  <sheetFormatPr baseColWidth="10" defaultColWidth="8.83203125" defaultRowHeight="15" x14ac:dyDescent="0.2"/>
  <cols>
    <col min="1" max="1" width="16" bestFit="1" customWidth="1"/>
    <col min="5" max="5" width="27.1640625" customWidth="1"/>
    <col min="6" max="6" width="19" customWidth="1"/>
    <col min="7" max="7" width="15.5" customWidth="1"/>
    <col min="8" max="8" width="18.1640625" bestFit="1" customWidth="1"/>
    <col min="9" max="9" width="20.33203125" customWidth="1"/>
    <col min="12" max="12" width="20.33203125" customWidth="1"/>
    <col min="13" max="13" width="14.33203125" customWidth="1"/>
    <col min="14" max="14" width="13.33203125" customWidth="1"/>
    <col min="15" max="15" width="25.33203125" customWidth="1"/>
    <col min="16" max="16" width="21.1640625" customWidth="1"/>
  </cols>
  <sheetData>
    <row r="1" spans="1:16" x14ac:dyDescent="0.2">
      <c r="A1" s="1" t="s">
        <v>13</v>
      </c>
      <c r="C1" s="52" t="s">
        <v>252</v>
      </c>
    </row>
    <row r="2" spans="1:16" x14ac:dyDescent="0.2">
      <c r="A2">
        <v>940</v>
      </c>
      <c r="C2">
        <v>150</v>
      </c>
    </row>
    <row r="3" spans="1:16" x14ac:dyDescent="0.2">
      <c r="A3">
        <v>250</v>
      </c>
      <c r="C3">
        <v>250</v>
      </c>
    </row>
    <row r="4" spans="1:16" ht="16" thickBot="1" x14ac:dyDescent="0.25">
      <c r="A4">
        <v>620</v>
      </c>
      <c r="C4">
        <v>350</v>
      </c>
      <c r="E4" s="99" t="s">
        <v>13</v>
      </c>
      <c r="F4" s="99"/>
      <c r="H4" s="100" t="s">
        <v>252</v>
      </c>
      <c r="I4" s="100" t="s">
        <v>254</v>
      </c>
      <c r="J4" s="100" t="s">
        <v>255</v>
      </c>
      <c r="L4" s="101" t="s">
        <v>276</v>
      </c>
      <c r="M4" s="101" t="s">
        <v>254</v>
      </c>
      <c r="N4" s="101" t="s">
        <v>277</v>
      </c>
      <c r="O4" s="101" t="s">
        <v>278</v>
      </c>
      <c r="P4" s="101" t="s">
        <v>279</v>
      </c>
    </row>
    <row r="5" spans="1:16" x14ac:dyDescent="0.2">
      <c r="A5">
        <v>560</v>
      </c>
      <c r="C5">
        <v>450</v>
      </c>
      <c r="H5" s="56">
        <v>150</v>
      </c>
      <c r="I5">
        <v>0</v>
      </c>
      <c r="J5" s="53">
        <v>0</v>
      </c>
      <c r="L5" s="102" t="s">
        <v>280</v>
      </c>
      <c r="M5" s="102">
        <v>18</v>
      </c>
      <c r="N5" s="58">
        <f>M5/$M$13</f>
        <v>0.19565217391304349</v>
      </c>
      <c r="O5" s="102">
        <v>18</v>
      </c>
      <c r="P5" s="103">
        <v>0.19565217391304349</v>
      </c>
    </row>
    <row r="6" spans="1:16" x14ac:dyDescent="0.2">
      <c r="A6">
        <v>190</v>
      </c>
      <c r="C6">
        <v>550</v>
      </c>
      <c r="E6" t="s">
        <v>237</v>
      </c>
      <c r="F6">
        <v>457.06521739130437</v>
      </c>
      <c r="H6" s="56">
        <v>250</v>
      </c>
      <c r="I6">
        <v>18</v>
      </c>
      <c r="J6" s="53">
        <v>0.19565217391304349</v>
      </c>
      <c r="L6" s="102" t="s">
        <v>281</v>
      </c>
      <c r="M6" s="102">
        <v>11</v>
      </c>
      <c r="N6" s="58">
        <f>M6/$M$13</f>
        <v>0.11956521739130435</v>
      </c>
      <c r="O6" s="102">
        <f>O5+M6</f>
        <v>29</v>
      </c>
      <c r="P6" s="103">
        <v>0.31521739130434784</v>
      </c>
    </row>
    <row r="7" spans="1:16" x14ac:dyDescent="0.2">
      <c r="A7">
        <v>620</v>
      </c>
      <c r="C7">
        <v>650</v>
      </c>
      <c r="E7" t="s">
        <v>227</v>
      </c>
      <c r="F7">
        <v>20.27200251785818</v>
      </c>
      <c r="H7" s="56">
        <v>350</v>
      </c>
      <c r="I7">
        <v>11</v>
      </c>
      <c r="J7" s="53">
        <v>0.31521739130434784</v>
      </c>
      <c r="L7" s="102" t="s">
        <v>282</v>
      </c>
      <c r="M7" s="102">
        <v>20</v>
      </c>
      <c r="N7" s="58">
        <f>M7/$M$13</f>
        <v>0.21739130434782608</v>
      </c>
      <c r="O7" s="102">
        <f t="shared" ref="O7:O12" si="0">O6+M7</f>
        <v>49</v>
      </c>
      <c r="P7" s="103">
        <v>0.53260869565217395</v>
      </c>
    </row>
    <row r="8" spans="1:16" x14ac:dyDescent="0.2">
      <c r="A8">
        <v>220</v>
      </c>
      <c r="C8">
        <v>750</v>
      </c>
      <c r="E8" t="s">
        <v>238</v>
      </c>
      <c r="F8">
        <v>440</v>
      </c>
      <c r="H8" s="56">
        <v>450</v>
      </c>
      <c r="I8">
        <v>20</v>
      </c>
      <c r="J8" s="53">
        <v>0.53260869565217395</v>
      </c>
      <c r="L8" s="102" t="s">
        <v>283</v>
      </c>
      <c r="M8" s="102">
        <v>19</v>
      </c>
      <c r="N8" s="58">
        <f>M8/$M$13</f>
        <v>0.20652173913043478</v>
      </c>
      <c r="O8" s="102">
        <f t="shared" si="0"/>
        <v>68</v>
      </c>
      <c r="P8" s="103">
        <v>0.73913043478260865</v>
      </c>
    </row>
    <row r="9" spans="1:16" x14ac:dyDescent="0.2">
      <c r="A9">
        <v>420</v>
      </c>
      <c r="C9">
        <v>850</v>
      </c>
      <c r="E9" t="s">
        <v>239</v>
      </c>
      <c r="F9">
        <v>230</v>
      </c>
      <c r="H9" s="56">
        <v>550</v>
      </c>
      <c r="I9">
        <v>19</v>
      </c>
      <c r="J9" s="53">
        <v>0.73913043478260865</v>
      </c>
      <c r="L9" s="102" t="s">
        <v>284</v>
      </c>
      <c r="M9" s="102">
        <v>12</v>
      </c>
      <c r="N9" s="58">
        <f>M9/$M$13</f>
        <v>0.13043478260869565</v>
      </c>
      <c r="O9" s="102">
        <f t="shared" si="0"/>
        <v>80</v>
      </c>
      <c r="P9" s="103">
        <v>0.86956521739130432</v>
      </c>
    </row>
    <row r="10" spans="1:16" x14ac:dyDescent="0.2">
      <c r="A10">
        <v>650</v>
      </c>
      <c r="C10">
        <v>950</v>
      </c>
      <c r="E10" t="s">
        <v>240</v>
      </c>
      <c r="F10">
        <v>194.44221743163814</v>
      </c>
      <c r="H10" s="56">
        <v>650</v>
      </c>
      <c r="I10">
        <v>12</v>
      </c>
      <c r="J10" s="53">
        <v>0.86956521739130432</v>
      </c>
      <c r="L10" s="102" t="s">
        <v>285</v>
      </c>
      <c r="M10" s="102">
        <v>4</v>
      </c>
      <c r="N10" s="58">
        <f>M10/$M$13</f>
        <v>4.3478260869565216E-2</v>
      </c>
      <c r="O10" s="102">
        <f t="shared" si="0"/>
        <v>84</v>
      </c>
      <c r="P10" s="103">
        <v>0.91304347826086951</v>
      </c>
    </row>
    <row r="11" spans="1:16" x14ac:dyDescent="0.2">
      <c r="A11">
        <v>540</v>
      </c>
      <c r="E11" t="s">
        <v>241</v>
      </c>
      <c r="F11">
        <v>37807.775919732441</v>
      </c>
      <c r="H11" s="56">
        <v>750</v>
      </c>
      <c r="I11">
        <v>4</v>
      </c>
      <c r="J11" s="53">
        <v>0.91304347826086951</v>
      </c>
      <c r="L11" s="102" t="s">
        <v>286</v>
      </c>
      <c r="M11" s="102">
        <v>3</v>
      </c>
      <c r="N11" s="58">
        <f>M11/$M$13</f>
        <v>3.2608695652173912E-2</v>
      </c>
      <c r="O11" s="102">
        <f t="shared" si="0"/>
        <v>87</v>
      </c>
      <c r="P11" s="103">
        <v>0.94565217391304346</v>
      </c>
    </row>
    <row r="12" spans="1:16" x14ac:dyDescent="0.2">
      <c r="A12">
        <v>440</v>
      </c>
      <c r="E12" t="s">
        <v>242</v>
      </c>
      <c r="F12">
        <v>-2.3438685248919899E-2</v>
      </c>
      <c r="H12" s="56">
        <v>850</v>
      </c>
      <c r="I12">
        <v>3</v>
      </c>
      <c r="J12" s="53">
        <v>0.94565217391304346</v>
      </c>
      <c r="L12" s="102" t="s">
        <v>287</v>
      </c>
      <c r="M12" s="102">
        <v>5</v>
      </c>
      <c r="N12" s="58">
        <f>M12/$M$13</f>
        <v>5.434782608695652E-2</v>
      </c>
      <c r="O12" s="102">
        <f t="shared" si="0"/>
        <v>92</v>
      </c>
      <c r="P12" s="103">
        <v>1</v>
      </c>
    </row>
    <row r="13" spans="1:16" ht="16" thickBot="1" x14ac:dyDescent="0.25">
      <c r="A13">
        <v>230</v>
      </c>
      <c r="E13" t="s">
        <v>243</v>
      </c>
      <c r="F13">
        <v>0.62717239749946518</v>
      </c>
      <c r="H13" s="56">
        <v>950</v>
      </c>
      <c r="I13">
        <v>5</v>
      </c>
      <c r="J13" s="53">
        <v>1</v>
      </c>
      <c r="L13" s="104" t="s">
        <v>295</v>
      </c>
      <c r="M13" s="104">
        <f>SUM(M5:M12)</f>
        <v>92</v>
      </c>
      <c r="N13" s="64">
        <f>M13/$M$13</f>
        <v>1</v>
      </c>
      <c r="O13" s="104"/>
      <c r="P13" s="104"/>
    </row>
    <row r="14" spans="1:16" ht="16" thickBot="1" x14ac:dyDescent="0.25">
      <c r="A14">
        <v>380</v>
      </c>
      <c r="E14" t="s">
        <v>244</v>
      </c>
      <c r="F14">
        <v>770</v>
      </c>
      <c r="H14" s="63" t="s">
        <v>253</v>
      </c>
      <c r="I14" s="50">
        <v>0</v>
      </c>
      <c r="J14" s="54">
        <v>1</v>
      </c>
    </row>
    <row r="15" spans="1:16" x14ac:dyDescent="0.2">
      <c r="A15">
        <v>650</v>
      </c>
      <c r="E15" t="s">
        <v>245</v>
      </c>
      <c r="F15">
        <v>170</v>
      </c>
    </row>
    <row r="16" spans="1:16" x14ac:dyDescent="0.2">
      <c r="A16">
        <v>210</v>
      </c>
      <c r="E16" t="s">
        <v>246</v>
      </c>
      <c r="F16">
        <v>940</v>
      </c>
    </row>
    <row r="17" spans="1:6" x14ac:dyDescent="0.2">
      <c r="A17">
        <v>590</v>
      </c>
      <c r="E17" t="s">
        <v>247</v>
      </c>
      <c r="F17">
        <v>42050</v>
      </c>
    </row>
    <row r="18" spans="1:6" x14ac:dyDescent="0.2">
      <c r="A18">
        <v>780</v>
      </c>
      <c r="E18" t="s">
        <v>248</v>
      </c>
      <c r="F18">
        <v>92</v>
      </c>
    </row>
    <row r="19" spans="1:6" x14ac:dyDescent="0.2">
      <c r="A19">
        <v>170</v>
      </c>
      <c r="E19" t="s">
        <v>249</v>
      </c>
      <c r="F19">
        <v>940</v>
      </c>
    </row>
    <row r="20" spans="1:6" x14ac:dyDescent="0.2">
      <c r="A20">
        <v>260</v>
      </c>
      <c r="E20" t="s">
        <v>250</v>
      </c>
      <c r="F20">
        <v>170</v>
      </c>
    </row>
    <row r="21" spans="1:6" ht="16" thickBot="1" x14ac:dyDescent="0.25">
      <c r="A21">
        <v>260</v>
      </c>
      <c r="E21" s="50" t="s">
        <v>251</v>
      </c>
      <c r="F21" s="50">
        <v>40.267842675790234</v>
      </c>
    </row>
    <row r="22" spans="1:6" x14ac:dyDescent="0.2">
      <c r="A22">
        <v>420</v>
      </c>
    </row>
    <row r="23" spans="1:6" x14ac:dyDescent="0.2">
      <c r="A23">
        <v>930</v>
      </c>
    </row>
    <row r="24" spans="1:6" x14ac:dyDescent="0.2">
      <c r="A24">
        <v>230</v>
      </c>
    </row>
    <row r="25" spans="1:6" x14ac:dyDescent="0.2">
      <c r="A25">
        <v>850</v>
      </c>
    </row>
    <row r="26" spans="1:6" x14ac:dyDescent="0.2">
      <c r="A26">
        <v>910</v>
      </c>
    </row>
    <row r="27" spans="1:6" x14ac:dyDescent="0.2">
      <c r="A27">
        <v>560</v>
      </c>
    </row>
    <row r="28" spans="1:6" x14ac:dyDescent="0.2">
      <c r="A28">
        <v>490</v>
      </c>
    </row>
    <row r="29" spans="1:6" x14ac:dyDescent="0.2">
      <c r="A29">
        <v>470</v>
      </c>
    </row>
    <row r="30" spans="1:6" x14ac:dyDescent="0.2">
      <c r="A30">
        <v>270</v>
      </c>
    </row>
    <row r="31" spans="1:6" x14ac:dyDescent="0.2">
      <c r="A31">
        <v>380</v>
      </c>
    </row>
    <row r="32" spans="1:6" x14ac:dyDescent="0.2">
      <c r="A32">
        <v>450</v>
      </c>
    </row>
    <row r="33" spans="1:11" x14ac:dyDescent="0.2">
      <c r="A33">
        <v>350</v>
      </c>
    </row>
    <row r="34" spans="1:11" x14ac:dyDescent="0.2">
      <c r="A34">
        <v>230</v>
      </c>
    </row>
    <row r="35" spans="1:11" x14ac:dyDescent="0.2">
      <c r="A35">
        <v>710</v>
      </c>
    </row>
    <row r="36" spans="1:11" x14ac:dyDescent="0.2">
      <c r="A36">
        <v>240</v>
      </c>
    </row>
    <row r="37" spans="1:11" x14ac:dyDescent="0.2">
      <c r="A37">
        <v>390</v>
      </c>
      <c r="D37" s="102"/>
      <c r="E37" s="102"/>
      <c r="F37" s="102"/>
      <c r="G37" s="102"/>
      <c r="H37" s="102"/>
      <c r="I37" s="102"/>
      <c r="J37" s="102"/>
      <c r="K37" s="102"/>
    </row>
    <row r="38" spans="1:11" x14ac:dyDescent="0.2">
      <c r="A38">
        <v>190</v>
      </c>
      <c r="D38" s="102"/>
      <c r="J38" s="102"/>
      <c r="K38" s="102"/>
    </row>
    <row r="39" spans="1:11" x14ac:dyDescent="0.2">
      <c r="A39">
        <v>570</v>
      </c>
      <c r="D39" s="102"/>
      <c r="J39" s="102"/>
      <c r="K39" s="102"/>
    </row>
    <row r="40" spans="1:11" x14ac:dyDescent="0.2">
      <c r="A40">
        <v>230</v>
      </c>
      <c r="D40" s="102"/>
      <c r="J40" s="102"/>
      <c r="K40" s="102"/>
    </row>
    <row r="41" spans="1:11" x14ac:dyDescent="0.2">
      <c r="A41">
        <v>440</v>
      </c>
      <c r="D41" s="102"/>
      <c r="J41" s="102"/>
      <c r="K41" s="102"/>
    </row>
    <row r="42" spans="1:11" x14ac:dyDescent="0.2">
      <c r="A42">
        <v>560</v>
      </c>
      <c r="D42" s="102"/>
      <c r="J42" s="102"/>
      <c r="K42" s="102"/>
    </row>
    <row r="43" spans="1:11" x14ac:dyDescent="0.2">
      <c r="A43">
        <v>210</v>
      </c>
      <c r="D43" s="102"/>
      <c r="J43" s="102"/>
      <c r="K43" s="102"/>
    </row>
    <row r="44" spans="1:11" x14ac:dyDescent="0.2">
      <c r="A44">
        <v>610</v>
      </c>
      <c r="D44" s="102"/>
      <c r="J44" s="102"/>
      <c r="K44" s="102"/>
    </row>
    <row r="45" spans="1:11" x14ac:dyDescent="0.2">
      <c r="A45">
        <v>170</v>
      </c>
      <c r="D45" s="102"/>
      <c r="J45" s="102"/>
      <c r="K45" s="102"/>
    </row>
    <row r="46" spans="1:11" x14ac:dyDescent="0.2">
      <c r="A46">
        <v>170</v>
      </c>
      <c r="D46" s="102"/>
      <c r="J46" s="102"/>
      <c r="K46" s="102"/>
    </row>
    <row r="47" spans="1:11" x14ac:dyDescent="0.2">
      <c r="A47">
        <v>340</v>
      </c>
      <c r="D47" s="102"/>
      <c r="J47" s="102"/>
      <c r="K47" s="102"/>
    </row>
    <row r="48" spans="1:11" x14ac:dyDescent="0.2">
      <c r="A48">
        <v>730</v>
      </c>
      <c r="D48" s="102"/>
      <c r="E48" s="102"/>
      <c r="F48" s="102"/>
      <c r="G48" s="102"/>
      <c r="H48" s="102"/>
      <c r="I48" s="102"/>
      <c r="J48" s="102"/>
      <c r="K48" s="102"/>
    </row>
    <row r="49" spans="1:14" x14ac:dyDescent="0.2">
      <c r="A49">
        <v>540</v>
      </c>
      <c r="D49" s="102"/>
      <c r="E49" s="102"/>
      <c r="F49" s="102"/>
      <c r="G49" s="102"/>
      <c r="H49" s="102"/>
      <c r="I49" s="102"/>
      <c r="J49" s="102"/>
      <c r="K49" s="102"/>
    </row>
    <row r="50" spans="1:14" x14ac:dyDescent="0.2">
      <c r="A50">
        <v>350</v>
      </c>
      <c r="D50" s="102"/>
      <c r="E50" s="102"/>
      <c r="F50" s="102"/>
      <c r="G50" s="102"/>
      <c r="H50" s="102"/>
      <c r="I50" s="102"/>
      <c r="J50" s="102"/>
      <c r="K50" s="102"/>
    </row>
    <row r="51" spans="1:14" x14ac:dyDescent="0.2">
      <c r="A51">
        <v>590</v>
      </c>
      <c r="D51" s="102"/>
      <c r="H51" s="102"/>
      <c r="L51" s="65"/>
    </row>
    <row r="52" spans="1:14" x14ac:dyDescent="0.2">
      <c r="A52">
        <v>390</v>
      </c>
      <c r="D52" s="102"/>
      <c r="H52" s="112"/>
      <c r="L52" s="65"/>
    </row>
    <row r="53" spans="1:14" x14ac:dyDescent="0.2">
      <c r="A53">
        <v>560</v>
      </c>
      <c r="D53" s="102"/>
      <c r="H53" s="102"/>
      <c r="L53" s="65"/>
    </row>
    <row r="54" spans="1:14" x14ac:dyDescent="0.2">
      <c r="A54">
        <v>490</v>
      </c>
      <c r="D54" s="102"/>
      <c r="H54" s="102"/>
      <c r="L54" s="65"/>
    </row>
    <row r="55" spans="1:14" ht="17" thickBot="1" x14ac:dyDescent="0.25">
      <c r="A55">
        <v>190</v>
      </c>
      <c r="D55" s="102"/>
      <c r="F55" s="105" t="s">
        <v>296</v>
      </c>
      <c r="G55" s="106"/>
      <c r="H55" s="107"/>
      <c r="L55" s="108" t="s">
        <v>301</v>
      </c>
      <c r="M55" s="108"/>
      <c r="N55" s="108"/>
    </row>
    <row r="56" spans="1:14" x14ac:dyDescent="0.2">
      <c r="A56">
        <v>380</v>
      </c>
      <c r="D56" s="102"/>
      <c r="F56" s="109" t="s">
        <v>297</v>
      </c>
      <c r="G56" s="110"/>
      <c r="H56" s="111">
        <v>170</v>
      </c>
      <c r="L56" s="113" t="s">
        <v>302</v>
      </c>
      <c r="M56" s="113"/>
      <c r="N56" s="113"/>
    </row>
    <row r="57" spans="1:14" x14ac:dyDescent="0.2">
      <c r="A57">
        <v>380</v>
      </c>
      <c r="D57" s="102"/>
      <c r="E57" s="102"/>
      <c r="F57" s="114" t="s">
        <v>298</v>
      </c>
      <c r="G57" s="115"/>
      <c r="H57" s="116">
        <f>QUARTILE(A2:A93,1)</f>
        <v>307.5</v>
      </c>
      <c r="I57" s="102"/>
      <c r="J57" s="102"/>
      <c r="K57" s="102"/>
      <c r="L57" s="117" t="s">
        <v>303</v>
      </c>
      <c r="M57" s="117"/>
      <c r="N57" s="116">
        <f>H59-H57</f>
        <v>252.5</v>
      </c>
    </row>
    <row r="58" spans="1:14" x14ac:dyDescent="0.2">
      <c r="A58">
        <v>550</v>
      </c>
      <c r="D58" s="102"/>
      <c r="E58" s="102"/>
      <c r="F58" s="114" t="s">
        <v>238</v>
      </c>
      <c r="G58" s="115"/>
      <c r="H58" s="116">
        <v>440</v>
      </c>
      <c r="I58" s="102"/>
      <c r="J58" s="102"/>
      <c r="K58" s="102"/>
      <c r="L58" s="114" t="s">
        <v>304</v>
      </c>
      <c r="M58" s="115"/>
      <c r="N58" s="116">
        <f>H57-1.5*N57</f>
        <v>-71.25</v>
      </c>
    </row>
    <row r="59" spans="1:14" x14ac:dyDescent="0.2">
      <c r="A59">
        <v>230</v>
      </c>
      <c r="D59" s="102"/>
      <c r="E59" s="102"/>
      <c r="F59" s="117" t="s">
        <v>299</v>
      </c>
      <c r="G59" s="117"/>
      <c r="H59" s="116">
        <f>QUARTILE(A2:A93,3)</f>
        <v>560</v>
      </c>
      <c r="I59" s="102"/>
      <c r="J59" s="102"/>
      <c r="K59" s="102"/>
      <c r="L59" s="114" t="s">
        <v>305</v>
      </c>
      <c r="M59" s="115"/>
      <c r="N59" s="116">
        <f>H59+1.5*N57</f>
        <v>938.75</v>
      </c>
    </row>
    <row r="60" spans="1:14" ht="16" thickBot="1" x14ac:dyDescent="0.25">
      <c r="A60">
        <v>900</v>
      </c>
      <c r="D60" s="102"/>
      <c r="E60" s="102"/>
      <c r="F60" s="118" t="s">
        <v>300</v>
      </c>
      <c r="G60" s="118"/>
      <c r="H60" s="119">
        <v>940</v>
      </c>
      <c r="I60" s="102"/>
      <c r="J60" s="102"/>
      <c r="K60" s="102"/>
      <c r="L60" s="120" t="s">
        <v>306</v>
      </c>
      <c r="M60" s="121"/>
      <c r="N60" s="122"/>
    </row>
    <row r="61" spans="1:14" x14ac:dyDescent="0.2">
      <c r="A61">
        <v>520</v>
      </c>
      <c r="D61" s="102"/>
      <c r="E61" s="102"/>
      <c r="F61" s="102"/>
      <c r="G61" s="102"/>
      <c r="H61" s="102"/>
      <c r="I61" s="102"/>
      <c r="J61" s="102"/>
      <c r="K61" s="102"/>
    </row>
    <row r="62" spans="1:14" x14ac:dyDescent="0.2">
      <c r="A62">
        <v>340</v>
      </c>
      <c r="D62" s="102"/>
      <c r="E62" s="102"/>
      <c r="F62" s="102"/>
      <c r="G62" s="102"/>
      <c r="H62" s="102"/>
      <c r="I62" s="102"/>
      <c r="J62" s="102"/>
      <c r="K62" s="102"/>
    </row>
    <row r="63" spans="1:14" x14ac:dyDescent="0.2">
      <c r="A63">
        <v>430</v>
      </c>
      <c r="D63" s="102"/>
      <c r="H63" s="102"/>
      <c r="I63" s="102"/>
      <c r="J63" s="102"/>
      <c r="K63" s="102"/>
    </row>
    <row r="64" spans="1:14" x14ac:dyDescent="0.2">
      <c r="A64">
        <v>890</v>
      </c>
    </row>
    <row r="65" spans="1:14" x14ac:dyDescent="0.2">
      <c r="A65">
        <v>710</v>
      </c>
    </row>
    <row r="66" spans="1:14" x14ac:dyDescent="0.2">
      <c r="A66">
        <v>410</v>
      </c>
    </row>
    <row r="67" spans="1:14" x14ac:dyDescent="0.2">
      <c r="A67">
        <v>260</v>
      </c>
    </row>
    <row r="68" spans="1:14" x14ac:dyDescent="0.2">
      <c r="A68">
        <v>540</v>
      </c>
    </row>
    <row r="69" spans="1:14" x14ac:dyDescent="0.2">
      <c r="A69">
        <v>460</v>
      </c>
    </row>
    <row r="70" spans="1:14" x14ac:dyDescent="0.2">
      <c r="A70">
        <v>270</v>
      </c>
      <c r="N70" s="177"/>
    </row>
    <row r="71" spans="1:14" x14ac:dyDescent="0.2">
      <c r="A71">
        <v>230</v>
      </c>
      <c r="N71" s="177"/>
    </row>
    <row r="72" spans="1:14" x14ac:dyDescent="0.2">
      <c r="A72">
        <v>550</v>
      </c>
      <c r="N72" s="177"/>
    </row>
    <row r="73" spans="1:14" x14ac:dyDescent="0.2">
      <c r="A73">
        <v>360</v>
      </c>
      <c r="N73" s="177"/>
    </row>
    <row r="74" spans="1:14" x14ac:dyDescent="0.2">
      <c r="A74">
        <v>810</v>
      </c>
      <c r="N74" s="177"/>
    </row>
    <row r="75" spans="1:14" x14ac:dyDescent="0.2">
      <c r="A75">
        <v>470</v>
      </c>
      <c r="N75" s="177"/>
    </row>
    <row r="76" spans="1:14" x14ac:dyDescent="0.2">
      <c r="A76">
        <v>480</v>
      </c>
      <c r="N76" s="177"/>
    </row>
    <row r="77" spans="1:14" x14ac:dyDescent="0.2">
      <c r="A77">
        <v>380</v>
      </c>
      <c r="N77" s="177"/>
    </row>
    <row r="78" spans="1:14" x14ac:dyDescent="0.2">
      <c r="A78">
        <v>330</v>
      </c>
      <c r="N78" s="177"/>
    </row>
    <row r="79" spans="1:14" x14ac:dyDescent="0.2">
      <c r="A79">
        <v>740</v>
      </c>
    </row>
    <row r="80" spans="1:14" x14ac:dyDescent="0.2">
      <c r="A80">
        <v>470</v>
      </c>
    </row>
    <row r="81" spans="1:1" x14ac:dyDescent="0.2">
      <c r="A81">
        <v>540</v>
      </c>
    </row>
    <row r="82" spans="1:1" x14ac:dyDescent="0.2">
      <c r="A82">
        <v>440</v>
      </c>
    </row>
    <row r="83" spans="1:1" x14ac:dyDescent="0.2">
      <c r="A83">
        <v>510</v>
      </c>
    </row>
    <row r="84" spans="1:1" x14ac:dyDescent="0.2">
      <c r="A84">
        <v>320</v>
      </c>
    </row>
    <row r="85" spans="1:1" x14ac:dyDescent="0.2">
      <c r="A85">
        <v>500</v>
      </c>
    </row>
    <row r="86" spans="1:1" x14ac:dyDescent="0.2">
      <c r="A86">
        <v>470</v>
      </c>
    </row>
    <row r="87" spans="1:1" x14ac:dyDescent="0.2">
      <c r="A87">
        <v>220</v>
      </c>
    </row>
    <row r="88" spans="1:1" x14ac:dyDescent="0.2">
      <c r="A88">
        <v>420</v>
      </c>
    </row>
    <row r="89" spans="1:1" x14ac:dyDescent="0.2">
      <c r="A89">
        <v>440</v>
      </c>
    </row>
    <row r="90" spans="1:1" x14ac:dyDescent="0.2">
      <c r="A90">
        <v>540</v>
      </c>
    </row>
    <row r="91" spans="1:1" x14ac:dyDescent="0.2">
      <c r="A91">
        <v>440</v>
      </c>
    </row>
    <row r="92" spans="1:1" x14ac:dyDescent="0.2">
      <c r="A92">
        <v>450</v>
      </c>
    </row>
    <row r="93" spans="1:1" x14ac:dyDescent="0.2">
      <c r="A93">
        <v>480</v>
      </c>
    </row>
  </sheetData>
  <sortState xmlns:xlrd2="http://schemas.microsoft.com/office/spreadsheetml/2017/richdata2" ref="N70:N78">
    <sortCondition ref="N70"/>
  </sortState>
  <mergeCells count="12">
    <mergeCell ref="L60:N60"/>
    <mergeCell ref="F55:H55"/>
    <mergeCell ref="F56:G56"/>
    <mergeCell ref="F57:G57"/>
    <mergeCell ref="F58:G58"/>
    <mergeCell ref="F59:G59"/>
    <mergeCell ref="F60:G60"/>
    <mergeCell ref="L55:N55"/>
    <mergeCell ref="L56:N56"/>
    <mergeCell ref="L57:M57"/>
    <mergeCell ref="L58:M58"/>
    <mergeCell ref="L59:M59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E64C-62EB-4603-993F-B106DC9351E8}">
  <dimension ref="A1:D93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10.83203125" customWidth="1"/>
    <col min="3" max="3" width="16.5" bestFit="1" customWidth="1"/>
    <col min="4" max="4" width="15.6640625" bestFit="1" customWidth="1"/>
    <col min="5" max="5" width="16.83203125" bestFit="1" customWidth="1"/>
  </cols>
  <sheetData>
    <row r="1" spans="1:4" x14ac:dyDescent="0.2">
      <c r="A1" s="1" t="s">
        <v>7</v>
      </c>
    </row>
    <row r="2" spans="1:4" x14ac:dyDescent="0.2">
      <c r="A2" t="s">
        <v>70</v>
      </c>
    </row>
    <row r="3" spans="1:4" x14ac:dyDescent="0.2">
      <c r="A3" t="s">
        <v>35</v>
      </c>
      <c r="C3" s="55" t="s">
        <v>307</v>
      </c>
      <c r="D3" t="s">
        <v>256</v>
      </c>
    </row>
    <row r="4" spans="1:4" x14ac:dyDescent="0.2">
      <c r="A4" t="s">
        <v>92</v>
      </c>
      <c r="C4" s="56" t="s">
        <v>35</v>
      </c>
      <c r="D4">
        <v>29</v>
      </c>
    </row>
    <row r="5" spans="1:4" x14ac:dyDescent="0.2">
      <c r="A5" t="s">
        <v>29</v>
      </c>
      <c r="C5" s="56" t="s">
        <v>92</v>
      </c>
      <c r="D5">
        <v>5</v>
      </c>
    </row>
    <row r="6" spans="1:4" x14ac:dyDescent="0.2">
      <c r="A6" t="s">
        <v>35</v>
      </c>
      <c r="C6" s="56" t="s">
        <v>58</v>
      </c>
      <c r="D6">
        <v>3</v>
      </c>
    </row>
    <row r="7" spans="1:4" x14ac:dyDescent="0.2">
      <c r="A7" t="s">
        <v>70</v>
      </c>
      <c r="C7" s="56" t="s">
        <v>70</v>
      </c>
      <c r="D7">
        <v>10</v>
      </c>
    </row>
    <row r="8" spans="1:4" x14ac:dyDescent="0.2">
      <c r="A8" t="s">
        <v>35</v>
      </c>
      <c r="C8" s="56" t="s">
        <v>29</v>
      </c>
      <c r="D8">
        <v>45</v>
      </c>
    </row>
    <row r="9" spans="1:4" x14ac:dyDescent="0.2">
      <c r="A9" t="s">
        <v>35</v>
      </c>
      <c r="C9" s="56" t="s">
        <v>258</v>
      </c>
      <c r="D9">
        <v>92</v>
      </c>
    </row>
    <row r="10" spans="1:4" x14ac:dyDescent="0.2">
      <c r="A10" t="s">
        <v>70</v>
      </c>
    </row>
    <row r="11" spans="1:4" x14ac:dyDescent="0.2">
      <c r="A11" t="s">
        <v>29</v>
      </c>
    </row>
    <row r="12" spans="1:4" x14ac:dyDescent="0.2">
      <c r="A12" t="s">
        <v>29</v>
      </c>
    </row>
    <row r="13" spans="1:4" x14ac:dyDescent="0.2">
      <c r="A13" t="s">
        <v>35</v>
      </c>
      <c r="C13" s="55" t="s">
        <v>307</v>
      </c>
      <c r="D13" t="s">
        <v>308</v>
      </c>
    </row>
    <row r="14" spans="1:4" x14ac:dyDescent="0.2">
      <c r="A14" t="s">
        <v>29</v>
      </c>
      <c r="C14" s="56" t="s">
        <v>35</v>
      </c>
      <c r="D14" s="53">
        <v>0.31521739130434784</v>
      </c>
    </row>
    <row r="15" spans="1:4" x14ac:dyDescent="0.2">
      <c r="A15" t="s">
        <v>70</v>
      </c>
      <c r="C15" s="56" t="s">
        <v>92</v>
      </c>
      <c r="D15" s="53">
        <v>5.434782608695652E-2</v>
      </c>
    </row>
    <row r="16" spans="1:4" x14ac:dyDescent="0.2">
      <c r="A16" t="s">
        <v>92</v>
      </c>
      <c r="C16" s="56" t="s">
        <v>58</v>
      </c>
      <c r="D16" s="53">
        <v>3.2608695652173912E-2</v>
      </c>
    </row>
    <row r="17" spans="1:4" x14ac:dyDescent="0.2">
      <c r="A17" t="s">
        <v>35</v>
      </c>
      <c r="C17" s="56" t="s">
        <v>70</v>
      </c>
      <c r="D17" s="53">
        <v>0.10869565217391304</v>
      </c>
    </row>
    <row r="18" spans="1:4" x14ac:dyDescent="0.2">
      <c r="A18" t="s">
        <v>70</v>
      </c>
      <c r="C18" s="56" t="s">
        <v>29</v>
      </c>
      <c r="D18" s="53">
        <v>0.4891304347826087</v>
      </c>
    </row>
    <row r="19" spans="1:4" x14ac:dyDescent="0.2">
      <c r="A19" t="s">
        <v>35</v>
      </c>
      <c r="C19" s="56" t="s">
        <v>258</v>
      </c>
      <c r="D19" s="53">
        <v>1</v>
      </c>
    </row>
    <row r="20" spans="1:4" x14ac:dyDescent="0.2">
      <c r="A20" t="s">
        <v>29</v>
      </c>
    </row>
    <row r="21" spans="1:4" x14ac:dyDescent="0.2">
      <c r="A21" t="s">
        <v>35</v>
      </c>
    </row>
    <row r="22" spans="1:4" x14ac:dyDescent="0.2">
      <c r="A22" t="s">
        <v>35</v>
      </c>
    </row>
    <row r="23" spans="1:4" x14ac:dyDescent="0.2">
      <c r="A23" t="s">
        <v>29</v>
      </c>
    </row>
    <row r="24" spans="1:4" x14ac:dyDescent="0.2">
      <c r="A24" t="s">
        <v>29</v>
      </c>
    </row>
    <row r="25" spans="1:4" x14ac:dyDescent="0.2">
      <c r="A25" t="s">
        <v>70</v>
      </c>
    </row>
    <row r="26" spans="1:4" x14ac:dyDescent="0.2">
      <c r="A26" t="s">
        <v>70</v>
      </c>
    </row>
    <row r="27" spans="1:4" x14ac:dyDescent="0.2">
      <c r="A27" t="s">
        <v>29</v>
      </c>
    </row>
    <row r="28" spans="1:4" x14ac:dyDescent="0.2">
      <c r="A28" t="s">
        <v>35</v>
      </c>
    </row>
    <row r="29" spans="1:4" x14ac:dyDescent="0.2">
      <c r="A29" t="s">
        <v>29</v>
      </c>
    </row>
    <row r="30" spans="1:4" x14ac:dyDescent="0.2">
      <c r="A30" t="s">
        <v>35</v>
      </c>
    </row>
    <row r="31" spans="1:4" x14ac:dyDescent="0.2">
      <c r="A31" t="s">
        <v>29</v>
      </c>
    </row>
    <row r="32" spans="1:4" x14ac:dyDescent="0.2">
      <c r="A32" t="s">
        <v>29</v>
      </c>
    </row>
    <row r="33" spans="1:1" x14ac:dyDescent="0.2">
      <c r="A33" t="s">
        <v>29</v>
      </c>
    </row>
    <row r="34" spans="1:1" x14ac:dyDescent="0.2">
      <c r="A34" t="s">
        <v>35</v>
      </c>
    </row>
    <row r="35" spans="1:1" x14ac:dyDescent="0.2">
      <c r="A35" t="s">
        <v>58</v>
      </c>
    </row>
    <row r="36" spans="1:1" x14ac:dyDescent="0.2">
      <c r="A36" t="s">
        <v>29</v>
      </c>
    </row>
    <row r="37" spans="1:1" x14ac:dyDescent="0.2">
      <c r="A37" t="s">
        <v>35</v>
      </c>
    </row>
    <row r="38" spans="1:1" x14ac:dyDescent="0.2">
      <c r="A38" t="s">
        <v>29</v>
      </c>
    </row>
    <row r="39" spans="1:1" x14ac:dyDescent="0.2">
      <c r="A39" t="s">
        <v>35</v>
      </c>
    </row>
    <row r="40" spans="1:1" x14ac:dyDescent="0.2">
      <c r="A40" t="s">
        <v>35</v>
      </c>
    </row>
    <row r="41" spans="1:1" x14ac:dyDescent="0.2">
      <c r="A41" t="s">
        <v>29</v>
      </c>
    </row>
    <row r="42" spans="1:1" x14ac:dyDescent="0.2">
      <c r="A42" t="s">
        <v>92</v>
      </c>
    </row>
    <row r="43" spans="1:1" x14ac:dyDescent="0.2">
      <c r="A43" t="s">
        <v>29</v>
      </c>
    </row>
    <row r="44" spans="1:1" x14ac:dyDescent="0.2">
      <c r="A44" t="s">
        <v>29</v>
      </c>
    </row>
    <row r="45" spans="1:1" x14ac:dyDescent="0.2">
      <c r="A45" t="s">
        <v>35</v>
      </c>
    </row>
    <row r="46" spans="1:1" x14ac:dyDescent="0.2">
      <c r="A46" t="s">
        <v>35</v>
      </c>
    </row>
    <row r="47" spans="1:1" x14ac:dyDescent="0.2">
      <c r="A47" t="s">
        <v>29</v>
      </c>
    </row>
    <row r="48" spans="1:1" x14ac:dyDescent="0.2">
      <c r="A48" t="s">
        <v>70</v>
      </c>
    </row>
    <row r="49" spans="1:1" x14ac:dyDescent="0.2">
      <c r="A49" t="s">
        <v>92</v>
      </c>
    </row>
    <row r="50" spans="1:1" x14ac:dyDescent="0.2">
      <c r="A50" t="s">
        <v>29</v>
      </c>
    </row>
    <row r="51" spans="1:1" x14ac:dyDescent="0.2">
      <c r="A51" t="s">
        <v>29</v>
      </c>
    </row>
    <row r="52" spans="1:1" x14ac:dyDescent="0.2">
      <c r="A52" t="s">
        <v>29</v>
      </c>
    </row>
    <row r="53" spans="1:1" x14ac:dyDescent="0.2">
      <c r="A53" t="s">
        <v>29</v>
      </c>
    </row>
    <row r="54" spans="1:1" x14ac:dyDescent="0.2">
      <c r="A54" t="s">
        <v>29</v>
      </c>
    </row>
    <row r="55" spans="1:1" x14ac:dyDescent="0.2">
      <c r="A55" t="s">
        <v>35</v>
      </c>
    </row>
    <row r="56" spans="1:1" x14ac:dyDescent="0.2">
      <c r="A56" t="s">
        <v>29</v>
      </c>
    </row>
    <row r="57" spans="1:1" x14ac:dyDescent="0.2">
      <c r="A57" t="s">
        <v>29</v>
      </c>
    </row>
    <row r="58" spans="1:1" x14ac:dyDescent="0.2">
      <c r="A58" t="s">
        <v>92</v>
      </c>
    </row>
    <row r="59" spans="1:1" x14ac:dyDescent="0.2">
      <c r="A59" t="s">
        <v>35</v>
      </c>
    </row>
    <row r="60" spans="1:1" x14ac:dyDescent="0.2">
      <c r="A60" t="s">
        <v>29</v>
      </c>
    </row>
    <row r="61" spans="1:1" x14ac:dyDescent="0.2">
      <c r="A61" t="s">
        <v>35</v>
      </c>
    </row>
    <row r="62" spans="1:1" x14ac:dyDescent="0.2">
      <c r="A62" t="s">
        <v>29</v>
      </c>
    </row>
    <row r="63" spans="1:1" x14ac:dyDescent="0.2">
      <c r="A63" t="s">
        <v>29</v>
      </c>
    </row>
    <row r="64" spans="1:1" x14ac:dyDescent="0.2">
      <c r="A64" t="s">
        <v>70</v>
      </c>
    </row>
    <row r="65" spans="1:1" x14ac:dyDescent="0.2">
      <c r="A65" t="s">
        <v>58</v>
      </c>
    </row>
    <row r="66" spans="1:1" x14ac:dyDescent="0.2">
      <c r="A66" t="s">
        <v>29</v>
      </c>
    </row>
    <row r="67" spans="1:1" x14ac:dyDescent="0.2">
      <c r="A67" t="s">
        <v>35</v>
      </c>
    </row>
    <row r="68" spans="1:1" x14ac:dyDescent="0.2">
      <c r="A68" t="s">
        <v>29</v>
      </c>
    </row>
    <row r="69" spans="1:1" x14ac:dyDescent="0.2">
      <c r="A69" t="s">
        <v>29</v>
      </c>
    </row>
    <row r="70" spans="1:1" x14ac:dyDescent="0.2">
      <c r="A70" t="s">
        <v>35</v>
      </c>
    </row>
    <row r="71" spans="1:1" x14ac:dyDescent="0.2">
      <c r="A71" t="s">
        <v>29</v>
      </c>
    </row>
    <row r="72" spans="1:1" x14ac:dyDescent="0.2">
      <c r="A72" t="s">
        <v>29</v>
      </c>
    </row>
    <row r="73" spans="1:1" x14ac:dyDescent="0.2">
      <c r="A73" t="s">
        <v>29</v>
      </c>
    </row>
    <row r="74" spans="1:1" x14ac:dyDescent="0.2">
      <c r="A74" t="s">
        <v>70</v>
      </c>
    </row>
    <row r="75" spans="1:1" x14ac:dyDescent="0.2">
      <c r="A75" t="s">
        <v>35</v>
      </c>
    </row>
    <row r="76" spans="1:1" x14ac:dyDescent="0.2">
      <c r="A76" t="s">
        <v>29</v>
      </c>
    </row>
    <row r="77" spans="1:1" x14ac:dyDescent="0.2">
      <c r="A77" t="s">
        <v>29</v>
      </c>
    </row>
    <row r="78" spans="1:1" x14ac:dyDescent="0.2">
      <c r="A78" t="s">
        <v>35</v>
      </c>
    </row>
    <row r="79" spans="1:1" x14ac:dyDescent="0.2">
      <c r="A79" t="s">
        <v>58</v>
      </c>
    </row>
    <row r="80" spans="1:1" x14ac:dyDescent="0.2">
      <c r="A80" t="s">
        <v>29</v>
      </c>
    </row>
    <row r="81" spans="1:1" x14ac:dyDescent="0.2">
      <c r="A81" t="s">
        <v>29</v>
      </c>
    </row>
    <row r="82" spans="1:1" x14ac:dyDescent="0.2">
      <c r="A82" t="s">
        <v>29</v>
      </c>
    </row>
    <row r="83" spans="1:1" x14ac:dyDescent="0.2">
      <c r="A83" t="s">
        <v>29</v>
      </c>
    </row>
    <row r="84" spans="1:1" x14ac:dyDescent="0.2">
      <c r="A84" t="s">
        <v>29</v>
      </c>
    </row>
    <row r="85" spans="1:1" x14ac:dyDescent="0.2">
      <c r="A85" t="s">
        <v>35</v>
      </c>
    </row>
    <row r="86" spans="1:1" x14ac:dyDescent="0.2">
      <c r="A86" t="s">
        <v>35</v>
      </c>
    </row>
    <row r="87" spans="1:1" x14ac:dyDescent="0.2">
      <c r="A87" t="s">
        <v>29</v>
      </c>
    </row>
    <row r="88" spans="1:1" x14ac:dyDescent="0.2">
      <c r="A88" t="s">
        <v>29</v>
      </c>
    </row>
    <row r="89" spans="1:1" x14ac:dyDescent="0.2">
      <c r="A89" t="s">
        <v>35</v>
      </c>
    </row>
    <row r="90" spans="1:1" x14ac:dyDescent="0.2">
      <c r="A90" t="s">
        <v>29</v>
      </c>
    </row>
    <row r="91" spans="1:1" x14ac:dyDescent="0.2">
      <c r="A91" t="s">
        <v>35</v>
      </c>
    </row>
    <row r="92" spans="1:1" x14ac:dyDescent="0.2">
      <c r="A92" t="s">
        <v>35</v>
      </c>
    </row>
    <row r="93" spans="1:1" x14ac:dyDescent="0.2">
      <c r="A93" t="s">
        <v>29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79F1-FC55-43F6-9500-AD5DCE4804B8}">
  <dimension ref="A1:M93"/>
  <sheetViews>
    <sheetView topLeftCell="D1" workbookViewId="0">
      <selection activeCell="J42" sqref="J42"/>
    </sheetView>
  </sheetViews>
  <sheetFormatPr baseColWidth="10" defaultColWidth="8.83203125" defaultRowHeight="15" x14ac:dyDescent="0.2"/>
  <cols>
    <col min="1" max="1" width="16.5" bestFit="1" customWidth="1"/>
    <col min="2" max="2" width="8.5" customWidth="1"/>
    <col min="4" max="4" width="30.5" customWidth="1"/>
    <col min="5" max="5" width="13.1640625" customWidth="1"/>
    <col min="8" max="8" width="18.1640625" customWidth="1"/>
  </cols>
  <sheetData>
    <row r="1" spans="1:5" ht="16" thickBot="1" x14ac:dyDescent="0.25">
      <c r="A1" s="1" t="s">
        <v>15</v>
      </c>
      <c r="B1" s="1" t="s">
        <v>1</v>
      </c>
    </row>
    <row r="2" spans="1:5" x14ac:dyDescent="0.2">
      <c r="A2">
        <v>161</v>
      </c>
      <c r="B2">
        <v>55480</v>
      </c>
      <c r="D2" s="123" t="s">
        <v>15</v>
      </c>
      <c r="E2" s="51"/>
    </row>
    <row r="3" spans="1:5" x14ac:dyDescent="0.2">
      <c r="A3">
        <v>167</v>
      </c>
      <c r="B3">
        <v>30000</v>
      </c>
    </row>
    <row r="4" spans="1:5" x14ac:dyDescent="0.2">
      <c r="A4">
        <v>181</v>
      </c>
      <c r="B4">
        <v>56440</v>
      </c>
      <c r="D4" t="s">
        <v>237</v>
      </c>
      <c r="E4">
        <v>188.80434782608697</v>
      </c>
    </row>
    <row r="5" spans="1:5" x14ac:dyDescent="0.2">
      <c r="A5">
        <v>206</v>
      </c>
      <c r="B5">
        <v>68040</v>
      </c>
      <c r="D5" t="s">
        <v>227</v>
      </c>
      <c r="E5">
        <v>3.0669484426291773</v>
      </c>
    </row>
    <row r="6" spans="1:5" x14ac:dyDescent="0.2">
      <c r="A6">
        <v>168</v>
      </c>
      <c r="B6">
        <v>32997</v>
      </c>
      <c r="D6" t="s">
        <v>238</v>
      </c>
      <c r="E6">
        <v>180.5</v>
      </c>
    </row>
    <row r="7" spans="1:5" x14ac:dyDescent="0.2">
      <c r="A7">
        <v>180</v>
      </c>
      <c r="B7">
        <v>105000</v>
      </c>
      <c r="D7" t="s">
        <v>239</v>
      </c>
      <c r="E7">
        <v>168</v>
      </c>
    </row>
    <row r="8" spans="1:5" x14ac:dyDescent="0.2">
      <c r="A8">
        <v>168</v>
      </c>
      <c r="B8">
        <v>31900</v>
      </c>
      <c r="D8" t="s">
        <v>240</v>
      </c>
      <c r="E8">
        <v>29.417136043071718</v>
      </c>
    </row>
    <row r="9" spans="1:5" x14ac:dyDescent="0.2">
      <c r="A9">
        <v>164</v>
      </c>
      <c r="B9">
        <v>29682</v>
      </c>
      <c r="D9" t="s">
        <v>241</v>
      </c>
      <c r="E9">
        <v>865.36789297658925</v>
      </c>
    </row>
    <row r="10" spans="1:5" x14ac:dyDescent="0.2">
      <c r="A10">
        <v>153</v>
      </c>
      <c r="B10">
        <v>46380</v>
      </c>
      <c r="D10" t="s">
        <v>242</v>
      </c>
      <c r="E10">
        <v>0.92262445725946085</v>
      </c>
    </row>
    <row r="11" spans="1:5" x14ac:dyDescent="0.2">
      <c r="A11">
        <v>193</v>
      </c>
      <c r="B11">
        <v>55000</v>
      </c>
      <c r="D11" t="s">
        <v>243</v>
      </c>
      <c r="E11">
        <v>0.77953255009229594</v>
      </c>
    </row>
    <row r="12" spans="1:5" x14ac:dyDescent="0.2">
      <c r="A12">
        <v>216</v>
      </c>
      <c r="B12">
        <v>69484</v>
      </c>
      <c r="D12" t="s">
        <v>244</v>
      </c>
      <c r="E12">
        <v>166</v>
      </c>
    </row>
    <row r="13" spans="1:5" x14ac:dyDescent="0.2">
      <c r="A13">
        <v>164</v>
      </c>
      <c r="B13">
        <v>29234</v>
      </c>
      <c r="D13" t="s">
        <v>245</v>
      </c>
      <c r="E13">
        <v>104</v>
      </c>
    </row>
    <row r="14" spans="1:5" x14ac:dyDescent="0.2">
      <c r="A14">
        <v>160</v>
      </c>
      <c r="B14">
        <v>40795</v>
      </c>
      <c r="D14" t="s">
        <v>246</v>
      </c>
      <c r="E14">
        <v>270</v>
      </c>
    </row>
    <row r="15" spans="1:5" x14ac:dyDescent="0.2">
      <c r="A15">
        <v>178</v>
      </c>
      <c r="B15">
        <v>65000</v>
      </c>
      <c r="D15" t="s">
        <v>247</v>
      </c>
      <c r="E15">
        <v>17370</v>
      </c>
    </row>
    <row r="16" spans="1:5" x14ac:dyDescent="0.2">
      <c r="A16">
        <v>153</v>
      </c>
      <c r="B16">
        <v>34459</v>
      </c>
      <c r="D16" t="s">
        <v>248</v>
      </c>
      <c r="E16">
        <v>92</v>
      </c>
    </row>
    <row r="17" spans="1:13" x14ac:dyDescent="0.2">
      <c r="A17">
        <v>175</v>
      </c>
      <c r="B17">
        <v>40936</v>
      </c>
      <c r="D17" t="s">
        <v>249</v>
      </c>
      <c r="E17">
        <v>270</v>
      </c>
    </row>
    <row r="18" spans="1:13" x14ac:dyDescent="0.2">
      <c r="A18">
        <v>223</v>
      </c>
      <c r="B18">
        <v>180781</v>
      </c>
      <c r="D18" t="s">
        <v>250</v>
      </c>
      <c r="E18">
        <v>104</v>
      </c>
    </row>
    <row r="19" spans="1:13" ht="16" thickBot="1" x14ac:dyDescent="0.25">
      <c r="A19">
        <v>166</v>
      </c>
      <c r="B19">
        <v>21421</v>
      </c>
      <c r="D19" s="50" t="s">
        <v>251</v>
      </c>
      <c r="E19" s="50">
        <v>6.0921163202183637</v>
      </c>
    </row>
    <row r="20" spans="1:13" x14ac:dyDescent="0.2">
      <c r="A20">
        <v>193</v>
      </c>
      <c r="B20">
        <v>30000</v>
      </c>
    </row>
    <row r="21" spans="1:13" x14ac:dyDescent="0.2">
      <c r="A21">
        <v>156</v>
      </c>
      <c r="B21">
        <v>31681</v>
      </c>
    </row>
    <row r="22" spans="1:13" ht="16" thickBot="1" x14ac:dyDescent="0.25">
      <c r="A22">
        <v>164</v>
      </c>
      <c r="B22">
        <v>29146</v>
      </c>
    </row>
    <row r="23" spans="1:13" x14ac:dyDescent="0.2">
      <c r="A23">
        <v>171</v>
      </c>
      <c r="B23">
        <v>58620</v>
      </c>
      <c r="D23" s="123" t="s">
        <v>1</v>
      </c>
      <c r="E23" s="51"/>
    </row>
    <row r="24" spans="1:13" x14ac:dyDescent="0.2">
      <c r="A24">
        <v>179</v>
      </c>
      <c r="B24">
        <v>35000</v>
      </c>
    </row>
    <row r="25" spans="1:13" x14ac:dyDescent="0.2">
      <c r="A25">
        <v>197</v>
      </c>
      <c r="B25">
        <v>125000</v>
      </c>
      <c r="D25" t="s">
        <v>237</v>
      </c>
      <c r="E25">
        <v>55099.304347826088</v>
      </c>
    </row>
    <row r="26" spans="1:13" x14ac:dyDescent="0.2">
      <c r="A26">
        <v>167</v>
      </c>
      <c r="B26">
        <v>61480</v>
      </c>
      <c r="D26" t="s">
        <v>227</v>
      </c>
      <c r="E26">
        <v>3067.2429875395269</v>
      </c>
    </row>
    <row r="27" spans="1:13" x14ac:dyDescent="0.2">
      <c r="A27">
        <v>183</v>
      </c>
      <c r="B27">
        <v>45000</v>
      </c>
      <c r="D27" t="s">
        <v>238</v>
      </c>
      <c r="E27">
        <v>45000</v>
      </c>
      <c r="I27" s="173" t="s">
        <v>259</v>
      </c>
      <c r="J27" s="174"/>
      <c r="K27" s="175"/>
      <c r="L27" s="66">
        <f>_xlfn.COVARIANCE.S(A2:A93,B2:B93)</f>
        <v>347226.74151935021</v>
      </c>
      <c r="M27" s="66" t="s">
        <v>293</v>
      </c>
    </row>
    <row r="28" spans="1:13" x14ac:dyDescent="0.2">
      <c r="A28">
        <v>166</v>
      </c>
      <c r="B28">
        <v>33000</v>
      </c>
      <c r="D28" t="s">
        <v>239</v>
      </c>
      <c r="E28">
        <v>45000</v>
      </c>
      <c r="I28" s="173" t="s">
        <v>260</v>
      </c>
      <c r="J28" s="174"/>
      <c r="K28" s="176"/>
      <c r="L28" s="67">
        <f>CORREL(A2:A93,B2:B93)</f>
        <v>0.40120901229260947</v>
      </c>
      <c r="M28" s="66" t="s">
        <v>294</v>
      </c>
    </row>
    <row r="29" spans="1:13" x14ac:dyDescent="0.2">
      <c r="A29">
        <v>200</v>
      </c>
      <c r="B29">
        <v>60437</v>
      </c>
      <c r="D29" t="s">
        <v>240</v>
      </c>
      <c r="E29">
        <v>29419.96121860389</v>
      </c>
    </row>
    <row r="30" spans="1:13" x14ac:dyDescent="0.2">
      <c r="A30">
        <v>161</v>
      </c>
      <c r="B30">
        <v>38017</v>
      </c>
      <c r="D30" t="s">
        <v>241</v>
      </c>
      <c r="E30">
        <v>865534118.10415685</v>
      </c>
    </row>
    <row r="31" spans="1:13" x14ac:dyDescent="0.2">
      <c r="A31">
        <v>180</v>
      </c>
      <c r="B31">
        <v>34361</v>
      </c>
      <c r="D31" t="s">
        <v>242</v>
      </c>
      <c r="E31">
        <v>4.3333300388209182</v>
      </c>
    </row>
    <row r="32" spans="1:13" x14ac:dyDescent="0.2">
      <c r="A32">
        <v>231</v>
      </c>
      <c r="B32">
        <v>67358</v>
      </c>
      <c r="D32" t="s">
        <v>243</v>
      </c>
      <c r="E32">
        <v>1.896801344511005</v>
      </c>
    </row>
    <row r="33" spans="1:5" x14ac:dyDescent="0.2">
      <c r="A33">
        <v>173</v>
      </c>
      <c r="B33">
        <v>38105</v>
      </c>
      <c r="D33" t="s">
        <v>244</v>
      </c>
      <c r="E33">
        <v>160652</v>
      </c>
    </row>
    <row r="34" spans="1:5" x14ac:dyDescent="0.2">
      <c r="A34">
        <v>165</v>
      </c>
      <c r="B34">
        <v>31184</v>
      </c>
      <c r="D34" t="s">
        <v>245</v>
      </c>
      <c r="E34">
        <v>20129</v>
      </c>
    </row>
    <row r="35" spans="1:5" x14ac:dyDescent="0.2">
      <c r="A35">
        <v>267</v>
      </c>
      <c r="B35">
        <v>75000</v>
      </c>
      <c r="D35" t="s">
        <v>246</v>
      </c>
      <c r="E35">
        <v>180781</v>
      </c>
    </row>
    <row r="36" spans="1:5" x14ac:dyDescent="0.2">
      <c r="A36">
        <v>178</v>
      </c>
      <c r="B36">
        <v>32646</v>
      </c>
      <c r="D36" t="s">
        <v>247</v>
      </c>
      <c r="E36">
        <v>5069136</v>
      </c>
    </row>
    <row r="37" spans="1:5" x14ac:dyDescent="0.2">
      <c r="A37">
        <v>172</v>
      </c>
      <c r="B37">
        <v>37237</v>
      </c>
      <c r="D37" t="s">
        <v>248</v>
      </c>
      <c r="E37">
        <v>92</v>
      </c>
    </row>
    <row r="38" spans="1:5" x14ac:dyDescent="0.2">
      <c r="A38">
        <v>193</v>
      </c>
      <c r="B38">
        <v>50000</v>
      </c>
      <c r="D38" t="s">
        <v>249</v>
      </c>
      <c r="E38">
        <v>180781</v>
      </c>
    </row>
    <row r="39" spans="1:5" x14ac:dyDescent="0.2">
      <c r="A39">
        <v>181</v>
      </c>
      <c r="B39">
        <v>45000</v>
      </c>
      <c r="D39" t="s">
        <v>250</v>
      </c>
      <c r="E39">
        <v>20129</v>
      </c>
    </row>
    <row r="40" spans="1:5" ht="16" thickBot="1" x14ac:dyDescent="0.25">
      <c r="A40">
        <v>168</v>
      </c>
      <c r="B40">
        <v>33133</v>
      </c>
      <c r="D40" s="50" t="s">
        <v>251</v>
      </c>
      <c r="E40" s="50">
        <v>6092.7013974992324</v>
      </c>
    </row>
    <row r="41" spans="1:5" x14ac:dyDescent="0.2">
      <c r="A41">
        <v>171</v>
      </c>
      <c r="B41">
        <v>45000</v>
      </c>
    </row>
    <row r="42" spans="1:5" x14ac:dyDescent="0.2">
      <c r="A42">
        <v>184</v>
      </c>
      <c r="B42">
        <v>79990</v>
      </c>
    </row>
    <row r="43" spans="1:5" x14ac:dyDescent="0.2">
      <c r="A43">
        <v>154</v>
      </c>
      <c r="B43">
        <v>33971</v>
      </c>
    </row>
    <row r="44" spans="1:5" x14ac:dyDescent="0.2">
      <c r="A44">
        <v>228</v>
      </c>
      <c r="B44">
        <v>81639</v>
      </c>
    </row>
    <row r="45" spans="1:5" x14ac:dyDescent="0.2">
      <c r="A45">
        <v>166</v>
      </c>
      <c r="B45">
        <v>24534</v>
      </c>
    </row>
    <row r="46" spans="1:5" x14ac:dyDescent="0.2">
      <c r="A46">
        <v>166</v>
      </c>
      <c r="B46">
        <v>20129</v>
      </c>
    </row>
    <row r="47" spans="1:5" x14ac:dyDescent="0.2">
      <c r="A47">
        <v>175</v>
      </c>
      <c r="B47">
        <v>36837</v>
      </c>
    </row>
    <row r="48" spans="1:5" x14ac:dyDescent="0.2">
      <c r="A48">
        <v>195</v>
      </c>
      <c r="B48">
        <v>102945</v>
      </c>
    </row>
    <row r="49" spans="1:2" x14ac:dyDescent="0.2">
      <c r="A49">
        <v>104</v>
      </c>
      <c r="B49">
        <v>149000</v>
      </c>
    </row>
    <row r="50" spans="1:2" x14ac:dyDescent="0.2">
      <c r="A50">
        <v>188</v>
      </c>
      <c r="B50">
        <v>36057</v>
      </c>
    </row>
    <row r="51" spans="1:2" x14ac:dyDescent="0.2">
      <c r="A51">
        <v>237</v>
      </c>
      <c r="B51">
        <v>79445</v>
      </c>
    </row>
    <row r="52" spans="1:2" x14ac:dyDescent="0.2">
      <c r="A52">
        <v>176</v>
      </c>
      <c r="B52">
        <v>35000</v>
      </c>
    </row>
    <row r="53" spans="1:2" x14ac:dyDescent="0.2">
      <c r="A53">
        <v>183</v>
      </c>
      <c r="B53">
        <v>40000</v>
      </c>
    </row>
    <row r="54" spans="1:2" x14ac:dyDescent="0.2">
      <c r="A54">
        <v>211</v>
      </c>
      <c r="B54">
        <v>85990</v>
      </c>
    </row>
    <row r="55" spans="1:2" x14ac:dyDescent="0.2">
      <c r="A55">
        <v>168</v>
      </c>
      <c r="B55">
        <v>35921</v>
      </c>
    </row>
    <row r="56" spans="1:2" x14ac:dyDescent="0.2">
      <c r="A56">
        <v>180</v>
      </c>
      <c r="B56">
        <v>37422</v>
      </c>
    </row>
    <row r="57" spans="1:2" x14ac:dyDescent="0.2">
      <c r="A57">
        <v>180</v>
      </c>
      <c r="B57">
        <v>40000</v>
      </c>
    </row>
    <row r="58" spans="1:2" x14ac:dyDescent="0.2">
      <c r="A58">
        <v>188</v>
      </c>
      <c r="B58">
        <v>96990</v>
      </c>
    </row>
    <row r="59" spans="1:2" x14ac:dyDescent="0.2">
      <c r="A59">
        <v>161</v>
      </c>
      <c r="B59">
        <v>29234</v>
      </c>
    </row>
    <row r="60" spans="1:2" x14ac:dyDescent="0.2">
      <c r="A60">
        <v>177</v>
      </c>
      <c r="B60">
        <v>65620</v>
      </c>
    </row>
    <row r="61" spans="1:2" x14ac:dyDescent="0.2">
      <c r="A61">
        <v>198</v>
      </c>
      <c r="B61">
        <v>50000</v>
      </c>
    </row>
    <row r="62" spans="1:2" x14ac:dyDescent="0.2">
      <c r="A62">
        <v>232</v>
      </c>
      <c r="B62">
        <v>75351</v>
      </c>
    </row>
    <row r="63" spans="1:2" x14ac:dyDescent="0.2">
      <c r="A63">
        <v>200</v>
      </c>
      <c r="B63">
        <v>54475</v>
      </c>
    </row>
    <row r="64" spans="1:2" x14ac:dyDescent="0.2">
      <c r="A64">
        <v>197</v>
      </c>
      <c r="B64">
        <v>109302</v>
      </c>
    </row>
    <row r="65" spans="1:2" x14ac:dyDescent="0.2">
      <c r="A65">
        <v>261</v>
      </c>
      <c r="B65">
        <v>55000</v>
      </c>
    </row>
    <row r="66" spans="1:2" x14ac:dyDescent="0.2">
      <c r="A66">
        <v>209</v>
      </c>
      <c r="B66">
        <v>62900</v>
      </c>
    </row>
    <row r="67" spans="1:2" x14ac:dyDescent="0.2">
      <c r="A67">
        <v>165</v>
      </c>
      <c r="B67">
        <v>41526</v>
      </c>
    </row>
    <row r="68" spans="1:2" x14ac:dyDescent="0.2">
      <c r="A68">
        <v>193</v>
      </c>
      <c r="B68">
        <v>45000</v>
      </c>
    </row>
    <row r="69" spans="1:2" x14ac:dyDescent="0.2">
      <c r="A69">
        <v>244</v>
      </c>
      <c r="B69">
        <v>64000</v>
      </c>
    </row>
    <row r="70" spans="1:2" x14ac:dyDescent="0.2">
      <c r="A70">
        <v>156</v>
      </c>
      <c r="B70">
        <v>25500</v>
      </c>
    </row>
    <row r="71" spans="1:2" x14ac:dyDescent="0.2">
      <c r="A71">
        <v>167</v>
      </c>
      <c r="B71">
        <v>34400</v>
      </c>
    </row>
    <row r="72" spans="1:2" x14ac:dyDescent="0.2">
      <c r="A72">
        <v>188</v>
      </c>
      <c r="B72">
        <v>57500</v>
      </c>
    </row>
    <row r="73" spans="1:2" x14ac:dyDescent="0.2">
      <c r="A73">
        <v>206</v>
      </c>
      <c r="B73">
        <v>54000</v>
      </c>
    </row>
    <row r="74" spans="1:2" x14ac:dyDescent="0.2">
      <c r="A74">
        <v>215</v>
      </c>
      <c r="B74">
        <v>148301</v>
      </c>
    </row>
    <row r="75" spans="1:2" x14ac:dyDescent="0.2">
      <c r="A75">
        <v>171</v>
      </c>
      <c r="B75">
        <v>38987</v>
      </c>
    </row>
    <row r="76" spans="1:2" x14ac:dyDescent="0.2">
      <c r="A76">
        <v>216</v>
      </c>
      <c r="B76">
        <v>102990</v>
      </c>
    </row>
    <row r="77" spans="1:2" x14ac:dyDescent="0.2">
      <c r="A77">
        <v>194</v>
      </c>
      <c r="B77">
        <v>46900</v>
      </c>
    </row>
    <row r="78" spans="1:2" x14ac:dyDescent="0.2">
      <c r="A78">
        <v>168</v>
      </c>
      <c r="B78">
        <v>34900</v>
      </c>
    </row>
    <row r="79" spans="1:2" x14ac:dyDescent="0.2">
      <c r="A79">
        <v>256</v>
      </c>
      <c r="B79">
        <v>45000</v>
      </c>
    </row>
    <row r="80" spans="1:2" x14ac:dyDescent="0.2">
      <c r="A80">
        <v>219</v>
      </c>
      <c r="B80">
        <v>69551</v>
      </c>
    </row>
    <row r="81" spans="1:2" x14ac:dyDescent="0.2">
      <c r="A81">
        <v>193</v>
      </c>
      <c r="B81">
        <v>47500</v>
      </c>
    </row>
    <row r="82" spans="1:2" x14ac:dyDescent="0.2">
      <c r="A82">
        <v>181</v>
      </c>
      <c r="B82">
        <v>37500</v>
      </c>
    </row>
    <row r="83" spans="1:2" x14ac:dyDescent="0.2">
      <c r="A83">
        <v>270</v>
      </c>
      <c r="B83">
        <v>93800</v>
      </c>
    </row>
    <row r="84" spans="1:2" x14ac:dyDescent="0.2">
      <c r="A84">
        <v>175</v>
      </c>
      <c r="B84">
        <v>36837</v>
      </c>
    </row>
    <row r="85" spans="1:2" x14ac:dyDescent="0.2">
      <c r="A85">
        <v>207</v>
      </c>
      <c r="B85">
        <v>57500</v>
      </c>
    </row>
    <row r="86" spans="1:2" x14ac:dyDescent="0.2">
      <c r="A86">
        <v>171</v>
      </c>
      <c r="B86">
        <v>35575</v>
      </c>
    </row>
    <row r="87" spans="1:2" x14ac:dyDescent="0.2">
      <c r="A87">
        <v>170</v>
      </c>
      <c r="B87">
        <v>33133</v>
      </c>
    </row>
    <row r="88" spans="1:2" x14ac:dyDescent="0.2">
      <c r="A88">
        <v>222</v>
      </c>
      <c r="B88">
        <v>53500</v>
      </c>
    </row>
    <row r="89" spans="1:2" x14ac:dyDescent="0.2">
      <c r="A89">
        <v>191</v>
      </c>
      <c r="B89">
        <v>45000</v>
      </c>
    </row>
    <row r="90" spans="1:2" x14ac:dyDescent="0.2">
      <c r="A90">
        <v>258</v>
      </c>
      <c r="B90">
        <v>96050</v>
      </c>
    </row>
    <row r="91" spans="1:2" x14ac:dyDescent="0.2">
      <c r="A91">
        <v>194</v>
      </c>
      <c r="B91">
        <v>50000</v>
      </c>
    </row>
    <row r="92" spans="1:2" x14ac:dyDescent="0.2">
      <c r="A92">
        <v>232</v>
      </c>
      <c r="B92">
        <v>65000</v>
      </c>
    </row>
    <row r="93" spans="1:2" x14ac:dyDescent="0.2">
      <c r="A93">
        <v>238</v>
      </c>
      <c r="B93">
        <v>62000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CF71-CC1F-41AA-893B-680F54A483E8}">
  <dimension ref="A1:H93"/>
  <sheetViews>
    <sheetView topLeftCell="B1" workbookViewId="0">
      <selection activeCell="H21" sqref="H21"/>
    </sheetView>
  </sheetViews>
  <sheetFormatPr baseColWidth="10" defaultColWidth="8.83203125" defaultRowHeight="15" x14ac:dyDescent="0.2"/>
  <cols>
    <col min="1" max="1" width="11.1640625" bestFit="1" customWidth="1"/>
    <col min="2" max="2" width="10.83203125" customWidth="1"/>
    <col min="4" max="4" width="17" bestFit="1" customWidth="1"/>
    <col min="5" max="5" width="14.83203125" bestFit="1" customWidth="1"/>
    <col min="6" max="6" width="12.1640625" customWidth="1"/>
    <col min="7" max="7" width="13.1640625" customWidth="1"/>
    <col min="8" max="8" width="12" customWidth="1"/>
    <col min="9" max="9" width="8.83203125" bestFit="1" customWidth="1"/>
    <col min="10" max="10" width="4.83203125" bestFit="1" customWidth="1"/>
    <col min="11" max="11" width="11.33203125" bestFit="1" customWidth="1"/>
    <col min="12" max="12" width="8" bestFit="1" customWidth="1"/>
    <col min="13" max="13" width="5" bestFit="1" customWidth="1"/>
    <col min="14" max="14" width="10.5" bestFit="1" customWidth="1"/>
    <col min="15" max="15" width="7.5" bestFit="1" customWidth="1"/>
    <col min="16" max="16" width="5" bestFit="1" customWidth="1"/>
    <col min="17" max="17" width="10" bestFit="1" customWidth="1"/>
    <col min="18" max="18" width="6" bestFit="1" customWidth="1"/>
    <col min="19" max="19" width="4.83203125" bestFit="1" customWidth="1"/>
    <col min="20" max="20" width="5" bestFit="1" customWidth="1"/>
    <col min="21" max="21" width="8.5" bestFit="1" customWidth="1"/>
    <col min="22" max="22" width="10" bestFit="1" customWidth="1"/>
  </cols>
  <sheetData>
    <row r="1" spans="1:8" x14ac:dyDescent="0.2">
      <c r="A1" s="1" t="s">
        <v>11</v>
      </c>
      <c r="B1" s="1" t="s">
        <v>7</v>
      </c>
    </row>
    <row r="2" spans="1:8" x14ac:dyDescent="0.2">
      <c r="A2" t="s">
        <v>31</v>
      </c>
      <c r="B2" t="s">
        <v>70</v>
      </c>
    </row>
    <row r="3" spans="1:8" x14ac:dyDescent="0.2">
      <c r="A3" t="s">
        <v>43</v>
      </c>
      <c r="B3" t="s">
        <v>35</v>
      </c>
      <c r="D3" s="171" t="s">
        <v>316</v>
      </c>
      <c r="E3" s="171"/>
      <c r="F3" s="171"/>
    </row>
    <row r="4" spans="1:8" x14ac:dyDescent="0.2">
      <c r="A4" t="s">
        <v>31</v>
      </c>
      <c r="B4" t="s">
        <v>92</v>
      </c>
      <c r="D4" s="55" t="s">
        <v>261</v>
      </c>
      <c r="E4" s="55" t="s">
        <v>262</v>
      </c>
    </row>
    <row r="5" spans="1:8" x14ac:dyDescent="0.2">
      <c r="A5" t="s">
        <v>43</v>
      </c>
      <c r="B5" t="s">
        <v>29</v>
      </c>
      <c r="D5" s="55" t="s">
        <v>309</v>
      </c>
      <c r="E5" t="s">
        <v>31</v>
      </c>
      <c r="F5" t="s">
        <v>41</v>
      </c>
      <c r="G5" t="s">
        <v>43</v>
      </c>
      <c r="H5" t="s">
        <v>258</v>
      </c>
    </row>
    <row r="6" spans="1:8" x14ac:dyDescent="0.2">
      <c r="A6" t="s">
        <v>43</v>
      </c>
      <c r="B6" t="s">
        <v>35</v>
      </c>
      <c r="D6" s="56" t="s">
        <v>35</v>
      </c>
      <c r="E6">
        <v>3</v>
      </c>
      <c r="F6">
        <v>16</v>
      </c>
      <c r="G6">
        <v>10</v>
      </c>
      <c r="H6">
        <v>29</v>
      </c>
    </row>
    <row r="7" spans="1:8" x14ac:dyDescent="0.2">
      <c r="A7" t="s">
        <v>31</v>
      </c>
      <c r="B7" t="s">
        <v>70</v>
      </c>
      <c r="D7" s="56" t="s">
        <v>92</v>
      </c>
      <c r="E7">
        <v>4</v>
      </c>
      <c r="F7">
        <v>1</v>
      </c>
      <c r="H7">
        <v>5</v>
      </c>
    </row>
    <row r="8" spans="1:8" x14ac:dyDescent="0.2">
      <c r="A8" t="s">
        <v>41</v>
      </c>
      <c r="B8" t="s">
        <v>35</v>
      </c>
      <c r="D8" s="56" t="s">
        <v>58</v>
      </c>
      <c r="E8">
        <v>2</v>
      </c>
      <c r="G8">
        <v>1</v>
      </c>
      <c r="H8">
        <v>3</v>
      </c>
    </row>
    <row r="9" spans="1:8" x14ac:dyDescent="0.2">
      <c r="A9" t="s">
        <v>41</v>
      </c>
      <c r="B9" t="s">
        <v>35</v>
      </c>
      <c r="D9" s="56" t="s">
        <v>70</v>
      </c>
      <c r="E9">
        <v>8</v>
      </c>
      <c r="G9">
        <v>2</v>
      </c>
      <c r="H9">
        <v>10</v>
      </c>
    </row>
    <row r="10" spans="1:8" x14ac:dyDescent="0.2">
      <c r="A10" t="s">
        <v>43</v>
      </c>
      <c r="B10" t="s">
        <v>70</v>
      </c>
      <c r="D10" s="56" t="s">
        <v>29</v>
      </c>
      <c r="E10">
        <v>22</v>
      </c>
      <c r="F10">
        <v>15</v>
      </c>
      <c r="G10">
        <v>8</v>
      </c>
      <c r="H10">
        <v>45</v>
      </c>
    </row>
    <row r="11" spans="1:8" x14ac:dyDescent="0.2">
      <c r="A11" t="s">
        <v>31</v>
      </c>
      <c r="B11" t="s">
        <v>29</v>
      </c>
      <c r="D11" s="56" t="s">
        <v>258</v>
      </c>
      <c r="E11">
        <v>39</v>
      </c>
      <c r="F11">
        <v>32</v>
      </c>
      <c r="G11">
        <v>21</v>
      </c>
      <c r="H11">
        <v>92</v>
      </c>
    </row>
    <row r="12" spans="1:8" x14ac:dyDescent="0.2">
      <c r="A12" t="s">
        <v>31</v>
      </c>
      <c r="B12" t="s">
        <v>29</v>
      </c>
    </row>
    <row r="13" spans="1:8" x14ac:dyDescent="0.2">
      <c r="A13" t="s">
        <v>41</v>
      </c>
      <c r="B13" t="s">
        <v>35</v>
      </c>
    </row>
    <row r="14" spans="1:8" x14ac:dyDescent="0.2">
      <c r="A14" t="s">
        <v>41</v>
      </c>
      <c r="B14" t="s">
        <v>29</v>
      </c>
      <c r="D14" s="172" t="s">
        <v>317</v>
      </c>
      <c r="E14" s="171"/>
      <c r="F14" s="171"/>
    </row>
    <row r="15" spans="1:8" x14ac:dyDescent="0.2">
      <c r="A15" t="s">
        <v>43</v>
      </c>
      <c r="B15" t="s">
        <v>70</v>
      </c>
      <c r="D15" s="55" t="s">
        <v>263</v>
      </c>
      <c r="E15" s="55" t="s">
        <v>262</v>
      </c>
    </row>
    <row r="16" spans="1:8" x14ac:dyDescent="0.2">
      <c r="A16" t="s">
        <v>41</v>
      </c>
      <c r="B16" t="s">
        <v>92</v>
      </c>
      <c r="D16" s="55" t="s">
        <v>7</v>
      </c>
      <c r="E16" t="s">
        <v>31</v>
      </c>
      <c r="F16" t="s">
        <v>41</v>
      </c>
      <c r="G16" t="s">
        <v>43</v>
      </c>
      <c r="H16" t="s">
        <v>258</v>
      </c>
    </row>
    <row r="17" spans="1:8" x14ac:dyDescent="0.2">
      <c r="A17" t="s">
        <v>43</v>
      </c>
      <c r="B17" t="s">
        <v>35</v>
      </c>
      <c r="D17" s="56" t="s">
        <v>35</v>
      </c>
      <c r="E17" s="53">
        <v>3.2608695652173912E-2</v>
      </c>
      <c r="F17" s="53">
        <v>0.17391304347826086</v>
      </c>
      <c r="G17" s="53">
        <v>0.10869565217391304</v>
      </c>
      <c r="H17" s="53">
        <v>0.31521739130434784</v>
      </c>
    </row>
    <row r="18" spans="1:8" x14ac:dyDescent="0.2">
      <c r="A18" t="s">
        <v>31</v>
      </c>
      <c r="B18" t="s">
        <v>70</v>
      </c>
      <c r="D18" s="56" t="s">
        <v>92</v>
      </c>
      <c r="E18" s="53">
        <v>4.3478260869565216E-2</v>
      </c>
      <c r="F18" s="53">
        <v>1.0869565217391304E-2</v>
      </c>
      <c r="G18" s="53">
        <v>0</v>
      </c>
      <c r="H18" s="53">
        <v>5.434782608695652E-2</v>
      </c>
    </row>
    <row r="19" spans="1:8" x14ac:dyDescent="0.2">
      <c r="A19" t="s">
        <v>41</v>
      </c>
      <c r="B19" t="s">
        <v>35</v>
      </c>
      <c r="D19" s="56" t="s">
        <v>58</v>
      </c>
      <c r="E19" s="53">
        <v>2.1739130434782608E-2</v>
      </c>
      <c r="F19" s="53">
        <v>0</v>
      </c>
      <c r="G19" s="53">
        <v>1.0869565217391304E-2</v>
      </c>
      <c r="H19" s="53">
        <v>3.2608695652173912E-2</v>
      </c>
    </row>
    <row r="20" spans="1:8" x14ac:dyDescent="0.2">
      <c r="A20" t="s">
        <v>41</v>
      </c>
      <c r="B20" t="s">
        <v>29</v>
      </c>
      <c r="D20" s="56" t="s">
        <v>70</v>
      </c>
      <c r="E20" s="53">
        <v>8.6956521739130432E-2</v>
      </c>
      <c r="F20" s="53">
        <v>0</v>
      </c>
      <c r="G20" s="53">
        <v>2.1739130434782608E-2</v>
      </c>
      <c r="H20" s="53">
        <v>0.10869565217391304</v>
      </c>
    </row>
    <row r="21" spans="1:8" x14ac:dyDescent="0.2">
      <c r="A21" t="s">
        <v>41</v>
      </c>
      <c r="B21" t="s">
        <v>35</v>
      </c>
      <c r="D21" s="56" t="s">
        <v>29</v>
      </c>
      <c r="E21" s="53">
        <v>0.2391304347826087</v>
      </c>
      <c r="F21" s="53">
        <v>0.16304347826086957</v>
      </c>
      <c r="G21" s="53">
        <v>8.6956521739130432E-2</v>
      </c>
      <c r="H21" s="53">
        <v>0.4891304347826087</v>
      </c>
    </row>
    <row r="22" spans="1:8" x14ac:dyDescent="0.2">
      <c r="A22" t="s">
        <v>41</v>
      </c>
      <c r="B22" t="s">
        <v>35</v>
      </c>
      <c r="D22" s="56" t="s">
        <v>258</v>
      </c>
      <c r="E22" s="53">
        <v>0.42391304347826086</v>
      </c>
      <c r="F22" s="53">
        <v>0.34782608695652173</v>
      </c>
      <c r="G22" s="53">
        <v>0.22826086956521738</v>
      </c>
      <c r="H22" s="53">
        <v>1</v>
      </c>
    </row>
    <row r="23" spans="1:8" x14ac:dyDescent="0.2">
      <c r="A23" t="s">
        <v>31</v>
      </c>
      <c r="B23" t="s">
        <v>29</v>
      </c>
    </row>
    <row r="24" spans="1:8" x14ac:dyDescent="0.2">
      <c r="A24" t="s">
        <v>43</v>
      </c>
      <c r="B24" t="s">
        <v>29</v>
      </c>
    </row>
    <row r="25" spans="1:8" x14ac:dyDescent="0.2">
      <c r="A25" t="s">
        <v>31</v>
      </c>
      <c r="B25" t="s">
        <v>70</v>
      </c>
      <c r="D25" s="172" t="s">
        <v>314</v>
      </c>
      <c r="E25" s="171"/>
      <c r="F25" s="171"/>
    </row>
    <row r="26" spans="1:8" x14ac:dyDescent="0.2">
      <c r="A26" t="s">
        <v>31</v>
      </c>
      <c r="B26" t="s">
        <v>70</v>
      </c>
      <c r="D26" s="55" t="s">
        <v>264</v>
      </c>
      <c r="E26" s="55" t="s">
        <v>262</v>
      </c>
    </row>
    <row r="27" spans="1:8" x14ac:dyDescent="0.2">
      <c r="A27" t="s">
        <v>43</v>
      </c>
      <c r="B27" t="s">
        <v>29</v>
      </c>
      <c r="D27" s="55" t="s">
        <v>7</v>
      </c>
      <c r="E27" t="s">
        <v>31</v>
      </c>
      <c r="F27" t="s">
        <v>41</v>
      </c>
      <c r="G27" t="s">
        <v>43</v>
      </c>
      <c r="H27" t="s">
        <v>258</v>
      </c>
    </row>
    <row r="28" spans="1:8" x14ac:dyDescent="0.2">
      <c r="A28" t="s">
        <v>43</v>
      </c>
      <c r="B28" t="s">
        <v>35</v>
      </c>
      <c r="D28" s="56" t="s">
        <v>35</v>
      </c>
      <c r="E28" s="53">
        <v>7.6923076923076927E-2</v>
      </c>
      <c r="F28" s="53">
        <v>0.5</v>
      </c>
      <c r="G28" s="53">
        <v>0.47619047619047616</v>
      </c>
      <c r="H28" s="53">
        <v>0.31521739130434784</v>
      </c>
    </row>
    <row r="29" spans="1:8" x14ac:dyDescent="0.2">
      <c r="A29" t="s">
        <v>31</v>
      </c>
      <c r="B29" t="s">
        <v>29</v>
      </c>
      <c r="D29" s="56" t="s">
        <v>92</v>
      </c>
      <c r="E29" s="53">
        <v>0.10256410256410256</v>
      </c>
      <c r="F29" s="53">
        <v>3.125E-2</v>
      </c>
      <c r="G29" s="53">
        <v>0</v>
      </c>
      <c r="H29" s="53">
        <v>5.434782608695652E-2</v>
      </c>
    </row>
    <row r="30" spans="1:8" x14ac:dyDescent="0.2">
      <c r="A30" t="s">
        <v>43</v>
      </c>
      <c r="B30" t="s">
        <v>35</v>
      </c>
      <c r="D30" s="56" t="s">
        <v>58</v>
      </c>
      <c r="E30" s="53">
        <v>5.128205128205128E-2</v>
      </c>
      <c r="F30" s="53">
        <v>0</v>
      </c>
      <c r="G30" s="53">
        <v>4.7619047619047616E-2</v>
      </c>
      <c r="H30" s="53">
        <v>3.2608695652173912E-2</v>
      </c>
    </row>
    <row r="31" spans="1:8" x14ac:dyDescent="0.2">
      <c r="A31" t="s">
        <v>41</v>
      </c>
      <c r="B31" t="s">
        <v>29</v>
      </c>
      <c r="D31" s="56" t="s">
        <v>70</v>
      </c>
      <c r="E31" s="53">
        <v>0.20512820512820512</v>
      </c>
      <c r="F31" s="53">
        <v>0</v>
      </c>
      <c r="G31" s="53">
        <v>9.5238095238095233E-2</v>
      </c>
      <c r="H31" s="53">
        <v>0.10869565217391304</v>
      </c>
    </row>
    <row r="32" spans="1:8" x14ac:dyDescent="0.2">
      <c r="A32" t="s">
        <v>31</v>
      </c>
      <c r="B32" t="s">
        <v>29</v>
      </c>
      <c r="D32" s="56" t="s">
        <v>29</v>
      </c>
      <c r="E32" s="53">
        <v>0.5641025641025641</v>
      </c>
      <c r="F32" s="53">
        <v>0.46875</v>
      </c>
      <c r="G32" s="53">
        <v>0.38095238095238093</v>
      </c>
      <c r="H32" s="53">
        <v>0.4891304347826087</v>
      </c>
    </row>
    <row r="33" spans="1:8" x14ac:dyDescent="0.2">
      <c r="A33" t="s">
        <v>41</v>
      </c>
      <c r="B33" t="s">
        <v>29</v>
      </c>
      <c r="D33" s="56" t="s">
        <v>258</v>
      </c>
      <c r="E33" s="53">
        <v>1</v>
      </c>
      <c r="F33" s="53">
        <v>1</v>
      </c>
      <c r="G33" s="53">
        <v>1</v>
      </c>
      <c r="H33" s="53">
        <v>1</v>
      </c>
    </row>
    <row r="34" spans="1:8" x14ac:dyDescent="0.2">
      <c r="A34" t="s">
        <v>41</v>
      </c>
      <c r="B34" t="s">
        <v>35</v>
      </c>
    </row>
    <row r="35" spans="1:8" x14ac:dyDescent="0.2">
      <c r="A35" t="s">
        <v>31</v>
      </c>
      <c r="B35" t="s">
        <v>58</v>
      </c>
    </row>
    <row r="36" spans="1:8" x14ac:dyDescent="0.2">
      <c r="A36" t="s">
        <v>41</v>
      </c>
      <c r="B36" t="s">
        <v>29</v>
      </c>
      <c r="D36" s="172" t="s">
        <v>315</v>
      </c>
      <c r="E36" s="171"/>
      <c r="F36" s="171"/>
    </row>
    <row r="37" spans="1:8" x14ac:dyDescent="0.2">
      <c r="A37" t="s">
        <v>41</v>
      </c>
      <c r="B37" t="s">
        <v>35</v>
      </c>
      <c r="D37" s="55" t="s">
        <v>265</v>
      </c>
      <c r="E37" s="55" t="s">
        <v>262</v>
      </c>
    </row>
    <row r="38" spans="1:8" x14ac:dyDescent="0.2">
      <c r="A38" t="s">
        <v>41</v>
      </c>
      <c r="B38" t="s">
        <v>29</v>
      </c>
      <c r="D38" s="55" t="s">
        <v>309</v>
      </c>
      <c r="E38" t="s">
        <v>31</v>
      </c>
      <c r="F38" t="s">
        <v>41</v>
      </c>
      <c r="G38" t="s">
        <v>43</v>
      </c>
      <c r="H38" t="s">
        <v>258</v>
      </c>
    </row>
    <row r="39" spans="1:8" x14ac:dyDescent="0.2">
      <c r="A39" t="s">
        <v>43</v>
      </c>
      <c r="B39" t="s">
        <v>35</v>
      </c>
      <c r="D39" s="56" t="s">
        <v>35</v>
      </c>
      <c r="E39" s="53">
        <v>0.10344827586206896</v>
      </c>
      <c r="F39" s="53">
        <v>0.55172413793103448</v>
      </c>
      <c r="G39" s="53">
        <v>0.34482758620689657</v>
      </c>
      <c r="H39" s="53">
        <v>1</v>
      </c>
    </row>
    <row r="40" spans="1:8" x14ac:dyDescent="0.2">
      <c r="A40" t="s">
        <v>41</v>
      </c>
      <c r="B40" t="s">
        <v>35</v>
      </c>
      <c r="D40" s="56" t="s">
        <v>92</v>
      </c>
      <c r="E40" s="53">
        <v>0.8</v>
      </c>
      <c r="F40" s="53">
        <v>0.2</v>
      </c>
      <c r="G40" s="53">
        <v>0</v>
      </c>
      <c r="H40" s="53">
        <v>1</v>
      </c>
    </row>
    <row r="41" spans="1:8" x14ac:dyDescent="0.2">
      <c r="A41" t="s">
        <v>31</v>
      </c>
      <c r="B41" t="s">
        <v>29</v>
      </c>
      <c r="D41" s="56" t="s">
        <v>58</v>
      </c>
      <c r="E41" s="53">
        <v>0.66666666666666663</v>
      </c>
      <c r="F41" s="53">
        <v>0</v>
      </c>
      <c r="G41" s="53">
        <v>0.33333333333333331</v>
      </c>
      <c r="H41" s="53">
        <v>1</v>
      </c>
    </row>
    <row r="42" spans="1:8" x14ac:dyDescent="0.2">
      <c r="A42" t="s">
        <v>31</v>
      </c>
      <c r="B42" t="s">
        <v>92</v>
      </c>
      <c r="D42" s="56" t="s">
        <v>70</v>
      </c>
      <c r="E42" s="53">
        <v>0.8</v>
      </c>
      <c r="F42" s="53">
        <v>0</v>
      </c>
      <c r="G42" s="53">
        <v>0.2</v>
      </c>
      <c r="H42" s="53">
        <v>1</v>
      </c>
    </row>
    <row r="43" spans="1:8" x14ac:dyDescent="0.2">
      <c r="A43" t="s">
        <v>41</v>
      </c>
      <c r="B43" t="s">
        <v>29</v>
      </c>
      <c r="D43" s="56" t="s">
        <v>29</v>
      </c>
      <c r="E43" s="53">
        <v>0.48888888888888887</v>
      </c>
      <c r="F43" s="53">
        <v>0.33333333333333331</v>
      </c>
      <c r="G43" s="53">
        <v>0.17777777777777778</v>
      </c>
      <c r="H43" s="53">
        <v>1</v>
      </c>
    </row>
    <row r="44" spans="1:8" x14ac:dyDescent="0.2">
      <c r="A44" t="s">
        <v>31</v>
      </c>
      <c r="B44" t="s">
        <v>29</v>
      </c>
      <c r="D44" s="56" t="s">
        <v>258</v>
      </c>
      <c r="E44" s="53">
        <v>0.42391304347826086</v>
      </c>
      <c r="F44" s="53">
        <v>0.34782608695652173</v>
      </c>
      <c r="G44" s="53">
        <v>0.22826086956521738</v>
      </c>
      <c r="H44" s="53">
        <v>1</v>
      </c>
    </row>
    <row r="45" spans="1:8" x14ac:dyDescent="0.2">
      <c r="A45" t="s">
        <v>41</v>
      </c>
      <c r="B45" t="s">
        <v>35</v>
      </c>
    </row>
    <row r="46" spans="1:8" x14ac:dyDescent="0.2">
      <c r="A46" t="s">
        <v>41</v>
      </c>
      <c r="B46" t="s">
        <v>35</v>
      </c>
    </row>
    <row r="47" spans="1:8" x14ac:dyDescent="0.2">
      <c r="A47" t="s">
        <v>41</v>
      </c>
      <c r="B47" t="s">
        <v>29</v>
      </c>
    </row>
    <row r="48" spans="1:8" x14ac:dyDescent="0.2">
      <c r="A48" t="s">
        <v>31</v>
      </c>
      <c r="B48" t="s">
        <v>70</v>
      </c>
    </row>
    <row r="49" spans="1:2" x14ac:dyDescent="0.2">
      <c r="A49" t="s">
        <v>31</v>
      </c>
      <c r="B49" t="s">
        <v>92</v>
      </c>
    </row>
    <row r="50" spans="1:2" x14ac:dyDescent="0.2">
      <c r="A50" t="s">
        <v>41</v>
      </c>
      <c r="B50" t="s">
        <v>29</v>
      </c>
    </row>
    <row r="51" spans="1:2" x14ac:dyDescent="0.2">
      <c r="A51" t="s">
        <v>31</v>
      </c>
      <c r="B51" t="s">
        <v>29</v>
      </c>
    </row>
    <row r="52" spans="1:2" x14ac:dyDescent="0.2">
      <c r="A52" t="s">
        <v>41</v>
      </c>
      <c r="B52" t="s">
        <v>29</v>
      </c>
    </row>
    <row r="53" spans="1:2" x14ac:dyDescent="0.2">
      <c r="A53" t="s">
        <v>43</v>
      </c>
      <c r="B53" t="s">
        <v>29</v>
      </c>
    </row>
    <row r="54" spans="1:2" x14ac:dyDescent="0.2">
      <c r="A54" t="s">
        <v>31</v>
      </c>
      <c r="B54" t="s">
        <v>29</v>
      </c>
    </row>
    <row r="55" spans="1:2" x14ac:dyDescent="0.2">
      <c r="A55" t="s">
        <v>43</v>
      </c>
      <c r="B55" t="s">
        <v>35</v>
      </c>
    </row>
    <row r="56" spans="1:2" x14ac:dyDescent="0.2">
      <c r="A56" t="s">
        <v>41</v>
      </c>
      <c r="B56" t="s">
        <v>29</v>
      </c>
    </row>
    <row r="57" spans="1:2" x14ac:dyDescent="0.2">
      <c r="A57" t="s">
        <v>41</v>
      </c>
      <c r="B57" t="s">
        <v>29</v>
      </c>
    </row>
    <row r="58" spans="1:2" x14ac:dyDescent="0.2">
      <c r="A58" t="s">
        <v>31</v>
      </c>
      <c r="B58" t="s">
        <v>92</v>
      </c>
    </row>
    <row r="59" spans="1:2" x14ac:dyDescent="0.2">
      <c r="A59" t="s">
        <v>41</v>
      </c>
      <c r="B59" t="s">
        <v>35</v>
      </c>
    </row>
    <row r="60" spans="1:2" x14ac:dyDescent="0.2">
      <c r="A60" t="s">
        <v>31</v>
      </c>
      <c r="B60" t="s">
        <v>29</v>
      </c>
    </row>
    <row r="61" spans="1:2" x14ac:dyDescent="0.2">
      <c r="A61" t="s">
        <v>41</v>
      </c>
      <c r="B61" t="s">
        <v>35</v>
      </c>
    </row>
    <row r="62" spans="1:2" x14ac:dyDescent="0.2">
      <c r="A62" t="s">
        <v>31</v>
      </c>
      <c r="B62" t="s">
        <v>29</v>
      </c>
    </row>
    <row r="63" spans="1:2" x14ac:dyDescent="0.2">
      <c r="A63" t="s">
        <v>43</v>
      </c>
      <c r="B63" t="s">
        <v>29</v>
      </c>
    </row>
    <row r="64" spans="1:2" x14ac:dyDescent="0.2">
      <c r="A64" t="s">
        <v>31</v>
      </c>
      <c r="B64" t="s">
        <v>70</v>
      </c>
    </row>
    <row r="65" spans="1:2" x14ac:dyDescent="0.2">
      <c r="A65" t="s">
        <v>31</v>
      </c>
      <c r="B65" t="s">
        <v>58</v>
      </c>
    </row>
    <row r="66" spans="1:2" x14ac:dyDescent="0.2">
      <c r="A66" t="s">
        <v>31</v>
      </c>
      <c r="B66" t="s">
        <v>29</v>
      </c>
    </row>
    <row r="67" spans="1:2" x14ac:dyDescent="0.2">
      <c r="A67" t="s">
        <v>43</v>
      </c>
      <c r="B67" t="s">
        <v>35</v>
      </c>
    </row>
    <row r="68" spans="1:2" x14ac:dyDescent="0.2">
      <c r="A68" t="s">
        <v>31</v>
      </c>
      <c r="B68" t="s">
        <v>29</v>
      </c>
    </row>
    <row r="69" spans="1:2" x14ac:dyDescent="0.2">
      <c r="A69" t="s">
        <v>31</v>
      </c>
      <c r="B69" t="s">
        <v>29</v>
      </c>
    </row>
    <row r="70" spans="1:2" x14ac:dyDescent="0.2">
      <c r="A70" t="s">
        <v>41</v>
      </c>
      <c r="B70" t="s">
        <v>35</v>
      </c>
    </row>
    <row r="71" spans="1:2" x14ac:dyDescent="0.2">
      <c r="A71" t="s">
        <v>41</v>
      </c>
      <c r="B71" t="s">
        <v>29</v>
      </c>
    </row>
    <row r="72" spans="1:2" x14ac:dyDescent="0.2">
      <c r="A72" t="s">
        <v>31</v>
      </c>
      <c r="B72" t="s">
        <v>29</v>
      </c>
    </row>
    <row r="73" spans="1:2" x14ac:dyDescent="0.2">
      <c r="A73" t="s">
        <v>31</v>
      </c>
      <c r="B73" t="s">
        <v>29</v>
      </c>
    </row>
    <row r="74" spans="1:2" x14ac:dyDescent="0.2">
      <c r="A74" t="s">
        <v>31</v>
      </c>
      <c r="B74" t="s">
        <v>70</v>
      </c>
    </row>
    <row r="75" spans="1:2" x14ac:dyDescent="0.2">
      <c r="A75" t="s">
        <v>43</v>
      </c>
      <c r="B75" t="s">
        <v>35</v>
      </c>
    </row>
    <row r="76" spans="1:2" x14ac:dyDescent="0.2">
      <c r="A76" t="s">
        <v>31</v>
      </c>
      <c r="B76" t="s">
        <v>29</v>
      </c>
    </row>
    <row r="77" spans="1:2" x14ac:dyDescent="0.2">
      <c r="A77" t="s">
        <v>43</v>
      </c>
      <c r="B77" t="s">
        <v>29</v>
      </c>
    </row>
    <row r="78" spans="1:2" x14ac:dyDescent="0.2">
      <c r="A78" t="s">
        <v>41</v>
      </c>
      <c r="B78" t="s">
        <v>35</v>
      </c>
    </row>
    <row r="79" spans="1:2" x14ac:dyDescent="0.2">
      <c r="A79" t="s">
        <v>43</v>
      </c>
      <c r="B79" t="s">
        <v>58</v>
      </c>
    </row>
    <row r="80" spans="1:2" x14ac:dyDescent="0.2">
      <c r="A80" t="s">
        <v>31</v>
      </c>
      <c r="B80" t="s">
        <v>29</v>
      </c>
    </row>
    <row r="81" spans="1:2" x14ac:dyDescent="0.2">
      <c r="A81" t="s">
        <v>31</v>
      </c>
      <c r="B81" t="s">
        <v>29</v>
      </c>
    </row>
    <row r="82" spans="1:2" x14ac:dyDescent="0.2">
      <c r="A82" t="s">
        <v>43</v>
      </c>
      <c r="B82" t="s">
        <v>29</v>
      </c>
    </row>
    <row r="83" spans="1:2" x14ac:dyDescent="0.2">
      <c r="A83" t="s">
        <v>31</v>
      </c>
      <c r="B83" t="s">
        <v>29</v>
      </c>
    </row>
    <row r="84" spans="1:2" x14ac:dyDescent="0.2">
      <c r="A84" t="s">
        <v>41</v>
      </c>
      <c r="B84" t="s">
        <v>29</v>
      </c>
    </row>
    <row r="85" spans="1:2" x14ac:dyDescent="0.2">
      <c r="A85" t="s">
        <v>31</v>
      </c>
      <c r="B85" t="s">
        <v>35</v>
      </c>
    </row>
    <row r="86" spans="1:2" x14ac:dyDescent="0.2">
      <c r="A86" t="s">
        <v>43</v>
      </c>
      <c r="B86" t="s">
        <v>35</v>
      </c>
    </row>
    <row r="87" spans="1:2" x14ac:dyDescent="0.2">
      <c r="A87" t="s">
        <v>41</v>
      </c>
      <c r="B87" t="s">
        <v>29</v>
      </c>
    </row>
    <row r="88" spans="1:2" x14ac:dyDescent="0.2">
      <c r="A88" t="s">
        <v>43</v>
      </c>
      <c r="B88" t="s">
        <v>29</v>
      </c>
    </row>
    <row r="89" spans="1:2" x14ac:dyDescent="0.2">
      <c r="A89" t="s">
        <v>41</v>
      </c>
      <c r="B89" t="s">
        <v>35</v>
      </c>
    </row>
    <row r="90" spans="1:2" x14ac:dyDescent="0.2">
      <c r="A90" t="s">
        <v>31</v>
      </c>
      <c r="B90" t="s">
        <v>29</v>
      </c>
    </row>
    <row r="91" spans="1:2" x14ac:dyDescent="0.2">
      <c r="A91" t="s">
        <v>31</v>
      </c>
      <c r="B91" t="s">
        <v>35</v>
      </c>
    </row>
    <row r="92" spans="1:2" x14ac:dyDescent="0.2">
      <c r="A92" t="s">
        <v>31</v>
      </c>
      <c r="B92" t="s">
        <v>35</v>
      </c>
    </row>
    <row r="93" spans="1:2" x14ac:dyDescent="0.2">
      <c r="A93" t="s">
        <v>31</v>
      </c>
      <c r="B93" t="s">
        <v>29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0FED-E1F4-4AA9-9B08-D5FDB1355293}">
  <dimension ref="A1:N93"/>
  <sheetViews>
    <sheetView topLeftCell="D1" workbookViewId="0">
      <selection activeCell="P31" sqref="P31"/>
    </sheetView>
  </sheetViews>
  <sheetFormatPr baseColWidth="10" defaultColWidth="8.83203125" defaultRowHeight="15" x14ac:dyDescent="0.2"/>
  <cols>
    <col min="1" max="1" width="10.83203125" customWidth="1"/>
    <col min="2" max="2" width="16.5" bestFit="1" customWidth="1"/>
    <col min="4" max="4" width="25.33203125" customWidth="1"/>
    <col min="5" max="5" width="14.83203125" bestFit="1" customWidth="1"/>
    <col min="6" max="6" width="10.5" customWidth="1"/>
    <col min="7" max="7" width="9.83203125" customWidth="1"/>
    <col min="8" max="8" width="12.1640625" customWidth="1"/>
    <col min="9" max="9" width="9.83203125" customWidth="1"/>
    <col min="10" max="10" width="10" bestFit="1" customWidth="1"/>
    <col min="12" max="12" width="5.6640625" customWidth="1"/>
    <col min="13" max="13" width="2.83203125" hidden="1" customWidth="1"/>
    <col min="14" max="14" width="8.83203125" hidden="1" customWidth="1"/>
    <col min="15" max="15" width="37" customWidth="1"/>
    <col min="16" max="16" width="20.5" customWidth="1"/>
  </cols>
  <sheetData>
    <row r="1" spans="1:10" x14ac:dyDescent="0.2">
      <c r="A1" s="1" t="s">
        <v>7</v>
      </c>
      <c r="B1" s="1" t="s">
        <v>15</v>
      </c>
    </row>
    <row r="2" spans="1:10" x14ac:dyDescent="0.2">
      <c r="A2" t="s">
        <v>70</v>
      </c>
      <c r="B2">
        <v>161</v>
      </c>
    </row>
    <row r="3" spans="1:10" x14ac:dyDescent="0.2">
      <c r="A3" t="s">
        <v>35</v>
      </c>
      <c r="B3">
        <v>167</v>
      </c>
    </row>
    <row r="4" spans="1:10" x14ac:dyDescent="0.2">
      <c r="A4" t="s">
        <v>92</v>
      </c>
      <c r="B4">
        <v>181</v>
      </c>
      <c r="D4" s="55" t="s">
        <v>288</v>
      </c>
      <c r="E4" s="55" t="s">
        <v>262</v>
      </c>
    </row>
    <row r="5" spans="1:10" x14ac:dyDescent="0.2">
      <c r="A5" t="s">
        <v>29</v>
      </c>
      <c r="B5">
        <v>206</v>
      </c>
      <c r="D5" s="55" t="s">
        <v>257</v>
      </c>
      <c r="E5" t="s">
        <v>35</v>
      </c>
      <c r="F5" t="s">
        <v>92</v>
      </c>
      <c r="G5" t="s">
        <v>58</v>
      </c>
      <c r="H5" t="s">
        <v>70</v>
      </c>
      <c r="I5" t="s">
        <v>29</v>
      </c>
      <c r="J5" t="s">
        <v>258</v>
      </c>
    </row>
    <row r="6" spans="1:10" x14ac:dyDescent="0.2">
      <c r="A6" t="s">
        <v>35</v>
      </c>
      <c r="B6">
        <v>168</v>
      </c>
      <c r="D6" s="56" t="s">
        <v>289</v>
      </c>
      <c r="E6">
        <v>19</v>
      </c>
      <c r="F6">
        <v>2</v>
      </c>
      <c r="H6">
        <v>3</v>
      </c>
      <c r="I6">
        <v>3</v>
      </c>
      <c r="J6">
        <v>27</v>
      </c>
    </row>
    <row r="7" spans="1:10" x14ac:dyDescent="0.2">
      <c r="A7" t="s">
        <v>70</v>
      </c>
      <c r="B7">
        <v>180</v>
      </c>
      <c r="D7" s="56" t="s">
        <v>290</v>
      </c>
      <c r="E7">
        <v>10</v>
      </c>
      <c r="F7">
        <v>3</v>
      </c>
      <c r="H7">
        <v>7</v>
      </c>
      <c r="I7">
        <v>39</v>
      </c>
      <c r="J7">
        <v>59</v>
      </c>
    </row>
    <row r="8" spans="1:10" x14ac:dyDescent="0.2">
      <c r="A8" t="s">
        <v>35</v>
      </c>
      <c r="B8">
        <v>168</v>
      </c>
      <c r="D8" s="56" t="s">
        <v>291</v>
      </c>
      <c r="G8">
        <v>3</v>
      </c>
      <c r="I8">
        <v>3</v>
      </c>
      <c r="J8">
        <v>6</v>
      </c>
    </row>
    <row r="9" spans="1:10" x14ac:dyDescent="0.2">
      <c r="A9" t="s">
        <v>35</v>
      </c>
      <c r="B9">
        <v>164</v>
      </c>
      <c r="D9" s="56" t="s">
        <v>258</v>
      </c>
      <c r="E9">
        <v>29</v>
      </c>
      <c r="F9">
        <v>5</v>
      </c>
      <c r="G9">
        <v>3</v>
      </c>
      <c r="H9">
        <v>10</v>
      </c>
      <c r="I9">
        <v>45</v>
      </c>
      <c r="J9">
        <v>92</v>
      </c>
    </row>
    <row r="10" spans="1:10" x14ac:dyDescent="0.2">
      <c r="A10" t="s">
        <v>70</v>
      </c>
      <c r="B10">
        <v>153</v>
      </c>
    </row>
    <row r="11" spans="1:10" x14ac:dyDescent="0.2">
      <c r="A11" t="s">
        <v>29</v>
      </c>
      <c r="B11">
        <v>193</v>
      </c>
    </row>
    <row r="12" spans="1:10" x14ac:dyDescent="0.2">
      <c r="A12" t="s">
        <v>29</v>
      </c>
      <c r="B12">
        <v>216</v>
      </c>
      <c r="D12" s="55" t="s">
        <v>288</v>
      </c>
      <c r="E12" s="55" t="s">
        <v>262</v>
      </c>
    </row>
    <row r="13" spans="1:10" x14ac:dyDescent="0.2">
      <c r="A13" t="s">
        <v>35</v>
      </c>
      <c r="B13">
        <v>164</v>
      </c>
      <c r="D13" s="55" t="s">
        <v>257</v>
      </c>
      <c r="E13" t="s">
        <v>35</v>
      </c>
      <c r="F13" t="s">
        <v>92</v>
      </c>
      <c r="G13" t="s">
        <v>58</v>
      </c>
      <c r="H13" t="s">
        <v>70</v>
      </c>
      <c r="I13" t="s">
        <v>29</v>
      </c>
      <c r="J13" t="s">
        <v>258</v>
      </c>
    </row>
    <row r="14" spans="1:10" x14ac:dyDescent="0.2">
      <c r="A14" t="s">
        <v>29</v>
      </c>
      <c r="B14">
        <v>160</v>
      </c>
      <c r="D14" s="56" t="s">
        <v>289</v>
      </c>
      <c r="E14" s="53">
        <v>0.20652173913043478</v>
      </c>
      <c r="F14" s="53">
        <v>2.1739130434782608E-2</v>
      </c>
      <c r="G14" s="53">
        <v>0</v>
      </c>
      <c r="H14" s="53">
        <v>3.2608695652173912E-2</v>
      </c>
      <c r="I14" s="53">
        <v>3.2608695652173912E-2</v>
      </c>
      <c r="J14" s="53">
        <v>0.29347826086956524</v>
      </c>
    </row>
    <row r="15" spans="1:10" x14ac:dyDescent="0.2">
      <c r="A15" t="s">
        <v>70</v>
      </c>
      <c r="B15">
        <v>178</v>
      </c>
      <c r="D15" s="56" t="s">
        <v>290</v>
      </c>
      <c r="E15" s="53">
        <v>0.10869565217391304</v>
      </c>
      <c r="F15" s="53">
        <v>3.2608695652173912E-2</v>
      </c>
      <c r="G15" s="53">
        <v>0</v>
      </c>
      <c r="H15" s="53">
        <v>7.6086956521739135E-2</v>
      </c>
      <c r="I15" s="53">
        <v>0.42391304347826086</v>
      </c>
      <c r="J15" s="53">
        <v>0.64130434782608692</v>
      </c>
    </row>
    <row r="16" spans="1:10" x14ac:dyDescent="0.2">
      <c r="A16" t="s">
        <v>92</v>
      </c>
      <c r="B16">
        <v>153</v>
      </c>
      <c r="D16" s="56" t="s">
        <v>291</v>
      </c>
      <c r="E16" s="53">
        <v>0</v>
      </c>
      <c r="F16" s="53">
        <v>0</v>
      </c>
      <c r="G16" s="53">
        <v>3.2608695652173912E-2</v>
      </c>
      <c r="H16" s="53">
        <v>0</v>
      </c>
      <c r="I16" s="53">
        <v>3.2608695652173912E-2</v>
      </c>
      <c r="J16" s="53">
        <v>6.5217391304347824E-2</v>
      </c>
    </row>
    <row r="17" spans="1:10" x14ac:dyDescent="0.2">
      <c r="A17" t="s">
        <v>35</v>
      </c>
      <c r="B17">
        <v>175</v>
      </c>
      <c r="D17" s="56" t="s">
        <v>258</v>
      </c>
      <c r="E17" s="53">
        <v>0.31521739130434784</v>
      </c>
      <c r="F17" s="53">
        <v>5.434782608695652E-2</v>
      </c>
      <c r="G17" s="53">
        <v>3.2608695652173912E-2</v>
      </c>
      <c r="H17" s="53">
        <v>0.10869565217391304</v>
      </c>
      <c r="I17" s="53">
        <v>0.4891304347826087</v>
      </c>
      <c r="J17" s="53">
        <v>1</v>
      </c>
    </row>
    <row r="18" spans="1:10" x14ac:dyDescent="0.2">
      <c r="A18" t="s">
        <v>70</v>
      </c>
      <c r="B18">
        <v>223</v>
      </c>
    </row>
    <row r="19" spans="1:10" x14ac:dyDescent="0.2">
      <c r="A19" t="s">
        <v>35</v>
      </c>
      <c r="B19">
        <v>166</v>
      </c>
    </row>
    <row r="20" spans="1:10" x14ac:dyDescent="0.2">
      <c r="A20" t="s">
        <v>29</v>
      </c>
      <c r="B20">
        <v>193</v>
      </c>
      <c r="D20" t="s">
        <v>292</v>
      </c>
      <c r="E20" t="s">
        <v>262</v>
      </c>
    </row>
    <row r="21" spans="1:10" x14ac:dyDescent="0.2">
      <c r="A21" t="s">
        <v>35</v>
      </c>
      <c r="B21">
        <v>156</v>
      </c>
      <c r="D21" t="s">
        <v>257</v>
      </c>
      <c r="E21" t="s">
        <v>35</v>
      </c>
      <c r="F21" t="s">
        <v>92</v>
      </c>
      <c r="G21" t="s">
        <v>58</v>
      </c>
      <c r="H21" t="s">
        <v>70</v>
      </c>
      <c r="I21" t="s">
        <v>29</v>
      </c>
      <c r="J21" t="s">
        <v>258</v>
      </c>
    </row>
    <row r="22" spans="1:10" x14ac:dyDescent="0.2">
      <c r="A22" t="s">
        <v>35</v>
      </c>
      <c r="B22">
        <v>164</v>
      </c>
      <c r="D22" s="56" t="s">
        <v>289</v>
      </c>
      <c r="E22" s="53">
        <v>0.65517241379310343</v>
      </c>
      <c r="F22" s="53">
        <v>0.4</v>
      </c>
      <c r="G22" s="53">
        <v>0</v>
      </c>
      <c r="H22" s="53">
        <v>0.3</v>
      </c>
      <c r="I22" s="53">
        <v>6.6666666666666666E-2</v>
      </c>
      <c r="J22" s="53">
        <v>0.29347826086956524</v>
      </c>
    </row>
    <row r="23" spans="1:10" x14ac:dyDescent="0.2">
      <c r="A23" t="s">
        <v>29</v>
      </c>
      <c r="B23">
        <v>171</v>
      </c>
      <c r="D23" s="56" t="s">
        <v>290</v>
      </c>
      <c r="E23" s="53">
        <v>0.34482758620689657</v>
      </c>
      <c r="F23" s="53">
        <v>0.6</v>
      </c>
      <c r="G23" s="53">
        <v>0</v>
      </c>
      <c r="H23" s="53">
        <v>0.7</v>
      </c>
      <c r="I23" s="53">
        <v>0.8666666666666667</v>
      </c>
      <c r="J23" s="53">
        <v>0.64130434782608692</v>
      </c>
    </row>
    <row r="24" spans="1:10" x14ac:dyDescent="0.2">
      <c r="A24" t="s">
        <v>29</v>
      </c>
      <c r="B24">
        <v>179</v>
      </c>
      <c r="D24" s="56" t="s">
        <v>291</v>
      </c>
      <c r="E24" s="53">
        <v>0</v>
      </c>
      <c r="F24" s="53">
        <v>0</v>
      </c>
      <c r="G24" s="53">
        <v>1</v>
      </c>
      <c r="H24" s="53">
        <v>0</v>
      </c>
      <c r="I24" s="53">
        <v>6.6666666666666666E-2</v>
      </c>
      <c r="J24" s="53">
        <v>6.5217391304347824E-2</v>
      </c>
    </row>
    <row r="25" spans="1:10" x14ac:dyDescent="0.2">
      <c r="A25" t="s">
        <v>70</v>
      </c>
      <c r="B25">
        <v>197</v>
      </c>
      <c r="D25" s="56" t="s">
        <v>258</v>
      </c>
      <c r="E25" s="53">
        <v>1</v>
      </c>
      <c r="F25" s="53">
        <v>1</v>
      </c>
      <c r="G25" s="53">
        <v>1</v>
      </c>
      <c r="H25" s="53">
        <v>1</v>
      </c>
      <c r="I25" s="53">
        <v>1</v>
      </c>
      <c r="J25" s="53">
        <v>1</v>
      </c>
    </row>
    <row r="26" spans="1:10" x14ac:dyDescent="0.2">
      <c r="A26" t="s">
        <v>70</v>
      </c>
      <c r="B26">
        <v>167</v>
      </c>
    </row>
    <row r="27" spans="1:10" x14ac:dyDescent="0.2">
      <c r="A27" t="s">
        <v>29</v>
      </c>
      <c r="B27">
        <v>183</v>
      </c>
    </row>
    <row r="28" spans="1:10" x14ac:dyDescent="0.2">
      <c r="A28" t="s">
        <v>35</v>
      </c>
      <c r="B28">
        <v>166</v>
      </c>
    </row>
    <row r="29" spans="1:10" x14ac:dyDescent="0.2">
      <c r="A29" t="s">
        <v>29</v>
      </c>
      <c r="B29">
        <v>200</v>
      </c>
      <c r="D29" s="55" t="s">
        <v>310</v>
      </c>
      <c r="E29" s="55" t="s">
        <v>262</v>
      </c>
    </row>
    <row r="30" spans="1:10" x14ac:dyDescent="0.2">
      <c r="A30" t="s">
        <v>35</v>
      </c>
      <c r="B30">
        <v>161</v>
      </c>
      <c r="D30" s="55" t="s">
        <v>257</v>
      </c>
      <c r="E30" t="s">
        <v>35</v>
      </c>
      <c r="F30" t="s">
        <v>92</v>
      </c>
      <c r="G30" t="s">
        <v>58</v>
      </c>
      <c r="H30" t="s">
        <v>70</v>
      </c>
      <c r="I30" t="s">
        <v>29</v>
      </c>
      <c r="J30" t="s">
        <v>258</v>
      </c>
    </row>
    <row r="31" spans="1:10" x14ac:dyDescent="0.2">
      <c r="A31" t="s">
        <v>29</v>
      </c>
      <c r="B31">
        <v>180</v>
      </c>
      <c r="D31" s="56" t="s">
        <v>289</v>
      </c>
      <c r="E31" s="53">
        <v>0.70370370370370372</v>
      </c>
      <c r="F31" s="53">
        <v>7.407407407407407E-2</v>
      </c>
      <c r="G31" s="53">
        <v>0</v>
      </c>
      <c r="H31" s="53">
        <v>0.1111111111111111</v>
      </c>
      <c r="I31" s="53">
        <v>0.1111111111111111</v>
      </c>
      <c r="J31" s="53">
        <v>1</v>
      </c>
    </row>
    <row r="32" spans="1:10" x14ac:dyDescent="0.2">
      <c r="A32" t="s">
        <v>29</v>
      </c>
      <c r="B32">
        <v>231</v>
      </c>
      <c r="D32" s="56" t="s">
        <v>290</v>
      </c>
      <c r="E32" s="53">
        <v>0.16949152542372881</v>
      </c>
      <c r="F32" s="53">
        <v>5.0847457627118647E-2</v>
      </c>
      <c r="G32" s="53">
        <v>0</v>
      </c>
      <c r="H32" s="53">
        <v>0.11864406779661017</v>
      </c>
      <c r="I32" s="53">
        <v>0.66101694915254239</v>
      </c>
      <c r="J32" s="53">
        <v>1</v>
      </c>
    </row>
    <row r="33" spans="1:10" x14ac:dyDescent="0.2">
      <c r="A33" t="s">
        <v>29</v>
      </c>
      <c r="B33">
        <v>173</v>
      </c>
      <c r="D33" s="56" t="s">
        <v>291</v>
      </c>
      <c r="E33" s="53">
        <v>0</v>
      </c>
      <c r="F33" s="53">
        <v>0</v>
      </c>
      <c r="G33" s="53">
        <v>0.5</v>
      </c>
      <c r="H33" s="53">
        <v>0</v>
      </c>
      <c r="I33" s="53">
        <v>0.5</v>
      </c>
      <c r="J33" s="53">
        <v>1</v>
      </c>
    </row>
    <row r="34" spans="1:10" x14ac:dyDescent="0.2">
      <c r="A34" t="s">
        <v>35</v>
      </c>
      <c r="B34">
        <v>165</v>
      </c>
      <c r="D34" s="56" t="s">
        <v>258</v>
      </c>
      <c r="E34" s="53">
        <v>0.31521739130434784</v>
      </c>
      <c r="F34" s="53">
        <v>5.434782608695652E-2</v>
      </c>
      <c r="G34" s="53">
        <v>3.2608695652173912E-2</v>
      </c>
      <c r="H34" s="53">
        <v>0.10869565217391304</v>
      </c>
      <c r="I34" s="53">
        <v>0.4891304347826087</v>
      </c>
      <c r="J34" s="53">
        <v>1</v>
      </c>
    </row>
    <row r="35" spans="1:10" x14ac:dyDescent="0.2">
      <c r="A35" t="s">
        <v>58</v>
      </c>
      <c r="B35">
        <v>267</v>
      </c>
    </row>
    <row r="36" spans="1:10" x14ac:dyDescent="0.2">
      <c r="A36" t="s">
        <v>29</v>
      </c>
      <c r="B36">
        <v>178</v>
      </c>
    </row>
    <row r="37" spans="1:10" ht="16" thickBot="1" x14ac:dyDescent="0.25">
      <c r="A37" t="s">
        <v>35</v>
      </c>
      <c r="B37">
        <v>172</v>
      </c>
    </row>
    <row r="38" spans="1:10" x14ac:dyDescent="0.2">
      <c r="A38" t="s">
        <v>29</v>
      </c>
      <c r="B38">
        <v>193</v>
      </c>
      <c r="D38" s="123" t="s">
        <v>15</v>
      </c>
      <c r="E38" s="123"/>
    </row>
    <row r="39" spans="1:10" x14ac:dyDescent="0.2">
      <c r="A39" t="s">
        <v>35</v>
      </c>
      <c r="B39">
        <v>181</v>
      </c>
      <c r="D39" t="s">
        <v>237</v>
      </c>
      <c r="E39">
        <v>188.80434782608697</v>
      </c>
    </row>
    <row r="40" spans="1:10" x14ac:dyDescent="0.2">
      <c r="A40" t="s">
        <v>35</v>
      </c>
      <c r="B40">
        <v>168</v>
      </c>
      <c r="D40" t="s">
        <v>227</v>
      </c>
      <c r="E40">
        <v>3.0669484426291773</v>
      </c>
    </row>
    <row r="41" spans="1:10" x14ac:dyDescent="0.2">
      <c r="A41" t="s">
        <v>29</v>
      </c>
      <c r="B41">
        <v>171</v>
      </c>
      <c r="D41" t="s">
        <v>238</v>
      </c>
      <c r="E41">
        <v>180.5</v>
      </c>
    </row>
    <row r="42" spans="1:10" x14ac:dyDescent="0.2">
      <c r="A42" t="s">
        <v>92</v>
      </c>
      <c r="B42">
        <v>184</v>
      </c>
      <c r="D42" t="s">
        <v>239</v>
      </c>
      <c r="E42">
        <v>168</v>
      </c>
    </row>
    <row r="43" spans="1:10" x14ac:dyDescent="0.2">
      <c r="A43" t="s">
        <v>29</v>
      </c>
      <c r="B43">
        <v>154</v>
      </c>
      <c r="D43" t="s">
        <v>240</v>
      </c>
      <c r="E43">
        <v>29.417136043071718</v>
      </c>
    </row>
    <row r="44" spans="1:10" x14ac:dyDescent="0.2">
      <c r="A44" t="s">
        <v>29</v>
      </c>
      <c r="B44">
        <v>228</v>
      </c>
      <c r="D44" t="s">
        <v>241</v>
      </c>
      <c r="E44">
        <v>865.36789297658925</v>
      </c>
    </row>
    <row r="45" spans="1:10" x14ac:dyDescent="0.2">
      <c r="A45" t="s">
        <v>35</v>
      </c>
      <c r="B45">
        <v>166</v>
      </c>
      <c r="D45" t="s">
        <v>242</v>
      </c>
      <c r="E45">
        <v>0.92262445725946085</v>
      </c>
    </row>
    <row r="46" spans="1:10" x14ac:dyDescent="0.2">
      <c r="A46" t="s">
        <v>35</v>
      </c>
      <c r="B46">
        <v>166</v>
      </c>
      <c r="D46" t="s">
        <v>243</v>
      </c>
      <c r="E46">
        <v>0.77953255009229594</v>
      </c>
    </row>
    <row r="47" spans="1:10" x14ac:dyDescent="0.2">
      <c r="A47" t="s">
        <v>29</v>
      </c>
      <c r="B47">
        <v>175</v>
      </c>
      <c r="D47" t="s">
        <v>244</v>
      </c>
      <c r="E47">
        <v>166</v>
      </c>
    </row>
    <row r="48" spans="1:10" x14ac:dyDescent="0.2">
      <c r="A48" t="s">
        <v>70</v>
      </c>
      <c r="B48">
        <v>195</v>
      </c>
      <c r="D48" t="s">
        <v>245</v>
      </c>
      <c r="E48">
        <v>104</v>
      </c>
    </row>
    <row r="49" spans="1:5" x14ac:dyDescent="0.2">
      <c r="A49" t="s">
        <v>92</v>
      </c>
      <c r="B49">
        <v>104</v>
      </c>
      <c r="D49" t="s">
        <v>246</v>
      </c>
      <c r="E49">
        <v>270</v>
      </c>
    </row>
    <row r="50" spans="1:5" x14ac:dyDescent="0.2">
      <c r="A50" t="s">
        <v>29</v>
      </c>
      <c r="B50">
        <v>188</v>
      </c>
      <c r="D50" t="s">
        <v>247</v>
      </c>
      <c r="E50">
        <v>17370</v>
      </c>
    </row>
    <row r="51" spans="1:5" x14ac:dyDescent="0.2">
      <c r="A51" t="s">
        <v>29</v>
      </c>
      <c r="B51">
        <v>237</v>
      </c>
      <c r="D51" t="s">
        <v>248</v>
      </c>
      <c r="E51">
        <v>92</v>
      </c>
    </row>
    <row r="52" spans="1:5" x14ac:dyDescent="0.2">
      <c r="A52" t="s">
        <v>29</v>
      </c>
      <c r="B52">
        <v>176</v>
      </c>
      <c r="D52" t="s">
        <v>249</v>
      </c>
      <c r="E52">
        <v>270</v>
      </c>
    </row>
    <row r="53" spans="1:5" x14ac:dyDescent="0.2">
      <c r="A53" t="s">
        <v>29</v>
      </c>
      <c r="B53">
        <v>183</v>
      </c>
      <c r="D53" t="s">
        <v>250</v>
      </c>
      <c r="E53">
        <v>104</v>
      </c>
    </row>
    <row r="54" spans="1:5" ht="16" thickBot="1" x14ac:dyDescent="0.25">
      <c r="A54" t="s">
        <v>29</v>
      </c>
      <c r="B54">
        <v>211</v>
      </c>
      <c r="D54" s="50" t="s">
        <v>275</v>
      </c>
      <c r="E54" s="50">
        <v>8.0689587567451753</v>
      </c>
    </row>
    <row r="55" spans="1:5" x14ac:dyDescent="0.2">
      <c r="A55" t="s">
        <v>35</v>
      </c>
      <c r="B55">
        <v>168</v>
      </c>
    </row>
    <row r="56" spans="1:5" x14ac:dyDescent="0.2">
      <c r="A56" t="s">
        <v>29</v>
      </c>
      <c r="B56">
        <v>180</v>
      </c>
    </row>
    <row r="57" spans="1:5" x14ac:dyDescent="0.2">
      <c r="A57" t="s">
        <v>29</v>
      </c>
      <c r="B57">
        <v>180</v>
      </c>
    </row>
    <row r="58" spans="1:5" x14ac:dyDescent="0.2">
      <c r="A58" t="s">
        <v>92</v>
      </c>
      <c r="B58">
        <v>188</v>
      </c>
    </row>
    <row r="59" spans="1:5" x14ac:dyDescent="0.2">
      <c r="A59" t="s">
        <v>35</v>
      </c>
      <c r="B59">
        <v>161</v>
      </c>
    </row>
    <row r="60" spans="1:5" x14ac:dyDescent="0.2">
      <c r="A60" t="s">
        <v>29</v>
      </c>
      <c r="B60">
        <v>177</v>
      </c>
    </row>
    <row r="61" spans="1:5" x14ac:dyDescent="0.2">
      <c r="A61" t="s">
        <v>35</v>
      </c>
      <c r="B61">
        <v>198</v>
      </c>
    </row>
    <row r="62" spans="1:5" x14ac:dyDescent="0.2">
      <c r="A62" t="s">
        <v>29</v>
      </c>
      <c r="B62">
        <v>232</v>
      </c>
    </row>
    <row r="63" spans="1:5" x14ac:dyDescent="0.2">
      <c r="A63" t="s">
        <v>29</v>
      </c>
      <c r="B63">
        <v>200</v>
      </c>
    </row>
    <row r="64" spans="1:5" x14ac:dyDescent="0.2">
      <c r="A64" t="s">
        <v>70</v>
      </c>
      <c r="B64">
        <v>197</v>
      </c>
    </row>
    <row r="65" spans="1:2" x14ac:dyDescent="0.2">
      <c r="A65" t="s">
        <v>58</v>
      </c>
      <c r="B65">
        <v>261</v>
      </c>
    </row>
    <row r="66" spans="1:2" x14ac:dyDescent="0.2">
      <c r="A66" t="s">
        <v>29</v>
      </c>
      <c r="B66">
        <v>209</v>
      </c>
    </row>
    <row r="67" spans="1:2" x14ac:dyDescent="0.2">
      <c r="A67" t="s">
        <v>35</v>
      </c>
      <c r="B67">
        <v>165</v>
      </c>
    </row>
    <row r="68" spans="1:2" x14ac:dyDescent="0.2">
      <c r="A68" t="s">
        <v>29</v>
      </c>
      <c r="B68">
        <v>193</v>
      </c>
    </row>
    <row r="69" spans="1:2" x14ac:dyDescent="0.2">
      <c r="A69" t="s">
        <v>29</v>
      </c>
      <c r="B69">
        <v>244</v>
      </c>
    </row>
    <row r="70" spans="1:2" x14ac:dyDescent="0.2">
      <c r="A70" t="s">
        <v>35</v>
      </c>
      <c r="B70">
        <v>156</v>
      </c>
    </row>
    <row r="71" spans="1:2" x14ac:dyDescent="0.2">
      <c r="A71" t="s">
        <v>29</v>
      </c>
      <c r="B71">
        <v>167</v>
      </c>
    </row>
    <row r="72" spans="1:2" x14ac:dyDescent="0.2">
      <c r="A72" t="s">
        <v>29</v>
      </c>
      <c r="B72">
        <v>188</v>
      </c>
    </row>
    <row r="73" spans="1:2" x14ac:dyDescent="0.2">
      <c r="A73" t="s">
        <v>29</v>
      </c>
      <c r="B73">
        <v>206</v>
      </c>
    </row>
    <row r="74" spans="1:2" x14ac:dyDescent="0.2">
      <c r="A74" t="s">
        <v>70</v>
      </c>
      <c r="B74">
        <v>215</v>
      </c>
    </row>
    <row r="75" spans="1:2" x14ac:dyDescent="0.2">
      <c r="A75" t="s">
        <v>35</v>
      </c>
      <c r="B75">
        <v>171</v>
      </c>
    </row>
    <row r="76" spans="1:2" x14ac:dyDescent="0.2">
      <c r="A76" t="s">
        <v>29</v>
      </c>
      <c r="B76">
        <v>216</v>
      </c>
    </row>
    <row r="77" spans="1:2" x14ac:dyDescent="0.2">
      <c r="A77" t="s">
        <v>29</v>
      </c>
      <c r="B77">
        <v>194</v>
      </c>
    </row>
    <row r="78" spans="1:2" x14ac:dyDescent="0.2">
      <c r="A78" t="s">
        <v>35</v>
      </c>
      <c r="B78">
        <v>168</v>
      </c>
    </row>
    <row r="79" spans="1:2" x14ac:dyDescent="0.2">
      <c r="A79" t="s">
        <v>58</v>
      </c>
      <c r="B79">
        <v>256</v>
      </c>
    </row>
    <row r="80" spans="1:2" x14ac:dyDescent="0.2">
      <c r="A80" t="s">
        <v>29</v>
      </c>
      <c r="B80">
        <v>219</v>
      </c>
    </row>
    <row r="81" spans="1:2" x14ac:dyDescent="0.2">
      <c r="A81" t="s">
        <v>29</v>
      </c>
      <c r="B81">
        <v>193</v>
      </c>
    </row>
    <row r="82" spans="1:2" x14ac:dyDescent="0.2">
      <c r="A82" t="s">
        <v>29</v>
      </c>
      <c r="B82">
        <v>181</v>
      </c>
    </row>
    <row r="83" spans="1:2" x14ac:dyDescent="0.2">
      <c r="A83" t="s">
        <v>29</v>
      </c>
      <c r="B83">
        <v>270</v>
      </c>
    </row>
    <row r="84" spans="1:2" x14ac:dyDescent="0.2">
      <c r="A84" t="s">
        <v>29</v>
      </c>
      <c r="B84">
        <v>175</v>
      </c>
    </row>
    <row r="85" spans="1:2" x14ac:dyDescent="0.2">
      <c r="A85" t="s">
        <v>35</v>
      </c>
      <c r="B85">
        <v>207</v>
      </c>
    </row>
    <row r="86" spans="1:2" x14ac:dyDescent="0.2">
      <c r="A86" t="s">
        <v>35</v>
      </c>
      <c r="B86">
        <v>171</v>
      </c>
    </row>
    <row r="87" spans="1:2" x14ac:dyDescent="0.2">
      <c r="A87" t="s">
        <v>29</v>
      </c>
      <c r="B87">
        <v>170</v>
      </c>
    </row>
    <row r="88" spans="1:2" x14ac:dyDescent="0.2">
      <c r="A88" t="s">
        <v>29</v>
      </c>
      <c r="B88">
        <v>222</v>
      </c>
    </row>
    <row r="89" spans="1:2" x14ac:dyDescent="0.2">
      <c r="A89" t="s">
        <v>35</v>
      </c>
      <c r="B89">
        <v>191</v>
      </c>
    </row>
    <row r="90" spans="1:2" x14ac:dyDescent="0.2">
      <c r="A90" t="s">
        <v>29</v>
      </c>
      <c r="B90">
        <v>258</v>
      </c>
    </row>
    <row r="91" spans="1:2" x14ac:dyDescent="0.2">
      <c r="A91" t="s">
        <v>35</v>
      </c>
      <c r="B91">
        <v>194</v>
      </c>
    </row>
    <row r="92" spans="1:2" x14ac:dyDescent="0.2">
      <c r="A92" t="s">
        <v>35</v>
      </c>
      <c r="B92">
        <v>232</v>
      </c>
    </row>
    <row r="93" spans="1:2" x14ac:dyDescent="0.2">
      <c r="A93" t="s">
        <v>29</v>
      </c>
      <c r="B93">
        <v>238</v>
      </c>
    </row>
  </sheetData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CF940-0B15-4B1A-B47F-6FC2EBCDC329}">
  <dimension ref="A1:H93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8.5" customWidth="1"/>
    <col min="3" max="3" width="26.1640625" customWidth="1"/>
    <col min="4" max="4" width="14.33203125" customWidth="1"/>
    <col min="6" max="6" width="48.83203125" customWidth="1"/>
    <col min="7" max="7" width="13.6640625" customWidth="1"/>
  </cols>
  <sheetData>
    <row r="1" spans="1:8" x14ac:dyDescent="0.2">
      <c r="A1" s="1" t="s">
        <v>1</v>
      </c>
    </row>
    <row r="2" spans="1:8" ht="16" thickBot="1" x14ac:dyDescent="0.25">
      <c r="A2">
        <v>55480</v>
      </c>
    </row>
    <row r="3" spans="1:8" x14ac:dyDescent="0.2">
      <c r="A3">
        <v>30000</v>
      </c>
      <c r="C3" s="51" t="s">
        <v>1</v>
      </c>
      <c r="D3" s="51"/>
      <c r="E3" s="2"/>
      <c r="F3" s="127" t="s">
        <v>168</v>
      </c>
      <c r="G3" s="2"/>
      <c r="H3" s="2"/>
    </row>
    <row r="4" spans="1:8" x14ac:dyDescent="0.2">
      <c r="A4">
        <v>56440</v>
      </c>
      <c r="E4" s="2"/>
      <c r="F4" s="2"/>
      <c r="G4" s="2"/>
      <c r="H4" s="2"/>
    </row>
    <row r="5" spans="1:8" x14ac:dyDescent="0.2">
      <c r="A5">
        <v>68040</v>
      </c>
      <c r="C5" t="s">
        <v>237</v>
      </c>
      <c r="D5">
        <v>55099.304347826088</v>
      </c>
      <c r="E5" s="2"/>
      <c r="F5" s="128" t="s">
        <v>169</v>
      </c>
      <c r="G5" s="2"/>
      <c r="H5" s="2"/>
    </row>
    <row r="6" spans="1:8" ht="16" thickBot="1" x14ac:dyDescent="0.25">
      <c r="A6">
        <v>32997</v>
      </c>
      <c r="C6" t="s">
        <v>227</v>
      </c>
      <c r="D6">
        <v>3067.2429875395269</v>
      </c>
      <c r="E6" s="2"/>
      <c r="F6" s="2"/>
      <c r="G6" s="2"/>
      <c r="H6" s="2"/>
    </row>
    <row r="7" spans="1:8" x14ac:dyDescent="0.2">
      <c r="A7">
        <v>105000</v>
      </c>
      <c r="C7" t="s">
        <v>238</v>
      </c>
      <c r="D7">
        <v>45000</v>
      </c>
      <c r="E7" s="2"/>
      <c r="F7" s="68" t="s">
        <v>170</v>
      </c>
      <c r="G7" s="69"/>
      <c r="H7" s="2"/>
    </row>
    <row r="8" spans="1:8" x14ac:dyDescent="0.2">
      <c r="A8">
        <v>31900</v>
      </c>
      <c r="C8" t="s">
        <v>239</v>
      </c>
      <c r="D8">
        <v>45000</v>
      </c>
      <c r="E8" s="2"/>
      <c r="F8" s="3"/>
      <c r="G8" s="4"/>
      <c r="H8" s="2"/>
    </row>
    <row r="9" spans="1:8" ht="16" thickBot="1" x14ac:dyDescent="0.25">
      <c r="A9">
        <v>29682</v>
      </c>
      <c r="C9" t="s">
        <v>240</v>
      </c>
      <c r="D9">
        <v>29419.96121860389</v>
      </c>
      <c r="E9" s="2"/>
      <c r="F9" s="70" t="s">
        <v>171</v>
      </c>
      <c r="G9" s="71"/>
      <c r="H9" s="2"/>
    </row>
    <row r="10" spans="1:8" x14ac:dyDescent="0.2">
      <c r="A10">
        <v>46380</v>
      </c>
      <c r="C10" t="s">
        <v>241</v>
      </c>
      <c r="D10">
        <v>865534118.10415685</v>
      </c>
      <c r="E10" s="2"/>
      <c r="F10" s="59" t="s">
        <v>173</v>
      </c>
      <c r="G10" s="60">
        <v>29419.96121860389</v>
      </c>
      <c r="H10" s="2"/>
    </row>
    <row r="11" spans="1:8" x14ac:dyDescent="0.2">
      <c r="A11">
        <v>55000</v>
      </c>
      <c r="C11" t="s">
        <v>242</v>
      </c>
      <c r="D11">
        <v>4.3333300388209182</v>
      </c>
      <c r="E11" s="2"/>
      <c r="F11" s="59" t="s">
        <v>175</v>
      </c>
      <c r="G11" s="61">
        <v>55099.304347826088</v>
      </c>
      <c r="H11" s="2"/>
    </row>
    <row r="12" spans="1:8" x14ac:dyDescent="0.2">
      <c r="A12">
        <v>69484</v>
      </c>
      <c r="C12" t="s">
        <v>243</v>
      </c>
      <c r="D12">
        <v>1.896801344511005</v>
      </c>
      <c r="E12" s="2"/>
      <c r="F12" s="59" t="s">
        <v>176</v>
      </c>
      <c r="G12" s="61">
        <v>92</v>
      </c>
      <c r="H12" s="2"/>
    </row>
    <row r="13" spans="1:8" ht="16" thickBot="1" x14ac:dyDescent="0.25">
      <c r="A13">
        <v>29234</v>
      </c>
      <c r="C13" t="s">
        <v>244</v>
      </c>
      <c r="D13">
        <v>160652</v>
      </c>
      <c r="E13" s="2"/>
      <c r="F13" s="59" t="s">
        <v>178</v>
      </c>
      <c r="G13" s="62">
        <v>6092.7013974992324</v>
      </c>
      <c r="H13" s="2"/>
    </row>
    <row r="14" spans="1:8" x14ac:dyDescent="0.2">
      <c r="A14">
        <v>40795</v>
      </c>
      <c r="C14" t="s">
        <v>245</v>
      </c>
      <c r="D14">
        <v>20129</v>
      </c>
      <c r="E14" s="2"/>
      <c r="F14" s="8"/>
      <c r="G14" s="9"/>
      <c r="H14" s="2"/>
    </row>
    <row r="15" spans="1:8" x14ac:dyDescent="0.2">
      <c r="A15">
        <v>65000</v>
      </c>
      <c r="C15" t="s">
        <v>246</v>
      </c>
      <c r="D15">
        <v>180781</v>
      </c>
      <c r="E15" s="2"/>
      <c r="F15" s="70" t="s">
        <v>179</v>
      </c>
      <c r="G15" s="72"/>
      <c r="H15" s="2"/>
    </row>
    <row r="16" spans="1:8" x14ac:dyDescent="0.2">
      <c r="A16">
        <v>34459</v>
      </c>
      <c r="C16" t="s">
        <v>247</v>
      </c>
      <c r="D16">
        <v>5069136</v>
      </c>
      <c r="E16" s="2"/>
      <c r="F16" s="7" t="s">
        <v>180</v>
      </c>
      <c r="G16" s="10">
        <f>G10/SQRT(G12)</f>
        <v>3067.2429875395269</v>
      </c>
      <c r="H16" s="2"/>
    </row>
    <row r="17" spans="1:8" x14ac:dyDescent="0.2">
      <c r="A17">
        <v>40936</v>
      </c>
      <c r="C17" t="s">
        <v>248</v>
      </c>
      <c r="D17">
        <v>92</v>
      </c>
      <c r="E17" s="2"/>
      <c r="F17" s="7" t="s">
        <v>182</v>
      </c>
      <c r="G17" s="11">
        <f>G12-1</f>
        <v>91</v>
      </c>
      <c r="H17" s="2"/>
    </row>
    <row r="18" spans="1:8" x14ac:dyDescent="0.2">
      <c r="A18">
        <v>180781</v>
      </c>
      <c r="C18" t="s">
        <v>249</v>
      </c>
      <c r="D18">
        <v>180781</v>
      </c>
      <c r="E18" s="2"/>
      <c r="F18" s="12" t="s">
        <v>184</v>
      </c>
      <c r="G18" s="10">
        <v>1.9863999999999999</v>
      </c>
      <c r="H18" s="2"/>
    </row>
    <row r="19" spans="1:8" x14ac:dyDescent="0.2">
      <c r="A19">
        <v>21421</v>
      </c>
      <c r="C19" t="s">
        <v>250</v>
      </c>
      <c r="D19">
        <v>20129</v>
      </c>
      <c r="E19" s="2"/>
      <c r="F19" s="7" t="s">
        <v>185</v>
      </c>
      <c r="G19" s="10">
        <f>G16*G18</f>
        <v>6092.7714704485161</v>
      </c>
      <c r="H19" s="2"/>
    </row>
    <row r="20" spans="1:8" ht="16" thickBot="1" x14ac:dyDescent="0.25">
      <c r="A20">
        <v>30000</v>
      </c>
      <c r="C20" s="50" t="s">
        <v>251</v>
      </c>
      <c r="D20" s="50">
        <v>6092.7013974992324</v>
      </c>
      <c r="E20" s="2"/>
      <c r="F20" s="13"/>
      <c r="G20" s="14"/>
      <c r="H20" s="2"/>
    </row>
    <row r="21" spans="1:8" x14ac:dyDescent="0.2">
      <c r="A21">
        <v>31681</v>
      </c>
      <c r="E21" s="2"/>
      <c r="F21" s="70" t="s">
        <v>186</v>
      </c>
      <c r="G21" s="72"/>
      <c r="H21" s="2"/>
    </row>
    <row r="22" spans="1:8" x14ac:dyDescent="0.2">
      <c r="A22">
        <v>29146</v>
      </c>
      <c r="E22" s="2"/>
      <c r="F22" s="7" t="s">
        <v>187</v>
      </c>
      <c r="G22" s="124">
        <f>G11-G19</f>
        <v>49006.532877377569</v>
      </c>
      <c r="H22" s="2"/>
    </row>
    <row r="23" spans="1:8" ht="16" thickBot="1" x14ac:dyDescent="0.25">
      <c r="A23">
        <v>58620</v>
      </c>
      <c r="E23" s="2"/>
      <c r="F23" s="15" t="s">
        <v>188</v>
      </c>
      <c r="G23" s="125">
        <f>G11+G19</f>
        <v>61192.075818274607</v>
      </c>
      <c r="H23" s="2"/>
    </row>
    <row r="24" spans="1:8" x14ac:dyDescent="0.2">
      <c r="A24">
        <v>35000</v>
      </c>
      <c r="E24" s="2"/>
      <c r="F24" s="2"/>
      <c r="G24" s="2"/>
      <c r="H24" s="2"/>
    </row>
    <row r="25" spans="1:8" x14ac:dyDescent="0.2">
      <c r="A25">
        <v>125000</v>
      </c>
    </row>
    <row r="26" spans="1:8" x14ac:dyDescent="0.2">
      <c r="A26">
        <v>61480</v>
      </c>
    </row>
    <row r="27" spans="1:8" x14ac:dyDescent="0.2">
      <c r="A27">
        <v>45000</v>
      </c>
    </row>
    <row r="28" spans="1:8" x14ac:dyDescent="0.2">
      <c r="A28">
        <v>33000</v>
      </c>
    </row>
    <row r="29" spans="1:8" x14ac:dyDescent="0.2">
      <c r="A29">
        <v>60437</v>
      </c>
    </row>
    <row r="30" spans="1:8" x14ac:dyDescent="0.2">
      <c r="A30">
        <v>38017</v>
      </c>
    </row>
    <row r="31" spans="1:8" x14ac:dyDescent="0.2">
      <c r="A31">
        <v>34361</v>
      </c>
    </row>
    <row r="32" spans="1:8" x14ac:dyDescent="0.2">
      <c r="A32">
        <v>67358</v>
      </c>
    </row>
    <row r="33" spans="1:1" x14ac:dyDescent="0.2">
      <c r="A33">
        <v>38105</v>
      </c>
    </row>
    <row r="34" spans="1:1" x14ac:dyDescent="0.2">
      <c r="A34">
        <v>31184</v>
      </c>
    </row>
    <row r="35" spans="1:1" x14ac:dyDescent="0.2">
      <c r="A35">
        <v>75000</v>
      </c>
    </row>
    <row r="36" spans="1:1" x14ac:dyDescent="0.2">
      <c r="A36">
        <v>32646</v>
      </c>
    </row>
    <row r="37" spans="1:1" x14ac:dyDescent="0.2">
      <c r="A37">
        <v>37237</v>
      </c>
    </row>
    <row r="38" spans="1:1" x14ac:dyDescent="0.2">
      <c r="A38">
        <v>50000</v>
      </c>
    </row>
    <row r="39" spans="1:1" x14ac:dyDescent="0.2">
      <c r="A39">
        <v>45000</v>
      </c>
    </row>
    <row r="40" spans="1:1" x14ac:dyDescent="0.2">
      <c r="A40">
        <v>33133</v>
      </c>
    </row>
    <row r="41" spans="1:1" x14ac:dyDescent="0.2">
      <c r="A41">
        <v>45000</v>
      </c>
    </row>
    <row r="42" spans="1:1" x14ac:dyDescent="0.2">
      <c r="A42">
        <v>79990</v>
      </c>
    </row>
    <row r="43" spans="1:1" x14ac:dyDescent="0.2">
      <c r="A43">
        <v>33971</v>
      </c>
    </row>
    <row r="44" spans="1:1" x14ac:dyDescent="0.2">
      <c r="A44">
        <v>81639</v>
      </c>
    </row>
    <row r="45" spans="1:1" x14ac:dyDescent="0.2">
      <c r="A45">
        <v>24534</v>
      </c>
    </row>
    <row r="46" spans="1:1" x14ac:dyDescent="0.2">
      <c r="A46">
        <v>20129</v>
      </c>
    </row>
    <row r="47" spans="1:1" x14ac:dyDescent="0.2">
      <c r="A47">
        <v>36837</v>
      </c>
    </row>
    <row r="48" spans="1:1" x14ac:dyDescent="0.2">
      <c r="A48">
        <v>102945</v>
      </c>
    </row>
    <row r="49" spans="1:1" x14ac:dyDescent="0.2">
      <c r="A49">
        <v>149000</v>
      </c>
    </row>
    <row r="50" spans="1:1" x14ac:dyDescent="0.2">
      <c r="A50">
        <v>36057</v>
      </c>
    </row>
    <row r="51" spans="1:1" x14ac:dyDescent="0.2">
      <c r="A51">
        <v>79445</v>
      </c>
    </row>
    <row r="52" spans="1:1" x14ac:dyDescent="0.2">
      <c r="A52">
        <v>35000</v>
      </c>
    </row>
    <row r="53" spans="1:1" x14ac:dyDescent="0.2">
      <c r="A53">
        <v>40000</v>
      </c>
    </row>
    <row r="54" spans="1:1" x14ac:dyDescent="0.2">
      <c r="A54">
        <v>85990</v>
      </c>
    </row>
    <row r="55" spans="1:1" x14ac:dyDescent="0.2">
      <c r="A55">
        <v>35921</v>
      </c>
    </row>
    <row r="56" spans="1:1" x14ac:dyDescent="0.2">
      <c r="A56">
        <v>37422</v>
      </c>
    </row>
    <row r="57" spans="1:1" x14ac:dyDescent="0.2">
      <c r="A57">
        <v>40000</v>
      </c>
    </row>
    <row r="58" spans="1:1" x14ac:dyDescent="0.2">
      <c r="A58">
        <v>96990</v>
      </c>
    </row>
    <row r="59" spans="1:1" x14ac:dyDescent="0.2">
      <c r="A59">
        <v>29234</v>
      </c>
    </row>
    <row r="60" spans="1:1" x14ac:dyDescent="0.2">
      <c r="A60">
        <v>65620</v>
      </c>
    </row>
    <row r="61" spans="1:1" x14ac:dyDescent="0.2">
      <c r="A61">
        <v>50000</v>
      </c>
    </row>
    <row r="62" spans="1:1" x14ac:dyDescent="0.2">
      <c r="A62">
        <v>75351</v>
      </c>
    </row>
    <row r="63" spans="1:1" x14ac:dyDescent="0.2">
      <c r="A63">
        <v>54475</v>
      </c>
    </row>
    <row r="64" spans="1:1" x14ac:dyDescent="0.2">
      <c r="A64">
        <v>109302</v>
      </c>
    </row>
    <row r="65" spans="1:1" x14ac:dyDescent="0.2">
      <c r="A65">
        <v>55000</v>
      </c>
    </row>
    <row r="66" spans="1:1" x14ac:dyDescent="0.2">
      <c r="A66">
        <v>62900</v>
      </c>
    </row>
    <row r="67" spans="1:1" x14ac:dyDescent="0.2">
      <c r="A67">
        <v>41526</v>
      </c>
    </row>
    <row r="68" spans="1:1" x14ac:dyDescent="0.2">
      <c r="A68">
        <v>45000</v>
      </c>
    </row>
    <row r="69" spans="1:1" x14ac:dyDescent="0.2">
      <c r="A69">
        <v>64000</v>
      </c>
    </row>
    <row r="70" spans="1:1" x14ac:dyDescent="0.2">
      <c r="A70">
        <v>25500</v>
      </c>
    </row>
    <row r="71" spans="1:1" x14ac:dyDescent="0.2">
      <c r="A71">
        <v>34400</v>
      </c>
    </row>
    <row r="72" spans="1:1" x14ac:dyDescent="0.2">
      <c r="A72">
        <v>57500</v>
      </c>
    </row>
    <row r="73" spans="1:1" x14ac:dyDescent="0.2">
      <c r="A73">
        <v>54000</v>
      </c>
    </row>
    <row r="74" spans="1:1" x14ac:dyDescent="0.2">
      <c r="A74">
        <v>148301</v>
      </c>
    </row>
    <row r="75" spans="1:1" x14ac:dyDescent="0.2">
      <c r="A75">
        <v>38987</v>
      </c>
    </row>
    <row r="76" spans="1:1" x14ac:dyDescent="0.2">
      <c r="A76">
        <v>102990</v>
      </c>
    </row>
    <row r="77" spans="1:1" x14ac:dyDescent="0.2">
      <c r="A77">
        <v>46900</v>
      </c>
    </row>
    <row r="78" spans="1:1" x14ac:dyDescent="0.2">
      <c r="A78">
        <v>34900</v>
      </c>
    </row>
    <row r="79" spans="1:1" x14ac:dyDescent="0.2">
      <c r="A79">
        <v>45000</v>
      </c>
    </row>
    <row r="80" spans="1:1" x14ac:dyDescent="0.2">
      <c r="A80">
        <v>69551</v>
      </c>
    </row>
    <row r="81" spans="1:1" x14ac:dyDescent="0.2">
      <c r="A81">
        <v>47500</v>
      </c>
    </row>
    <row r="82" spans="1:1" x14ac:dyDescent="0.2">
      <c r="A82">
        <v>37500</v>
      </c>
    </row>
    <row r="83" spans="1:1" x14ac:dyDescent="0.2">
      <c r="A83">
        <v>93800</v>
      </c>
    </row>
    <row r="84" spans="1:1" x14ac:dyDescent="0.2">
      <c r="A84">
        <v>36837</v>
      </c>
    </row>
    <row r="85" spans="1:1" x14ac:dyDescent="0.2">
      <c r="A85">
        <v>57500</v>
      </c>
    </row>
    <row r="86" spans="1:1" x14ac:dyDescent="0.2">
      <c r="A86">
        <v>35575</v>
      </c>
    </row>
    <row r="87" spans="1:1" x14ac:dyDescent="0.2">
      <c r="A87">
        <v>33133</v>
      </c>
    </row>
    <row r="88" spans="1:1" x14ac:dyDescent="0.2">
      <c r="A88">
        <v>53500</v>
      </c>
    </row>
    <row r="89" spans="1:1" x14ac:dyDescent="0.2">
      <c r="A89">
        <v>45000</v>
      </c>
    </row>
    <row r="90" spans="1:1" x14ac:dyDescent="0.2">
      <c r="A90">
        <v>96050</v>
      </c>
    </row>
    <row r="91" spans="1:1" x14ac:dyDescent="0.2">
      <c r="A91">
        <v>50000</v>
      </c>
    </row>
    <row r="92" spans="1:1" x14ac:dyDescent="0.2">
      <c r="A92">
        <v>65000</v>
      </c>
    </row>
    <row r="93" spans="1:1" x14ac:dyDescent="0.2">
      <c r="A93">
        <v>62000</v>
      </c>
    </row>
  </sheetData>
  <mergeCells count="4">
    <mergeCell ref="F7:G7"/>
    <mergeCell ref="F9:G9"/>
    <mergeCell ref="F15:G15"/>
    <mergeCell ref="F21:G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B434-19A6-44AB-B95B-2685AE781E0F}">
  <dimension ref="A1:N93"/>
  <sheetViews>
    <sheetView workbookViewId="0">
      <selection activeCell="E39" sqref="E39"/>
    </sheetView>
  </sheetViews>
  <sheetFormatPr baseColWidth="10" defaultColWidth="8.83203125" defaultRowHeight="15" x14ac:dyDescent="0.2"/>
  <cols>
    <col min="1" max="1" width="10.83203125" customWidth="1"/>
    <col min="3" max="3" width="11.6640625" bestFit="1" customWidth="1"/>
    <col min="4" max="4" width="20.6640625" customWidth="1"/>
    <col min="7" max="7" width="47.33203125" customWidth="1"/>
    <col min="8" max="8" width="11" customWidth="1"/>
  </cols>
  <sheetData>
    <row r="1" spans="1:14" x14ac:dyDescent="0.2">
      <c r="A1" s="1" t="s">
        <v>7</v>
      </c>
    </row>
    <row r="2" spans="1:14" x14ac:dyDescent="0.2">
      <c r="A2" t="s">
        <v>70</v>
      </c>
    </row>
    <row r="3" spans="1:14" x14ac:dyDescent="0.2">
      <c r="A3" t="s">
        <v>35</v>
      </c>
    </row>
    <row r="4" spans="1:14" x14ac:dyDescent="0.2">
      <c r="A4" t="s">
        <v>92</v>
      </c>
      <c r="C4" s="55" t="s">
        <v>311</v>
      </c>
      <c r="D4" t="s">
        <v>256</v>
      </c>
      <c r="F4" s="2"/>
      <c r="G4" s="2"/>
      <c r="H4" s="2"/>
      <c r="I4" s="2"/>
      <c r="J4" s="131"/>
      <c r="K4" s="131"/>
      <c r="L4" s="131"/>
      <c r="M4" s="131"/>
      <c r="N4" s="131"/>
    </row>
    <row r="5" spans="1:14" x14ac:dyDescent="0.2">
      <c r="A5" t="s">
        <v>29</v>
      </c>
      <c r="C5" s="56" t="s">
        <v>35</v>
      </c>
      <c r="D5">
        <v>29</v>
      </c>
      <c r="F5" s="2"/>
      <c r="G5" s="126" t="s">
        <v>189</v>
      </c>
      <c r="H5" s="126"/>
      <c r="I5" s="2"/>
      <c r="J5" s="131"/>
      <c r="K5" s="132"/>
      <c r="L5" s="133"/>
      <c r="M5" s="133"/>
      <c r="N5" s="132"/>
    </row>
    <row r="6" spans="1:14" ht="16" thickBot="1" x14ac:dyDescent="0.25">
      <c r="A6" t="s">
        <v>35</v>
      </c>
      <c r="C6" s="56" t="s">
        <v>92</v>
      </c>
      <c r="D6">
        <v>5</v>
      </c>
      <c r="F6" s="2"/>
      <c r="G6" s="2"/>
      <c r="H6" s="2"/>
      <c r="I6" s="2"/>
      <c r="J6" s="131"/>
      <c r="K6" s="132"/>
      <c r="L6" s="134"/>
      <c r="M6" s="134"/>
      <c r="N6" s="132"/>
    </row>
    <row r="7" spans="1:14" x14ac:dyDescent="0.2">
      <c r="A7" t="s">
        <v>70</v>
      </c>
      <c r="C7" s="56" t="s">
        <v>58</v>
      </c>
      <c r="D7">
        <v>3</v>
      </c>
      <c r="F7" s="2"/>
      <c r="G7" s="73" t="s">
        <v>190</v>
      </c>
      <c r="H7" s="74"/>
      <c r="I7" s="2"/>
      <c r="J7" s="131"/>
      <c r="K7" s="132"/>
      <c r="L7" s="135"/>
      <c r="M7" s="135"/>
      <c r="N7" s="132"/>
    </row>
    <row r="8" spans="1:14" x14ac:dyDescent="0.2">
      <c r="A8" t="s">
        <v>35</v>
      </c>
      <c r="C8" s="56" t="s">
        <v>70</v>
      </c>
      <c r="D8">
        <v>10</v>
      </c>
      <c r="F8" s="2"/>
      <c r="G8" s="16"/>
      <c r="H8" s="17"/>
      <c r="I8" s="2"/>
      <c r="J8" s="131"/>
      <c r="K8" s="136"/>
      <c r="L8" s="137"/>
      <c r="M8" s="137"/>
      <c r="N8" s="132"/>
    </row>
    <row r="9" spans="1:14" x14ac:dyDescent="0.2">
      <c r="A9" t="s">
        <v>35</v>
      </c>
      <c r="C9" s="56" t="s">
        <v>29</v>
      </c>
      <c r="D9">
        <v>45</v>
      </c>
      <c r="F9" s="2"/>
      <c r="G9" s="70" t="s">
        <v>171</v>
      </c>
      <c r="H9" s="72"/>
      <c r="I9" s="2"/>
      <c r="J9" s="131"/>
      <c r="K9" s="136"/>
      <c r="L9" s="138"/>
      <c r="M9" s="138"/>
      <c r="N9" s="132"/>
    </row>
    <row r="10" spans="1:14" x14ac:dyDescent="0.2">
      <c r="A10" t="s">
        <v>70</v>
      </c>
      <c r="C10" s="56" t="s">
        <v>258</v>
      </c>
      <c r="D10">
        <v>92</v>
      </c>
      <c r="F10" s="2"/>
      <c r="G10" s="7" t="s">
        <v>176</v>
      </c>
      <c r="H10" s="145">
        <v>92</v>
      </c>
      <c r="I10" s="2"/>
      <c r="J10" s="131"/>
      <c r="K10" s="136"/>
      <c r="L10" s="139"/>
      <c r="M10" s="140"/>
      <c r="N10" s="132"/>
    </row>
    <row r="11" spans="1:14" x14ac:dyDescent="0.2">
      <c r="A11" t="s">
        <v>29</v>
      </c>
      <c r="F11" s="2"/>
      <c r="G11" s="7" t="s">
        <v>191</v>
      </c>
      <c r="H11" s="145">
        <v>34</v>
      </c>
      <c r="I11" s="2"/>
      <c r="J11" s="131"/>
      <c r="K11" s="136"/>
      <c r="L11" s="139"/>
      <c r="M11" s="140"/>
      <c r="N11" s="132"/>
    </row>
    <row r="12" spans="1:14" x14ac:dyDescent="0.2">
      <c r="A12" t="s">
        <v>29</v>
      </c>
      <c r="F12" s="2"/>
      <c r="G12" s="7" t="s">
        <v>178</v>
      </c>
      <c r="H12" s="146">
        <v>0.95</v>
      </c>
      <c r="I12" s="2"/>
      <c r="J12" s="131"/>
      <c r="K12" s="136"/>
      <c r="L12" s="139"/>
      <c r="M12" s="141"/>
      <c r="N12" s="132"/>
    </row>
    <row r="13" spans="1:14" x14ac:dyDescent="0.2">
      <c r="A13" t="s">
        <v>35</v>
      </c>
      <c r="F13" s="2"/>
      <c r="G13" s="7"/>
      <c r="H13" s="18"/>
      <c r="I13" s="2"/>
      <c r="J13" s="131"/>
      <c r="K13" s="136"/>
      <c r="L13" s="139"/>
      <c r="M13" s="142"/>
      <c r="N13" s="132"/>
    </row>
    <row r="14" spans="1:14" x14ac:dyDescent="0.2">
      <c r="A14" t="s">
        <v>29</v>
      </c>
      <c r="C14" s="55" t="s">
        <v>312</v>
      </c>
      <c r="D14" t="s">
        <v>308</v>
      </c>
      <c r="F14" s="2"/>
      <c r="G14" s="7"/>
      <c r="H14" s="11"/>
      <c r="I14" s="2"/>
      <c r="J14" s="131"/>
      <c r="K14" s="136"/>
      <c r="L14" s="139"/>
      <c r="M14" s="139"/>
      <c r="N14" s="132"/>
    </row>
    <row r="15" spans="1:14" x14ac:dyDescent="0.2">
      <c r="A15" t="s">
        <v>70</v>
      </c>
      <c r="C15" s="56" t="s">
        <v>35</v>
      </c>
      <c r="D15" s="53">
        <v>0.31521739130434784</v>
      </c>
      <c r="F15" s="2"/>
      <c r="G15" s="75" t="s">
        <v>179</v>
      </c>
      <c r="H15" s="76"/>
      <c r="I15" s="2"/>
      <c r="J15" s="131"/>
      <c r="K15" s="136"/>
      <c r="L15" s="138"/>
      <c r="M15" s="138"/>
      <c r="N15" s="132"/>
    </row>
    <row r="16" spans="1:14" x14ac:dyDescent="0.2">
      <c r="A16" t="s">
        <v>92</v>
      </c>
      <c r="C16" s="56" t="s">
        <v>92</v>
      </c>
      <c r="D16" s="53">
        <v>5.434782608695652E-2</v>
      </c>
      <c r="F16" s="2"/>
      <c r="G16" s="7" t="s">
        <v>192</v>
      </c>
      <c r="H16" s="18">
        <f>H11/H10</f>
        <v>0.36956521739130432</v>
      </c>
      <c r="I16" s="2"/>
      <c r="J16" s="131"/>
      <c r="K16" s="136"/>
      <c r="L16" s="139"/>
      <c r="M16" s="142"/>
      <c r="N16" s="132"/>
    </row>
    <row r="17" spans="1:14" x14ac:dyDescent="0.2">
      <c r="A17" t="s">
        <v>35</v>
      </c>
      <c r="C17" s="56" t="s">
        <v>58</v>
      </c>
      <c r="D17" s="53">
        <v>3.2608695652173912E-2</v>
      </c>
      <c r="F17" s="2"/>
      <c r="G17" s="7" t="s">
        <v>181</v>
      </c>
      <c r="H17" s="10">
        <v>1.96</v>
      </c>
      <c r="I17" s="2"/>
      <c r="J17" s="131"/>
      <c r="K17" s="136"/>
      <c r="L17" s="139"/>
      <c r="M17" s="143"/>
      <c r="N17" s="132"/>
    </row>
    <row r="18" spans="1:14" x14ac:dyDescent="0.2">
      <c r="A18" t="s">
        <v>70</v>
      </c>
      <c r="C18" s="56" t="s">
        <v>70</v>
      </c>
      <c r="D18" s="53">
        <v>0.10869565217391304</v>
      </c>
      <c r="F18" s="2"/>
      <c r="G18" s="7" t="s">
        <v>193</v>
      </c>
      <c r="H18" s="11">
        <f>SQRT(H16*(1-H16)/H10)</f>
        <v>5.0323601460709563E-2</v>
      </c>
      <c r="I18" s="2"/>
      <c r="J18" s="131"/>
      <c r="K18" s="136"/>
      <c r="L18" s="139"/>
      <c r="M18" s="139"/>
      <c r="N18" s="132"/>
    </row>
    <row r="19" spans="1:14" x14ac:dyDescent="0.2">
      <c r="A19" t="s">
        <v>35</v>
      </c>
      <c r="C19" s="56" t="s">
        <v>29</v>
      </c>
      <c r="D19" s="53">
        <v>0.4891304347826087</v>
      </c>
      <c r="F19" s="2"/>
      <c r="G19" s="7" t="s">
        <v>194</v>
      </c>
      <c r="H19" s="10">
        <f>H18*H17</f>
        <v>9.8634258862990737E-2</v>
      </c>
      <c r="I19" s="2"/>
      <c r="J19" s="131"/>
      <c r="K19" s="136"/>
      <c r="L19" s="139"/>
      <c r="M19" s="143"/>
      <c r="N19" s="132"/>
    </row>
    <row r="20" spans="1:14" x14ac:dyDescent="0.2">
      <c r="A20" t="s">
        <v>29</v>
      </c>
      <c r="C20" s="56" t="s">
        <v>258</v>
      </c>
      <c r="D20" s="53">
        <v>1</v>
      </c>
      <c r="F20" s="2"/>
      <c r="G20" s="7"/>
      <c r="H20" s="11"/>
      <c r="I20" s="2"/>
      <c r="J20" s="131"/>
      <c r="K20" s="136"/>
      <c r="L20" s="139"/>
      <c r="M20" s="139"/>
      <c r="N20" s="132"/>
    </row>
    <row r="21" spans="1:14" x14ac:dyDescent="0.2">
      <c r="A21" t="s">
        <v>35</v>
      </c>
      <c r="F21" s="2"/>
      <c r="G21" s="75" t="s">
        <v>186</v>
      </c>
      <c r="H21" s="76"/>
      <c r="I21" s="2"/>
      <c r="J21" s="131"/>
      <c r="K21" s="132"/>
      <c r="L21" s="135"/>
      <c r="M21" s="135"/>
      <c r="N21" s="132"/>
    </row>
    <row r="22" spans="1:14" x14ac:dyDescent="0.2">
      <c r="A22" t="s">
        <v>35</v>
      </c>
      <c r="F22" s="2"/>
      <c r="G22" s="7" t="s">
        <v>195</v>
      </c>
      <c r="H22" s="129">
        <f>H16-H19</f>
        <v>0.27093095852831361</v>
      </c>
      <c r="I22" s="2"/>
      <c r="J22" s="131"/>
      <c r="K22" s="132"/>
      <c r="L22" s="134"/>
      <c r="M22" s="144"/>
      <c r="N22" s="132"/>
    </row>
    <row r="23" spans="1:14" ht="16" thickBot="1" x14ac:dyDescent="0.25">
      <c r="A23" t="s">
        <v>29</v>
      </c>
      <c r="F23" s="2"/>
      <c r="G23" s="15" t="s">
        <v>196</v>
      </c>
      <c r="H23" s="130">
        <f>H16+H19</f>
        <v>0.46819947625429503</v>
      </c>
      <c r="I23" s="2"/>
      <c r="J23" s="131"/>
      <c r="K23" s="132"/>
      <c r="L23" s="134"/>
      <c r="M23" s="144"/>
      <c r="N23" s="132"/>
    </row>
    <row r="24" spans="1:14" x14ac:dyDescent="0.2">
      <c r="A24" t="s">
        <v>29</v>
      </c>
      <c r="F24" s="2"/>
      <c r="G24" s="2"/>
      <c r="H24" s="2"/>
      <c r="I24" s="2"/>
      <c r="J24" s="131"/>
      <c r="K24" s="132"/>
      <c r="L24" s="132"/>
      <c r="M24" s="132"/>
      <c r="N24" s="132"/>
    </row>
    <row r="25" spans="1:14" x14ac:dyDescent="0.2">
      <c r="A25" t="s">
        <v>70</v>
      </c>
      <c r="J25" s="131"/>
      <c r="K25" s="132"/>
      <c r="L25" s="132"/>
      <c r="M25" s="132"/>
      <c r="N25" s="132"/>
    </row>
    <row r="26" spans="1:14" x14ac:dyDescent="0.2">
      <c r="A26" t="s">
        <v>70</v>
      </c>
      <c r="F26" s="2"/>
      <c r="G26" s="2"/>
      <c r="H26" s="2"/>
      <c r="I26" s="2"/>
      <c r="J26" s="131"/>
      <c r="K26" s="132"/>
      <c r="L26" s="132"/>
      <c r="M26" s="132"/>
      <c r="N26" s="132"/>
    </row>
    <row r="27" spans="1:14" x14ac:dyDescent="0.2">
      <c r="A27" t="s">
        <v>29</v>
      </c>
      <c r="F27" s="2"/>
      <c r="I27" s="2"/>
      <c r="J27" s="131"/>
      <c r="K27" s="132"/>
      <c r="L27" s="132"/>
      <c r="M27" s="132"/>
      <c r="N27" s="132"/>
    </row>
    <row r="28" spans="1:14" x14ac:dyDescent="0.2">
      <c r="A28" t="s">
        <v>35</v>
      </c>
      <c r="F28" s="2"/>
      <c r="I28" s="2"/>
    </row>
    <row r="29" spans="1:14" x14ac:dyDescent="0.2">
      <c r="A29" t="s">
        <v>29</v>
      </c>
      <c r="F29" s="2"/>
      <c r="I29" s="2"/>
    </row>
    <row r="30" spans="1:14" x14ac:dyDescent="0.2">
      <c r="A30" t="s">
        <v>35</v>
      </c>
      <c r="F30" s="2"/>
      <c r="I30" s="2"/>
    </row>
    <row r="31" spans="1:14" x14ac:dyDescent="0.2">
      <c r="A31" t="s">
        <v>29</v>
      </c>
      <c r="F31" s="2"/>
      <c r="I31" s="2"/>
    </row>
    <row r="32" spans="1:14" x14ac:dyDescent="0.2">
      <c r="A32" t="s">
        <v>29</v>
      </c>
      <c r="F32" s="2"/>
      <c r="I32" s="2"/>
    </row>
    <row r="33" spans="1:9" x14ac:dyDescent="0.2">
      <c r="A33" t="s">
        <v>29</v>
      </c>
      <c r="F33" s="2"/>
      <c r="I33" s="2"/>
    </row>
    <row r="34" spans="1:9" x14ac:dyDescent="0.2">
      <c r="A34" t="s">
        <v>35</v>
      </c>
      <c r="F34" s="2"/>
      <c r="I34" s="2"/>
    </row>
    <row r="35" spans="1:9" x14ac:dyDescent="0.2">
      <c r="A35" t="s">
        <v>58</v>
      </c>
      <c r="F35" s="2"/>
      <c r="I35" s="2"/>
    </row>
    <row r="36" spans="1:9" x14ac:dyDescent="0.2">
      <c r="A36" t="s">
        <v>29</v>
      </c>
      <c r="F36" s="2"/>
      <c r="I36" s="2"/>
    </row>
    <row r="37" spans="1:9" x14ac:dyDescent="0.2">
      <c r="A37" t="s">
        <v>35</v>
      </c>
      <c r="F37" s="2"/>
      <c r="I37" s="2"/>
    </row>
    <row r="38" spans="1:9" x14ac:dyDescent="0.2">
      <c r="A38" t="s">
        <v>29</v>
      </c>
      <c r="F38" s="2"/>
      <c r="I38" s="2"/>
    </row>
    <row r="39" spans="1:9" x14ac:dyDescent="0.2">
      <c r="A39" t="s">
        <v>35</v>
      </c>
      <c r="F39" s="2"/>
      <c r="I39" s="2"/>
    </row>
    <row r="40" spans="1:9" x14ac:dyDescent="0.2">
      <c r="A40" t="s">
        <v>35</v>
      </c>
      <c r="F40" s="2"/>
      <c r="I40" s="2"/>
    </row>
    <row r="41" spans="1:9" x14ac:dyDescent="0.2">
      <c r="A41" t="s">
        <v>29</v>
      </c>
      <c r="F41" s="2"/>
      <c r="I41" s="2"/>
    </row>
    <row r="42" spans="1:9" x14ac:dyDescent="0.2">
      <c r="A42" t="s">
        <v>92</v>
      </c>
      <c r="F42" s="2"/>
      <c r="I42" s="2"/>
    </row>
    <row r="43" spans="1:9" x14ac:dyDescent="0.2">
      <c r="A43" t="s">
        <v>29</v>
      </c>
      <c r="F43" s="2"/>
      <c r="I43" s="2"/>
    </row>
    <row r="44" spans="1:9" x14ac:dyDescent="0.2">
      <c r="A44" t="s">
        <v>29</v>
      </c>
      <c r="F44" s="2"/>
      <c r="I44" s="2"/>
    </row>
    <row r="45" spans="1:9" x14ac:dyDescent="0.2">
      <c r="A45" t="s">
        <v>35</v>
      </c>
      <c r="F45" s="2"/>
      <c r="I45" s="2"/>
    </row>
    <row r="46" spans="1:9" x14ac:dyDescent="0.2">
      <c r="A46" t="s">
        <v>35</v>
      </c>
      <c r="F46" s="2"/>
      <c r="G46" s="2"/>
      <c r="H46" s="2"/>
      <c r="I46" s="2"/>
    </row>
    <row r="47" spans="1:9" x14ac:dyDescent="0.2">
      <c r="A47" t="s">
        <v>29</v>
      </c>
    </row>
    <row r="48" spans="1:9" x14ac:dyDescent="0.2">
      <c r="A48" t="s">
        <v>70</v>
      </c>
    </row>
    <row r="49" spans="1:1" x14ac:dyDescent="0.2">
      <c r="A49" t="s">
        <v>92</v>
      </c>
    </row>
    <row r="50" spans="1:1" x14ac:dyDescent="0.2">
      <c r="A50" t="s">
        <v>29</v>
      </c>
    </row>
    <row r="51" spans="1:1" x14ac:dyDescent="0.2">
      <c r="A51" t="s">
        <v>29</v>
      </c>
    </row>
    <row r="52" spans="1:1" x14ac:dyDescent="0.2">
      <c r="A52" t="s">
        <v>29</v>
      </c>
    </row>
    <row r="53" spans="1:1" x14ac:dyDescent="0.2">
      <c r="A53" t="s">
        <v>29</v>
      </c>
    </row>
    <row r="54" spans="1:1" x14ac:dyDescent="0.2">
      <c r="A54" t="s">
        <v>29</v>
      </c>
    </row>
    <row r="55" spans="1:1" x14ac:dyDescent="0.2">
      <c r="A55" t="s">
        <v>35</v>
      </c>
    </row>
    <row r="56" spans="1:1" x14ac:dyDescent="0.2">
      <c r="A56" t="s">
        <v>29</v>
      </c>
    </row>
    <row r="57" spans="1:1" x14ac:dyDescent="0.2">
      <c r="A57" t="s">
        <v>29</v>
      </c>
    </row>
    <row r="58" spans="1:1" x14ac:dyDescent="0.2">
      <c r="A58" t="s">
        <v>92</v>
      </c>
    </row>
    <row r="59" spans="1:1" x14ac:dyDescent="0.2">
      <c r="A59" t="s">
        <v>35</v>
      </c>
    </row>
    <row r="60" spans="1:1" x14ac:dyDescent="0.2">
      <c r="A60" t="s">
        <v>29</v>
      </c>
    </row>
    <row r="61" spans="1:1" x14ac:dyDescent="0.2">
      <c r="A61" t="s">
        <v>35</v>
      </c>
    </row>
    <row r="62" spans="1:1" x14ac:dyDescent="0.2">
      <c r="A62" t="s">
        <v>29</v>
      </c>
    </row>
    <row r="63" spans="1:1" x14ac:dyDescent="0.2">
      <c r="A63" t="s">
        <v>29</v>
      </c>
    </row>
    <row r="64" spans="1:1" x14ac:dyDescent="0.2">
      <c r="A64" t="s">
        <v>70</v>
      </c>
    </row>
    <row r="65" spans="1:1" x14ac:dyDescent="0.2">
      <c r="A65" t="s">
        <v>58</v>
      </c>
    </row>
    <row r="66" spans="1:1" x14ac:dyDescent="0.2">
      <c r="A66" t="s">
        <v>29</v>
      </c>
    </row>
    <row r="67" spans="1:1" x14ac:dyDescent="0.2">
      <c r="A67" t="s">
        <v>35</v>
      </c>
    </row>
    <row r="68" spans="1:1" x14ac:dyDescent="0.2">
      <c r="A68" t="s">
        <v>29</v>
      </c>
    </row>
    <row r="69" spans="1:1" x14ac:dyDescent="0.2">
      <c r="A69" t="s">
        <v>29</v>
      </c>
    </row>
    <row r="70" spans="1:1" x14ac:dyDescent="0.2">
      <c r="A70" t="s">
        <v>35</v>
      </c>
    </row>
    <row r="71" spans="1:1" x14ac:dyDescent="0.2">
      <c r="A71" t="s">
        <v>29</v>
      </c>
    </row>
    <row r="72" spans="1:1" x14ac:dyDescent="0.2">
      <c r="A72" t="s">
        <v>29</v>
      </c>
    </row>
    <row r="73" spans="1:1" x14ac:dyDescent="0.2">
      <c r="A73" t="s">
        <v>29</v>
      </c>
    </row>
    <row r="74" spans="1:1" x14ac:dyDescent="0.2">
      <c r="A74" t="s">
        <v>70</v>
      </c>
    </row>
    <row r="75" spans="1:1" x14ac:dyDescent="0.2">
      <c r="A75" t="s">
        <v>35</v>
      </c>
    </row>
    <row r="76" spans="1:1" x14ac:dyDescent="0.2">
      <c r="A76" t="s">
        <v>29</v>
      </c>
    </row>
    <row r="77" spans="1:1" x14ac:dyDescent="0.2">
      <c r="A77" t="s">
        <v>29</v>
      </c>
    </row>
    <row r="78" spans="1:1" x14ac:dyDescent="0.2">
      <c r="A78" t="s">
        <v>35</v>
      </c>
    </row>
    <row r="79" spans="1:1" x14ac:dyDescent="0.2">
      <c r="A79" t="s">
        <v>58</v>
      </c>
    </row>
    <row r="80" spans="1:1" x14ac:dyDescent="0.2">
      <c r="A80" t="s">
        <v>29</v>
      </c>
    </row>
    <row r="81" spans="1:1" x14ac:dyDescent="0.2">
      <c r="A81" t="s">
        <v>29</v>
      </c>
    </row>
    <row r="82" spans="1:1" x14ac:dyDescent="0.2">
      <c r="A82" t="s">
        <v>29</v>
      </c>
    </row>
    <row r="83" spans="1:1" x14ac:dyDescent="0.2">
      <c r="A83" t="s">
        <v>29</v>
      </c>
    </row>
    <row r="84" spans="1:1" x14ac:dyDescent="0.2">
      <c r="A84" t="s">
        <v>29</v>
      </c>
    </row>
    <row r="85" spans="1:1" x14ac:dyDescent="0.2">
      <c r="A85" t="s">
        <v>35</v>
      </c>
    </row>
    <row r="86" spans="1:1" x14ac:dyDescent="0.2">
      <c r="A86" t="s">
        <v>35</v>
      </c>
    </row>
    <row r="87" spans="1:1" x14ac:dyDescent="0.2">
      <c r="A87" t="s">
        <v>29</v>
      </c>
    </row>
    <row r="88" spans="1:1" x14ac:dyDescent="0.2">
      <c r="A88" t="s">
        <v>29</v>
      </c>
    </row>
    <row r="89" spans="1:1" x14ac:dyDescent="0.2">
      <c r="A89" t="s">
        <v>35</v>
      </c>
    </row>
    <row r="90" spans="1:1" x14ac:dyDescent="0.2">
      <c r="A90" t="s">
        <v>29</v>
      </c>
    </row>
    <row r="91" spans="1:1" x14ac:dyDescent="0.2">
      <c r="A91" t="s">
        <v>35</v>
      </c>
    </row>
    <row r="92" spans="1:1" x14ac:dyDescent="0.2">
      <c r="A92" t="s">
        <v>35</v>
      </c>
    </row>
    <row r="93" spans="1:1" x14ac:dyDescent="0.2">
      <c r="A93" t="s">
        <v>29</v>
      </c>
    </row>
  </sheetData>
  <mergeCells count="10">
    <mergeCell ref="L7:M7"/>
    <mergeCell ref="L9:M9"/>
    <mergeCell ref="L15:M15"/>
    <mergeCell ref="L21:M21"/>
    <mergeCell ref="G5:H5"/>
    <mergeCell ref="G7:H7"/>
    <mergeCell ref="G9:H9"/>
    <mergeCell ref="G15:H15"/>
    <mergeCell ref="G21:H21"/>
    <mergeCell ref="L5:M5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 Description</vt:lpstr>
      <vt:lpstr>EV Data Set</vt:lpstr>
      <vt:lpstr>FastCharge</vt:lpstr>
      <vt:lpstr>BodyStyle</vt:lpstr>
      <vt:lpstr>Efficiency Price</vt:lpstr>
      <vt:lpstr>PowerTrain BodyStyle</vt:lpstr>
      <vt:lpstr>BodyStyle Efficiency</vt:lpstr>
      <vt:lpstr>Estimate Price</vt:lpstr>
      <vt:lpstr>Estimate BodyStyle</vt:lpstr>
      <vt:lpstr>AccelSec</vt:lpstr>
      <vt:lpstr>Segment</vt:lpstr>
      <vt:lpstr>Sample Size</vt:lpstr>
      <vt:lpstr>CI_Mean</vt:lpstr>
      <vt:lpstr>CI_Proportion</vt:lpstr>
      <vt:lpstr>HT Mean</vt:lpstr>
      <vt:lpstr>HT Proportion</vt:lpstr>
      <vt:lpstr>Sample_Size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KALDI</dc:creator>
  <cp:lastModifiedBy>DUONG NGOC PHUONG TRANG</cp:lastModifiedBy>
  <dcterms:created xsi:type="dcterms:W3CDTF">2023-12-30T06:58:10Z</dcterms:created>
  <dcterms:modified xsi:type="dcterms:W3CDTF">2024-01-21T08:01:29Z</dcterms:modified>
</cp:coreProperties>
</file>