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 курс 1 семестр\4_kurs_1_semestr\Экономика\ЛБ1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J37" i="1"/>
  <c r="C39" i="1"/>
  <c r="D39" i="1"/>
  <c r="E39" i="1"/>
  <c r="F39" i="1"/>
  <c r="G39" i="1"/>
  <c r="G40" i="1" s="1"/>
  <c r="H39" i="1"/>
  <c r="H40" i="1" s="1"/>
  <c r="I39" i="1"/>
  <c r="B39" i="1"/>
  <c r="C38" i="1"/>
  <c r="D38" i="1"/>
  <c r="E38" i="1"/>
  <c r="F38" i="1"/>
  <c r="G38" i="1"/>
  <c r="H38" i="1"/>
  <c r="I38" i="1"/>
  <c r="B38" i="1"/>
  <c r="C37" i="1"/>
  <c r="C40" i="1" s="1"/>
  <c r="D37" i="1"/>
  <c r="E37" i="1"/>
  <c r="E40" i="1" s="1"/>
  <c r="F37" i="1"/>
  <c r="G37" i="1"/>
  <c r="H37" i="1"/>
  <c r="I37" i="1"/>
  <c r="I40" i="1" s="1"/>
  <c r="B37" i="1"/>
  <c r="D40" i="1"/>
  <c r="F40" i="1"/>
  <c r="B36" i="1"/>
  <c r="O7" i="1"/>
  <c r="B40" i="1" l="1"/>
  <c r="C27" i="1"/>
  <c r="D27" i="1"/>
  <c r="E27" i="1"/>
  <c r="F27" i="1"/>
  <c r="G27" i="1"/>
  <c r="H27" i="1"/>
  <c r="I27" i="1"/>
  <c r="B27" i="1"/>
  <c r="B23" i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C33" i="1"/>
  <c r="D33" i="1"/>
  <c r="E33" i="1"/>
  <c r="F33" i="1"/>
  <c r="G33" i="1"/>
  <c r="H33" i="1"/>
  <c r="I33" i="1"/>
  <c r="B33" i="1"/>
  <c r="C30" i="1"/>
  <c r="D30" i="1"/>
  <c r="E30" i="1"/>
  <c r="F30" i="1"/>
  <c r="G30" i="1"/>
  <c r="H30" i="1"/>
  <c r="I30" i="1"/>
  <c r="B30" i="1"/>
  <c r="C31" i="1"/>
  <c r="D31" i="1"/>
  <c r="E31" i="1"/>
  <c r="F31" i="1"/>
  <c r="G31" i="1"/>
  <c r="H31" i="1"/>
  <c r="I31" i="1"/>
  <c r="B31" i="1"/>
  <c r="B24" i="1" l="1"/>
  <c r="B14" i="1"/>
  <c r="C2" i="1"/>
  <c r="D2" i="1"/>
  <c r="E2" i="1"/>
  <c r="F2" i="1"/>
  <c r="G2" i="1"/>
  <c r="H2" i="1"/>
  <c r="I2" i="1"/>
  <c r="B2" i="1"/>
  <c r="B3" i="1" s="1"/>
  <c r="B32" i="1" s="1"/>
  <c r="C3" i="1"/>
  <c r="B5" i="1"/>
  <c r="B4" i="1" l="1"/>
  <c r="C4" i="1"/>
  <c r="C32" i="1"/>
  <c r="B12" i="1"/>
  <c r="C23" i="1"/>
  <c r="C24" i="1" s="1"/>
  <c r="B25" i="1"/>
  <c r="B26" i="1" s="1"/>
  <c r="G3" i="1"/>
  <c r="D3" i="1"/>
  <c r="I3" i="1"/>
  <c r="H3" i="1"/>
  <c r="F3" i="1"/>
  <c r="E3" i="1"/>
  <c r="B6" i="1"/>
  <c r="H4" i="1" l="1"/>
  <c r="H32" i="1"/>
  <c r="E4" i="1"/>
  <c r="E32" i="1"/>
  <c r="B13" i="1"/>
  <c r="C11" i="1"/>
  <c r="D4" i="1"/>
  <c r="D32" i="1"/>
  <c r="F4" i="1"/>
  <c r="F32" i="1"/>
  <c r="I4" i="1"/>
  <c r="I32" i="1"/>
  <c r="G4" i="1"/>
  <c r="G32" i="1"/>
  <c r="B15" i="1"/>
  <c r="D23" i="1"/>
  <c r="D24" i="1" s="1"/>
  <c r="C25" i="1"/>
  <c r="C26" i="1" s="1"/>
  <c r="C5" i="1"/>
  <c r="B7" i="1"/>
  <c r="B8" i="1" s="1"/>
  <c r="B9" i="1" s="1"/>
  <c r="C6" i="1"/>
  <c r="B16" i="1" l="1"/>
  <c r="B17" i="1" s="1"/>
  <c r="B18" i="1" s="1"/>
  <c r="C14" i="1"/>
  <c r="C15" i="1" s="1"/>
  <c r="C12" i="1"/>
  <c r="C13" i="1" s="1"/>
  <c r="D11" i="1"/>
  <c r="D25" i="1"/>
  <c r="D26" i="1" s="1"/>
  <c r="E23" i="1"/>
  <c r="E24" i="1" s="1"/>
  <c r="D6" i="1"/>
  <c r="D5" i="1"/>
  <c r="C7" i="1"/>
  <c r="C8" i="1" s="1"/>
  <c r="C9" i="1" s="1"/>
  <c r="D12" i="1" l="1"/>
  <c r="D13" i="1" s="1"/>
  <c r="C16" i="1"/>
  <c r="C17" i="1" s="1"/>
  <c r="C18" i="1" s="1"/>
  <c r="D14" i="1"/>
  <c r="D15" i="1" s="1"/>
  <c r="F23" i="1"/>
  <c r="F24" i="1" s="1"/>
  <c r="E25" i="1"/>
  <c r="E26" i="1" s="1"/>
  <c r="D7" i="1"/>
  <c r="D8" i="1" s="1"/>
  <c r="D9" i="1" s="1"/>
  <c r="E6" i="1"/>
  <c r="E5" i="1"/>
  <c r="E14" i="1" l="1"/>
  <c r="D16" i="1"/>
  <c r="D17" i="1" s="1"/>
  <c r="D18" i="1" s="1"/>
  <c r="E11" i="1"/>
  <c r="G23" i="1"/>
  <c r="G24" i="1" s="1"/>
  <c r="F25" i="1"/>
  <c r="F26" i="1" s="1"/>
  <c r="E7" i="1"/>
  <c r="E8" i="1" s="1"/>
  <c r="E9" i="1" s="1"/>
  <c r="F6" i="1"/>
  <c r="F5" i="1"/>
  <c r="E12" i="1" l="1"/>
  <c r="E13" i="1" s="1"/>
  <c r="H23" i="1"/>
  <c r="H24" i="1" s="1"/>
  <c r="G25" i="1"/>
  <c r="G26" i="1" s="1"/>
  <c r="F7" i="1"/>
  <c r="F8" i="1" s="1"/>
  <c r="F9" i="1" s="1"/>
  <c r="G6" i="1"/>
  <c r="G5" i="1"/>
  <c r="E15" i="1" l="1"/>
  <c r="F11" i="1"/>
  <c r="I23" i="1"/>
  <c r="I24" i="1" s="1"/>
  <c r="I25" i="1" s="1"/>
  <c r="I26" i="1" s="1"/>
  <c r="H25" i="1"/>
  <c r="H26" i="1" s="1"/>
  <c r="G7" i="1"/>
  <c r="G8" i="1" s="1"/>
  <c r="G9" i="1" s="1"/>
  <c r="H6" i="1"/>
  <c r="H5" i="1"/>
  <c r="F12" i="1" l="1"/>
  <c r="F13" i="1" s="1"/>
  <c r="G11" i="1"/>
  <c r="F14" i="1"/>
  <c r="F15" i="1" s="1"/>
  <c r="E16" i="1"/>
  <c r="E17" i="1" s="1"/>
  <c r="E18" i="1" s="1"/>
  <c r="H7" i="1"/>
  <c r="H8" i="1" s="1"/>
  <c r="H9" i="1" s="1"/>
  <c r="I6" i="1"/>
  <c r="I5" i="1"/>
  <c r="G14" i="1" l="1"/>
  <c r="F16" i="1"/>
  <c r="F17" i="1" s="1"/>
  <c r="F18" i="1" s="1"/>
  <c r="G12" i="1"/>
  <c r="G13" i="1" s="1"/>
  <c r="I7" i="1"/>
  <c r="I8" i="1" s="1"/>
  <c r="I9" i="1" s="1"/>
  <c r="H11" i="1" l="1"/>
  <c r="G15" i="1"/>
  <c r="H14" i="1" l="1"/>
  <c r="G16" i="1"/>
  <c r="G17" i="1" s="1"/>
  <c r="G18" i="1" s="1"/>
  <c r="H12" i="1"/>
  <c r="H13" i="1" s="1"/>
  <c r="I11" i="1"/>
  <c r="I12" i="1" s="1"/>
  <c r="I13" i="1" s="1"/>
  <c r="H15" i="1" l="1"/>
  <c r="I14" i="1" l="1"/>
  <c r="I15" i="1" s="1"/>
  <c r="I16" i="1" s="1"/>
  <c r="I17" i="1" s="1"/>
  <c r="I18" i="1" s="1"/>
  <c r="H16" i="1"/>
  <c r="H17" i="1" s="1"/>
  <c r="H18" i="1" s="1"/>
</calcChain>
</file>

<file path=xl/sharedStrings.xml><?xml version="1.0" encoding="utf-8"?>
<sst xmlns="http://schemas.openxmlformats.org/spreadsheetml/2006/main" count="40" uniqueCount="25">
  <si>
    <t>Первоначальная стоимость</t>
  </si>
  <si>
    <t>Срок полезного использования</t>
  </si>
  <si>
    <t>Ставка дисконтирования</t>
  </si>
  <si>
    <t>Себестоимость производства в 2007 году</t>
  </si>
  <si>
    <t>Рентабельность производства</t>
  </si>
  <si>
    <t>Годовая сумма амортизации</t>
  </si>
  <si>
    <t>Cреднегодовая остаточная стоимость основных фондов</t>
  </si>
  <si>
    <t>Остаточная стоимость основных фондов на начало года</t>
  </si>
  <si>
    <t>Остаточная стоимость основных фондов на конец года</t>
  </si>
  <si>
    <t>Амортизация основных фондов, Hp</t>
  </si>
  <si>
    <t>Налог на имущество</t>
  </si>
  <si>
    <t>Cовременная величина, E0</t>
  </si>
  <si>
    <t>Дисконтированный налог на имущество</t>
  </si>
  <si>
    <t>Метод уменьшаемого остатка</t>
  </si>
  <si>
    <t>Дисконти-рованный амортиза-ционный фонд</t>
  </si>
  <si>
    <t>Метод суммы чисел</t>
  </si>
  <si>
    <t>Задание № 2</t>
  </si>
  <si>
    <t>Годовая сумма амортизации при нелинейном методе</t>
  </si>
  <si>
    <t>Годовая сумма амортизации при линейном методе</t>
  </si>
  <si>
    <t>Экономия налога на прибыль</t>
  </si>
  <si>
    <t>Экономия налога на прибыль дисконтированная</t>
  </si>
  <si>
    <t>Прибыль</t>
  </si>
  <si>
    <t>Прибыль от реализации продукции</t>
  </si>
  <si>
    <t xml:space="preserve">Амортизационный фонд </t>
  </si>
  <si>
    <t>Собственные источники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</si>
</sst>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30" workbookViewId="0">
      <selection activeCell="J39" sqref="J39"/>
    </sheetView>
  </sheetViews>
  <sheetFormatPr defaultRowHeight="14.4" x14ac:dyDescent="0.3"/>
  <cols>
    <col min="1" max="1" width="52.77734375" customWidth="1"/>
    <col min="10" max="11" width="8.88671875" customWidth="1"/>
    <col min="12" max="12" width="5.5546875" customWidth="1"/>
    <col min="13" max="13" width="6.44140625" hidden="1" customWidth="1"/>
    <col min="14" max="14" width="39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3">
      <c r="A2" s="3" t="s">
        <v>9</v>
      </c>
      <c r="B2" s="4">
        <f>1/$O$3*100</f>
        <v>12.5</v>
      </c>
      <c r="C2" s="4">
        <f t="shared" ref="C2:I2" si="0">1/$O$3*100</f>
        <v>12.5</v>
      </c>
      <c r="D2" s="4">
        <f t="shared" si="0"/>
        <v>12.5</v>
      </c>
      <c r="E2" s="4">
        <f t="shared" si="0"/>
        <v>12.5</v>
      </c>
      <c r="F2" s="4">
        <f t="shared" si="0"/>
        <v>12.5</v>
      </c>
      <c r="G2" s="4">
        <f t="shared" si="0"/>
        <v>12.5</v>
      </c>
      <c r="H2" s="4">
        <f t="shared" si="0"/>
        <v>12.5</v>
      </c>
      <c r="I2" s="4">
        <f t="shared" si="0"/>
        <v>12.5</v>
      </c>
      <c r="N2" s="1" t="s">
        <v>0</v>
      </c>
      <c r="O2">
        <v>2300</v>
      </c>
    </row>
    <row r="3" spans="1:15" x14ac:dyDescent="0.3">
      <c r="A3" t="s">
        <v>5</v>
      </c>
      <c r="B3">
        <f>$B$2/100*$O$2</f>
        <v>287.5</v>
      </c>
      <c r="C3">
        <f t="shared" ref="C3:I3" si="1">$B$2/100*$O$2</f>
        <v>287.5</v>
      </c>
      <c r="D3">
        <f t="shared" si="1"/>
        <v>287.5</v>
      </c>
      <c r="E3">
        <f t="shared" si="1"/>
        <v>287.5</v>
      </c>
      <c r="F3">
        <f t="shared" si="1"/>
        <v>287.5</v>
      </c>
      <c r="G3">
        <f t="shared" si="1"/>
        <v>287.5</v>
      </c>
      <c r="H3">
        <f t="shared" si="1"/>
        <v>287.5</v>
      </c>
      <c r="I3">
        <f t="shared" si="1"/>
        <v>287.5</v>
      </c>
      <c r="J3" s="3"/>
      <c r="N3" t="s">
        <v>1</v>
      </c>
      <c r="O3">
        <v>8</v>
      </c>
    </row>
    <row r="4" spans="1:15" x14ac:dyDescent="0.3">
      <c r="A4" s="3" t="s">
        <v>11</v>
      </c>
      <c r="B4">
        <f>B3*(1/POWER((1+$O$4/100),B1))</f>
        <v>250.00000000000003</v>
      </c>
      <c r="C4">
        <f t="shared" ref="C4:I4" si="2">C3*(1/POWER((1+$O$4/100),C1))</f>
        <v>217.39130434782612</v>
      </c>
      <c r="D4">
        <f t="shared" si="2"/>
        <v>189.03591682419665</v>
      </c>
      <c r="E4">
        <f t="shared" si="2"/>
        <v>164.37905810799711</v>
      </c>
      <c r="F4">
        <f t="shared" si="2"/>
        <v>142.93831139825835</v>
      </c>
      <c r="G4">
        <f t="shared" si="2"/>
        <v>124.29418382457249</v>
      </c>
      <c r="H4">
        <f t="shared" si="2"/>
        <v>108.08189897788915</v>
      </c>
      <c r="I4">
        <f t="shared" si="2"/>
        <v>93.98425998077316</v>
      </c>
      <c r="N4" s="2" t="s">
        <v>2</v>
      </c>
      <c r="O4">
        <v>15</v>
      </c>
    </row>
    <row r="5" spans="1:15" x14ac:dyDescent="0.3">
      <c r="A5" s="3" t="s">
        <v>7</v>
      </c>
      <c r="B5">
        <f>O2</f>
        <v>2300</v>
      </c>
      <c r="C5">
        <f>B6</f>
        <v>2012.5</v>
      </c>
      <c r="D5">
        <f t="shared" ref="D5:I5" si="3">C6</f>
        <v>1725</v>
      </c>
      <c r="E5">
        <f t="shared" si="3"/>
        <v>1437.5</v>
      </c>
      <c r="F5">
        <f t="shared" si="3"/>
        <v>1150</v>
      </c>
      <c r="G5">
        <f t="shared" si="3"/>
        <v>862.5</v>
      </c>
      <c r="H5">
        <f t="shared" si="3"/>
        <v>575</v>
      </c>
      <c r="I5">
        <f t="shared" si="3"/>
        <v>287.5</v>
      </c>
      <c r="N5" s="2" t="s">
        <v>3</v>
      </c>
      <c r="O5" s="2">
        <v>420000</v>
      </c>
    </row>
    <row r="6" spans="1:15" x14ac:dyDescent="0.3">
      <c r="A6" s="3" t="s">
        <v>8</v>
      </c>
      <c r="B6">
        <f>O2-$B3</f>
        <v>2012.5</v>
      </c>
      <c r="C6" s="4">
        <f t="shared" ref="C6:I6" si="4">B6-$B3</f>
        <v>1725</v>
      </c>
      <c r="D6" s="4">
        <f t="shared" si="4"/>
        <v>1437.5</v>
      </c>
      <c r="E6" s="4">
        <f t="shared" si="4"/>
        <v>1150</v>
      </c>
      <c r="F6" s="4">
        <f t="shared" si="4"/>
        <v>862.5</v>
      </c>
      <c r="G6" s="4">
        <f t="shared" si="4"/>
        <v>575</v>
      </c>
      <c r="H6" s="4">
        <f t="shared" si="4"/>
        <v>287.5</v>
      </c>
      <c r="I6" s="4">
        <f t="shared" si="4"/>
        <v>0</v>
      </c>
      <c r="N6" t="s">
        <v>4</v>
      </c>
      <c r="O6">
        <v>9</v>
      </c>
    </row>
    <row r="7" spans="1:15" x14ac:dyDescent="0.3">
      <c r="A7" s="3" t="s">
        <v>6</v>
      </c>
      <c r="B7">
        <f>(B5+B6)/2</f>
        <v>2156.25</v>
      </c>
      <c r="C7">
        <f t="shared" ref="C7:I7" si="5">(C5+C6)/2</f>
        <v>1868.75</v>
      </c>
      <c r="D7">
        <f t="shared" si="5"/>
        <v>1581.25</v>
      </c>
      <c r="E7">
        <f t="shared" si="5"/>
        <v>1293.75</v>
      </c>
      <c r="F7">
        <f t="shared" si="5"/>
        <v>1006.25</v>
      </c>
      <c r="G7">
        <f t="shared" si="5"/>
        <v>718.75</v>
      </c>
      <c r="H7">
        <f t="shared" si="5"/>
        <v>431.25</v>
      </c>
      <c r="I7">
        <f t="shared" si="5"/>
        <v>143.75</v>
      </c>
      <c r="N7" t="s">
        <v>21</v>
      </c>
      <c r="O7">
        <f>O5*O6/100</f>
        <v>37800</v>
      </c>
    </row>
    <row r="8" spans="1:15" x14ac:dyDescent="0.3">
      <c r="A8" s="3" t="s">
        <v>10</v>
      </c>
      <c r="B8">
        <f>B7*0.022</f>
        <v>47.4375</v>
      </c>
      <c r="C8">
        <f t="shared" ref="C8:I8" si="6">C7*0.022</f>
        <v>41.112499999999997</v>
      </c>
      <c r="D8">
        <f t="shared" si="6"/>
        <v>34.787500000000001</v>
      </c>
      <c r="E8">
        <f t="shared" si="6"/>
        <v>28.462499999999999</v>
      </c>
      <c r="F8">
        <f t="shared" si="6"/>
        <v>22.137499999999999</v>
      </c>
      <c r="G8">
        <f t="shared" si="6"/>
        <v>15.812499999999998</v>
      </c>
      <c r="H8">
        <f t="shared" si="6"/>
        <v>9.4874999999999989</v>
      </c>
      <c r="I8">
        <f t="shared" si="6"/>
        <v>3.1624999999999996</v>
      </c>
    </row>
    <row r="9" spans="1:15" x14ac:dyDescent="0.3">
      <c r="A9" s="3" t="s">
        <v>12</v>
      </c>
      <c r="B9">
        <f>B8*(1/POWER((1+$O$4/100),B1))</f>
        <v>41.250000000000007</v>
      </c>
      <c r="C9">
        <f t="shared" ref="C9:I9" si="7">C8*(1/POWER((1+$O$4/100),C1))</f>
        <v>31.086956521739133</v>
      </c>
      <c r="D9">
        <f t="shared" si="7"/>
        <v>22.873345935727794</v>
      </c>
      <c r="E9">
        <f t="shared" si="7"/>
        <v>16.273526752691712</v>
      </c>
      <c r="F9">
        <f t="shared" si="7"/>
        <v>11.006249977665892</v>
      </c>
      <c r="G9">
        <f t="shared" si="7"/>
        <v>6.8361801103514859</v>
      </c>
      <c r="H9">
        <f t="shared" si="7"/>
        <v>3.5667026662703414</v>
      </c>
      <c r="I9">
        <f t="shared" si="7"/>
        <v>1.0338268597885047</v>
      </c>
    </row>
    <row r="10" spans="1:15" x14ac:dyDescent="0.3">
      <c r="A10" s="6" t="s">
        <v>13</v>
      </c>
    </row>
    <row r="11" spans="1:15" x14ac:dyDescent="0.3">
      <c r="A11" s="6"/>
      <c r="C11">
        <f>$O$2-B12</f>
        <v>1725</v>
      </c>
      <c r="D11">
        <f>C11-C12</f>
        <v>1293.75</v>
      </c>
      <c r="E11">
        <f t="shared" ref="E11:I11" si="8">D11-D12</f>
        <v>970.3125</v>
      </c>
      <c r="F11">
        <f t="shared" si="8"/>
        <v>727.734375</v>
      </c>
      <c r="G11">
        <f t="shared" si="8"/>
        <v>545.80078125</v>
      </c>
      <c r="H11">
        <f t="shared" si="8"/>
        <v>409.3505859375</v>
      </c>
      <c r="I11">
        <f t="shared" si="8"/>
        <v>307.012939453125</v>
      </c>
    </row>
    <row r="12" spans="1:15" x14ac:dyDescent="0.3">
      <c r="A12" s="2" t="s">
        <v>5</v>
      </c>
      <c r="B12">
        <f>2*O2*B2/100</f>
        <v>575</v>
      </c>
      <c r="C12">
        <f>2*(C11)*C2/100</f>
        <v>431.25</v>
      </c>
      <c r="D12">
        <f t="shared" ref="D12:I12" si="9">2*(D11)*D2/100</f>
        <v>323.4375</v>
      </c>
      <c r="E12">
        <f t="shared" si="9"/>
        <v>242.578125</v>
      </c>
      <c r="F12">
        <f t="shared" si="9"/>
        <v>181.93359375</v>
      </c>
      <c r="G12">
        <f t="shared" si="9"/>
        <v>136.4501953125</v>
      </c>
      <c r="H12">
        <f t="shared" si="9"/>
        <v>102.337646484375</v>
      </c>
      <c r="I12">
        <f t="shared" si="9"/>
        <v>76.75323486328125</v>
      </c>
    </row>
    <row r="13" spans="1:15" x14ac:dyDescent="0.3">
      <c r="A13" s="3" t="s">
        <v>14</v>
      </c>
      <c r="B13">
        <f>B12*(1/POWER((1+$O$4/100),B1))</f>
        <v>500.00000000000006</v>
      </c>
      <c r="C13">
        <f t="shared" ref="C13:I13" si="10">C12*(1/POWER((1+$O$4/100),C1))</f>
        <v>326.08695652173918</v>
      </c>
      <c r="D13">
        <f t="shared" si="10"/>
        <v>212.66540642722123</v>
      </c>
      <c r="E13">
        <f t="shared" si="10"/>
        <v>138.69483027862256</v>
      </c>
      <c r="F13">
        <f t="shared" si="10"/>
        <v>90.453150181710356</v>
      </c>
      <c r="G13">
        <f t="shared" si="10"/>
        <v>58.991184901115453</v>
      </c>
      <c r="H13">
        <f t="shared" si="10"/>
        <v>38.472511892031832</v>
      </c>
      <c r="I13">
        <f t="shared" si="10"/>
        <v>25.090768625238148</v>
      </c>
    </row>
    <row r="14" spans="1:15" x14ac:dyDescent="0.3">
      <c r="A14" s="3" t="s">
        <v>7</v>
      </c>
      <c r="B14">
        <f>O2</f>
        <v>2300</v>
      </c>
      <c r="C14">
        <f>B15</f>
        <v>1725</v>
      </c>
      <c r="D14">
        <f t="shared" ref="D14:I14" si="11">C15</f>
        <v>1293.75</v>
      </c>
      <c r="E14">
        <f t="shared" si="11"/>
        <v>970.3125</v>
      </c>
      <c r="F14">
        <f t="shared" si="11"/>
        <v>727.734375</v>
      </c>
      <c r="G14">
        <f t="shared" si="11"/>
        <v>545.80078125</v>
      </c>
      <c r="H14">
        <f>G15</f>
        <v>409.3505859375</v>
      </c>
      <c r="I14">
        <f t="shared" si="11"/>
        <v>307.012939453125</v>
      </c>
    </row>
    <row r="15" spans="1:15" x14ac:dyDescent="0.3">
      <c r="A15" s="3" t="s">
        <v>8</v>
      </c>
      <c r="B15">
        <f>B14-B12</f>
        <v>1725</v>
      </c>
      <c r="C15">
        <f t="shared" ref="C15:I15" si="12">C14-C12</f>
        <v>1293.75</v>
      </c>
      <c r="D15">
        <f t="shared" si="12"/>
        <v>970.3125</v>
      </c>
      <c r="E15">
        <f t="shared" si="12"/>
        <v>727.734375</v>
      </c>
      <c r="F15">
        <f t="shared" si="12"/>
        <v>545.80078125</v>
      </c>
      <c r="G15">
        <f t="shared" si="12"/>
        <v>409.3505859375</v>
      </c>
      <c r="H15">
        <f t="shared" si="12"/>
        <v>307.012939453125</v>
      </c>
      <c r="I15">
        <f t="shared" si="12"/>
        <v>230.25970458984375</v>
      </c>
    </row>
    <row r="16" spans="1:15" x14ac:dyDescent="0.3">
      <c r="A16" s="3" t="s">
        <v>6</v>
      </c>
      <c r="B16">
        <f>(B15+B14)/2</f>
        <v>2012.5</v>
      </c>
      <c r="C16">
        <f t="shared" ref="C16:I16" si="13">(C15+C14)/2</f>
        <v>1509.375</v>
      </c>
      <c r="D16">
        <f t="shared" si="13"/>
        <v>1132.03125</v>
      </c>
      <c r="E16">
        <f t="shared" si="13"/>
        <v>849.0234375</v>
      </c>
      <c r="F16">
        <f t="shared" si="13"/>
        <v>636.767578125</v>
      </c>
      <c r="G16">
        <f t="shared" si="13"/>
        <v>477.57568359375</v>
      </c>
      <c r="H16">
        <f t="shared" si="13"/>
        <v>358.1817626953125</v>
      </c>
      <c r="I16">
        <f t="shared" si="13"/>
        <v>268.63632202148438</v>
      </c>
    </row>
    <row r="17" spans="1:9" x14ac:dyDescent="0.3">
      <c r="A17" s="2" t="s">
        <v>10</v>
      </c>
      <c r="B17">
        <f>B16*0.022</f>
        <v>44.274999999999999</v>
      </c>
      <c r="C17">
        <f t="shared" ref="C17:I17" si="14">C16*0.022</f>
        <v>33.206249999999997</v>
      </c>
      <c r="D17">
        <f t="shared" si="14"/>
        <v>24.904687499999998</v>
      </c>
      <c r="E17">
        <f t="shared" si="14"/>
        <v>18.678515624999999</v>
      </c>
      <c r="F17">
        <f t="shared" si="14"/>
        <v>14.008886718749999</v>
      </c>
      <c r="G17">
        <f t="shared" si="14"/>
        <v>10.506665039062499</v>
      </c>
      <c r="H17">
        <f t="shared" si="14"/>
        <v>7.8799987792968746</v>
      </c>
      <c r="I17">
        <f t="shared" si="14"/>
        <v>5.9099990844726555</v>
      </c>
    </row>
    <row r="18" spans="1:9" x14ac:dyDescent="0.3">
      <c r="A18" s="3" t="s">
        <v>12</v>
      </c>
      <c r="B18">
        <f>B17*(1/POWER((1+$O$4/100),B1))</f>
        <v>38.5</v>
      </c>
      <c r="C18">
        <f t="shared" ref="C18:I18" si="15">C17*(1/POWER((1+$O$4/100),C1))</f>
        <v>25.108695652173914</v>
      </c>
      <c r="D18">
        <f t="shared" si="15"/>
        <v>16.375236294896034</v>
      </c>
      <c r="E18">
        <f t="shared" si="15"/>
        <v>10.679501931453936</v>
      </c>
      <c r="F18">
        <f t="shared" si="15"/>
        <v>6.9648925639916968</v>
      </c>
      <c r="G18">
        <f t="shared" si="15"/>
        <v>4.5423212373858899</v>
      </c>
      <c r="H18">
        <f t="shared" si="15"/>
        <v>2.9623834156864506</v>
      </c>
      <c r="I18">
        <f t="shared" si="15"/>
        <v>1.9319891841433372</v>
      </c>
    </row>
    <row r="19" spans="1:9" x14ac:dyDescent="0.3">
      <c r="A19" s="6" t="s">
        <v>15</v>
      </c>
    </row>
    <row r="20" spans="1:9" x14ac:dyDescent="0.3">
      <c r="A20" s="6"/>
    </row>
    <row r="21" spans="1:9" x14ac:dyDescent="0.3">
      <c r="A21" s="2" t="s">
        <v>5</v>
      </c>
      <c r="B21">
        <f>$O$2*($O$3-B1+1)/($O$3*($O$3+1)/2)</f>
        <v>511.11111111111109</v>
      </c>
      <c r="C21">
        <f t="shared" ref="C21:I21" si="16">$O$2*($O$3-C1+1)/($O$3*($O$3+1)/2)</f>
        <v>447.22222222222223</v>
      </c>
      <c r="D21">
        <f t="shared" si="16"/>
        <v>383.33333333333331</v>
      </c>
      <c r="E21">
        <f t="shared" si="16"/>
        <v>319.44444444444446</v>
      </c>
      <c r="F21">
        <f t="shared" si="16"/>
        <v>255.55555555555554</v>
      </c>
      <c r="G21">
        <f t="shared" si="16"/>
        <v>191.66666666666666</v>
      </c>
      <c r="H21">
        <f t="shared" si="16"/>
        <v>127.77777777777777</v>
      </c>
      <c r="I21">
        <f t="shared" si="16"/>
        <v>63.888888888888886</v>
      </c>
    </row>
    <row r="22" spans="1:9" x14ac:dyDescent="0.3">
      <c r="A22" s="3" t="s">
        <v>14</v>
      </c>
      <c r="B22">
        <f>B21*(1/POWER((1+$O$4/100),B1))</f>
        <v>444.44444444444446</v>
      </c>
      <c r="C22">
        <f t="shared" ref="C22:I22" si="17">C21*(1/POWER((1+$O$4/100),C1))</f>
        <v>338.16425120772954</v>
      </c>
      <c r="D22">
        <f t="shared" si="17"/>
        <v>252.04788909892883</v>
      </c>
      <c r="E22">
        <f t="shared" si="17"/>
        <v>182.64339789777458</v>
      </c>
      <c r="F22">
        <f t="shared" si="17"/>
        <v>127.05627679845185</v>
      </c>
      <c r="G22">
        <f t="shared" si="17"/>
        <v>82.862789216381643</v>
      </c>
      <c r="H22">
        <f t="shared" si="17"/>
        <v>48.036399545728507</v>
      </c>
      <c r="I22">
        <f t="shared" si="17"/>
        <v>20.88539110683848</v>
      </c>
    </row>
    <row r="23" spans="1:9" x14ac:dyDescent="0.3">
      <c r="A23" s="3" t="s">
        <v>7</v>
      </c>
      <c r="B23">
        <f>O2</f>
        <v>2300</v>
      </c>
      <c r="C23">
        <f>B24</f>
        <v>1788.8888888888889</v>
      </c>
      <c r="D23">
        <f t="shared" ref="D23:I23" si="18">C24</f>
        <v>1341.6666666666667</v>
      </c>
      <c r="E23">
        <f t="shared" si="18"/>
        <v>958.33333333333348</v>
      </c>
      <c r="F23">
        <f t="shared" si="18"/>
        <v>638.88888888888903</v>
      </c>
      <c r="G23">
        <f t="shared" si="18"/>
        <v>383.33333333333348</v>
      </c>
      <c r="H23">
        <f>G24</f>
        <v>191.66666666666683</v>
      </c>
      <c r="I23">
        <f t="shared" si="18"/>
        <v>63.888888888889056</v>
      </c>
    </row>
    <row r="24" spans="1:9" x14ac:dyDescent="0.3">
      <c r="A24" s="3" t="s">
        <v>8</v>
      </c>
      <c r="B24">
        <f>B23-B21</f>
        <v>1788.8888888888889</v>
      </c>
      <c r="C24">
        <f t="shared" ref="C24" si="19">C23-C21</f>
        <v>1341.6666666666667</v>
      </c>
      <c r="D24">
        <f t="shared" ref="D24" si="20">D23-D21</f>
        <v>958.33333333333348</v>
      </c>
      <c r="E24">
        <f t="shared" ref="E24" si="21">E23-E21</f>
        <v>638.88888888888903</v>
      </c>
      <c r="F24">
        <f t="shared" ref="F24" si="22">F23-F21</f>
        <v>383.33333333333348</v>
      </c>
      <c r="G24">
        <f t="shared" ref="G24" si="23">G23-G21</f>
        <v>191.66666666666683</v>
      </c>
      <c r="H24">
        <f t="shared" ref="H24" si="24">H23-H21</f>
        <v>63.888888888889056</v>
      </c>
      <c r="I24">
        <f t="shared" ref="I24" si="25">I23-I21</f>
        <v>1.7053025658242404E-13</v>
      </c>
    </row>
    <row r="25" spans="1:9" x14ac:dyDescent="0.3">
      <c r="A25" s="3" t="s">
        <v>6</v>
      </c>
      <c r="B25">
        <f>(B24+B23)/2</f>
        <v>2044.4444444444443</v>
      </c>
      <c r="C25">
        <f t="shared" ref="C25" si="26">(C24+C23)/2</f>
        <v>1565.2777777777778</v>
      </c>
      <c r="D25">
        <f t="shared" ref="D25" si="27">(D24+D23)/2</f>
        <v>1150</v>
      </c>
      <c r="E25">
        <f t="shared" ref="E25" si="28">(E24+E23)/2</f>
        <v>798.61111111111131</v>
      </c>
      <c r="F25">
        <f t="shared" ref="F25" si="29">(F24+F23)/2</f>
        <v>511.11111111111126</v>
      </c>
      <c r="G25">
        <f t="shared" ref="G25" si="30">(G24+G23)/2</f>
        <v>287.50000000000017</v>
      </c>
      <c r="H25">
        <f t="shared" ref="H25" si="31">(H24+H23)/2</f>
        <v>127.77777777777794</v>
      </c>
      <c r="I25">
        <f t="shared" ref="I25" si="32">(I24+I23)/2</f>
        <v>31.944444444444613</v>
      </c>
    </row>
    <row r="26" spans="1:9" x14ac:dyDescent="0.3">
      <c r="A26" s="2" t="s">
        <v>10</v>
      </c>
      <c r="B26">
        <f>B25*0.022</f>
        <v>44.977777777777774</v>
      </c>
      <c r="C26">
        <f t="shared" ref="C26" si="33">C25*0.022</f>
        <v>34.43611111111111</v>
      </c>
      <c r="D26">
        <f t="shared" ref="D26" si="34">D25*0.022</f>
        <v>25.299999999999997</v>
      </c>
      <c r="E26">
        <f t="shared" ref="E26" si="35">E25*0.022</f>
        <v>17.569444444444446</v>
      </c>
      <c r="F26">
        <f t="shared" ref="F26" si="36">F25*0.022</f>
        <v>11.244444444444447</v>
      </c>
      <c r="G26">
        <f t="shared" ref="G26" si="37">G25*0.022</f>
        <v>6.3250000000000037</v>
      </c>
      <c r="H26">
        <f t="shared" ref="H26" si="38">H25*0.022</f>
        <v>2.8111111111111144</v>
      </c>
      <c r="I26">
        <f t="shared" ref="I26" si="39">I25*0.022</f>
        <v>0.7027777777777815</v>
      </c>
    </row>
    <row r="27" spans="1:9" x14ac:dyDescent="0.3">
      <c r="A27" s="3" t="s">
        <v>12</v>
      </c>
      <c r="B27">
        <f>B26*(1/POWER((1+$O$4/100),B1))</f>
        <v>39.111111111111114</v>
      </c>
      <c r="C27">
        <f t="shared" ref="C27:I27" si="40">C26*(1/POWER((1+$O$4/100),C1))</f>
        <v>26.038647342995173</v>
      </c>
      <c r="D27">
        <f t="shared" si="40"/>
        <v>16.635160680529303</v>
      </c>
      <c r="E27">
        <f t="shared" si="40"/>
        <v>10.045386884377603</v>
      </c>
      <c r="F27">
        <f t="shared" si="40"/>
        <v>5.5904761791318833</v>
      </c>
      <c r="G27">
        <f t="shared" si="40"/>
        <v>2.7344720441405963</v>
      </c>
      <c r="H27">
        <f t="shared" si="40"/>
        <v>1.0568007900060286</v>
      </c>
      <c r="I27">
        <f t="shared" si="40"/>
        <v>0.22973930217522451</v>
      </c>
    </row>
    <row r="28" spans="1:9" x14ac:dyDescent="0.3">
      <c r="A28" s="7" t="s">
        <v>16</v>
      </c>
    </row>
    <row r="29" spans="1:9" x14ac:dyDescent="0.3">
      <c r="A29" s="7"/>
    </row>
    <row r="30" spans="1:9" x14ac:dyDescent="0.3">
      <c r="A30" s="2" t="s">
        <v>17</v>
      </c>
      <c r="B30">
        <f>B12</f>
        <v>575</v>
      </c>
      <c r="C30">
        <f t="shared" ref="C30:I30" si="41">C12</f>
        <v>431.25</v>
      </c>
      <c r="D30">
        <f t="shared" si="41"/>
        <v>323.4375</v>
      </c>
      <c r="E30">
        <f t="shared" si="41"/>
        <v>242.578125</v>
      </c>
      <c r="F30">
        <f t="shared" si="41"/>
        <v>181.93359375</v>
      </c>
      <c r="G30">
        <f t="shared" si="41"/>
        <v>136.4501953125</v>
      </c>
      <c r="H30">
        <f t="shared" si="41"/>
        <v>102.337646484375</v>
      </c>
      <c r="I30">
        <f t="shared" si="41"/>
        <v>76.75323486328125</v>
      </c>
    </row>
    <row r="31" spans="1:9" x14ac:dyDescent="0.3">
      <c r="A31" s="2" t="s">
        <v>18</v>
      </c>
      <c r="B31">
        <f>B3</f>
        <v>287.5</v>
      </c>
      <c r="C31">
        <f t="shared" ref="C31:I31" si="42">C3</f>
        <v>287.5</v>
      </c>
      <c r="D31">
        <f t="shared" si="42"/>
        <v>287.5</v>
      </c>
      <c r="E31">
        <f t="shared" si="42"/>
        <v>287.5</v>
      </c>
      <c r="F31">
        <f t="shared" si="42"/>
        <v>287.5</v>
      </c>
      <c r="G31">
        <f t="shared" si="42"/>
        <v>287.5</v>
      </c>
      <c r="H31">
        <f t="shared" si="42"/>
        <v>287.5</v>
      </c>
      <c r="I31">
        <f t="shared" si="42"/>
        <v>287.5</v>
      </c>
    </row>
    <row r="32" spans="1:9" x14ac:dyDescent="0.3">
      <c r="A32" s="2" t="s">
        <v>19</v>
      </c>
      <c r="B32">
        <f t="shared" ref="B32:I32" si="43">(B30-B31)*0.2</f>
        <v>57.5</v>
      </c>
      <c r="C32">
        <f t="shared" si="43"/>
        <v>28.75</v>
      </c>
      <c r="D32">
        <f t="shared" si="43"/>
        <v>7.1875</v>
      </c>
      <c r="E32">
        <f t="shared" si="43"/>
        <v>-8.984375</v>
      </c>
      <c r="F32">
        <f t="shared" si="43"/>
        <v>-21.11328125</v>
      </c>
      <c r="G32">
        <f t="shared" si="43"/>
        <v>-30.2099609375</v>
      </c>
      <c r="H32">
        <f t="shared" si="43"/>
        <v>-37.032470703125</v>
      </c>
      <c r="I32">
        <f t="shared" si="43"/>
        <v>-42.14935302734375</v>
      </c>
    </row>
    <row r="33" spans="1:10" x14ac:dyDescent="0.3">
      <c r="A33" s="5" t="s">
        <v>20</v>
      </c>
      <c r="B33">
        <f>B32/(1+$O$4/100)^B1</f>
        <v>50.000000000000007</v>
      </c>
      <c r="C33">
        <f t="shared" ref="C33:I33" si="44">C32/(1+$O$4/100)^C1</f>
        <v>21.739130434782613</v>
      </c>
      <c r="D33">
        <f t="shared" si="44"/>
        <v>4.7258979206049165</v>
      </c>
      <c r="E33">
        <f t="shared" si="44"/>
        <v>-5.1368455658749088</v>
      </c>
      <c r="F33">
        <f t="shared" si="44"/>
        <v>-10.497032243309597</v>
      </c>
      <c r="G33">
        <f t="shared" si="44"/>
        <v>-13.060599784691405</v>
      </c>
      <c r="H33">
        <f t="shared" si="44"/>
        <v>-13.921877417171462</v>
      </c>
      <c r="I33">
        <f t="shared" si="44"/>
        <v>-13.778698271107004</v>
      </c>
    </row>
    <row r="34" spans="1:10" x14ac:dyDescent="0.3">
      <c r="A34" s="2"/>
    </row>
    <row r="35" spans="1:10" x14ac:dyDescent="0.3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</row>
    <row r="36" spans="1:10" x14ac:dyDescent="0.3">
      <c r="A36" s="2" t="s">
        <v>22</v>
      </c>
      <c r="B36">
        <f>$O7</f>
        <v>37800</v>
      </c>
    </row>
    <row r="37" spans="1:10" x14ac:dyDescent="0.3">
      <c r="A37" s="2" t="s">
        <v>23</v>
      </c>
      <c r="B37">
        <f>B13-B4</f>
        <v>250.00000000000003</v>
      </c>
      <c r="C37">
        <f t="shared" ref="C37:I37" si="45">C13-C4</f>
        <v>108.69565217391306</v>
      </c>
      <c r="D37">
        <f t="shared" si="45"/>
        <v>23.629489603024581</v>
      </c>
      <c r="E37">
        <f t="shared" si="45"/>
        <v>-25.684227829374549</v>
      </c>
      <c r="F37">
        <f t="shared" si="45"/>
        <v>-52.485161216547993</v>
      </c>
      <c r="G37">
        <f t="shared" si="45"/>
        <v>-65.302998923457039</v>
      </c>
      <c r="H37">
        <f t="shared" si="45"/>
        <v>-69.609387085857321</v>
      </c>
      <c r="I37">
        <f t="shared" si="45"/>
        <v>-68.893491355535019</v>
      </c>
      <c r="J37">
        <f>SUM(B37:I37)</f>
        <v>100.34987536616575</v>
      </c>
    </row>
    <row r="38" spans="1:10" x14ac:dyDescent="0.3">
      <c r="A38" s="2" t="s">
        <v>10</v>
      </c>
      <c r="B38">
        <f>B8-B26</f>
        <v>2.4597222222222257</v>
      </c>
      <c r="C38">
        <f t="shared" ref="C38:I38" si="46">C8-C26</f>
        <v>6.6763888888888872</v>
      </c>
      <c r="D38">
        <f t="shared" si="46"/>
        <v>9.4875000000000043</v>
      </c>
      <c r="E38">
        <f t="shared" si="46"/>
        <v>10.893055555555552</v>
      </c>
      <c r="F38">
        <f t="shared" si="46"/>
        <v>10.893055555555552</v>
      </c>
      <c r="G38">
        <f t="shared" si="46"/>
        <v>9.4874999999999936</v>
      </c>
      <c r="H38">
        <f t="shared" si="46"/>
        <v>6.6763888888888845</v>
      </c>
      <c r="I38">
        <f t="shared" si="46"/>
        <v>2.4597222222222181</v>
      </c>
      <c r="J38">
        <f>SUM(B38:I38)</f>
        <v>59.033333333333317</v>
      </c>
    </row>
    <row r="39" spans="1:10" x14ac:dyDescent="0.3">
      <c r="A39" s="2" t="s">
        <v>19</v>
      </c>
      <c r="B39">
        <f>B32</f>
        <v>57.5</v>
      </c>
      <c r="C39">
        <f t="shared" ref="C39:I39" si="47">C32</f>
        <v>28.75</v>
      </c>
      <c r="D39">
        <f t="shared" si="47"/>
        <v>7.1875</v>
      </c>
      <c r="E39">
        <f t="shared" si="47"/>
        <v>-8.984375</v>
      </c>
      <c r="F39">
        <f t="shared" si="47"/>
        <v>-21.11328125</v>
      </c>
      <c r="G39">
        <f t="shared" si="47"/>
        <v>-30.2099609375</v>
      </c>
      <c r="H39">
        <f t="shared" si="47"/>
        <v>-37.032470703125</v>
      </c>
      <c r="I39">
        <f t="shared" si="47"/>
        <v>-42.14935302734375</v>
      </c>
      <c r="J39">
        <f>SUM(J37:J38)</f>
        <v>159.38320869949905</v>
      </c>
    </row>
    <row r="40" spans="1:10" x14ac:dyDescent="0.3">
      <c r="A40" s="2" t="s">
        <v>24</v>
      </c>
      <c r="B40">
        <f>SUM(B37:B39)</f>
        <v>309.95972222222224</v>
      </c>
      <c r="C40">
        <f t="shared" ref="C40:I40" si="48">SUM(C37:C39)</f>
        <v>144.12204106280194</v>
      </c>
      <c r="D40">
        <f t="shared" si="48"/>
        <v>40.304489603024585</v>
      </c>
      <c r="E40">
        <f t="shared" si="48"/>
        <v>-23.775547273818997</v>
      </c>
      <c r="F40">
        <f t="shared" si="48"/>
        <v>-62.705386910992445</v>
      </c>
      <c r="G40">
        <f t="shared" si="48"/>
        <v>-86.025459860957042</v>
      </c>
      <c r="H40">
        <f t="shared" si="48"/>
        <v>-99.965468900093441</v>
      </c>
      <c r="I40">
        <f t="shared" si="48"/>
        <v>-108.58312216065656</v>
      </c>
    </row>
  </sheetData>
  <mergeCells count="3">
    <mergeCell ref="A10:A11"/>
    <mergeCell ref="A19:A20"/>
    <mergeCell ref="A28:A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Калашников</dc:creator>
  <cp:lastModifiedBy>Артем Калашников</cp:lastModifiedBy>
  <dcterms:created xsi:type="dcterms:W3CDTF">2023-09-12T06:11:04Z</dcterms:created>
  <dcterms:modified xsi:type="dcterms:W3CDTF">2023-09-26T08:19:35Z</dcterms:modified>
</cp:coreProperties>
</file>