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zar\Desktop\"/>
    </mc:Choice>
  </mc:AlternateContent>
  <bookViews>
    <workbookView xWindow="0" yWindow="0" windowWidth="11295" windowHeight="4545"/>
  </bookViews>
  <sheets>
    <sheet name="Доходы и расходы + кратко показ" sheetId="1" r:id="rId1"/>
    <sheet name="Точка безубыточности" sheetId="2" r:id="rId2"/>
    <sheet name="Период возврата инвестиций" sheetId="3" r:id="rId3"/>
    <sheet name="NVP + IRR + PI" sheetId="4" r:id="rId4"/>
  </sheets>
  <calcPr calcId="162913"/>
  <extLst>
    <ext uri="GoogleSheetsCustomDataVersion1">
      <go:sheetsCustomData xmlns:go="http://customooxmlschemas.google.com/" r:id="rId8" roundtripDataSignature="AMtx7mixMNXwtATzV21MEaaD4dx1NJhvWw=="/>
    </ext>
  </extLst>
</workbook>
</file>

<file path=xl/calcChain.xml><?xml version="1.0" encoding="utf-8"?>
<calcChain xmlns="http://schemas.openxmlformats.org/spreadsheetml/2006/main">
  <c r="B2" i="4" l="1"/>
  <c r="B2" i="3"/>
  <c r="I8" i="2"/>
  <c r="B69" i="1"/>
  <c r="B66" i="1"/>
  <c r="B67" i="1" s="1"/>
  <c r="E60" i="1"/>
  <c r="E59" i="1" s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AJ58" i="1"/>
  <c r="AJ57" i="1" s="1"/>
  <c r="L58" i="1"/>
  <c r="L57" i="1" s="1"/>
  <c r="T56" i="1"/>
  <c r="T55" i="1" s="1"/>
  <c r="L56" i="1"/>
  <c r="L55" i="1" s="1"/>
  <c r="E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AC52" i="1"/>
  <c r="Q52" i="1"/>
  <c r="E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E49" i="1"/>
  <c r="E47" i="1"/>
  <c r="D47" i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F44" i="1"/>
  <c r="G44" i="1" s="1"/>
  <c r="H44" i="1" s="1"/>
  <c r="I44" i="1" s="1"/>
  <c r="J44" i="1" s="1"/>
  <c r="K44" i="1" s="1"/>
  <c r="L44" i="1" s="1"/>
  <c r="M44" i="1" s="1"/>
  <c r="E44" i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E42" i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F40" i="1"/>
  <c r="E40" i="1"/>
  <c r="E39" i="1" s="1"/>
  <c r="F38" i="1"/>
  <c r="F37" i="1" s="1"/>
  <c r="E38" i="1"/>
  <c r="E37" i="1" s="1"/>
  <c r="I36" i="1"/>
  <c r="J36" i="1" s="1"/>
  <c r="E36" i="1"/>
  <c r="I35" i="1"/>
  <c r="H35" i="1"/>
  <c r="AN32" i="1"/>
  <c r="AM32" i="1"/>
  <c r="AL32" i="1"/>
  <c r="AK32" i="1"/>
  <c r="AJ32" i="1"/>
  <c r="AI32" i="1"/>
  <c r="AH32" i="1"/>
  <c r="AG32" i="1"/>
  <c r="AF32" i="1"/>
  <c r="AE32" i="1"/>
  <c r="AD32" i="1"/>
  <c r="AD58" i="1" s="1"/>
  <c r="AD57" i="1" s="1"/>
  <c r="AC32" i="1"/>
  <c r="AB32" i="1"/>
  <c r="AA32" i="1"/>
  <c r="Z32" i="1"/>
  <c r="Y32" i="1"/>
  <c r="X32" i="1"/>
  <c r="W32" i="1"/>
  <c r="V32" i="1"/>
  <c r="V58" i="1" s="1"/>
  <c r="V57" i="1" s="1"/>
  <c r="U32" i="1"/>
  <c r="T32" i="1"/>
  <c r="S32" i="1"/>
  <c r="R32" i="1"/>
  <c r="Q32" i="1"/>
  <c r="P32" i="1"/>
  <c r="O32" i="1"/>
  <c r="N32" i="1"/>
  <c r="N58" i="1" s="1"/>
  <c r="N57" i="1" s="1"/>
  <c r="M32" i="1"/>
  <c r="L32" i="1"/>
  <c r="K32" i="1"/>
  <c r="J32" i="1"/>
  <c r="I32" i="1"/>
  <c r="H32" i="1"/>
  <c r="G32" i="1"/>
  <c r="F32" i="1"/>
  <c r="E32" i="1"/>
  <c r="D31" i="1"/>
  <c r="D30" i="1"/>
  <c r="D29" i="1"/>
  <c r="D28" i="1"/>
  <c r="D27" i="1"/>
  <c r="D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4" i="1"/>
  <c r="D23" i="1"/>
  <c r="D22" i="1"/>
  <c r="D21" i="1"/>
  <c r="D20" i="1"/>
  <c r="D18" i="1" s="1"/>
  <c r="D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7" i="1"/>
  <c r="D16" i="1"/>
  <c r="D15" i="1"/>
  <c r="D14" i="1"/>
  <c r="D13" i="1"/>
  <c r="D12" i="1"/>
  <c r="D11" i="1" s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0" i="1"/>
  <c r="D9" i="1"/>
  <c r="D8" i="1"/>
  <c r="D7" i="1"/>
  <c r="D6" i="1"/>
  <c r="D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K58" i="1" l="1"/>
  <c r="K57" i="1" s="1"/>
  <c r="K56" i="1"/>
  <c r="K55" i="1" s="1"/>
  <c r="K50" i="1" s="1"/>
  <c r="I58" i="1"/>
  <c r="I57" i="1" s="1"/>
  <c r="I56" i="1"/>
  <c r="I55" i="1" s="1"/>
  <c r="I50" i="1" s="1"/>
  <c r="Q58" i="1"/>
  <c r="Q57" i="1" s="1"/>
  <c r="Q56" i="1"/>
  <c r="Q55" i="1" s="1"/>
  <c r="Q50" i="1" s="1"/>
  <c r="AG58" i="1"/>
  <c r="AG57" i="1" s="1"/>
  <c r="AG56" i="1"/>
  <c r="AG55" i="1" s="1"/>
  <c r="AG50" i="1" s="1"/>
  <c r="AO32" i="1"/>
  <c r="B8" i="2" s="1"/>
  <c r="D25" i="1"/>
  <c r="Y58" i="1"/>
  <c r="Y57" i="1" s="1"/>
  <c r="Y56" i="1"/>
  <c r="Y55" i="1" s="1"/>
  <c r="Y50" i="1" s="1"/>
  <c r="F39" i="1"/>
  <c r="AI58" i="1"/>
  <c r="AI57" i="1" s="1"/>
  <c r="AI56" i="1"/>
  <c r="AI55" i="1" s="1"/>
  <c r="AI50" i="1" s="1"/>
  <c r="AA58" i="1"/>
  <c r="AA57" i="1" s="1"/>
  <c r="AA56" i="1"/>
  <c r="AA55" i="1" s="1"/>
  <c r="AA50" i="1" s="1"/>
  <c r="E35" i="1"/>
  <c r="F36" i="1"/>
  <c r="S58" i="1"/>
  <c r="S57" i="1" s="1"/>
  <c r="S56" i="1"/>
  <c r="S55" i="1" s="1"/>
  <c r="K36" i="1"/>
  <c r="J35" i="1"/>
  <c r="J58" i="1"/>
  <c r="J57" i="1" s="1"/>
  <c r="J56" i="1"/>
  <c r="J55" i="1" s="1"/>
  <c r="J50" i="1" s="1"/>
  <c r="R58" i="1"/>
  <c r="R57" i="1" s="1"/>
  <c r="R56" i="1"/>
  <c r="R55" i="1" s="1"/>
  <c r="R50" i="1" s="1"/>
  <c r="Z58" i="1"/>
  <c r="Z57" i="1" s="1"/>
  <c r="Z56" i="1"/>
  <c r="Z55" i="1" s="1"/>
  <c r="Z50" i="1" s="1"/>
  <c r="AH58" i="1"/>
  <c r="AH57" i="1" s="1"/>
  <c r="AH56" i="1"/>
  <c r="AH55" i="1" s="1"/>
  <c r="L50" i="1"/>
  <c r="E50" i="1"/>
  <c r="M50" i="1"/>
  <c r="N56" i="1"/>
  <c r="N55" i="1" s="1"/>
  <c r="F58" i="1"/>
  <c r="F57" i="1" s="1"/>
  <c r="AL58" i="1"/>
  <c r="AL57" i="1" s="1"/>
  <c r="G38" i="1"/>
  <c r="G40" i="1"/>
  <c r="F50" i="1"/>
  <c r="N50" i="1"/>
  <c r="V50" i="1"/>
  <c r="AM50" i="1"/>
  <c r="V56" i="1"/>
  <c r="V55" i="1" s="1"/>
  <c r="E58" i="1"/>
  <c r="E57" i="1" s="1"/>
  <c r="E56" i="1"/>
  <c r="E55" i="1" s="1"/>
  <c r="M58" i="1"/>
  <c r="M57" i="1" s="1"/>
  <c r="M56" i="1"/>
  <c r="M55" i="1" s="1"/>
  <c r="U58" i="1"/>
  <c r="U57" i="1" s="1"/>
  <c r="U56" i="1"/>
  <c r="U55" i="1" s="1"/>
  <c r="U50" i="1" s="1"/>
  <c r="AC58" i="1"/>
  <c r="AC57" i="1" s="1"/>
  <c r="AC56" i="1"/>
  <c r="AC55" i="1" s="1"/>
  <c r="AC50" i="1" s="1"/>
  <c r="AK58" i="1"/>
  <c r="AK57" i="1" s="1"/>
  <c r="AK56" i="1"/>
  <c r="AK55" i="1" s="1"/>
  <c r="AK50" i="1" s="1"/>
  <c r="AB56" i="1"/>
  <c r="AB55" i="1" s="1"/>
  <c r="AB50" i="1" s="1"/>
  <c r="T58" i="1"/>
  <c r="T57" i="1" s="1"/>
  <c r="T50" i="1" s="1"/>
  <c r="F47" i="1"/>
  <c r="E46" i="1"/>
  <c r="AD56" i="1"/>
  <c r="AD55" i="1" s="1"/>
  <c r="AD50" i="1" s="1"/>
  <c r="G58" i="1"/>
  <c r="G57" i="1" s="1"/>
  <c r="G56" i="1"/>
  <c r="G55" i="1" s="1"/>
  <c r="G50" i="1" s="1"/>
  <c r="O58" i="1"/>
  <c r="O57" i="1" s="1"/>
  <c r="O56" i="1"/>
  <c r="O55" i="1" s="1"/>
  <c r="O50" i="1" s="1"/>
  <c r="W58" i="1"/>
  <c r="W57" i="1" s="1"/>
  <c r="W56" i="1"/>
  <c r="W55" i="1" s="1"/>
  <c r="W50" i="1" s="1"/>
  <c r="AE58" i="1"/>
  <c r="AE57" i="1" s="1"/>
  <c r="AE50" i="1" s="1"/>
  <c r="AE56" i="1"/>
  <c r="AE55" i="1" s="1"/>
  <c r="AM58" i="1"/>
  <c r="AM57" i="1" s="1"/>
  <c r="AM56" i="1"/>
  <c r="AM55" i="1" s="1"/>
  <c r="AJ56" i="1"/>
  <c r="AJ55" i="1" s="1"/>
  <c r="AJ50" i="1" s="1"/>
  <c r="AB58" i="1"/>
  <c r="AB57" i="1" s="1"/>
  <c r="H58" i="1"/>
  <c r="H57" i="1" s="1"/>
  <c r="H56" i="1"/>
  <c r="H55" i="1" s="1"/>
  <c r="P58" i="1"/>
  <c r="P57" i="1" s="1"/>
  <c r="P56" i="1"/>
  <c r="P55" i="1" s="1"/>
  <c r="P50" i="1" s="1"/>
  <c r="X58" i="1"/>
  <c r="X57" i="1" s="1"/>
  <c r="X56" i="1"/>
  <c r="X55" i="1" s="1"/>
  <c r="X50" i="1" s="1"/>
  <c r="AF58" i="1"/>
  <c r="AF57" i="1" s="1"/>
  <c r="AF56" i="1"/>
  <c r="AF55" i="1" s="1"/>
  <c r="AF50" i="1" s="1"/>
  <c r="AN58" i="1"/>
  <c r="AN57" i="1" s="1"/>
  <c r="AN56" i="1"/>
  <c r="AN55" i="1" s="1"/>
  <c r="F49" i="1"/>
  <c r="E48" i="1"/>
  <c r="F56" i="1"/>
  <c r="F55" i="1" s="1"/>
  <c r="AL56" i="1"/>
  <c r="AL55" i="1" s="1"/>
  <c r="AL50" i="1" s="1"/>
  <c r="AN50" i="1" l="1"/>
  <c r="H50" i="1"/>
  <c r="AH50" i="1"/>
  <c r="S50" i="1"/>
  <c r="AO50" i="1"/>
  <c r="B9" i="2" s="1"/>
  <c r="I9" i="2" s="1"/>
  <c r="F35" i="1"/>
  <c r="G36" i="1"/>
  <c r="G35" i="1" s="1"/>
  <c r="E34" i="1"/>
  <c r="G39" i="1"/>
  <c r="H40" i="1"/>
  <c r="K35" i="1"/>
  <c r="L36" i="1"/>
  <c r="G37" i="1"/>
  <c r="H38" i="1"/>
  <c r="F46" i="1"/>
  <c r="G47" i="1"/>
  <c r="F48" i="1"/>
  <c r="G49" i="1"/>
  <c r="G34" i="1" l="1"/>
  <c r="G61" i="1" s="1"/>
  <c r="G62" i="1" s="1"/>
  <c r="I38" i="1"/>
  <c r="H37" i="1"/>
  <c r="L35" i="1"/>
  <c r="M36" i="1"/>
  <c r="I40" i="1"/>
  <c r="H39" i="1"/>
  <c r="F34" i="1"/>
  <c r="F61" i="1" s="1"/>
  <c r="F62" i="1" s="1"/>
  <c r="G48" i="1"/>
  <c r="H49" i="1"/>
  <c r="G46" i="1"/>
  <c r="H47" i="1"/>
  <c r="B75" i="1"/>
  <c r="E61" i="1"/>
  <c r="E62" i="1" l="1"/>
  <c r="F63" i="1"/>
  <c r="F64" i="1" s="1"/>
  <c r="J40" i="1"/>
  <c r="I39" i="1"/>
  <c r="H46" i="1"/>
  <c r="I47" i="1"/>
  <c r="M35" i="1"/>
  <c r="N36" i="1"/>
  <c r="H48" i="1"/>
  <c r="H34" i="1" s="1"/>
  <c r="I49" i="1"/>
  <c r="J38" i="1"/>
  <c r="I37" i="1"/>
  <c r="G63" i="1"/>
  <c r="G64" i="1" s="1"/>
  <c r="H61" i="1" l="1"/>
  <c r="K40" i="1"/>
  <c r="J39" i="1"/>
  <c r="N35" i="1"/>
  <c r="O36" i="1"/>
  <c r="E63" i="1"/>
  <c r="E64" i="1" s="1"/>
  <c r="K38" i="1"/>
  <c r="J37" i="1"/>
  <c r="J47" i="1"/>
  <c r="I46" i="1"/>
  <c r="I34" i="1" s="1"/>
  <c r="J49" i="1"/>
  <c r="I48" i="1"/>
  <c r="I61" i="1" l="1"/>
  <c r="I62" i="1" s="1"/>
  <c r="J48" i="1"/>
  <c r="K49" i="1"/>
  <c r="J34" i="1"/>
  <c r="J61" i="1" s="1"/>
  <c r="J62" i="1" s="1"/>
  <c r="K37" i="1"/>
  <c r="L38" i="1"/>
  <c r="P36" i="1"/>
  <c r="O35" i="1"/>
  <c r="K47" i="1"/>
  <c r="J46" i="1"/>
  <c r="K39" i="1"/>
  <c r="L40" i="1"/>
  <c r="H62" i="1"/>
  <c r="H63" i="1" l="1"/>
  <c r="H64" i="1"/>
  <c r="L39" i="1"/>
  <c r="M40" i="1"/>
  <c r="J63" i="1"/>
  <c r="J64" i="1" s="1"/>
  <c r="L49" i="1"/>
  <c r="K48" i="1"/>
  <c r="Q36" i="1"/>
  <c r="P35" i="1"/>
  <c r="I63" i="1"/>
  <c r="I64" i="1"/>
  <c r="K46" i="1"/>
  <c r="K34" i="1" s="1"/>
  <c r="L47" i="1"/>
  <c r="L37" i="1"/>
  <c r="M38" i="1"/>
  <c r="K61" i="1" l="1"/>
  <c r="M47" i="1"/>
  <c r="L46" i="1"/>
  <c r="L34" i="1" s="1"/>
  <c r="L61" i="1" s="1"/>
  <c r="L62" i="1" s="1"/>
  <c r="L48" i="1"/>
  <c r="M49" i="1"/>
  <c r="M37" i="1"/>
  <c r="N38" i="1"/>
  <c r="N40" i="1"/>
  <c r="M39" i="1"/>
  <c r="R36" i="1"/>
  <c r="Q35" i="1"/>
  <c r="L63" i="1" l="1"/>
  <c r="L64" i="1" s="1"/>
  <c r="N37" i="1"/>
  <c r="O38" i="1"/>
  <c r="N49" i="1"/>
  <c r="M48" i="1"/>
  <c r="M34" i="1" s="1"/>
  <c r="M61" i="1" s="1"/>
  <c r="N47" i="1"/>
  <c r="M46" i="1"/>
  <c r="S36" i="1"/>
  <c r="R35" i="1"/>
  <c r="N39" i="1"/>
  <c r="O40" i="1"/>
  <c r="K62" i="1"/>
  <c r="M62" i="1" l="1"/>
  <c r="K63" i="1"/>
  <c r="K64" i="1"/>
  <c r="N46" i="1"/>
  <c r="N34" i="1" s="1"/>
  <c r="N61" i="1" s="1"/>
  <c r="N62" i="1" s="1"/>
  <c r="O47" i="1"/>
  <c r="N48" i="1"/>
  <c r="O49" i="1"/>
  <c r="O39" i="1"/>
  <c r="P40" i="1"/>
  <c r="O37" i="1"/>
  <c r="P38" i="1"/>
  <c r="S35" i="1"/>
  <c r="T36" i="1"/>
  <c r="N63" i="1" l="1"/>
  <c r="N64" i="1"/>
  <c r="O46" i="1"/>
  <c r="O34" i="1" s="1"/>
  <c r="O61" i="1" s="1"/>
  <c r="O62" i="1" s="1"/>
  <c r="P47" i="1"/>
  <c r="Q38" i="1"/>
  <c r="P37" i="1"/>
  <c r="Q40" i="1"/>
  <c r="P39" i="1"/>
  <c r="T35" i="1"/>
  <c r="U36" i="1"/>
  <c r="O48" i="1"/>
  <c r="P49" i="1"/>
  <c r="M64" i="1"/>
  <c r="M63" i="1"/>
  <c r="O63" i="1" l="1"/>
  <c r="O64" i="1" s="1"/>
  <c r="R40" i="1"/>
  <c r="Q39" i="1"/>
  <c r="R38" i="1"/>
  <c r="Q37" i="1"/>
  <c r="P48" i="1"/>
  <c r="Q49" i="1"/>
  <c r="U35" i="1"/>
  <c r="V36" i="1"/>
  <c r="P46" i="1"/>
  <c r="P34" i="1" s="1"/>
  <c r="P61" i="1" s="1"/>
  <c r="Q47" i="1"/>
  <c r="P62" i="1" l="1"/>
  <c r="B6" i="3"/>
  <c r="C6" i="3" s="1"/>
  <c r="D6" i="3" s="1"/>
  <c r="E6" i="3" s="1"/>
  <c r="B6" i="4"/>
  <c r="C6" i="4" s="1"/>
  <c r="D6" i="4" s="1"/>
  <c r="S38" i="1"/>
  <c r="R37" i="1"/>
  <c r="V35" i="1"/>
  <c r="W36" i="1"/>
  <c r="R49" i="1"/>
  <c r="Q48" i="1"/>
  <c r="Q46" i="1"/>
  <c r="Q34" i="1" s="1"/>
  <c r="Q61" i="1" s="1"/>
  <c r="R47" i="1"/>
  <c r="S40" i="1"/>
  <c r="R39" i="1"/>
  <c r="Q62" i="1" l="1"/>
  <c r="X36" i="1"/>
  <c r="W35" i="1"/>
  <c r="S47" i="1"/>
  <c r="R46" i="1"/>
  <c r="R34" i="1" s="1"/>
  <c r="R61" i="1" s="1"/>
  <c r="S37" i="1"/>
  <c r="T38" i="1"/>
  <c r="S39" i="1"/>
  <c r="T40" i="1"/>
  <c r="E6" i="4"/>
  <c r="R48" i="1"/>
  <c r="S49" i="1"/>
  <c r="P63" i="1"/>
  <c r="P64" i="1" s="1"/>
  <c r="R62" i="1" l="1"/>
  <c r="S46" i="1"/>
  <c r="S34" i="1" s="1"/>
  <c r="S61" i="1" s="1"/>
  <c r="T47" i="1"/>
  <c r="T39" i="1"/>
  <c r="U40" i="1"/>
  <c r="Q63" i="1"/>
  <c r="Q64" i="1" s="1"/>
  <c r="T37" i="1"/>
  <c r="U38" i="1"/>
  <c r="T49" i="1"/>
  <c r="S48" i="1"/>
  <c r="Y36" i="1"/>
  <c r="X35" i="1"/>
  <c r="S62" i="1" l="1"/>
  <c r="T48" i="1"/>
  <c r="U49" i="1"/>
  <c r="T46" i="1"/>
  <c r="T34" i="1" s="1"/>
  <c r="T61" i="1" s="1"/>
  <c r="U47" i="1"/>
  <c r="Z36" i="1"/>
  <c r="Y35" i="1"/>
  <c r="V40" i="1"/>
  <c r="U39" i="1"/>
  <c r="U37" i="1"/>
  <c r="V38" i="1"/>
  <c r="R64" i="1"/>
  <c r="R63" i="1"/>
  <c r="T62" i="1" l="1"/>
  <c r="V49" i="1"/>
  <c r="U48" i="1"/>
  <c r="U34" i="1"/>
  <c r="U61" i="1" s="1"/>
  <c r="U62" i="1" s="1"/>
  <c r="V39" i="1"/>
  <c r="W40" i="1"/>
  <c r="AA36" i="1"/>
  <c r="Z35" i="1"/>
  <c r="V47" i="1"/>
  <c r="U46" i="1"/>
  <c r="V37" i="1"/>
  <c r="W38" i="1"/>
  <c r="S63" i="1"/>
  <c r="S64" i="1" s="1"/>
  <c r="W37" i="1" l="1"/>
  <c r="X38" i="1"/>
  <c r="V46" i="1"/>
  <c r="W47" i="1"/>
  <c r="U63" i="1"/>
  <c r="U64" i="1" s="1"/>
  <c r="V48" i="1"/>
  <c r="V34" i="1" s="1"/>
  <c r="V61" i="1" s="1"/>
  <c r="V62" i="1" s="1"/>
  <c r="W49" i="1"/>
  <c r="W39" i="1"/>
  <c r="X40" i="1"/>
  <c r="AA35" i="1"/>
  <c r="AB36" i="1"/>
  <c r="T64" i="1"/>
  <c r="T63" i="1"/>
  <c r="V63" i="1" l="1"/>
  <c r="V64" i="1"/>
  <c r="AB35" i="1"/>
  <c r="AC36" i="1"/>
  <c r="W48" i="1"/>
  <c r="X49" i="1"/>
  <c r="Y40" i="1"/>
  <c r="X39" i="1"/>
  <c r="W46" i="1"/>
  <c r="X47" i="1"/>
  <c r="Y38" i="1"/>
  <c r="X37" i="1"/>
  <c r="W34" i="1"/>
  <c r="W61" i="1" s="1"/>
  <c r="W62" i="1" s="1"/>
  <c r="X48" i="1" l="1"/>
  <c r="Y49" i="1"/>
  <c r="W63" i="1"/>
  <c r="W64" i="1" s="1"/>
  <c r="X34" i="1"/>
  <c r="X61" i="1" s="1"/>
  <c r="X62" i="1" s="1"/>
  <c r="AC35" i="1"/>
  <c r="AD36" i="1"/>
  <c r="Z38" i="1"/>
  <c r="Y37" i="1"/>
  <c r="X46" i="1"/>
  <c r="Y47" i="1"/>
  <c r="Z40" i="1"/>
  <c r="Y39" i="1"/>
  <c r="AA38" i="1" l="1"/>
  <c r="Z37" i="1"/>
  <c r="Y46" i="1"/>
  <c r="Z47" i="1"/>
  <c r="AD35" i="1"/>
  <c r="AE36" i="1"/>
  <c r="X63" i="1"/>
  <c r="X64" i="1" s="1"/>
  <c r="AA40" i="1"/>
  <c r="Z39" i="1"/>
  <c r="Z49" i="1"/>
  <c r="Y48" i="1"/>
  <c r="Y34" i="1"/>
  <c r="Y61" i="1" s="1"/>
  <c r="Y62" i="1" s="1"/>
  <c r="Y63" i="1" l="1"/>
  <c r="Y64" i="1"/>
  <c r="AA47" i="1"/>
  <c r="Z46" i="1"/>
  <c r="Z34" i="1" s="1"/>
  <c r="Z61" i="1" s="1"/>
  <c r="Z62" i="1" s="1"/>
  <c r="AA37" i="1"/>
  <c r="AB38" i="1"/>
  <c r="AF36" i="1"/>
  <c r="AE35" i="1"/>
  <c r="Z48" i="1"/>
  <c r="AA49" i="1"/>
  <c r="AA39" i="1"/>
  <c r="AB40" i="1"/>
  <c r="Z63" i="1" l="1"/>
  <c r="Z64" i="1" s="1"/>
  <c r="AB37" i="1"/>
  <c r="AC38" i="1"/>
  <c r="AB49" i="1"/>
  <c r="AA48" i="1"/>
  <c r="AG36" i="1"/>
  <c r="AF35" i="1"/>
  <c r="AB39" i="1"/>
  <c r="AC40" i="1"/>
  <c r="AA46" i="1"/>
  <c r="AA34" i="1" s="1"/>
  <c r="AA61" i="1" s="1"/>
  <c r="AA62" i="1" s="1"/>
  <c r="AB47" i="1"/>
  <c r="AA63" i="1" l="1"/>
  <c r="AA64" i="1"/>
  <c r="AH36" i="1"/>
  <c r="AG35" i="1"/>
  <c r="AC47" i="1"/>
  <c r="AB46" i="1"/>
  <c r="AB34" i="1" s="1"/>
  <c r="AB61" i="1" s="1"/>
  <c r="AB48" i="1"/>
  <c r="AC49" i="1"/>
  <c r="AC39" i="1"/>
  <c r="AD40" i="1"/>
  <c r="AD38" i="1"/>
  <c r="AC37" i="1"/>
  <c r="AB62" i="1" l="1"/>
  <c r="B7" i="3"/>
  <c r="C7" i="3" s="1"/>
  <c r="D7" i="3" s="1"/>
  <c r="E7" i="3" s="1"/>
  <c r="B7" i="4"/>
  <c r="C7" i="4" s="1"/>
  <c r="D7" i="4" s="1"/>
  <c r="AD47" i="1"/>
  <c r="AC46" i="1"/>
  <c r="AD49" i="1"/>
  <c r="AC48" i="1"/>
  <c r="AC34" i="1"/>
  <c r="AC61" i="1" s="1"/>
  <c r="AD37" i="1"/>
  <c r="AE38" i="1"/>
  <c r="AI36" i="1"/>
  <c r="AH35" i="1"/>
  <c r="AD39" i="1"/>
  <c r="AE40" i="1"/>
  <c r="AC62" i="1" l="1"/>
  <c r="AE39" i="1"/>
  <c r="AF40" i="1"/>
  <c r="AD48" i="1"/>
  <c r="AD34" i="1" s="1"/>
  <c r="AD61" i="1" s="1"/>
  <c r="AE49" i="1"/>
  <c r="AE47" i="1"/>
  <c r="AD46" i="1"/>
  <c r="AI35" i="1"/>
  <c r="AJ36" i="1"/>
  <c r="E7" i="4"/>
  <c r="AE37" i="1"/>
  <c r="AF38" i="1"/>
  <c r="AB63" i="1"/>
  <c r="AB64" i="1" s="1"/>
  <c r="AD62" i="1" l="1"/>
  <c r="AE48" i="1"/>
  <c r="AF49" i="1"/>
  <c r="AJ35" i="1"/>
  <c r="AK36" i="1"/>
  <c r="AG40" i="1"/>
  <c r="AF39" i="1"/>
  <c r="AG38" i="1"/>
  <c r="AF37" i="1"/>
  <c r="AC63" i="1"/>
  <c r="AC64" i="1" s="1"/>
  <c r="AE34" i="1"/>
  <c r="AE61" i="1" s="1"/>
  <c r="AE62" i="1" s="1"/>
  <c r="AE46" i="1"/>
  <c r="AF47" i="1"/>
  <c r="AK35" i="1" l="1"/>
  <c r="AL36" i="1"/>
  <c r="AH40" i="1"/>
  <c r="AG39" i="1"/>
  <c r="AE63" i="1"/>
  <c r="AE64" i="1" s="1"/>
  <c r="AF48" i="1"/>
  <c r="AG49" i="1"/>
  <c r="AF46" i="1"/>
  <c r="AG47" i="1"/>
  <c r="AF34" i="1"/>
  <c r="AF61" i="1" s="1"/>
  <c r="AF62" i="1" s="1"/>
  <c r="AH38" i="1"/>
  <c r="AG37" i="1"/>
  <c r="AD63" i="1"/>
  <c r="AD64" i="1"/>
  <c r="AF63" i="1" l="1"/>
  <c r="AF64" i="1"/>
  <c r="AG46" i="1"/>
  <c r="AG34" i="1" s="1"/>
  <c r="AG61" i="1" s="1"/>
  <c r="AH47" i="1"/>
  <c r="AH49" i="1"/>
  <c r="AG48" i="1"/>
  <c r="AL35" i="1"/>
  <c r="AM36" i="1"/>
  <c r="AI38" i="1"/>
  <c r="AH37" i="1"/>
  <c r="AI40" i="1"/>
  <c r="AH39" i="1"/>
  <c r="AG62" i="1" l="1"/>
  <c r="AI39" i="1"/>
  <c r="AJ40" i="1"/>
  <c r="AH48" i="1"/>
  <c r="AH34" i="1" s="1"/>
  <c r="AH61" i="1" s="1"/>
  <c r="AH62" i="1" s="1"/>
  <c r="AI49" i="1"/>
  <c r="AI47" i="1"/>
  <c r="AH46" i="1"/>
  <c r="AI37" i="1"/>
  <c r="AJ38" i="1"/>
  <c r="AN36" i="1"/>
  <c r="AN35" i="1" s="1"/>
  <c r="AM35" i="1"/>
  <c r="AH63" i="1" l="1"/>
  <c r="AH64" i="1" s="1"/>
  <c r="AJ49" i="1"/>
  <c r="AI48" i="1"/>
  <c r="AI46" i="1"/>
  <c r="AJ47" i="1"/>
  <c r="AI34" i="1"/>
  <c r="AI61" i="1" s="1"/>
  <c r="AI62" i="1" s="1"/>
  <c r="AJ39" i="1"/>
  <c r="AK40" i="1"/>
  <c r="AJ37" i="1"/>
  <c r="AK38" i="1"/>
  <c r="AG63" i="1"/>
  <c r="AG64" i="1" s="1"/>
  <c r="AK37" i="1" l="1"/>
  <c r="AL38" i="1"/>
  <c r="AJ34" i="1"/>
  <c r="AJ61" i="1" s="1"/>
  <c r="AJ62" i="1" s="1"/>
  <c r="AK39" i="1"/>
  <c r="AL40" i="1"/>
  <c r="AI63" i="1"/>
  <c r="AI64" i="1" s="1"/>
  <c r="AK47" i="1"/>
  <c r="AJ46" i="1"/>
  <c r="AJ48" i="1"/>
  <c r="AK49" i="1"/>
  <c r="AJ63" i="1" l="1"/>
  <c r="AJ64" i="1" s="1"/>
  <c r="AL47" i="1"/>
  <c r="AK46" i="1"/>
  <c r="AK34" i="1" s="1"/>
  <c r="AK61" i="1" s="1"/>
  <c r="AK62" i="1" s="1"/>
  <c r="AL39" i="1"/>
  <c r="AM40" i="1"/>
  <c r="AL49" i="1"/>
  <c r="AK48" i="1"/>
  <c r="AL37" i="1"/>
  <c r="AM38" i="1"/>
  <c r="AK63" i="1" l="1"/>
  <c r="AK64" i="1" s="1"/>
  <c r="AL48" i="1"/>
  <c r="AM49" i="1"/>
  <c r="AM39" i="1"/>
  <c r="AN40" i="1"/>
  <c r="AN39" i="1" s="1"/>
  <c r="AL46" i="1"/>
  <c r="AL34" i="1" s="1"/>
  <c r="AL61" i="1" s="1"/>
  <c r="AL62" i="1" s="1"/>
  <c r="AM47" i="1"/>
  <c r="AM37" i="1"/>
  <c r="AN38" i="1"/>
  <c r="AN37" i="1" s="1"/>
  <c r="AL63" i="1" l="1"/>
  <c r="AL64" i="1"/>
  <c r="AM46" i="1"/>
  <c r="AN47" i="1"/>
  <c r="AN46" i="1" s="1"/>
  <c r="AM48" i="1"/>
  <c r="AM34" i="1" s="1"/>
  <c r="AM61" i="1" s="1"/>
  <c r="AM62" i="1" s="1"/>
  <c r="AN49" i="1"/>
  <c r="AN48" i="1" s="1"/>
  <c r="AN34" i="1"/>
  <c r="AM63" i="1" l="1"/>
  <c r="AM64" i="1" s="1"/>
  <c r="AN61" i="1"/>
  <c r="AO34" i="1"/>
  <c r="B7" i="2" s="1"/>
  <c r="AN62" i="1" l="1"/>
  <c r="AO61" i="1"/>
  <c r="B8" i="3"/>
  <c r="C8" i="3" s="1"/>
  <c r="D8" i="3" s="1"/>
  <c r="E8" i="3" s="1"/>
  <c r="B8" i="4"/>
  <c r="C8" i="4" s="1"/>
  <c r="D8" i="4" s="1"/>
  <c r="I7" i="2"/>
  <c r="I11" i="2" s="1"/>
  <c r="B72" i="1" s="1"/>
  <c r="B11" i="2"/>
  <c r="B73" i="1" s="1"/>
  <c r="B68" i="1" l="1"/>
  <c r="E9" i="4"/>
  <c r="E11" i="4" s="1"/>
  <c r="B74" i="1" s="1"/>
  <c r="E10" i="4"/>
  <c r="B71" i="1" s="1"/>
  <c r="E8" i="4"/>
  <c r="AN63" i="1"/>
  <c r="AN64" i="1"/>
  <c r="AO64" i="1" s="1"/>
</calcChain>
</file>

<file path=xl/sharedStrings.xml><?xml version="1.0" encoding="utf-8"?>
<sst xmlns="http://schemas.openxmlformats.org/spreadsheetml/2006/main" count="181" uniqueCount="97">
  <si>
    <t>2023 год</t>
  </si>
  <si>
    <t>2024 год</t>
  </si>
  <si>
    <t>2025 год</t>
  </si>
  <si>
    <t xml:space="preserve">Единица измерения </t>
  </si>
  <si>
    <t>Стоимость единицы</t>
  </si>
  <si>
    <t>Количество единиц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</si>
  <si>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</si>
  <si>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</si>
  <si>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</si>
  <si>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</si>
  <si>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</si>
  <si>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</si>
  <si>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</si>
  <si>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</si>
  <si>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</si>
  <si>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</si>
  <si>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</si>
  <si>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</si>
  <si>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Доходы</t>
  </si>
  <si>
    <t>Поступления от продаж</t>
  </si>
  <si>
    <t>Стул</t>
  </si>
  <si>
    <t>Ед.</t>
  </si>
  <si>
    <t>Стол</t>
  </si>
  <si>
    <t>Шкаф</t>
  </si>
  <si>
    <t>Кухонная гарнитура</t>
  </si>
  <si>
    <t>Стеллаж</t>
  </si>
  <si>
    <t>Кровать</t>
  </si>
  <si>
    <t>Поступления от установки</t>
  </si>
  <si>
    <t>Поступления от доставки</t>
  </si>
  <si>
    <t>Поступления от создания дизайна</t>
  </si>
  <si>
    <t>Итого доходы</t>
  </si>
  <si>
    <t>Расходы</t>
  </si>
  <si>
    <t>Постоянные</t>
  </si>
  <si>
    <t>Продвижение</t>
  </si>
  <si>
    <t>Интернет-маркетинг (закупка рекламы)</t>
  </si>
  <si>
    <t>Аренда</t>
  </si>
  <si>
    <t>Аренда здания</t>
  </si>
  <si>
    <t>Персонал</t>
  </si>
  <si>
    <t>Руководитель производства</t>
  </si>
  <si>
    <t>Чел.</t>
  </si>
  <si>
    <t>Менеджер по продажам</t>
  </si>
  <si>
    <t>3D дизайнер</t>
  </si>
  <si>
    <t xml:space="preserve">Мастер-сборщик </t>
  </si>
  <si>
    <t>Водитель-установщик</t>
  </si>
  <si>
    <t>Грузчик-сборщик</t>
  </si>
  <si>
    <t>Издержки на персонал</t>
  </si>
  <si>
    <t>Питание персонала</t>
  </si>
  <si>
    <t>Обслуживание завода</t>
  </si>
  <si>
    <t>Поддержание санитарии завода</t>
  </si>
  <si>
    <t>Переменные</t>
  </si>
  <si>
    <t>Покупка оборудования</t>
  </si>
  <si>
    <t>Приобретение оборудования</t>
  </si>
  <si>
    <t>Обустраивание, ремонт здания</t>
  </si>
  <si>
    <t>Транспортировочные издержки</t>
  </si>
  <si>
    <t>Транспортировка грузов</t>
  </si>
  <si>
    <t>0,05*доходы за месяц</t>
  </si>
  <si>
    <t>Закупка материала</t>
  </si>
  <si>
    <t>Приобретение материала для изготовления мебели</t>
  </si>
  <si>
    <t>0,3*доходы за месяц</t>
  </si>
  <si>
    <t>Ремонт и обсуживание оборудования</t>
  </si>
  <si>
    <t>Итого расходы</t>
  </si>
  <si>
    <t>Итого прибыль до налогообложения (доходы - расходы)</t>
  </si>
  <si>
    <t>Налог на прибыль</t>
  </si>
  <si>
    <t>Чистая прибыль</t>
  </si>
  <si>
    <t>ΣЧП</t>
  </si>
  <si>
    <t>r(годовая)</t>
  </si>
  <si>
    <t>12%(инфляция) + 5,27% (безрисковая ставка (вклады)) + 12% (риски)</t>
  </si>
  <si>
    <t>r(месячная)</t>
  </si>
  <si>
    <t>ΣDCF</t>
  </si>
  <si>
    <t>NPV</t>
  </si>
  <si>
    <t>DPP</t>
  </si>
  <si>
    <t>IRR</t>
  </si>
  <si>
    <t>BEP</t>
  </si>
  <si>
    <t>BER</t>
  </si>
  <si>
    <t>PI</t>
  </si>
  <si>
    <t>Инвестиции в проект</t>
  </si>
  <si>
    <t>Постоянные затраты</t>
  </si>
  <si>
    <t>Выручка</t>
  </si>
  <si>
    <t>Цена</t>
  </si>
  <si>
    <t>Переменные затраты</t>
  </si>
  <si>
    <t>Точка безубыточности (в ден. ед.)</t>
  </si>
  <si>
    <t>Следовательно, в данной точке затраты полностью покрываются за счет доходов. При повышении точки безубыточности компания получает прибыль.</t>
  </si>
  <si>
    <t>Точка безубыточности (в натуральном выражении)</t>
  </si>
  <si>
    <t>Следовательно, необходимо продавать 382 товара в месяц, чтобы покрыть общие расходы: постоянные и переменные.</t>
  </si>
  <si>
    <t xml:space="preserve"> </t>
  </si>
  <si>
    <t>Дисконтированный срок окупаемости инвестиций (Discount Payback Period)</t>
  </si>
  <si>
    <t>r</t>
  </si>
  <si>
    <t>годовая</t>
  </si>
  <si>
    <t>Период (год)</t>
  </si>
  <si>
    <t>Первоначальные затраты, IC</t>
  </si>
  <si>
    <t>Денежный поток, CF</t>
  </si>
  <si>
    <t>Дисконтированный денежный поток, руб.</t>
  </si>
  <si>
    <t>Дисконтированный денежный поток нарастающим итогом, руб.</t>
  </si>
  <si>
    <t>Инвестиции окупятся в первый же год</t>
  </si>
  <si>
    <t>&gt; 0 ==&gt; принимаем бизнес-проект</t>
  </si>
  <si>
    <t>&gt; r ==&gt; принимаем бизнес-проект</t>
  </si>
  <si>
    <t>&gt; 1 ==&gt; бизнес-проект прибыльный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</si>
</sst>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#,##0.00000"/>
  </numFmts>
  <fonts count="2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FF0000"/>
      <name val="Calibri"/>
    </font>
    <font>
      <b/>
      <sz val="11"/>
      <color rgb="FF00B050"/>
      <name val="Calibri"/>
    </font>
    <font>
      <sz val="11"/>
      <color rgb="FF00B050"/>
      <name val="Calibri"/>
    </font>
    <font>
      <b/>
      <i/>
      <sz val="11"/>
      <color theme="1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1"/>
      <color rgb="FF000000"/>
      <name val="Inconsolata"/>
    </font>
    <font>
      <sz val="11"/>
      <color theme="1"/>
      <name val="Calibri"/>
    </font>
    <font>
      <b/>
      <i/>
      <sz val="11"/>
      <color rgb="FF0070C0"/>
      <name val="Calibri"/>
    </font>
    <font>
      <sz val="11"/>
      <color rgb="FF7E3794"/>
      <name val="Inconsolata"/>
    </font>
    <font>
      <b/>
      <sz val="11"/>
      <color theme="1"/>
      <name val="Calibri"/>
    </font>
    <font>
      <sz val="11"/>
      <color rgb="FF000000"/>
      <name val="Calibri"/>
    </font>
    <font>
      <sz val="11"/>
      <color rgb="FF337AB7"/>
      <name val="PT Sans"/>
    </font>
    <font>
      <sz val="11"/>
      <color rgb="FF000000"/>
      <name val="PT Sans"/>
    </font>
    <font>
      <b/>
      <sz val="12"/>
      <color rgb="FF000000"/>
      <name val="Calibri"/>
    </font>
    <font>
      <sz val="11"/>
      <color rgb="FF000000"/>
      <name val="Arial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AF1DD"/>
        <bgColor rgb="FFEAF1DD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DDD9C4"/>
        <bgColor rgb="FFDDD9C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3" fontId="1" fillId="0" borderId="0" xfId="0" applyNumberFormat="1" applyFont="1"/>
    <xf numFmtId="3" fontId="1" fillId="0" borderId="1" xfId="0" applyNumberFormat="1" applyFont="1" applyBorder="1"/>
    <xf numFmtId="3" fontId="4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3" fontId="5" fillId="0" borderId="0" xfId="0" applyNumberFormat="1" applyFont="1"/>
    <xf numFmtId="3" fontId="1" fillId="0" borderId="0" xfId="0" applyNumberFormat="1" applyFont="1" applyAlignment="1"/>
    <xf numFmtId="3" fontId="2" fillId="2" borderId="0" xfId="0" applyNumberFormat="1" applyFont="1" applyFill="1" applyAlignment="1"/>
    <xf numFmtId="3" fontId="1" fillId="2" borderId="0" xfId="0" applyNumberFormat="1" applyFont="1" applyFill="1"/>
    <xf numFmtId="3" fontId="1" fillId="2" borderId="1" xfId="0" applyNumberFormat="1" applyFont="1" applyFill="1" applyBorder="1"/>
    <xf numFmtId="164" fontId="1" fillId="0" borderId="1" xfId="0" applyNumberFormat="1" applyFont="1" applyBorder="1"/>
    <xf numFmtId="3" fontId="1" fillId="3" borderId="0" xfId="0" applyNumberFormat="1" applyFont="1" applyFill="1" applyAlignment="1"/>
    <xf numFmtId="3" fontId="6" fillId="3" borderId="0" xfId="0" applyNumberFormat="1" applyFont="1" applyFill="1"/>
    <xf numFmtId="3" fontId="6" fillId="2" borderId="0" xfId="0" applyNumberFormat="1" applyFont="1" applyFill="1"/>
    <xf numFmtId="3" fontId="7" fillId="4" borderId="3" xfId="0" applyNumberFormat="1" applyFont="1" applyFill="1" applyBorder="1"/>
    <xf numFmtId="3" fontId="1" fillId="4" borderId="3" xfId="0" applyNumberFormat="1" applyFont="1" applyFill="1" applyBorder="1"/>
    <xf numFmtId="3" fontId="1" fillId="4" borderId="4" xfId="0" applyNumberFormat="1" applyFont="1" applyFill="1" applyBorder="1"/>
    <xf numFmtId="3" fontId="6" fillId="4" borderId="3" xfId="0" applyNumberFormat="1" applyFont="1" applyFill="1" applyBorder="1"/>
    <xf numFmtId="3" fontId="6" fillId="0" borderId="0" xfId="0" applyNumberFormat="1" applyFont="1"/>
    <xf numFmtId="3" fontId="8" fillId="5" borderId="0" xfId="0" applyNumberFormat="1" applyFont="1" applyFill="1"/>
    <xf numFmtId="3" fontId="1" fillId="5" borderId="0" xfId="0" applyNumberFormat="1" applyFont="1" applyFill="1"/>
    <xf numFmtId="3" fontId="9" fillId="5" borderId="0" xfId="0" applyNumberFormat="1" applyFont="1" applyFill="1"/>
    <xf numFmtId="3" fontId="2" fillId="2" borderId="5" xfId="0" applyNumberFormat="1" applyFont="1" applyFill="1" applyBorder="1"/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0" borderId="1" xfId="0" applyNumberFormat="1" applyFont="1" applyBorder="1" applyAlignment="1"/>
    <xf numFmtId="3" fontId="2" fillId="2" borderId="3" xfId="0" applyNumberFormat="1" applyFont="1" applyFill="1" applyBorder="1"/>
    <xf numFmtId="3" fontId="1" fillId="2" borderId="3" xfId="0" applyNumberFormat="1" applyFont="1" applyFill="1" applyBorder="1"/>
    <xf numFmtId="164" fontId="1" fillId="2" borderId="1" xfId="0" applyNumberFormat="1" applyFont="1" applyFill="1" applyBorder="1"/>
    <xf numFmtId="3" fontId="1" fillId="2" borderId="3" xfId="0" applyNumberFormat="1" applyFont="1" applyFill="1" applyBorder="1" applyAlignment="1"/>
    <xf numFmtId="3" fontId="10" fillId="3" borderId="0" xfId="0" applyNumberFormat="1" applyFont="1" applyFill="1"/>
    <xf numFmtId="3" fontId="1" fillId="5" borderId="1" xfId="0" applyNumberFormat="1" applyFont="1" applyFill="1" applyBorder="1"/>
    <xf numFmtId="3" fontId="8" fillId="6" borderId="0" xfId="0" applyNumberFormat="1" applyFont="1" applyFill="1" applyAlignment="1"/>
    <xf numFmtId="3" fontId="1" fillId="6" borderId="0" xfId="0" applyNumberFormat="1" applyFont="1" applyFill="1"/>
    <xf numFmtId="3" fontId="6" fillId="6" borderId="0" xfId="0" applyNumberFormat="1" applyFont="1" applyFill="1"/>
    <xf numFmtId="0" fontId="11" fillId="0" borderId="0" xfId="0" applyFont="1"/>
    <xf numFmtId="3" fontId="2" fillId="6" borderId="0" xfId="0" applyNumberFormat="1" applyFont="1" applyFill="1" applyAlignment="1"/>
    <xf numFmtId="3" fontId="1" fillId="7" borderId="0" xfId="0" applyNumberFormat="1" applyFont="1" applyFill="1" applyAlignment="1"/>
    <xf numFmtId="3" fontId="1" fillId="2" borderId="0" xfId="0" applyNumberFormat="1" applyFont="1" applyFill="1" applyAlignment="1"/>
    <xf numFmtId="3" fontId="7" fillId="8" borderId="3" xfId="0" applyNumberFormat="1" applyFont="1" applyFill="1" applyBorder="1"/>
    <xf numFmtId="3" fontId="1" fillId="8" borderId="3" xfId="0" applyNumberFormat="1" applyFont="1" applyFill="1" applyBorder="1"/>
    <xf numFmtId="3" fontId="1" fillId="8" borderId="4" xfId="0" applyNumberFormat="1" applyFont="1" applyFill="1" applyBorder="1"/>
    <xf numFmtId="3" fontId="9" fillId="8" borderId="3" xfId="0" applyNumberFormat="1" applyFont="1" applyFill="1" applyBorder="1"/>
    <xf numFmtId="3" fontId="12" fillId="0" borderId="0" xfId="0" applyNumberFormat="1" applyFont="1"/>
    <xf numFmtId="3" fontId="12" fillId="9" borderId="3" xfId="0" applyNumberFormat="1" applyFont="1" applyFill="1" applyBorder="1"/>
    <xf numFmtId="3" fontId="2" fillId="9" borderId="3" xfId="0" applyNumberFormat="1" applyFont="1" applyFill="1" applyBorder="1"/>
    <xf numFmtId="3" fontId="2" fillId="9" borderId="4" xfId="0" applyNumberFormat="1" applyFont="1" applyFill="1" applyBorder="1"/>
    <xf numFmtId="3" fontId="1" fillId="0" borderId="2" xfId="0" applyNumberFormat="1" applyFont="1" applyBorder="1"/>
    <xf numFmtId="9" fontId="2" fillId="0" borderId="0" xfId="0" applyNumberFormat="1" applyFont="1"/>
    <xf numFmtId="3" fontId="10" fillId="3" borderId="0" xfId="0" applyNumberFormat="1" applyFont="1" applyFill="1"/>
    <xf numFmtId="10" fontId="2" fillId="0" borderId="0" xfId="0" applyNumberFormat="1" applyFont="1"/>
    <xf numFmtId="3" fontId="2" fillId="7" borderId="0" xfId="0" applyNumberFormat="1" applyFont="1" applyFill="1"/>
    <xf numFmtId="3" fontId="13" fillId="3" borderId="0" xfId="0" applyNumberFormat="1" applyFont="1" applyFill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/>
    <xf numFmtId="3" fontId="1" fillId="0" borderId="0" xfId="0" applyNumberFormat="1" applyFont="1" applyAlignment="1">
      <alignment wrapText="1"/>
    </xf>
    <xf numFmtId="165" fontId="2" fillId="0" borderId="0" xfId="0" applyNumberFormat="1" applyFont="1"/>
    <xf numFmtId="9" fontId="1" fillId="0" borderId="0" xfId="0" applyNumberFormat="1" applyFont="1"/>
    <xf numFmtId="4" fontId="2" fillId="0" borderId="0" xfId="0" applyNumberFormat="1" applyFont="1"/>
    <xf numFmtId="166" fontId="1" fillId="0" borderId="0" xfId="0" applyNumberFormat="1" applyFont="1"/>
    <xf numFmtId="0" fontId="11" fillId="0" borderId="0" xfId="0" applyFont="1" applyAlignment="1">
      <alignment wrapText="1"/>
    </xf>
    <xf numFmtId="3" fontId="11" fillId="0" borderId="0" xfId="0" applyNumberFormat="1" applyFont="1"/>
    <xf numFmtId="0" fontId="10" fillId="3" borderId="0" xfId="0" applyFont="1" applyFill="1" applyAlignment="1">
      <alignment horizontal="left"/>
    </xf>
    <xf numFmtId="0" fontId="14" fillId="0" borderId="0" xfId="0" applyFont="1" applyAlignment="1">
      <alignment wrapText="1"/>
    </xf>
    <xf numFmtId="3" fontId="14" fillId="0" borderId="0" xfId="0" applyNumberFormat="1" applyFont="1"/>
    <xf numFmtId="0" fontId="15" fillId="10" borderId="0" xfId="0" applyFont="1" applyFill="1" applyAlignment="1">
      <alignment wrapText="1"/>
    </xf>
    <xf numFmtId="0" fontId="16" fillId="3" borderId="0" xfId="0" applyFont="1" applyFill="1"/>
    <xf numFmtId="0" fontId="17" fillId="3" borderId="0" xfId="0" applyFont="1" applyFill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2" fillId="11" borderId="7" xfId="0" applyFont="1" applyFill="1" applyBorder="1" applyAlignment="1">
      <alignment horizontal="right" wrapText="1"/>
    </xf>
    <xf numFmtId="0" fontId="2" fillId="11" borderId="8" xfId="0" applyFont="1" applyFill="1" applyBorder="1" applyAlignment="1">
      <alignment horizontal="right" wrapText="1"/>
    </xf>
    <xf numFmtId="0" fontId="11" fillId="0" borderId="7" xfId="0" applyFont="1" applyBorder="1"/>
    <xf numFmtId="3" fontId="11" fillId="0" borderId="7" xfId="0" applyNumberFormat="1" applyFont="1" applyBorder="1"/>
    <xf numFmtId="0" fontId="14" fillId="0" borderId="0" xfId="0" applyFont="1"/>
    <xf numFmtId="0" fontId="19" fillId="0" borderId="0" xfId="0" applyFont="1"/>
    <xf numFmtId="9" fontId="14" fillId="0" borderId="0" xfId="0" applyNumberFormat="1" applyFont="1"/>
    <xf numFmtId="0" fontId="20" fillId="0" borderId="0" xfId="0" applyFont="1"/>
    <xf numFmtId="4" fontId="14" fillId="0" borderId="0" xfId="0" applyNumberFormat="1" applyFont="1"/>
    <xf numFmtId="3" fontId="2" fillId="0" borderId="2" xfId="0" applyNumberFormat="1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10" fillId="10" borderId="0" xfId="0" applyFont="1" applyFill="1" applyAlignment="1">
      <alignment wrapText="1"/>
    </xf>
    <xf numFmtId="0" fontId="1" fillId="10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ru-RU" b="0" i="0">
                <a:solidFill>
                  <a:srgbClr val="757575"/>
                </a:solidFill>
                <a:latin typeface="+mn-lt"/>
              </a:rPr>
              <a:t>Первоначальные затраты, </a:t>
            </a:r>
            <a:r>
              <a:rPr lang="en-US" b="0" i="0">
                <a:solidFill>
                  <a:srgbClr val="757575"/>
                </a:solidFill>
                <a:latin typeface="+mn-lt"/>
              </a:rPr>
              <a:t>IC, </a:t>
            </a:r>
            <a:r>
              <a:rPr lang="ru-RU" b="0" i="0">
                <a:solidFill>
                  <a:srgbClr val="757575"/>
                </a:solidFill>
                <a:latin typeface="+mn-lt"/>
              </a:rPr>
              <a:t>руб.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'Период возврата инвестиций'!$B$6:$B$8</c:f>
              <c:numCache>
                <c:formatCode>#,##0</c:formatCode>
                <c:ptCount val="3"/>
                <c:pt idx="0">
                  <c:v>37912494.699999996</c:v>
                </c:pt>
                <c:pt idx="1">
                  <c:v>41622555.149999999</c:v>
                </c:pt>
                <c:pt idx="2">
                  <c:v>39888911.700000003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0B6-4633-8ED3-F6BAD7058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881811"/>
        <c:axId val="1199695874"/>
      </c:barChart>
      <c:catAx>
        <c:axId val="1530881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99695874"/>
        <c:crosses val="autoZero"/>
        <c:auto val="1"/>
        <c:lblAlgn val="ctr"/>
        <c:lblOffset val="100"/>
        <c:noMultiLvlLbl val="1"/>
      </c:catAx>
      <c:valAx>
        <c:axId val="1199695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3088181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ru-RU" b="0" i="0">
                <a:solidFill>
                  <a:srgbClr val="757575"/>
                </a:solidFill>
                <a:latin typeface="+mn-lt"/>
              </a:rPr>
              <a:t>Денежный поток, </a:t>
            </a:r>
            <a:r>
              <a:rPr lang="en-US" b="0" i="0">
                <a:solidFill>
                  <a:srgbClr val="757575"/>
                </a:solidFill>
                <a:latin typeface="+mn-lt"/>
              </a:rPr>
              <a:t>CF, </a:t>
            </a:r>
            <a:r>
              <a:rPr lang="ru-RU" b="0" i="0">
                <a:solidFill>
                  <a:srgbClr val="757575"/>
                </a:solidFill>
                <a:latin typeface="+mn-lt"/>
              </a:rPr>
              <a:t>руб.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'Период возврата инвестиций'!$C$6:$C$8</c:f>
              <c:numCache>
                <c:formatCode>#,##0</c:formatCode>
                <c:ptCount val="3"/>
                <c:pt idx="0">
                  <c:v>-1099652.6999999955</c:v>
                </c:pt>
                <c:pt idx="1">
                  <c:v>10676173.850000001</c:v>
                </c:pt>
                <c:pt idx="2">
                  <c:v>7456550.299999997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4-4791-9D6A-B33466EB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587018"/>
        <c:axId val="1856171974"/>
      </c:lineChart>
      <c:catAx>
        <c:axId val="1971587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56171974"/>
        <c:crosses val="autoZero"/>
        <c:auto val="1"/>
        <c:lblAlgn val="ctr"/>
        <c:lblOffset val="100"/>
        <c:noMultiLvlLbl val="1"/>
      </c:catAx>
      <c:valAx>
        <c:axId val="1856171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7158701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ru-RU" b="0" i="0">
                <a:solidFill>
                  <a:srgbClr val="757575"/>
                </a:solidFill>
                <a:latin typeface="+mn-lt"/>
              </a:rPr>
              <a:t>Дисконтированный денежный поток нарастающим итогом, руб.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'Период возврата инвестиций'!$E$6:$E$8</c:f>
              <c:numCache>
                <c:formatCode>#,##0</c:formatCode>
                <c:ptCount val="3"/>
                <c:pt idx="0">
                  <c:v>-850663.49501043977</c:v>
                </c:pt>
                <c:pt idx="1">
                  <c:v>5538148.9609650858</c:v>
                </c:pt>
                <c:pt idx="2">
                  <c:v>8989941.6567974575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B9-436A-B8C6-C05E1F8D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555252"/>
        <c:axId val="885310709"/>
      </c:barChart>
      <c:catAx>
        <c:axId val="740555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85310709"/>
        <c:crosses val="autoZero"/>
        <c:auto val="1"/>
        <c:lblAlgn val="ctr"/>
        <c:lblOffset val="100"/>
        <c:noMultiLvlLbl val="1"/>
      </c:catAx>
      <c:valAx>
        <c:axId val="885310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405552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229100" cy="828675"/>
    <xdr:pic>
      <xdr:nvPicPr>
        <xdr:cNvPr id="2" name="image6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390525</xdr:colOff>
      <xdr:row>1</xdr:row>
      <xdr:rowOff>38100</xdr:rowOff>
    </xdr:from>
    <xdr:ext cx="5105400" cy="381000"/>
    <xdr:pic>
      <xdr:nvPicPr>
        <xdr:cNvPr id="3" name="image1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10</xdr:row>
      <xdr:rowOff>9525</xdr:rowOff>
    </xdr:from>
    <xdr:ext cx="3781425" cy="2343150"/>
    <xdr:graphicFrame macro="">
      <xdr:nvGraphicFramePr>
        <xdr:cNvPr id="1713388437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857250</xdr:colOff>
      <xdr:row>10</xdr:row>
      <xdr:rowOff>9525</xdr:rowOff>
    </xdr:from>
    <xdr:ext cx="3781425" cy="2343150"/>
    <xdr:graphicFrame macro="">
      <xdr:nvGraphicFramePr>
        <xdr:cNvPr id="266309331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514350</xdr:colOff>
      <xdr:row>10</xdr:row>
      <xdr:rowOff>9525</xdr:rowOff>
    </xdr:from>
    <xdr:ext cx="3838575" cy="2343150"/>
    <xdr:graphicFrame macro="">
      <xdr:nvGraphicFramePr>
        <xdr:cNvPr id="1933542202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819150</xdr:colOff>
      <xdr:row>0</xdr:row>
      <xdr:rowOff>161925</xdr:rowOff>
    </xdr:from>
    <xdr:ext cx="2162175" cy="990600"/>
    <xdr:pic>
      <xdr:nvPicPr>
        <xdr:cNvPr id="2" name="image5.png" title="Изображение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0</xdr:row>
      <xdr:rowOff>0</xdr:rowOff>
    </xdr:from>
    <xdr:ext cx="2371725" cy="714375"/>
    <xdr:pic>
      <xdr:nvPicPr>
        <xdr:cNvPr id="2" name="image4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657225</xdr:colOff>
      <xdr:row>0</xdr:row>
      <xdr:rowOff>0</xdr:rowOff>
    </xdr:from>
    <xdr:ext cx="2257425" cy="714375"/>
    <xdr:pic>
      <xdr:nvPicPr>
        <xdr:cNvPr id="3" name="image2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657225</xdr:colOff>
      <xdr:row>4</xdr:row>
      <xdr:rowOff>47625</xdr:rowOff>
    </xdr:from>
    <xdr:ext cx="2333625" cy="714375"/>
    <xdr:pic>
      <xdr:nvPicPr>
        <xdr:cNvPr id="4" name="image3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999"/>
  <sheetViews>
    <sheetView tabSelected="1" topLeftCell="A57" workbookViewId="0"/>
  </sheetViews>
  <sheetFormatPr defaultColWidth="14.42578125" defaultRowHeight="15" customHeight="1"/>
  <cols>
    <col min="1" max="1" width="48.140625" customWidth="1"/>
    <col min="2" max="2" width="31.5703125" customWidth="1"/>
    <col min="3" max="4" width="20.7109375" customWidth="1"/>
    <col min="5" max="5" width="12.85546875" customWidth="1"/>
    <col min="6" max="6" width="13" customWidth="1"/>
    <col min="7" max="7" width="11.5703125" customWidth="1"/>
    <col min="8" max="8" width="12" customWidth="1"/>
    <col min="9" max="9" width="12.42578125" customWidth="1"/>
    <col min="10" max="10" width="11.5703125" customWidth="1"/>
    <col min="11" max="11" width="11.140625" customWidth="1"/>
    <col min="12" max="12" width="11.7109375" customWidth="1"/>
    <col min="13" max="15" width="10.42578125" customWidth="1"/>
    <col min="16" max="16" width="11.42578125" customWidth="1"/>
    <col min="17" max="17" width="11.5703125" customWidth="1"/>
    <col min="18" max="18" width="12.85546875" customWidth="1"/>
    <col min="19" max="19" width="11.85546875" customWidth="1"/>
    <col min="20" max="20" width="12" customWidth="1"/>
    <col min="21" max="21" width="12.7109375" customWidth="1"/>
    <col min="22" max="22" width="10.5703125" customWidth="1"/>
    <col min="23" max="23" width="12.28515625" customWidth="1"/>
    <col min="24" max="24" width="12.140625" customWidth="1"/>
    <col min="25" max="25" width="10.85546875" customWidth="1"/>
    <col min="26" max="26" width="11.140625" customWidth="1"/>
    <col min="27" max="27" width="11.28515625" customWidth="1"/>
    <col min="28" max="28" width="10.5703125" customWidth="1"/>
    <col min="29" max="29" width="11.5703125" customWidth="1"/>
    <col min="30" max="30" width="12.85546875" customWidth="1"/>
    <col min="31" max="31" width="11.85546875" customWidth="1"/>
    <col min="32" max="32" width="12" customWidth="1"/>
    <col min="33" max="33" width="12.7109375" customWidth="1"/>
    <col min="34" max="34" width="10.5703125" customWidth="1"/>
    <col min="35" max="35" width="12.28515625" customWidth="1"/>
    <col min="36" max="36" width="12.140625" customWidth="1"/>
    <col min="37" max="37" width="10.85546875" customWidth="1"/>
    <col min="38" max="38" width="11.140625" customWidth="1"/>
    <col min="39" max="39" width="11.28515625" customWidth="1"/>
    <col min="40" max="40" width="10.5703125" customWidth="1"/>
    <col min="41" max="41" width="12.42578125" customWidth="1"/>
  </cols>
  <sheetData>
    <row r="1" spans="1:41">
      <c r="A1" s="1"/>
      <c r="B1" s="1"/>
      <c r="C1" s="1"/>
      <c r="D1" s="2"/>
      <c r="E1" s="81" t="s">
        <v>0</v>
      </c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  <c r="Q1" s="81" t="s">
        <v>1</v>
      </c>
      <c r="R1" s="82"/>
      <c r="S1" s="82"/>
      <c r="T1" s="82"/>
      <c r="U1" s="82"/>
      <c r="V1" s="82"/>
      <c r="W1" s="82"/>
      <c r="X1" s="82"/>
      <c r="Y1" s="82"/>
      <c r="Z1" s="82"/>
      <c r="AA1" s="82"/>
      <c r="AB1" s="83"/>
      <c r="AC1" s="81" t="s">
        <v>2</v>
      </c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3"/>
      <c r="AO1" s="1"/>
    </row>
    <row r="2" spans="1:41">
      <c r="A2" s="3"/>
      <c r="B2" s="4" t="s">
        <v>3</v>
      </c>
      <c r="C2" s="4" t="s">
        <v>4</v>
      </c>
      <c r="D2" s="5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5" t="s">
        <v>17</v>
      </c>
      <c r="Q2" s="4" t="s">
        <v>6</v>
      </c>
      <c r="R2" s="4" t="s">
        <v>7</v>
      </c>
      <c r="S2" s="4" t="s">
        <v>8</v>
      </c>
      <c r="T2" s="4" t="s">
        <v>9</v>
      </c>
      <c r="U2" s="4" t="s">
        <v>10</v>
      </c>
      <c r="V2" s="4" t="s">
        <v>11</v>
      </c>
      <c r="W2" s="4" t="s">
        <v>12</v>
      </c>
      <c r="X2" s="4" t="s">
        <v>13</v>
      </c>
      <c r="Y2" s="4" t="s">
        <v>14</v>
      </c>
      <c r="Z2" s="4" t="s">
        <v>15</v>
      </c>
      <c r="AA2" s="4" t="s">
        <v>16</v>
      </c>
      <c r="AB2" s="5" t="s">
        <v>17</v>
      </c>
      <c r="AC2" s="4" t="s">
        <v>6</v>
      </c>
      <c r="AD2" s="4" t="s">
        <v>7</v>
      </c>
      <c r="AE2" s="4" t="s">
        <v>8</v>
      </c>
      <c r="AF2" s="4" t="s">
        <v>9</v>
      </c>
      <c r="AG2" s="4" t="s">
        <v>10</v>
      </c>
      <c r="AH2" s="4" t="s">
        <v>11</v>
      </c>
      <c r="AI2" s="4" t="s">
        <v>12</v>
      </c>
      <c r="AJ2" s="4" t="s">
        <v>13</v>
      </c>
      <c r="AK2" s="4" t="s">
        <v>14</v>
      </c>
      <c r="AL2" s="4" t="s">
        <v>15</v>
      </c>
      <c r="AM2" s="4" t="s">
        <v>16</v>
      </c>
      <c r="AN2" s="5" t="s">
        <v>17</v>
      </c>
      <c r="AO2" s="1"/>
    </row>
    <row r="3" spans="1:41">
      <c r="A3" s="6" t="s">
        <v>18</v>
      </c>
      <c r="B3" s="1"/>
      <c r="C3" s="1"/>
      <c r="D3" s="2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1">
        <v>13</v>
      </c>
      <c r="R3" s="1">
        <v>14</v>
      </c>
      <c r="S3" s="1">
        <v>15</v>
      </c>
      <c r="T3" s="1">
        <v>16</v>
      </c>
      <c r="U3" s="1">
        <v>17</v>
      </c>
      <c r="V3" s="1">
        <v>18</v>
      </c>
      <c r="W3" s="1">
        <v>19</v>
      </c>
      <c r="X3" s="1">
        <v>20</v>
      </c>
      <c r="Y3" s="1">
        <v>21</v>
      </c>
      <c r="Z3" s="1">
        <v>22</v>
      </c>
      <c r="AA3" s="1">
        <v>23</v>
      </c>
      <c r="AB3" s="1">
        <v>24</v>
      </c>
      <c r="AC3" s="7">
        <v>25</v>
      </c>
      <c r="AD3" s="7">
        <v>26</v>
      </c>
      <c r="AE3" s="7">
        <v>27</v>
      </c>
      <c r="AF3" s="7">
        <v>28</v>
      </c>
      <c r="AG3" s="7">
        <v>29</v>
      </c>
      <c r="AH3" s="7">
        <v>30</v>
      </c>
      <c r="AI3" s="7">
        <v>31</v>
      </c>
      <c r="AJ3" s="7">
        <v>32</v>
      </c>
      <c r="AK3" s="7">
        <v>33</v>
      </c>
      <c r="AL3" s="7">
        <v>34</v>
      </c>
      <c r="AM3" s="7">
        <v>35</v>
      </c>
      <c r="AN3" s="7">
        <v>36</v>
      </c>
      <c r="AO3" s="1"/>
    </row>
    <row r="4" spans="1:41">
      <c r="A4" s="8" t="s">
        <v>19</v>
      </c>
      <c r="B4" s="9"/>
      <c r="C4" s="9"/>
      <c r="D4" s="10">
        <f t="shared" ref="D4:AN4" si="0">SUM(D5:D10)</f>
        <v>14860</v>
      </c>
      <c r="E4" s="9">
        <f t="shared" si="0"/>
        <v>143</v>
      </c>
      <c r="F4" s="9">
        <f t="shared" si="0"/>
        <v>169</v>
      </c>
      <c r="G4" s="9">
        <f t="shared" si="0"/>
        <v>161</v>
      </c>
      <c r="H4" s="9">
        <f t="shared" si="0"/>
        <v>189</v>
      </c>
      <c r="I4" s="9">
        <f t="shared" si="0"/>
        <v>329</v>
      </c>
      <c r="J4" s="9">
        <f t="shared" si="0"/>
        <v>318</v>
      </c>
      <c r="K4" s="9">
        <f t="shared" si="0"/>
        <v>348</v>
      </c>
      <c r="L4" s="9">
        <f t="shared" si="0"/>
        <v>417</v>
      </c>
      <c r="M4" s="9">
        <f t="shared" si="0"/>
        <v>459</v>
      </c>
      <c r="N4" s="9">
        <f t="shared" si="0"/>
        <v>445</v>
      </c>
      <c r="O4" s="9">
        <f t="shared" si="0"/>
        <v>465</v>
      </c>
      <c r="P4" s="9">
        <f t="shared" si="0"/>
        <v>429</v>
      </c>
      <c r="Q4" s="9">
        <f t="shared" si="0"/>
        <v>465</v>
      </c>
      <c r="R4" s="9">
        <f t="shared" si="0"/>
        <v>467</v>
      </c>
      <c r="S4" s="9">
        <f t="shared" si="0"/>
        <v>422</v>
      </c>
      <c r="T4" s="9">
        <f t="shared" si="0"/>
        <v>468</v>
      </c>
      <c r="U4" s="9">
        <f t="shared" si="0"/>
        <v>399</v>
      </c>
      <c r="V4" s="9">
        <f t="shared" si="0"/>
        <v>453</v>
      </c>
      <c r="W4" s="9">
        <f t="shared" si="0"/>
        <v>473</v>
      </c>
      <c r="X4" s="9">
        <f t="shared" si="0"/>
        <v>467</v>
      </c>
      <c r="Y4" s="9">
        <f t="shared" si="0"/>
        <v>512</v>
      </c>
      <c r="Z4" s="9">
        <f t="shared" si="0"/>
        <v>467</v>
      </c>
      <c r="AA4" s="9">
        <f t="shared" si="0"/>
        <v>477</v>
      </c>
      <c r="AB4" s="9">
        <f t="shared" si="0"/>
        <v>543</v>
      </c>
      <c r="AC4" s="9">
        <f t="shared" si="0"/>
        <v>444</v>
      </c>
      <c r="AD4" s="9">
        <f t="shared" si="0"/>
        <v>385</v>
      </c>
      <c r="AE4" s="9">
        <f t="shared" si="0"/>
        <v>449</v>
      </c>
      <c r="AF4" s="9">
        <f t="shared" si="0"/>
        <v>453</v>
      </c>
      <c r="AG4" s="9">
        <f t="shared" si="0"/>
        <v>416</v>
      </c>
      <c r="AH4" s="9">
        <f t="shared" si="0"/>
        <v>449</v>
      </c>
      <c r="AI4" s="9">
        <f t="shared" si="0"/>
        <v>445</v>
      </c>
      <c r="AJ4" s="9">
        <f t="shared" si="0"/>
        <v>490</v>
      </c>
      <c r="AK4" s="9">
        <f t="shared" si="0"/>
        <v>466</v>
      </c>
      <c r="AL4" s="9">
        <f t="shared" si="0"/>
        <v>462</v>
      </c>
      <c r="AM4" s="9">
        <f t="shared" si="0"/>
        <v>412</v>
      </c>
      <c r="AN4" s="9">
        <f t="shared" si="0"/>
        <v>504</v>
      </c>
      <c r="AO4" s="9"/>
    </row>
    <row r="5" spans="1:41">
      <c r="A5" s="7" t="s">
        <v>20</v>
      </c>
      <c r="B5" s="1" t="s">
        <v>21</v>
      </c>
      <c r="C5" s="7">
        <v>5160</v>
      </c>
      <c r="D5" s="11">
        <f t="shared" ref="D5:D10" si="1">SUM(E5:AN5)</f>
        <v>5227</v>
      </c>
      <c r="E5" s="7">
        <v>67</v>
      </c>
      <c r="F5" s="7">
        <v>78</v>
      </c>
      <c r="G5" s="7">
        <v>54</v>
      </c>
      <c r="H5" s="7">
        <v>79</v>
      </c>
      <c r="I5" s="7">
        <v>128</v>
      </c>
      <c r="J5" s="7">
        <v>128</v>
      </c>
      <c r="K5" s="7">
        <v>130</v>
      </c>
      <c r="L5" s="7">
        <v>143</v>
      </c>
      <c r="M5" s="7">
        <v>140</v>
      </c>
      <c r="N5" s="7">
        <v>149</v>
      </c>
      <c r="O5" s="7">
        <v>151</v>
      </c>
      <c r="P5" s="7">
        <v>144</v>
      </c>
      <c r="Q5" s="7">
        <v>153</v>
      </c>
      <c r="R5" s="7">
        <v>155</v>
      </c>
      <c r="S5" s="7">
        <v>139</v>
      </c>
      <c r="T5" s="7">
        <v>158</v>
      </c>
      <c r="U5" s="7">
        <v>150</v>
      </c>
      <c r="V5" s="7">
        <v>151</v>
      </c>
      <c r="W5" s="7">
        <v>153</v>
      </c>
      <c r="X5" s="7">
        <v>153</v>
      </c>
      <c r="Y5" s="7">
        <v>170</v>
      </c>
      <c r="Z5" s="7">
        <v>163</v>
      </c>
      <c r="AA5" s="7">
        <v>160</v>
      </c>
      <c r="AB5" s="7">
        <v>180</v>
      </c>
      <c r="AC5" s="7">
        <v>177</v>
      </c>
      <c r="AD5" s="7">
        <v>153</v>
      </c>
      <c r="AE5" s="7">
        <v>157</v>
      </c>
      <c r="AF5" s="7">
        <v>155</v>
      </c>
      <c r="AG5" s="7">
        <v>153</v>
      </c>
      <c r="AH5" s="7">
        <v>154</v>
      </c>
      <c r="AI5" s="7">
        <v>157</v>
      </c>
      <c r="AJ5" s="7">
        <v>168</v>
      </c>
      <c r="AK5" s="7">
        <v>177</v>
      </c>
      <c r="AL5" s="7">
        <v>166</v>
      </c>
      <c r="AM5" s="7">
        <v>155</v>
      </c>
      <c r="AN5" s="7">
        <v>179</v>
      </c>
      <c r="AO5" s="1"/>
    </row>
    <row r="6" spans="1:41">
      <c r="A6" s="7" t="s">
        <v>22</v>
      </c>
      <c r="B6" s="1" t="s">
        <v>21</v>
      </c>
      <c r="C6" s="7">
        <v>6830</v>
      </c>
      <c r="D6" s="11">
        <f t="shared" si="1"/>
        <v>4406</v>
      </c>
      <c r="E6" s="7">
        <v>32</v>
      </c>
      <c r="F6" s="7">
        <v>43</v>
      </c>
      <c r="G6" s="7">
        <v>55</v>
      </c>
      <c r="H6" s="7">
        <v>56</v>
      </c>
      <c r="I6" s="7">
        <v>120</v>
      </c>
      <c r="J6" s="7">
        <v>119</v>
      </c>
      <c r="K6" s="7">
        <v>123</v>
      </c>
      <c r="L6" s="7">
        <v>132</v>
      </c>
      <c r="M6" s="7">
        <v>128</v>
      </c>
      <c r="N6" s="7">
        <v>139</v>
      </c>
      <c r="O6" s="7">
        <v>138</v>
      </c>
      <c r="P6" s="7">
        <v>131</v>
      </c>
      <c r="Q6" s="7">
        <v>135</v>
      </c>
      <c r="R6" s="7">
        <v>139</v>
      </c>
      <c r="S6" s="7">
        <v>131</v>
      </c>
      <c r="T6" s="7">
        <v>124</v>
      </c>
      <c r="U6" s="7">
        <v>126</v>
      </c>
      <c r="V6" s="7">
        <v>135</v>
      </c>
      <c r="W6" s="7">
        <v>137</v>
      </c>
      <c r="X6" s="7">
        <v>122</v>
      </c>
      <c r="Y6" s="7">
        <v>129</v>
      </c>
      <c r="Z6" s="7">
        <v>139</v>
      </c>
      <c r="AA6" s="7">
        <v>137</v>
      </c>
      <c r="AB6" s="7">
        <v>149</v>
      </c>
      <c r="AC6" s="7">
        <v>137</v>
      </c>
      <c r="AD6" s="7">
        <v>133</v>
      </c>
      <c r="AE6" s="7">
        <v>135</v>
      </c>
      <c r="AF6" s="7">
        <v>145</v>
      </c>
      <c r="AG6" s="7">
        <v>142</v>
      </c>
      <c r="AH6" s="7">
        <v>131</v>
      </c>
      <c r="AI6" s="7">
        <v>123</v>
      </c>
      <c r="AJ6" s="7">
        <v>124</v>
      </c>
      <c r="AK6" s="7">
        <v>122</v>
      </c>
      <c r="AL6" s="7">
        <v>129</v>
      </c>
      <c r="AM6" s="7">
        <v>123</v>
      </c>
      <c r="AN6" s="7">
        <v>143</v>
      </c>
      <c r="AO6" s="1"/>
    </row>
    <row r="7" spans="1:41">
      <c r="A7" s="7" t="s">
        <v>23</v>
      </c>
      <c r="B7" s="7" t="s">
        <v>21</v>
      </c>
      <c r="C7" s="7">
        <v>19750</v>
      </c>
      <c r="D7" s="11">
        <f t="shared" si="1"/>
        <v>1357</v>
      </c>
      <c r="E7" s="7">
        <v>10</v>
      </c>
      <c r="F7" s="7">
        <v>14</v>
      </c>
      <c r="G7" s="7">
        <v>13</v>
      </c>
      <c r="H7" s="7">
        <v>17</v>
      </c>
      <c r="I7" s="7">
        <v>22</v>
      </c>
      <c r="J7" s="7">
        <v>22</v>
      </c>
      <c r="K7" s="7">
        <v>36</v>
      </c>
      <c r="L7" s="7">
        <v>48</v>
      </c>
      <c r="M7" s="7">
        <v>80</v>
      </c>
      <c r="N7" s="7">
        <v>76</v>
      </c>
      <c r="O7" s="7">
        <v>65</v>
      </c>
      <c r="P7" s="7">
        <v>54</v>
      </c>
      <c r="Q7" s="7">
        <v>55</v>
      </c>
      <c r="R7" s="7">
        <v>42</v>
      </c>
      <c r="S7" s="7">
        <v>54</v>
      </c>
      <c r="T7" s="7">
        <v>41</v>
      </c>
      <c r="U7" s="7">
        <v>31</v>
      </c>
      <c r="V7" s="7">
        <v>38</v>
      </c>
      <c r="W7" s="7">
        <v>47</v>
      </c>
      <c r="X7" s="7">
        <v>49</v>
      </c>
      <c r="Y7" s="7">
        <v>55</v>
      </c>
      <c r="Z7" s="7">
        <v>38</v>
      </c>
      <c r="AA7" s="7">
        <v>43</v>
      </c>
      <c r="AB7" s="7">
        <v>58</v>
      </c>
      <c r="AC7" s="7">
        <v>40</v>
      </c>
      <c r="AD7" s="7">
        <v>21</v>
      </c>
      <c r="AE7" s="7">
        <v>22</v>
      </c>
      <c r="AF7" s="7">
        <v>31</v>
      </c>
      <c r="AG7" s="7">
        <v>41</v>
      </c>
      <c r="AH7" s="7">
        <v>32</v>
      </c>
      <c r="AI7" s="7">
        <v>21</v>
      </c>
      <c r="AJ7" s="7">
        <v>22</v>
      </c>
      <c r="AK7" s="7">
        <v>21</v>
      </c>
      <c r="AL7" s="7">
        <v>32</v>
      </c>
      <c r="AM7" s="7">
        <v>21</v>
      </c>
      <c r="AN7" s="7">
        <v>45</v>
      </c>
      <c r="AO7" s="1"/>
    </row>
    <row r="8" spans="1:41">
      <c r="A8" s="7" t="s">
        <v>24</v>
      </c>
      <c r="B8" s="1" t="s">
        <v>21</v>
      </c>
      <c r="C8" s="7">
        <v>20230</v>
      </c>
      <c r="D8" s="11">
        <f t="shared" si="1"/>
        <v>941</v>
      </c>
      <c r="E8" s="7">
        <v>13</v>
      </c>
      <c r="F8" s="7">
        <v>10</v>
      </c>
      <c r="G8" s="7">
        <v>12</v>
      </c>
      <c r="H8" s="7">
        <v>15</v>
      </c>
      <c r="I8" s="7">
        <v>23</v>
      </c>
      <c r="J8" s="7">
        <v>19</v>
      </c>
      <c r="K8" s="7">
        <v>20</v>
      </c>
      <c r="L8" s="7">
        <v>22</v>
      </c>
      <c r="M8" s="7">
        <v>25</v>
      </c>
      <c r="N8" s="7">
        <v>11</v>
      </c>
      <c r="O8" s="7">
        <v>19</v>
      </c>
      <c r="P8" s="7">
        <v>22</v>
      </c>
      <c r="Q8" s="7">
        <v>18</v>
      </c>
      <c r="R8" s="7">
        <v>29</v>
      </c>
      <c r="S8" s="7">
        <v>28</v>
      </c>
      <c r="T8" s="7">
        <v>23</v>
      </c>
      <c r="U8" s="7">
        <v>30</v>
      </c>
      <c r="V8" s="7">
        <v>41</v>
      </c>
      <c r="W8" s="7">
        <v>36</v>
      </c>
      <c r="X8" s="7">
        <v>33</v>
      </c>
      <c r="Y8" s="7">
        <v>42</v>
      </c>
      <c r="Z8" s="7">
        <v>37</v>
      </c>
      <c r="AA8" s="7">
        <v>43</v>
      </c>
      <c r="AB8" s="7">
        <v>25</v>
      </c>
      <c r="AC8" s="7">
        <v>26</v>
      </c>
      <c r="AD8" s="7">
        <v>18</v>
      </c>
      <c r="AE8" s="7">
        <v>37</v>
      </c>
      <c r="AF8" s="7">
        <v>32</v>
      </c>
      <c r="AG8" s="7">
        <v>12</v>
      </c>
      <c r="AH8" s="7">
        <v>42</v>
      </c>
      <c r="AI8" s="7">
        <v>24</v>
      </c>
      <c r="AJ8" s="7">
        <v>52</v>
      </c>
      <c r="AK8" s="7">
        <v>36</v>
      </c>
      <c r="AL8" s="7">
        <v>24</v>
      </c>
      <c r="AM8" s="7">
        <v>21</v>
      </c>
      <c r="AN8" s="7">
        <v>21</v>
      </c>
      <c r="AO8" s="1"/>
    </row>
    <row r="9" spans="1:41">
      <c r="A9" s="7" t="s">
        <v>25</v>
      </c>
      <c r="B9" s="1" t="s">
        <v>21</v>
      </c>
      <c r="C9" s="7">
        <v>2760</v>
      </c>
      <c r="D9" s="11">
        <f t="shared" si="1"/>
        <v>1663</v>
      </c>
      <c r="E9" s="7">
        <v>9</v>
      </c>
      <c r="F9" s="7">
        <v>12</v>
      </c>
      <c r="G9" s="7">
        <v>14</v>
      </c>
      <c r="H9" s="7">
        <v>10</v>
      </c>
      <c r="I9" s="7">
        <v>24</v>
      </c>
      <c r="J9" s="7">
        <v>15</v>
      </c>
      <c r="K9" s="7">
        <v>23</v>
      </c>
      <c r="L9" s="7">
        <v>46</v>
      </c>
      <c r="M9" s="7">
        <v>54</v>
      </c>
      <c r="N9" s="7">
        <v>38</v>
      </c>
      <c r="O9" s="7">
        <v>56</v>
      </c>
      <c r="P9" s="7">
        <v>20</v>
      </c>
      <c r="Q9" s="7">
        <v>66</v>
      </c>
      <c r="R9" s="7">
        <v>62</v>
      </c>
      <c r="S9" s="7">
        <v>40</v>
      </c>
      <c r="T9" s="7">
        <v>86</v>
      </c>
      <c r="U9" s="7">
        <v>26</v>
      </c>
      <c r="V9" s="7">
        <v>50</v>
      </c>
      <c r="W9" s="7">
        <v>60</v>
      </c>
      <c r="X9" s="7">
        <v>64</v>
      </c>
      <c r="Y9" s="7">
        <v>66</v>
      </c>
      <c r="Z9" s="7">
        <v>64</v>
      </c>
      <c r="AA9" s="7">
        <v>56</v>
      </c>
      <c r="AB9" s="7">
        <v>75</v>
      </c>
      <c r="AC9" s="7">
        <v>36</v>
      </c>
      <c r="AD9" s="7">
        <v>34</v>
      </c>
      <c r="AE9" s="7">
        <v>66</v>
      </c>
      <c r="AF9" s="7">
        <v>46</v>
      </c>
      <c r="AG9" s="7">
        <v>38</v>
      </c>
      <c r="AH9" s="7">
        <v>64</v>
      </c>
      <c r="AI9" s="7">
        <v>72</v>
      </c>
      <c r="AJ9" s="7">
        <v>66</v>
      </c>
      <c r="AK9" s="7">
        <v>46</v>
      </c>
      <c r="AL9" s="7">
        <v>65</v>
      </c>
      <c r="AM9" s="7">
        <v>48</v>
      </c>
      <c r="AN9" s="7">
        <v>46</v>
      </c>
      <c r="AO9" s="1"/>
    </row>
    <row r="10" spans="1:41">
      <c r="A10" s="7" t="s">
        <v>26</v>
      </c>
      <c r="B10" s="1" t="s">
        <v>21</v>
      </c>
      <c r="C10" s="7">
        <v>6030</v>
      </c>
      <c r="D10" s="11">
        <f t="shared" si="1"/>
        <v>1266</v>
      </c>
      <c r="E10" s="7">
        <v>12</v>
      </c>
      <c r="F10" s="7">
        <v>12</v>
      </c>
      <c r="G10" s="7">
        <v>13</v>
      </c>
      <c r="H10" s="7">
        <v>12</v>
      </c>
      <c r="I10" s="7">
        <v>12</v>
      </c>
      <c r="J10" s="7">
        <v>15</v>
      </c>
      <c r="K10" s="7">
        <v>16</v>
      </c>
      <c r="L10" s="7">
        <v>26</v>
      </c>
      <c r="M10" s="7">
        <v>32</v>
      </c>
      <c r="N10" s="7">
        <v>32</v>
      </c>
      <c r="O10" s="7">
        <v>36</v>
      </c>
      <c r="P10" s="7">
        <v>58</v>
      </c>
      <c r="Q10" s="7">
        <v>38</v>
      </c>
      <c r="R10" s="7">
        <v>40</v>
      </c>
      <c r="S10" s="7">
        <v>30</v>
      </c>
      <c r="T10" s="7">
        <v>36</v>
      </c>
      <c r="U10" s="7">
        <v>36</v>
      </c>
      <c r="V10" s="7">
        <v>38</v>
      </c>
      <c r="W10" s="7">
        <v>40</v>
      </c>
      <c r="X10" s="7">
        <v>46</v>
      </c>
      <c r="Y10" s="7">
        <v>50</v>
      </c>
      <c r="Z10" s="7">
        <v>26</v>
      </c>
      <c r="AA10" s="7">
        <v>38</v>
      </c>
      <c r="AB10" s="7">
        <v>56</v>
      </c>
      <c r="AC10" s="7">
        <v>28</v>
      </c>
      <c r="AD10" s="7">
        <v>26</v>
      </c>
      <c r="AE10" s="7">
        <v>32</v>
      </c>
      <c r="AF10" s="7">
        <v>44</v>
      </c>
      <c r="AG10" s="7">
        <v>30</v>
      </c>
      <c r="AH10" s="7">
        <v>26</v>
      </c>
      <c r="AI10" s="7">
        <v>48</v>
      </c>
      <c r="AJ10" s="7">
        <v>58</v>
      </c>
      <c r="AK10" s="7">
        <v>64</v>
      </c>
      <c r="AL10" s="7">
        <v>46</v>
      </c>
      <c r="AM10" s="7">
        <v>44</v>
      </c>
      <c r="AN10" s="7">
        <v>70</v>
      </c>
      <c r="AO10" s="1"/>
    </row>
    <row r="11" spans="1:41">
      <c r="A11" s="8" t="s">
        <v>27</v>
      </c>
      <c r="B11" s="9"/>
      <c r="C11" s="9"/>
      <c r="D11" s="10">
        <f t="shared" ref="D11:AN11" si="2">SUM(D12:D17)</f>
        <v>9969</v>
      </c>
      <c r="E11" s="9">
        <f t="shared" si="2"/>
        <v>122</v>
      </c>
      <c r="F11" s="9">
        <f t="shared" si="2"/>
        <v>148</v>
      </c>
      <c r="G11" s="9">
        <f t="shared" si="2"/>
        <v>121</v>
      </c>
      <c r="H11" s="9">
        <f t="shared" si="2"/>
        <v>149</v>
      </c>
      <c r="I11" s="9">
        <f t="shared" si="2"/>
        <v>229</v>
      </c>
      <c r="J11" s="9">
        <f t="shared" si="2"/>
        <v>218</v>
      </c>
      <c r="K11" s="9">
        <f t="shared" si="2"/>
        <v>249</v>
      </c>
      <c r="L11" s="9">
        <f t="shared" si="2"/>
        <v>257</v>
      </c>
      <c r="M11" s="9">
        <f t="shared" si="2"/>
        <v>277</v>
      </c>
      <c r="N11" s="9">
        <f t="shared" si="2"/>
        <v>279</v>
      </c>
      <c r="O11" s="9">
        <f t="shared" si="2"/>
        <v>285</v>
      </c>
      <c r="P11" s="9">
        <f t="shared" si="2"/>
        <v>272</v>
      </c>
      <c r="Q11" s="9">
        <f t="shared" si="2"/>
        <v>302</v>
      </c>
      <c r="R11" s="9">
        <f t="shared" si="2"/>
        <v>316</v>
      </c>
      <c r="S11" s="9">
        <f t="shared" si="2"/>
        <v>260</v>
      </c>
      <c r="T11" s="9">
        <f t="shared" si="2"/>
        <v>307</v>
      </c>
      <c r="U11" s="9">
        <f t="shared" si="2"/>
        <v>268</v>
      </c>
      <c r="V11" s="9">
        <f t="shared" si="2"/>
        <v>309</v>
      </c>
      <c r="W11" s="9">
        <f t="shared" si="2"/>
        <v>323</v>
      </c>
      <c r="X11" s="9">
        <f t="shared" si="2"/>
        <v>292</v>
      </c>
      <c r="Y11" s="9">
        <f t="shared" si="2"/>
        <v>354</v>
      </c>
      <c r="Z11" s="9">
        <f t="shared" si="2"/>
        <v>327</v>
      </c>
      <c r="AA11" s="9">
        <f t="shared" si="2"/>
        <v>319</v>
      </c>
      <c r="AB11" s="9">
        <f t="shared" si="2"/>
        <v>350</v>
      </c>
      <c r="AC11" s="9">
        <f t="shared" si="2"/>
        <v>322</v>
      </c>
      <c r="AD11" s="9">
        <f t="shared" si="2"/>
        <v>255</v>
      </c>
      <c r="AE11" s="9">
        <f t="shared" si="2"/>
        <v>300</v>
      </c>
      <c r="AF11" s="9">
        <f t="shared" si="2"/>
        <v>308</v>
      </c>
      <c r="AG11" s="9">
        <f t="shared" si="2"/>
        <v>282</v>
      </c>
      <c r="AH11" s="9">
        <f t="shared" si="2"/>
        <v>304</v>
      </c>
      <c r="AI11" s="9">
        <f t="shared" si="2"/>
        <v>285</v>
      </c>
      <c r="AJ11" s="9">
        <f t="shared" si="2"/>
        <v>328</v>
      </c>
      <c r="AK11" s="9">
        <f t="shared" si="2"/>
        <v>311</v>
      </c>
      <c r="AL11" s="9">
        <f t="shared" si="2"/>
        <v>329</v>
      </c>
      <c r="AM11" s="9">
        <f t="shared" si="2"/>
        <v>266</v>
      </c>
      <c r="AN11" s="9">
        <f t="shared" si="2"/>
        <v>346</v>
      </c>
      <c r="AO11" s="9"/>
    </row>
    <row r="12" spans="1:41">
      <c r="A12" s="7" t="s">
        <v>20</v>
      </c>
      <c r="B12" s="1" t="s">
        <v>21</v>
      </c>
      <c r="C12" s="7">
        <v>99</v>
      </c>
      <c r="D12" s="11">
        <f t="shared" ref="D12:D17" si="3">SUM(E12:AN12)</f>
        <v>5227</v>
      </c>
      <c r="E12" s="7">
        <v>67</v>
      </c>
      <c r="F12" s="7">
        <v>78</v>
      </c>
      <c r="G12" s="7">
        <v>54</v>
      </c>
      <c r="H12" s="7">
        <v>79</v>
      </c>
      <c r="I12" s="7">
        <v>128</v>
      </c>
      <c r="J12" s="7">
        <v>128</v>
      </c>
      <c r="K12" s="7">
        <v>130</v>
      </c>
      <c r="L12" s="7">
        <v>143</v>
      </c>
      <c r="M12" s="7">
        <v>140</v>
      </c>
      <c r="N12" s="7">
        <v>149</v>
      </c>
      <c r="O12" s="7">
        <v>151</v>
      </c>
      <c r="P12" s="7">
        <v>144</v>
      </c>
      <c r="Q12" s="7">
        <v>153</v>
      </c>
      <c r="R12" s="7">
        <v>155</v>
      </c>
      <c r="S12" s="7">
        <v>139</v>
      </c>
      <c r="T12" s="7">
        <v>158</v>
      </c>
      <c r="U12" s="7">
        <v>150</v>
      </c>
      <c r="V12" s="7">
        <v>151</v>
      </c>
      <c r="W12" s="7">
        <v>153</v>
      </c>
      <c r="X12" s="7">
        <v>153</v>
      </c>
      <c r="Y12" s="7">
        <v>170</v>
      </c>
      <c r="Z12" s="7">
        <v>163</v>
      </c>
      <c r="AA12" s="7">
        <v>160</v>
      </c>
      <c r="AB12" s="7">
        <v>180</v>
      </c>
      <c r="AC12" s="7">
        <v>177</v>
      </c>
      <c r="AD12" s="7">
        <v>153</v>
      </c>
      <c r="AE12" s="7">
        <v>157</v>
      </c>
      <c r="AF12" s="7">
        <v>155</v>
      </c>
      <c r="AG12" s="7">
        <v>153</v>
      </c>
      <c r="AH12" s="7">
        <v>154</v>
      </c>
      <c r="AI12" s="7">
        <v>157</v>
      </c>
      <c r="AJ12" s="7">
        <v>168</v>
      </c>
      <c r="AK12" s="7">
        <v>177</v>
      </c>
      <c r="AL12" s="7">
        <v>166</v>
      </c>
      <c r="AM12" s="7">
        <v>155</v>
      </c>
      <c r="AN12" s="7">
        <v>179</v>
      </c>
      <c r="AO12" s="1"/>
    </row>
    <row r="13" spans="1:41">
      <c r="A13" s="7" t="s">
        <v>22</v>
      </c>
      <c r="B13" s="1" t="s">
        <v>21</v>
      </c>
      <c r="C13" s="7">
        <v>199</v>
      </c>
      <c r="D13" s="11">
        <f t="shared" si="3"/>
        <v>1076</v>
      </c>
      <c r="E13" s="7">
        <v>12</v>
      </c>
      <c r="F13" s="7">
        <v>13</v>
      </c>
      <c r="G13" s="7">
        <v>15</v>
      </c>
      <c r="H13" s="7">
        <v>16</v>
      </c>
      <c r="I13" s="7">
        <v>20</v>
      </c>
      <c r="J13" s="7">
        <v>19</v>
      </c>
      <c r="K13" s="7">
        <v>23</v>
      </c>
      <c r="L13" s="7">
        <v>32</v>
      </c>
      <c r="M13" s="7">
        <v>28</v>
      </c>
      <c r="N13" s="7">
        <v>39</v>
      </c>
      <c r="O13" s="7">
        <v>38</v>
      </c>
      <c r="P13" s="7">
        <v>31</v>
      </c>
      <c r="Q13" s="7">
        <v>35</v>
      </c>
      <c r="R13" s="7">
        <v>39</v>
      </c>
      <c r="S13" s="7">
        <v>31</v>
      </c>
      <c r="T13" s="7">
        <v>24</v>
      </c>
      <c r="U13" s="7">
        <v>26</v>
      </c>
      <c r="V13" s="7">
        <v>35</v>
      </c>
      <c r="W13" s="7">
        <v>37</v>
      </c>
      <c r="X13" s="7">
        <v>22</v>
      </c>
      <c r="Y13" s="7">
        <v>29</v>
      </c>
      <c r="Z13" s="7">
        <v>39</v>
      </c>
      <c r="AA13" s="7">
        <v>37</v>
      </c>
      <c r="AB13" s="7">
        <v>49</v>
      </c>
      <c r="AC13" s="7">
        <v>37</v>
      </c>
      <c r="AD13" s="7">
        <v>33</v>
      </c>
      <c r="AE13" s="7">
        <v>35</v>
      </c>
      <c r="AF13" s="7">
        <v>45</v>
      </c>
      <c r="AG13" s="7">
        <v>42</v>
      </c>
      <c r="AH13" s="7">
        <v>31</v>
      </c>
      <c r="AI13" s="7">
        <v>23</v>
      </c>
      <c r="AJ13" s="7">
        <v>24</v>
      </c>
      <c r="AK13" s="7">
        <v>22</v>
      </c>
      <c r="AL13" s="7">
        <v>29</v>
      </c>
      <c r="AM13" s="7">
        <v>23</v>
      </c>
      <c r="AN13" s="7">
        <v>43</v>
      </c>
      <c r="AO13" s="1"/>
    </row>
    <row r="14" spans="1:41">
      <c r="A14" s="7" t="s">
        <v>23</v>
      </c>
      <c r="B14" s="1" t="s">
        <v>21</v>
      </c>
      <c r="C14" s="7">
        <v>499</v>
      </c>
      <c r="D14" s="11">
        <f t="shared" si="3"/>
        <v>1088</v>
      </c>
      <c r="E14" s="7">
        <v>10</v>
      </c>
      <c r="F14" s="7">
        <v>14</v>
      </c>
      <c r="G14" s="7">
        <v>13</v>
      </c>
      <c r="H14" s="7">
        <v>17</v>
      </c>
      <c r="I14" s="7">
        <v>22</v>
      </c>
      <c r="J14" s="7">
        <v>22</v>
      </c>
      <c r="K14" s="7">
        <v>31</v>
      </c>
      <c r="L14" s="7">
        <v>24</v>
      </c>
      <c r="M14" s="7">
        <v>41</v>
      </c>
      <c r="N14" s="7">
        <v>45</v>
      </c>
      <c r="O14" s="7">
        <v>31</v>
      </c>
      <c r="P14" s="7">
        <v>36</v>
      </c>
      <c r="Q14" s="7">
        <v>44</v>
      </c>
      <c r="R14" s="7">
        <v>42</v>
      </c>
      <c r="S14" s="7">
        <v>27</v>
      </c>
      <c r="T14" s="7">
        <v>41</v>
      </c>
      <c r="U14" s="7">
        <v>31</v>
      </c>
      <c r="V14" s="7">
        <v>38</v>
      </c>
      <c r="W14" s="7">
        <v>47</v>
      </c>
      <c r="X14" s="7">
        <v>29</v>
      </c>
      <c r="Y14" s="7">
        <v>55</v>
      </c>
      <c r="Z14" s="7">
        <v>33</v>
      </c>
      <c r="AA14" s="7">
        <v>32</v>
      </c>
      <c r="AB14" s="7">
        <v>14</v>
      </c>
      <c r="AC14" s="7">
        <v>40</v>
      </c>
      <c r="AD14" s="7">
        <v>21</v>
      </c>
      <c r="AE14" s="7">
        <v>22</v>
      </c>
      <c r="AF14" s="7">
        <v>31</v>
      </c>
      <c r="AG14" s="7">
        <v>41</v>
      </c>
      <c r="AH14" s="7">
        <v>32</v>
      </c>
      <c r="AI14" s="7">
        <v>21</v>
      </c>
      <c r="AJ14" s="7">
        <v>22</v>
      </c>
      <c r="AK14" s="7">
        <v>21</v>
      </c>
      <c r="AL14" s="7">
        <v>32</v>
      </c>
      <c r="AM14" s="7">
        <v>21</v>
      </c>
      <c r="AN14" s="7">
        <v>45</v>
      </c>
      <c r="AO14" s="1"/>
    </row>
    <row r="15" spans="1:41">
      <c r="A15" s="7" t="s">
        <v>24</v>
      </c>
      <c r="B15" s="1" t="s">
        <v>21</v>
      </c>
      <c r="C15" s="7">
        <v>1199</v>
      </c>
      <c r="D15" s="11">
        <f t="shared" si="3"/>
        <v>948</v>
      </c>
      <c r="E15" s="7">
        <v>13</v>
      </c>
      <c r="F15" s="7">
        <v>10</v>
      </c>
      <c r="G15" s="7">
        <v>12</v>
      </c>
      <c r="H15" s="7">
        <v>15</v>
      </c>
      <c r="I15" s="7">
        <v>23</v>
      </c>
      <c r="J15" s="7">
        <v>19</v>
      </c>
      <c r="K15" s="7">
        <v>27</v>
      </c>
      <c r="L15" s="7">
        <v>22</v>
      </c>
      <c r="M15" s="7">
        <v>25</v>
      </c>
      <c r="N15" s="7">
        <v>11</v>
      </c>
      <c r="O15" s="7">
        <v>19</v>
      </c>
      <c r="P15" s="7">
        <v>22</v>
      </c>
      <c r="Q15" s="7">
        <v>18</v>
      </c>
      <c r="R15" s="7">
        <v>29</v>
      </c>
      <c r="S15" s="7">
        <v>28</v>
      </c>
      <c r="T15" s="7">
        <v>23</v>
      </c>
      <c r="U15" s="7">
        <v>30</v>
      </c>
      <c r="V15" s="7">
        <v>41</v>
      </c>
      <c r="W15" s="7">
        <v>36</v>
      </c>
      <c r="X15" s="7">
        <v>33</v>
      </c>
      <c r="Y15" s="7">
        <v>42</v>
      </c>
      <c r="Z15" s="7">
        <v>37</v>
      </c>
      <c r="AA15" s="7">
        <v>43</v>
      </c>
      <c r="AB15" s="7">
        <v>25</v>
      </c>
      <c r="AC15" s="7">
        <v>26</v>
      </c>
      <c r="AD15" s="7">
        <v>18</v>
      </c>
      <c r="AE15" s="7">
        <v>37</v>
      </c>
      <c r="AF15" s="7">
        <v>32</v>
      </c>
      <c r="AG15" s="7">
        <v>12</v>
      </c>
      <c r="AH15" s="7">
        <v>42</v>
      </c>
      <c r="AI15" s="7">
        <v>24</v>
      </c>
      <c r="AJ15" s="7">
        <v>52</v>
      </c>
      <c r="AK15" s="7">
        <v>36</v>
      </c>
      <c r="AL15" s="7">
        <v>24</v>
      </c>
      <c r="AM15" s="7">
        <v>21</v>
      </c>
      <c r="AN15" s="7">
        <v>21</v>
      </c>
      <c r="AO15" s="1"/>
    </row>
    <row r="16" spans="1:41">
      <c r="A16" s="7" t="s">
        <v>25</v>
      </c>
      <c r="B16" s="1" t="s">
        <v>21</v>
      </c>
      <c r="C16" s="7">
        <v>399</v>
      </c>
      <c r="D16" s="11">
        <f t="shared" si="3"/>
        <v>943</v>
      </c>
      <c r="E16" s="7">
        <v>9</v>
      </c>
      <c r="F16" s="7">
        <v>22</v>
      </c>
      <c r="G16" s="7">
        <v>14</v>
      </c>
      <c r="H16" s="7">
        <v>10</v>
      </c>
      <c r="I16" s="7">
        <v>24</v>
      </c>
      <c r="J16" s="7">
        <v>15</v>
      </c>
      <c r="K16" s="7">
        <v>22</v>
      </c>
      <c r="L16" s="7">
        <v>23</v>
      </c>
      <c r="M16" s="7">
        <v>27</v>
      </c>
      <c r="N16" s="7">
        <v>19</v>
      </c>
      <c r="O16" s="7">
        <v>28</v>
      </c>
      <c r="P16" s="7">
        <v>10</v>
      </c>
      <c r="Q16" s="7">
        <v>33</v>
      </c>
      <c r="R16" s="7">
        <v>31</v>
      </c>
      <c r="S16" s="7">
        <v>20</v>
      </c>
      <c r="T16" s="7">
        <v>43</v>
      </c>
      <c r="U16" s="7">
        <v>13</v>
      </c>
      <c r="V16" s="7">
        <v>25</v>
      </c>
      <c r="W16" s="7">
        <v>30</v>
      </c>
      <c r="X16" s="7">
        <v>32</v>
      </c>
      <c r="Y16" s="7">
        <v>33</v>
      </c>
      <c r="Z16" s="7">
        <v>32</v>
      </c>
      <c r="AA16" s="7">
        <v>28</v>
      </c>
      <c r="AB16" s="7">
        <v>54</v>
      </c>
      <c r="AC16" s="7">
        <v>28</v>
      </c>
      <c r="AD16" s="7">
        <v>17</v>
      </c>
      <c r="AE16" s="7">
        <v>33</v>
      </c>
      <c r="AF16" s="7">
        <v>23</v>
      </c>
      <c r="AG16" s="7">
        <v>19</v>
      </c>
      <c r="AH16" s="7">
        <v>32</v>
      </c>
      <c r="AI16" s="7">
        <v>36</v>
      </c>
      <c r="AJ16" s="7">
        <v>33</v>
      </c>
      <c r="AK16" s="7">
        <v>23</v>
      </c>
      <c r="AL16" s="7">
        <v>55</v>
      </c>
      <c r="AM16" s="7">
        <v>24</v>
      </c>
      <c r="AN16" s="7">
        <v>23</v>
      </c>
      <c r="AO16" s="1"/>
    </row>
    <row r="17" spans="1:41">
      <c r="A17" s="7" t="s">
        <v>26</v>
      </c>
      <c r="B17" s="1" t="s">
        <v>21</v>
      </c>
      <c r="C17" s="7">
        <v>1099</v>
      </c>
      <c r="D17" s="11">
        <f t="shared" si="3"/>
        <v>687</v>
      </c>
      <c r="E17" s="7">
        <v>11</v>
      </c>
      <c r="F17" s="7">
        <v>11</v>
      </c>
      <c r="G17" s="7">
        <v>13</v>
      </c>
      <c r="H17" s="7">
        <v>12</v>
      </c>
      <c r="I17" s="7">
        <v>12</v>
      </c>
      <c r="J17" s="7">
        <v>15</v>
      </c>
      <c r="K17" s="7">
        <v>16</v>
      </c>
      <c r="L17" s="7">
        <v>13</v>
      </c>
      <c r="M17" s="7">
        <v>16</v>
      </c>
      <c r="N17" s="7">
        <v>16</v>
      </c>
      <c r="O17" s="7">
        <v>18</v>
      </c>
      <c r="P17" s="7">
        <v>29</v>
      </c>
      <c r="Q17" s="7">
        <v>19</v>
      </c>
      <c r="R17" s="7">
        <v>20</v>
      </c>
      <c r="S17" s="7">
        <v>15</v>
      </c>
      <c r="T17" s="7">
        <v>18</v>
      </c>
      <c r="U17" s="7">
        <v>18</v>
      </c>
      <c r="V17" s="7">
        <v>19</v>
      </c>
      <c r="W17" s="7">
        <v>20</v>
      </c>
      <c r="X17" s="7">
        <v>23</v>
      </c>
      <c r="Y17" s="7">
        <v>25</v>
      </c>
      <c r="Z17" s="7">
        <v>23</v>
      </c>
      <c r="AA17" s="7">
        <v>19</v>
      </c>
      <c r="AB17" s="7">
        <v>28</v>
      </c>
      <c r="AC17" s="7">
        <v>14</v>
      </c>
      <c r="AD17" s="7">
        <v>13</v>
      </c>
      <c r="AE17" s="7">
        <v>16</v>
      </c>
      <c r="AF17" s="7">
        <v>22</v>
      </c>
      <c r="AG17" s="7">
        <v>15</v>
      </c>
      <c r="AH17" s="7">
        <v>13</v>
      </c>
      <c r="AI17" s="7">
        <v>24</v>
      </c>
      <c r="AJ17" s="7">
        <v>29</v>
      </c>
      <c r="AK17" s="7">
        <v>32</v>
      </c>
      <c r="AL17" s="7">
        <v>23</v>
      </c>
      <c r="AM17" s="7">
        <v>22</v>
      </c>
      <c r="AN17" s="7">
        <v>35</v>
      </c>
      <c r="AO17" s="1"/>
    </row>
    <row r="18" spans="1:41">
      <c r="A18" s="8" t="s">
        <v>28</v>
      </c>
      <c r="B18" s="9"/>
      <c r="C18" s="9"/>
      <c r="D18" s="10">
        <f t="shared" ref="D18:AN18" si="4">SUM(D19:D24)</f>
        <v>9969</v>
      </c>
      <c r="E18" s="9">
        <f t="shared" si="4"/>
        <v>122</v>
      </c>
      <c r="F18" s="9">
        <f t="shared" si="4"/>
        <v>148</v>
      </c>
      <c r="G18" s="9">
        <f t="shared" si="4"/>
        <v>121</v>
      </c>
      <c r="H18" s="9">
        <f t="shared" si="4"/>
        <v>149</v>
      </c>
      <c r="I18" s="9">
        <f t="shared" si="4"/>
        <v>229</v>
      </c>
      <c r="J18" s="9">
        <f t="shared" si="4"/>
        <v>218</v>
      </c>
      <c r="K18" s="9">
        <f t="shared" si="4"/>
        <v>249</v>
      </c>
      <c r="L18" s="9">
        <f t="shared" si="4"/>
        <v>257</v>
      </c>
      <c r="M18" s="9">
        <f t="shared" si="4"/>
        <v>277</v>
      </c>
      <c r="N18" s="9">
        <f t="shared" si="4"/>
        <v>279</v>
      </c>
      <c r="O18" s="9">
        <f t="shared" si="4"/>
        <v>285</v>
      </c>
      <c r="P18" s="9">
        <f t="shared" si="4"/>
        <v>272</v>
      </c>
      <c r="Q18" s="9">
        <f t="shared" si="4"/>
        <v>302</v>
      </c>
      <c r="R18" s="9">
        <f t="shared" si="4"/>
        <v>316</v>
      </c>
      <c r="S18" s="9">
        <f t="shared" si="4"/>
        <v>260</v>
      </c>
      <c r="T18" s="9">
        <f t="shared" si="4"/>
        <v>307</v>
      </c>
      <c r="U18" s="9">
        <f t="shared" si="4"/>
        <v>268</v>
      </c>
      <c r="V18" s="9">
        <f t="shared" si="4"/>
        <v>309</v>
      </c>
      <c r="W18" s="9">
        <f t="shared" si="4"/>
        <v>323</v>
      </c>
      <c r="X18" s="9">
        <f t="shared" si="4"/>
        <v>292</v>
      </c>
      <c r="Y18" s="9">
        <f t="shared" si="4"/>
        <v>354</v>
      </c>
      <c r="Z18" s="9">
        <f t="shared" si="4"/>
        <v>327</v>
      </c>
      <c r="AA18" s="9">
        <f t="shared" si="4"/>
        <v>319</v>
      </c>
      <c r="AB18" s="9">
        <f t="shared" si="4"/>
        <v>350</v>
      </c>
      <c r="AC18" s="9">
        <f t="shared" si="4"/>
        <v>322</v>
      </c>
      <c r="AD18" s="9">
        <f t="shared" si="4"/>
        <v>255</v>
      </c>
      <c r="AE18" s="9">
        <f t="shared" si="4"/>
        <v>300</v>
      </c>
      <c r="AF18" s="9">
        <f t="shared" si="4"/>
        <v>308</v>
      </c>
      <c r="AG18" s="9">
        <f t="shared" si="4"/>
        <v>282</v>
      </c>
      <c r="AH18" s="9">
        <f t="shared" si="4"/>
        <v>304</v>
      </c>
      <c r="AI18" s="9">
        <f t="shared" si="4"/>
        <v>285</v>
      </c>
      <c r="AJ18" s="9">
        <f t="shared" si="4"/>
        <v>328</v>
      </c>
      <c r="AK18" s="9">
        <f t="shared" si="4"/>
        <v>311</v>
      </c>
      <c r="AL18" s="9">
        <f t="shared" si="4"/>
        <v>329</v>
      </c>
      <c r="AM18" s="9">
        <f t="shared" si="4"/>
        <v>266</v>
      </c>
      <c r="AN18" s="9">
        <f t="shared" si="4"/>
        <v>346</v>
      </c>
      <c r="AO18" s="9"/>
    </row>
    <row r="19" spans="1:41">
      <c r="A19" s="7" t="s">
        <v>20</v>
      </c>
      <c r="B19" s="1" t="s">
        <v>21</v>
      </c>
      <c r="C19" s="12">
        <v>99</v>
      </c>
      <c r="D19" s="11">
        <f t="shared" ref="D19:D24" si="5">SUM(E19:AN19)</f>
        <v>5227</v>
      </c>
      <c r="E19" s="7">
        <v>67</v>
      </c>
      <c r="F19" s="7">
        <v>78</v>
      </c>
      <c r="G19" s="7">
        <v>54</v>
      </c>
      <c r="H19" s="7">
        <v>79</v>
      </c>
      <c r="I19" s="7">
        <v>128</v>
      </c>
      <c r="J19" s="7">
        <v>128</v>
      </c>
      <c r="K19" s="7">
        <v>130</v>
      </c>
      <c r="L19" s="7">
        <v>143</v>
      </c>
      <c r="M19" s="7">
        <v>140</v>
      </c>
      <c r="N19" s="7">
        <v>149</v>
      </c>
      <c r="O19" s="7">
        <v>151</v>
      </c>
      <c r="P19" s="7">
        <v>144</v>
      </c>
      <c r="Q19" s="7">
        <v>153</v>
      </c>
      <c r="R19" s="7">
        <v>155</v>
      </c>
      <c r="S19" s="7">
        <v>139</v>
      </c>
      <c r="T19" s="7">
        <v>158</v>
      </c>
      <c r="U19" s="7">
        <v>150</v>
      </c>
      <c r="V19" s="7">
        <v>151</v>
      </c>
      <c r="W19" s="7">
        <v>153</v>
      </c>
      <c r="X19" s="7">
        <v>153</v>
      </c>
      <c r="Y19" s="7">
        <v>170</v>
      </c>
      <c r="Z19" s="7">
        <v>163</v>
      </c>
      <c r="AA19" s="7">
        <v>160</v>
      </c>
      <c r="AB19" s="7">
        <v>180</v>
      </c>
      <c r="AC19" s="7">
        <v>177</v>
      </c>
      <c r="AD19" s="7">
        <v>153</v>
      </c>
      <c r="AE19" s="7">
        <v>157</v>
      </c>
      <c r="AF19" s="7">
        <v>155</v>
      </c>
      <c r="AG19" s="7">
        <v>153</v>
      </c>
      <c r="AH19" s="7">
        <v>154</v>
      </c>
      <c r="AI19" s="7">
        <v>157</v>
      </c>
      <c r="AJ19" s="7">
        <v>168</v>
      </c>
      <c r="AK19" s="7">
        <v>177</v>
      </c>
      <c r="AL19" s="7">
        <v>166</v>
      </c>
      <c r="AM19" s="7">
        <v>155</v>
      </c>
      <c r="AN19" s="7">
        <v>179</v>
      </c>
      <c r="AO19" s="13"/>
    </row>
    <row r="20" spans="1:41">
      <c r="A20" s="7" t="s">
        <v>22</v>
      </c>
      <c r="B20" s="1" t="s">
        <v>21</v>
      </c>
      <c r="C20" s="12">
        <v>199</v>
      </c>
      <c r="D20" s="11">
        <f t="shared" si="5"/>
        <v>1076</v>
      </c>
      <c r="E20" s="7">
        <v>12</v>
      </c>
      <c r="F20" s="7">
        <v>13</v>
      </c>
      <c r="G20" s="7">
        <v>15</v>
      </c>
      <c r="H20" s="7">
        <v>16</v>
      </c>
      <c r="I20" s="7">
        <v>20</v>
      </c>
      <c r="J20" s="7">
        <v>19</v>
      </c>
      <c r="K20" s="7">
        <v>23</v>
      </c>
      <c r="L20" s="7">
        <v>32</v>
      </c>
      <c r="M20" s="7">
        <v>28</v>
      </c>
      <c r="N20" s="7">
        <v>39</v>
      </c>
      <c r="O20" s="7">
        <v>38</v>
      </c>
      <c r="P20" s="7">
        <v>31</v>
      </c>
      <c r="Q20" s="7">
        <v>35</v>
      </c>
      <c r="R20" s="7">
        <v>39</v>
      </c>
      <c r="S20" s="7">
        <v>31</v>
      </c>
      <c r="T20" s="7">
        <v>24</v>
      </c>
      <c r="U20" s="7">
        <v>26</v>
      </c>
      <c r="V20" s="7">
        <v>35</v>
      </c>
      <c r="W20" s="7">
        <v>37</v>
      </c>
      <c r="X20" s="7">
        <v>22</v>
      </c>
      <c r="Y20" s="7">
        <v>29</v>
      </c>
      <c r="Z20" s="7">
        <v>39</v>
      </c>
      <c r="AA20" s="7">
        <v>37</v>
      </c>
      <c r="AB20" s="7">
        <v>49</v>
      </c>
      <c r="AC20" s="7">
        <v>37</v>
      </c>
      <c r="AD20" s="7">
        <v>33</v>
      </c>
      <c r="AE20" s="7">
        <v>35</v>
      </c>
      <c r="AF20" s="7">
        <v>45</v>
      </c>
      <c r="AG20" s="7">
        <v>42</v>
      </c>
      <c r="AH20" s="7">
        <v>31</v>
      </c>
      <c r="AI20" s="7">
        <v>23</v>
      </c>
      <c r="AJ20" s="7">
        <v>24</v>
      </c>
      <c r="AK20" s="7">
        <v>22</v>
      </c>
      <c r="AL20" s="7">
        <v>29</v>
      </c>
      <c r="AM20" s="7">
        <v>23</v>
      </c>
      <c r="AN20" s="7">
        <v>43</v>
      </c>
      <c r="AO20" s="13"/>
    </row>
    <row r="21" spans="1:41">
      <c r="A21" s="7" t="s">
        <v>23</v>
      </c>
      <c r="B21" s="1" t="s">
        <v>21</v>
      </c>
      <c r="C21" s="12">
        <v>299</v>
      </c>
      <c r="D21" s="11">
        <f t="shared" si="5"/>
        <v>1088</v>
      </c>
      <c r="E21" s="7">
        <v>10</v>
      </c>
      <c r="F21" s="7">
        <v>14</v>
      </c>
      <c r="G21" s="7">
        <v>13</v>
      </c>
      <c r="H21" s="7">
        <v>17</v>
      </c>
      <c r="I21" s="7">
        <v>22</v>
      </c>
      <c r="J21" s="7">
        <v>22</v>
      </c>
      <c r="K21" s="7">
        <v>31</v>
      </c>
      <c r="L21" s="7">
        <v>24</v>
      </c>
      <c r="M21" s="7">
        <v>41</v>
      </c>
      <c r="N21" s="7">
        <v>45</v>
      </c>
      <c r="O21" s="7">
        <v>31</v>
      </c>
      <c r="P21" s="7">
        <v>36</v>
      </c>
      <c r="Q21" s="7">
        <v>44</v>
      </c>
      <c r="R21" s="7">
        <v>42</v>
      </c>
      <c r="S21" s="7">
        <v>27</v>
      </c>
      <c r="T21" s="7">
        <v>41</v>
      </c>
      <c r="U21" s="7">
        <v>31</v>
      </c>
      <c r="V21" s="7">
        <v>38</v>
      </c>
      <c r="W21" s="7">
        <v>47</v>
      </c>
      <c r="X21" s="7">
        <v>29</v>
      </c>
      <c r="Y21" s="7">
        <v>55</v>
      </c>
      <c r="Z21" s="7">
        <v>33</v>
      </c>
      <c r="AA21" s="7">
        <v>32</v>
      </c>
      <c r="AB21" s="7">
        <v>14</v>
      </c>
      <c r="AC21" s="7">
        <v>40</v>
      </c>
      <c r="AD21" s="7">
        <v>21</v>
      </c>
      <c r="AE21" s="7">
        <v>22</v>
      </c>
      <c r="AF21" s="7">
        <v>31</v>
      </c>
      <c r="AG21" s="7">
        <v>41</v>
      </c>
      <c r="AH21" s="7">
        <v>32</v>
      </c>
      <c r="AI21" s="7">
        <v>21</v>
      </c>
      <c r="AJ21" s="7">
        <v>22</v>
      </c>
      <c r="AK21" s="7">
        <v>21</v>
      </c>
      <c r="AL21" s="7">
        <v>32</v>
      </c>
      <c r="AM21" s="7">
        <v>21</v>
      </c>
      <c r="AN21" s="7">
        <v>45</v>
      </c>
      <c r="AO21" s="13"/>
    </row>
    <row r="22" spans="1:41">
      <c r="A22" s="7" t="s">
        <v>24</v>
      </c>
      <c r="B22" s="1" t="s">
        <v>21</v>
      </c>
      <c r="C22" s="12">
        <v>399</v>
      </c>
      <c r="D22" s="11">
        <f t="shared" si="5"/>
        <v>948</v>
      </c>
      <c r="E22" s="7">
        <v>13</v>
      </c>
      <c r="F22" s="7">
        <v>10</v>
      </c>
      <c r="G22" s="7">
        <v>12</v>
      </c>
      <c r="H22" s="7">
        <v>15</v>
      </c>
      <c r="I22" s="7">
        <v>23</v>
      </c>
      <c r="J22" s="7">
        <v>19</v>
      </c>
      <c r="K22" s="7">
        <v>27</v>
      </c>
      <c r="L22" s="7">
        <v>22</v>
      </c>
      <c r="M22" s="7">
        <v>25</v>
      </c>
      <c r="N22" s="7">
        <v>11</v>
      </c>
      <c r="O22" s="7">
        <v>19</v>
      </c>
      <c r="P22" s="7">
        <v>22</v>
      </c>
      <c r="Q22" s="7">
        <v>18</v>
      </c>
      <c r="R22" s="7">
        <v>29</v>
      </c>
      <c r="S22" s="7">
        <v>28</v>
      </c>
      <c r="T22" s="7">
        <v>23</v>
      </c>
      <c r="U22" s="7">
        <v>30</v>
      </c>
      <c r="V22" s="7">
        <v>41</v>
      </c>
      <c r="W22" s="7">
        <v>36</v>
      </c>
      <c r="X22" s="7">
        <v>33</v>
      </c>
      <c r="Y22" s="7">
        <v>42</v>
      </c>
      <c r="Z22" s="7">
        <v>37</v>
      </c>
      <c r="AA22" s="7">
        <v>43</v>
      </c>
      <c r="AB22" s="7">
        <v>25</v>
      </c>
      <c r="AC22" s="7">
        <v>26</v>
      </c>
      <c r="AD22" s="7">
        <v>18</v>
      </c>
      <c r="AE22" s="7">
        <v>37</v>
      </c>
      <c r="AF22" s="7">
        <v>32</v>
      </c>
      <c r="AG22" s="7">
        <v>12</v>
      </c>
      <c r="AH22" s="7">
        <v>42</v>
      </c>
      <c r="AI22" s="7">
        <v>24</v>
      </c>
      <c r="AJ22" s="7">
        <v>52</v>
      </c>
      <c r="AK22" s="7">
        <v>36</v>
      </c>
      <c r="AL22" s="7">
        <v>24</v>
      </c>
      <c r="AM22" s="7">
        <v>21</v>
      </c>
      <c r="AN22" s="7">
        <v>21</v>
      </c>
      <c r="AO22" s="13"/>
    </row>
    <row r="23" spans="1:41">
      <c r="A23" s="7" t="s">
        <v>25</v>
      </c>
      <c r="B23" s="1" t="s">
        <v>21</v>
      </c>
      <c r="C23" s="12">
        <v>299</v>
      </c>
      <c r="D23" s="11">
        <f t="shared" si="5"/>
        <v>943</v>
      </c>
      <c r="E23" s="7">
        <v>9</v>
      </c>
      <c r="F23" s="7">
        <v>22</v>
      </c>
      <c r="G23" s="7">
        <v>14</v>
      </c>
      <c r="H23" s="7">
        <v>10</v>
      </c>
      <c r="I23" s="7">
        <v>24</v>
      </c>
      <c r="J23" s="7">
        <v>15</v>
      </c>
      <c r="K23" s="7">
        <v>22</v>
      </c>
      <c r="L23" s="7">
        <v>23</v>
      </c>
      <c r="M23" s="7">
        <v>27</v>
      </c>
      <c r="N23" s="7">
        <v>19</v>
      </c>
      <c r="O23" s="7">
        <v>28</v>
      </c>
      <c r="P23" s="7">
        <v>10</v>
      </c>
      <c r="Q23" s="7">
        <v>33</v>
      </c>
      <c r="R23" s="7">
        <v>31</v>
      </c>
      <c r="S23" s="7">
        <v>20</v>
      </c>
      <c r="T23" s="7">
        <v>43</v>
      </c>
      <c r="U23" s="7">
        <v>13</v>
      </c>
      <c r="V23" s="7">
        <v>25</v>
      </c>
      <c r="W23" s="7">
        <v>30</v>
      </c>
      <c r="X23" s="7">
        <v>32</v>
      </c>
      <c r="Y23" s="7">
        <v>33</v>
      </c>
      <c r="Z23" s="7">
        <v>32</v>
      </c>
      <c r="AA23" s="7">
        <v>28</v>
      </c>
      <c r="AB23" s="7">
        <v>54</v>
      </c>
      <c r="AC23" s="7">
        <v>28</v>
      </c>
      <c r="AD23" s="7">
        <v>17</v>
      </c>
      <c r="AE23" s="7">
        <v>33</v>
      </c>
      <c r="AF23" s="7">
        <v>23</v>
      </c>
      <c r="AG23" s="7">
        <v>19</v>
      </c>
      <c r="AH23" s="7">
        <v>32</v>
      </c>
      <c r="AI23" s="7">
        <v>36</v>
      </c>
      <c r="AJ23" s="7">
        <v>33</v>
      </c>
      <c r="AK23" s="7">
        <v>23</v>
      </c>
      <c r="AL23" s="7">
        <v>55</v>
      </c>
      <c r="AM23" s="7">
        <v>24</v>
      </c>
      <c r="AN23" s="7">
        <v>23</v>
      </c>
      <c r="AO23" s="13"/>
    </row>
    <row r="24" spans="1:41">
      <c r="A24" s="7" t="s">
        <v>26</v>
      </c>
      <c r="B24" s="1" t="s">
        <v>21</v>
      </c>
      <c r="C24" s="12">
        <v>399</v>
      </c>
      <c r="D24" s="11">
        <f t="shared" si="5"/>
        <v>687</v>
      </c>
      <c r="E24" s="7">
        <v>11</v>
      </c>
      <c r="F24" s="7">
        <v>11</v>
      </c>
      <c r="G24" s="7">
        <v>13</v>
      </c>
      <c r="H24" s="7">
        <v>12</v>
      </c>
      <c r="I24" s="7">
        <v>12</v>
      </c>
      <c r="J24" s="7">
        <v>15</v>
      </c>
      <c r="K24" s="7">
        <v>16</v>
      </c>
      <c r="L24" s="7">
        <v>13</v>
      </c>
      <c r="M24" s="7">
        <v>16</v>
      </c>
      <c r="N24" s="7">
        <v>16</v>
      </c>
      <c r="O24" s="7">
        <v>18</v>
      </c>
      <c r="P24" s="7">
        <v>29</v>
      </c>
      <c r="Q24" s="7">
        <v>19</v>
      </c>
      <c r="R24" s="7">
        <v>20</v>
      </c>
      <c r="S24" s="7">
        <v>15</v>
      </c>
      <c r="T24" s="7">
        <v>18</v>
      </c>
      <c r="U24" s="7">
        <v>18</v>
      </c>
      <c r="V24" s="7">
        <v>19</v>
      </c>
      <c r="W24" s="7">
        <v>20</v>
      </c>
      <c r="X24" s="7">
        <v>23</v>
      </c>
      <c r="Y24" s="7">
        <v>25</v>
      </c>
      <c r="Z24" s="7">
        <v>23</v>
      </c>
      <c r="AA24" s="7">
        <v>19</v>
      </c>
      <c r="AB24" s="7">
        <v>28</v>
      </c>
      <c r="AC24" s="7">
        <v>14</v>
      </c>
      <c r="AD24" s="7">
        <v>13</v>
      </c>
      <c r="AE24" s="7">
        <v>16</v>
      </c>
      <c r="AF24" s="7">
        <v>22</v>
      </c>
      <c r="AG24" s="7">
        <v>15</v>
      </c>
      <c r="AH24" s="7">
        <v>13</v>
      </c>
      <c r="AI24" s="7">
        <v>24</v>
      </c>
      <c r="AJ24" s="7">
        <v>29</v>
      </c>
      <c r="AK24" s="7">
        <v>32</v>
      </c>
      <c r="AL24" s="7">
        <v>23</v>
      </c>
      <c r="AM24" s="7">
        <v>22</v>
      </c>
      <c r="AN24" s="7">
        <v>35</v>
      </c>
      <c r="AO24" s="13"/>
    </row>
    <row r="25" spans="1:41">
      <c r="A25" s="8" t="s">
        <v>29</v>
      </c>
      <c r="B25" s="9"/>
      <c r="C25" s="9"/>
      <c r="D25" s="10">
        <f t="shared" ref="D25:AN25" si="6">SUM(D26:D31)</f>
        <v>9969</v>
      </c>
      <c r="E25" s="9">
        <f t="shared" si="6"/>
        <v>122</v>
      </c>
      <c r="F25" s="9">
        <f t="shared" si="6"/>
        <v>148</v>
      </c>
      <c r="G25" s="9">
        <f t="shared" si="6"/>
        <v>121</v>
      </c>
      <c r="H25" s="9">
        <f t="shared" si="6"/>
        <v>149</v>
      </c>
      <c r="I25" s="9">
        <f t="shared" si="6"/>
        <v>229</v>
      </c>
      <c r="J25" s="9">
        <f t="shared" si="6"/>
        <v>218</v>
      </c>
      <c r="K25" s="9">
        <f t="shared" si="6"/>
        <v>249</v>
      </c>
      <c r="L25" s="9">
        <f t="shared" si="6"/>
        <v>257</v>
      </c>
      <c r="M25" s="9">
        <f t="shared" si="6"/>
        <v>277</v>
      </c>
      <c r="N25" s="9">
        <f t="shared" si="6"/>
        <v>279</v>
      </c>
      <c r="O25" s="9">
        <f t="shared" si="6"/>
        <v>285</v>
      </c>
      <c r="P25" s="9">
        <f t="shared" si="6"/>
        <v>272</v>
      </c>
      <c r="Q25" s="9">
        <f t="shared" si="6"/>
        <v>302</v>
      </c>
      <c r="R25" s="9">
        <f t="shared" si="6"/>
        <v>316</v>
      </c>
      <c r="S25" s="9">
        <f t="shared" si="6"/>
        <v>260</v>
      </c>
      <c r="T25" s="9">
        <f t="shared" si="6"/>
        <v>307</v>
      </c>
      <c r="U25" s="9">
        <f t="shared" si="6"/>
        <v>268</v>
      </c>
      <c r="V25" s="9">
        <f t="shared" si="6"/>
        <v>309</v>
      </c>
      <c r="W25" s="9">
        <f t="shared" si="6"/>
        <v>323</v>
      </c>
      <c r="X25" s="9">
        <f t="shared" si="6"/>
        <v>292</v>
      </c>
      <c r="Y25" s="9">
        <f t="shared" si="6"/>
        <v>354</v>
      </c>
      <c r="Z25" s="9">
        <f t="shared" si="6"/>
        <v>327</v>
      </c>
      <c r="AA25" s="9">
        <f t="shared" si="6"/>
        <v>319</v>
      </c>
      <c r="AB25" s="9">
        <f t="shared" si="6"/>
        <v>350</v>
      </c>
      <c r="AC25" s="9">
        <f t="shared" si="6"/>
        <v>322</v>
      </c>
      <c r="AD25" s="9">
        <f t="shared" si="6"/>
        <v>255</v>
      </c>
      <c r="AE25" s="9">
        <f t="shared" si="6"/>
        <v>300</v>
      </c>
      <c r="AF25" s="9">
        <f t="shared" si="6"/>
        <v>308</v>
      </c>
      <c r="AG25" s="9">
        <f t="shared" si="6"/>
        <v>282</v>
      </c>
      <c r="AH25" s="9">
        <f t="shared" si="6"/>
        <v>304</v>
      </c>
      <c r="AI25" s="9">
        <f t="shared" si="6"/>
        <v>285</v>
      </c>
      <c r="AJ25" s="9">
        <f t="shared" si="6"/>
        <v>328</v>
      </c>
      <c r="AK25" s="9">
        <f t="shared" si="6"/>
        <v>311</v>
      </c>
      <c r="AL25" s="9">
        <f t="shared" si="6"/>
        <v>329</v>
      </c>
      <c r="AM25" s="9">
        <f t="shared" si="6"/>
        <v>266</v>
      </c>
      <c r="AN25" s="9">
        <f t="shared" si="6"/>
        <v>346</v>
      </c>
      <c r="AO25" s="14"/>
    </row>
    <row r="26" spans="1:41">
      <c r="A26" s="7" t="s">
        <v>20</v>
      </c>
      <c r="B26" s="1" t="s">
        <v>21</v>
      </c>
      <c r="C26" s="12">
        <v>999</v>
      </c>
      <c r="D26" s="11">
        <f t="shared" ref="D26:D31" si="7">SUM(E26:AN26)</f>
        <v>5227</v>
      </c>
      <c r="E26" s="7">
        <v>67</v>
      </c>
      <c r="F26" s="7">
        <v>78</v>
      </c>
      <c r="G26" s="7">
        <v>54</v>
      </c>
      <c r="H26" s="7">
        <v>79</v>
      </c>
      <c r="I26" s="7">
        <v>128</v>
      </c>
      <c r="J26" s="7">
        <v>128</v>
      </c>
      <c r="K26" s="7">
        <v>130</v>
      </c>
      <c r="L26" s="7">
        <v>143</v>
      </c>
      <c r="M26" s="7">
        <v>140</v>
      </c>
      <c r="N26" s="7">
        <v>149</v>
      </c>
      <c r="O26" s="7">
        <v>151</v>
      </c>
      <c r="P26" s="7">
        <v>144</v>
      </c>
      <c r="Q26" s="7">
        <v>153</v>
      </c>
      <c r="R26" s="7">
        <v>155</v>
      </c>
      <c r="S26" s="7">
        <v>139</v>
      </c>
      <c r="T26" s="7">
        <v>158</v>
      </c>
      <c r="U26" s="7">
        <v>150</v>
      </c>
      <c r="V26" s="7">
        <v>151</v>
      </c>
      <c r="W26" s="7">
        <v>153</v>
      </c>
      <c r="X26" s="7">
        <v>153</v>
      </c>
      <c r="Y26" s="7">
        <v>170</v>
      </c>
      <c r="Z26" s="7">
        <v>163</v>
      </c>
      <c r="AA26" s="7">
        <v>160</v>
      </c>
      <c r="AB26" s="7">
        <v>180</v>
      </c>
      <c r="AC26" s="7">
        <v>177</v>
      </c>
      <c r="AD26" s="7">
        <v>153</v>
      </c>
      <c r="AE26" s="7">
        <v>157</v>
      </c>
      <c r="AF26" s="7">
        <v>155</v>
      </c>
      <c r="AG26" s="7">
        <v>153</v>
      </c>
      <c r="AH26" s="7">
        <v>154</v>
      </c>
      <c r="AI26" s="7">
        <v>157</v>
      </c>
      <c r="AJ26" s="7">
        <v>168</v>
      </c>
      <c r="AK26" s="7">
        <v>177</v>
      </c>
      <c r="AL26" s="7">
        <v>166</v>
      </c>
      <c r="AM26" s="7">
        <v>155</v>
      </c>
      <c r="AN26" s="7">
        <v>179</v>
      </c>
      <c r="AO26" s="13"/>
    </row>
    <row r="27" spans="1:41">
      <c r="A27" s="7" t="s">
        <v>22</v>
      </c>
      <c r="B27" s="1" t="s">
        <v>21</v>
      </c>
      <c r="C27" s="12">
        <v>1499</v>
      </c>
      <c r="D27" s="11">
        <f t="shared" si="7"/>
        <v>1076</v>
      </c>
      <c r="E27" s="7">
        <v>12</v>
      </c>
      <c r="F27" s="7">
        <v>13</v>
      </c>
      <c r="G27" s="7">
        <v>15</v>
      </c>
      <c r="H27" s="7">
        <v>16</v>
      </c>
      <c r="I27" s="7">
        <v>20</v>
      </c>
      <c r="J27" s="7">
        <v>19</v>
      </c>
      <c r="K27" s="7">
        <v>23</v>
      </c>
      <c r="L27" s="7">
        <v>32</v>
      </c>
      <c r="M27" s="7">
        <v>28</v>
      </c>
      <c r="N27" s="7">
        <v>39</v>
      </c>
      <c r="O27" s="7">
        <v>38</v>
      </c>
      <c r="P27" s="7">
        <v>31</v>
      </c>
      <c r="Q27" s="7">
        <v>35</v>
      </c>
      <c r="R27" s="7">
        <v>39</v>
      </c>
      <c r="S27" s="7">
        <v>31</v>
      </c>
      <c r="T27" s="7">
        <v>24</v>
      </c>
      <c r="U27" s="7">
        <v>26</v>
      </c>
      <c r="V27" s="7">
        <v>35</v>
      </c>
      <c r="W27" s="7">
        <v>37</v>
      </c>
      <c r="X27" s="7">
        <v>22</v>
      </c>
      <c r="Y27" s="7">
        <v>29</v>
      </c>
      <c r="Z27" s="7">
        <v>39</v>
      </c>
      <c r="AA27" s="7">
        <v>37</v>
      </c>
      <c r="AB27" s="7">
        <v>49</v>
      </c>
      <c r="AC27" s="7">
        <v>37</v>
      </c>
      <c r="AD27" s="7">
        <v>33</v>
      </c>
      <c r="AE27" s="7">
        <v>35</v>
      </c>
      <c r="AF27" s="7">
        <v>45</v>
      </c>
      <c r="AG27" s="7">
        <v>42</v>
      </c>
      <c r="AH27" s="7">
        <v>31</v>
      </c>
      <c r="AI27" s="7">
        <v>23</v>
      </c>
      <c r="AJ27" s="7">
        <v>24</v>
      </c>
      <c r="AK27" s="7">
        <v>22</v>
      </c>
      <c r="AL27" s="7">
        <v>29</v>
      </c>
      <c r="AM27" s="7">
        <v>23</v>
      </c>
      <c r="AN27" s="7">
        <v>43</v>
      </c>
      <c r="AO27" s="13"/>
    </row>
    <row r="28" spans="1:41">
      <c r="A28" s="7" t="s">
        <v>23</v>
      </c>
      <c r="B28" s="1" t="s">
        <v>21</v>
      </c>
      <c r="C28" s="12">
        <v>1999</v>
      </c>
      <c r="D28" s="11">
        <f t="shared" si="7"/>
        <v>1088</v>
      </c>
      <c r="E28" s="7">
        <v>10</v>
      </c>
      <c r="F28" s="7">
        <v>14</v>
      </c>
      <c r="G28" s="7">
        <v>13</v>
      </c>
      <c r="H28" s="7">
        <v>17</v>
      </c>
      <c r="I28" s="7">
        <v>22</v>
      </c>
      <c r="J28" s="7">
        <v>22</v>
      </c>
      <c r="K28" s="7">
        <v>31</v>
      </c>
      <c r="L28" s="7">
        <v>24</v>
      </c>
      <c r="M28" s="7">
        <v>41</v>
      </c>
      <c r="N28" s="7">
        <v>45</v>
      </c>
      <c r="O28" s="7">
        <v>31</v>
      </c>
      <c r="P28" s="7">
        <v>36</v>
      </c>
      <c r="Q28" s="7">
        <v>44</v>
      </c>
      <c r="R28" s="7">
        <v>42</v>
      </c>
      <c r="S28" s="7">
        <v>27</v>
      </c>
      <c r="T28" s="7">
        <v>41</v>
      </c>
      <c r="U28" s="7">
        <v>31</v>
      </c>
      <c r="V28" s="7">
        <v>38</v>
      </c>
      <c r="W28" s="7">
        <v>47</v>
      </c>
      <c r="X28" s="7">
        <v>29</v>
      </c>
      <c r="Y28" s="7">
        <v>55</v>
      </c>
      <c r="Z28" s="7">
        <v>33</v>
      </c>
      <c r="AA28" s="7">
        <v>32</v>
      </c>
      <c r="AB28" s="7">
        <v>14</v>
      </c>
      <c r="AC28" s="7">
        <v>40</v>
      </c>
      <c r="AD28" s="7">
        <v>21</v>
      </c>
      <c r="AE28" s="7">
        <v>22</v>
      </c>
      <c r="AF28" s="7">
        <v>31</v>
      </c>
      <c r="AG28" s="7">
        <v>41</v>
      </c>
      <c r="AH28" s="7">
        <v>32</v>
      </c>
      <c r="AI28" s="7">
        <v>21</v>
      </c>
      <c r="AJ28" s="7">
        <v>22</v>
      </c>
      <c r="AK28" s="7">
        <v>21</v>
      </c>
      <c r="AL28" s="7">
        <v>32</v>
      </c>
      <c r="AM28" s="7">
        <v>21</v>
      </c>
      <c r="AN28" s="7">
        <v>45</v>
      </c>
      <c r="AO28" s="13"/>
    </row>
    <row r="29" spans="1:41">
      <c r="A29" s="7" t="s">
        <v>24</v>
      </c>
      <c r="B29" s="1" t="s">
        <v>21</v>
      </c>
      <c r="C29" s="12">
        <v>2999</v>
      </c>
      <c r="D29" s="11">
        <f t="shared" si="7"/>
        <v>948</v>
      </c>
      <c r="E29" s="7">
        <v>13</v>
      </c>
      <c r="F29" s="7">
        <v>10</v>
      </c>
      <c r="G29" s="7">
        <v>12</v>
      </c>
      <c r="H29" s="7">
        <v>15</v>
      </c>
      <c r="I29" s="7">
        <v>23</v>
      </c>
      <c r="J29" s="7">
        <v>19</v>
      </c>
      <c r="K29" s="7">
        <v>27</v>
      </c>
      <c r="L29" s="7">
        <v>22</v>
      </c>
      <c r="M29" s="7">
        <v>25</v>
      </c>
      <c r="N29" s="7">
        <v>11</v>
      </c>
      <c r="O29" s="7">
        <v>19</v>
      </c>
      <c r="P29" s="7">
        <v>22</v>
      </c>
      <c r="Q29" s="7">
        <v>18</v>
      </c>
      <c r="R29" s="7">
        <v>29</v>
      </c>
      <c r="S29" s="7">
        <v>28</v>
      </c>
      <c r="T29" s="7">
        <v>23</v>
      </c>
      <c r="U29" s="7">
        <v>30</v>
      </c>
      <c r="V29" s="7">
        <v>41</v>
      </c>
      <c r="W29" s="7">
        <v>36</v>
      </c>
      <c r="X29" s="7">
        <v>33</v>
      </c>
      <c r="Y29" s="7">
        <v>42</v>
      </c>
      <c r="Z29" s="7">
        <v>37</v>
      </c>
      <c r="AA29" s="7">
        <v>43</v>
      </c>
      <c r="AB29" s="7">
        <v>25</v>
      </c>
      <c r="AC29" s="7">
        <v>26</v>
      </c>
      <c r="AD29" s="7">
        <v>18</v>
      </c>
      <c r="AE29" s="7">
        <v>37</v>
      </c>
      <c r="AF29" s="7">
        <v>32</v>
      </c>
      <c r="AG29" s="7">
        <v>12</v>
      </c>
      <c r="AH29" s="7">
        <v>42</v>
      </c>
      <c r="AI29" s="7">
        <v>24</v>
      </c>
      <c r="AJ29" s="7">
        <v>52</v>
      </c>
      <c r="AK29" s="7">
        <v>36</v>
      </c>
      <c r="AL29" s="7">
        <v>24</v>
      </c>
      <c r="AM29" s="7">
        <v>21</v>
      </c>
      <c r="AN29" s="7">
        <v>21</v>
      </c>
      <c r="AO29" s="13"/>
    </row>
    <row r="30" spans="1:41">
      <c r="A30" s="7" t="s">
        <v>25</v>
      </c>
      <c r="B30" s="1" t="s">
        <v>21</v>
      </c>
      <c r="C30" s="12">
        <v>1999</v>
      </c>
      <c r="D30" s="11">
        <f t="shared" si="7"/>
        <v>943</v>
      </c>
      <c r="E30" s="7">
        <v>9</v>
      </c>
      <c r="F30" s="7">
        <v>22</v>
      </c>
      <c r="G30" s="7">
        <v>14</v>
      </c>
      <c r="H30" s="7">
        <v>10</v>
      </c>
      <c r="I30" s="7">
        <v>24</v>
      </c>
      <c r="J30" s="7">
        <v>15</v>
      </c>
      <c r="K30" s="7">
        <v>22</v>
      </c>
      <c r="L30" s="7">
        <v>23</v>
      </c>
      <c r="M30" s="7">
        <v>27</v>
      </c>
      <c r="N30" s="7">
        <v>19</v>
      </c>
      <c r="O30" s="7">
        <v>28</v>
      </c>
      <c r="P30" s="7">
        <v>10</v>
      </c>
      <c r="Q30" s="7">
        <v>33</v>
      </c>
      <c r="R30" s="7">
        <v>31</v>
      </c>
      <c r="S30" s="7">
        <v>20</v>
      </c>
      <c r="T30" s="7">
        <v>43</v>
      </c>
      <c r="U30" s="7">
        <v>13</v>
      </c>
      <c r="V30" s="7">
        <v>25</v>
      </c>
      <c r="W30" s="7">
        <v>30</v>
      </c>
      <c r="X30" s="7">
        <v>32</v>
      </c>
      <c r="Y30" s="7">
        <v>33</v>
      </c>
      <c r="Z30" s="7">
        <v>32</v>
      </c>
      <c r="AA30" s="7">
        <v>28</v>
      </c>
      <c r="AB30" s="7">
        <v>54</v>
      </c>
      <c r="AC30" s="7">
        <v>28</v>
      </c>
      <c r="AD30" s="7">
        <v>17</v>
      </c>
      <c r="AE30" s="7">
        <v>33</v>
      </c>
      <c r="AF30" s="7">
        <v>23</v>
      </c>
      <c r="AG30" s="7">
        <v>19</v>
      </c>
      <c r="AH30" s="7">
        <v>32</v>
      </c>
      <c r="AI30" s="7">
        <v>36</v>
      </c>
      <c r="AJ30" s="7">
        <v>33</v>
      </c>
      <c r="AK30" s="7">
        <v>23</v>
      </c>
      <c r="AL30" s="7">
        <v>55</v>
      </c>
      <c r="AM30" s="7">
        <v>24</v>
      </c>
      <c r="AN30" s="7">
        <v>23</v>
      </c>
      <c r="AO30" s="13"/>
    </row>
    <row r="31" spans="1:41">
      <c r="A31" s="7" t="s">
        <v>26</v>
      </c>
      <c r="B31" s="1" t="s">
        <v>21</v>
      </c>
      <c r="C31" s="12">
        <v>2999</v>
      </c>
      <c r="D31" s="11">
        <f t="shared" si="7"/>
        <v>687</v>
      </c>
      <c r="E31" s="7">
        <v>11</v>
      </c>
      <c r="F31" s="7">
        <v>11</v>
      </c>
      <c r="G31" s="7">
        <v>13</v>
      </c>
      <c r="H31" s="7">
        <v>12</v>
      </c>
      <c r="I31" s="7">
        <v>12</v>
      </c>
      <c r="J31" s="7">
        <v>15</v>
      </c>
      <c r="K31" s="7">
        <v>16</v>
      </c>
      <c r="L31" s="7">
        <v>13</v>
      </c>
      <c r="M31" s="7">
        <v>16</v>
      </c>
      <c r="N31" s="7">
        <v>16</v>
      </c>
      <c r="O31" s="7">
        <v>18</v>
      </c>
      <c r="P31" s="7">
        <v>29</v>
      </c>
      <c r="Q31" s="7">
        <v>19</v>
      </c>
      <c r="R31" s="7">
        <v>20</v>
      </c>
      <c r="S31" s="7">
        <v>15</v>
      </c>
      <c r="T31" s="7">
        <v>18</v>
      </c>
      <c r="U31" s="7">
        <v>18</v>
      </c>
      <c r="V31" s="7">
        <v>19</v>
      </c>
      <c r="W31" s="7">
        <v>20</v>
      </c>
      <c r="X31" s="7">
        <v>23</v>
      </c>
      <c r="Y31" s="7">
        <v>25</v>
      </c>
      <c r="Z31" s="7">
        <v>23</v>
      </c>
      <c r="AA31" s="7">
        <v>19</v>
      </c>
      <c r="AB31" s="7">
        <v>28</v>
      </c>
      <c r="AC31" s="7">
        <v>14</v>
      </c>
      <c r="AD31" s="7">
        <v>13</v>
      </c>
      <c r="AE31" s="7">
        <v>16</v>
      </c>
      <c r="AF31" s="7">
        <v>22</v>
      </c>
      <c r="AG31" s="7">
        <v>15</v>
      </c>
      <c r="AH31" s="7">
        <v>13</v>
      </c>
      <c r="AI31" s="7">
        <v>24</v>
      </c>
      <c r="AJ31" s="7">
        <v>29</v>
      </c>
      <c r="AK31" s="7">
        <v>32</v>
      </c>
      <c r="AL31" s="7">
        <v>23</v>
      </c>
      <c r="AM31" s="7">
        <v>22</v>
      </c>
      <c r="AN31" s="7">
        <v>35</v>
      </c>
      <c r="AO31" s="13"/>
    </row>
    <row r="32" spans="1:41">
      <c r="A32" s="15" t="s">
        <v>30</v>
      </c>
      <c r="B32" s="16"/>
      <c r="C32" s="16"/>
      <c r="D32" s="17"/>
      <c r="E32" s="16">
        <f t="shared" ref="E32:AN32" si="8">$C$5*E5+$C$6*E6+$C$7*E7+$C$8*E8+$C$9*E9+$C$10*E10+$C$12*E12+$C$13*E13+$C$14*E14+$C$15*E15+$C$16*E16+$C$17*E17+$C$19*E19+$C$21*E21+$C$22*E22+$C$23*E23+$C$20*E20+$C$24*E24+$C$26*E26+$C$27*E27+$C$28*E28+$C$29*E29+$C$30*E30+$C$31*E31</f>
        <v>1386404</v>
      </c>
      <c r="F32" s="16">
        <f t="shared" si="8"/>
        <v>1592406</v>
      </c>
      <c r="G32" s="16">
        <f t="shared" si="8"/>
        <v>1551667</v>
      </c>
      <c r="H32" s="16">
        <f t="shared" si="8"/>
        <v>1851633</v>
      </c>
      <c r="I32" s="16">
        <f t="shared" si="8"/>
        <v>2995583</v>
      </c>
      <c r="J32" s="16">
        <f t="shared" si="8"/>
        <v>2870016</v>
      </c>
      <c r="K32" s="16">
        <f t="shared" si="8"/>
        <v>3327803</v>
      </c>
      <c r="L32" s="16">
        <f t="shared" si="8"/>
        <v>3836869</v>
      </c>
      <c r="M32" s="16">
        <f t="shared" si="8"/>
        <v>4619459</v>
      </c>
      <c r="N32" s="16">
        <f t="shared" si="8"/>
        <v>4291543</v>
      </c>
      <c r="O32" s="16">
        <f t="shared" si="8"/>
        <v>4344805</v>
      </c>
      <c r="P32" s="16">
        <f t="shared" si="8"/>
        <v>4144654</v>
      </c>
      <c r="Q32" s="16">
        <f t="shared" si="8"/>
        <v>4203014</v>
      </c>
      <c r="R32" s="16">
        <f t="shared" si="8"/>
        <v>4261512</v>
      </c>
      <c r="S32" s="16">
        <f t="shared" si="8"/>
        <v>4087030</v>
      </c>
      <c r="T32" s="16">
        <f t="shared" si="8"/>
        <v>4043659</v>
      </c>
      <c r="U32" s="16">
        <f t="shared" si="8"/>
        <v>3712066</v>
      </c>
      <c r="V32" s="16">
        <f t="shared" si="8"/>
        <v>4343053</v>
      </c>
      <c r="W32" s="16">
        <f t="shared" si="8"/>
        <v>4509651</v>
      </c>
      <c r="X32" s="16">
        <f t="shared" si="8"/>
        <v>4359524</v>
      </c>
      <c r="Y32" s="16">
        <f t="shared" si="8"/>
        <v>4984678</v>
      </c>
      <c r="Z32" s="16">
        <f t="shared" si="8"/>
        <v>4344099</v>
      </c>
      <c r="AA32" s="16">
        <f t="shared" si="8"/>
        <v>4573993</v>
      </c>
      <c r="AB32" s="16">
        <f t="shared" si="8"/>
        <v>4876450</v>
      </c>
      <c r="AC32" s="16">
        <f t="shared" si="8"/>
        <v>4085144</v>
      </c>
      <c r="AD32" s="16">
        <f t="shared" si="8"/>
        <v>3218915</v>
      </c>
      <c r="AE32" s="16">
        <f t="shared" si="8"/>
        <v>3937200</v>
      </c>
      <c r="AF32" s="16">
        <f t="shared" si="8"/>
        <v>4107716</v>
      </c>
      <c r="AG32" s="16">
        <f t="shared" si="8"/>
        <v>3648984</v>
      </c>
      <c r="AH32" s="16">
        <f t="shared" si="8"/>
        <v>4174938</v>
      </c>
      <c r="AI32" s="16">
        <f t="shared" si="8"/>
        <v>3644285</v>
      </c>
      <c r="AJ32" s="16">
        <f t="shared" si="8"/>
        <v>4498776</v>
      </c>
      <c r="AK32" s="16">
        <f t="shared" si="8"/>
        <v>4086257</v>
      </c>
      <c r="AL32" s="16">
        <f t="shared" si="8"/>
        <v>4017243</v>
      </c>
      <c r="AM32" s="16">
        <f t="shared" si="8"/>
        <v>3425372</v>
      </c>
      <c r="AN32" s="16">
        <f t="shared" si="8"/>
        <v>4500632</v>
      </c>
      <c r="AO32" s="18">
        <f>SUM(E32:AN32)</f>
        <v>136457033</v>
      </c>
    </row>
    <row r="33" spans="1:41">
      <c r="A33" s="3" t="s">
        <v>31</v>
      </c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2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2"/>
      <c r="AO33" s="19"/>
    </row>
    <row r="34" spans="1:41">
      <c r="A34" s="20" t="s">
        <v>32</v>
      </c>
      <c r="B34" s="21"/>
      <c r="C34" s="21"/>
      <c r="D34" s="21"/>
      <c r="E34" s="21">
        <f t="shared" ref="E34:AN34" si="9">E35+E37+E39+E46+E48</f>
        <v>1976500</v>
      </c>
      <c r="F34" s="21">
        <f t="shared" si="9"/>
        <v>1976500</v>
      </c>
      <c r="G34" s="21">
        <f t="shared" si="9"/>
        <v>1976500</v>
      </c>
      <c r="H34" s="21">
        <f t="shared" si="9"/>
        <v>1776500</v>
      </c>
      <c r="I34" s="21">
        <f t="shared" si="9"/>
        <v>1776500</v>
      </c>
      <c r="J34" s="21">
        <f t="shared" si="9"/>
        <v>1776500</v>
      </c>
      <c r="K34" s="21">
        <f t="shared" si="9"/>
        <v>1776500</v>
      </c>
      <c r="L34" s="21">
        <f t="shared" si="9"/>
        <v>1776500</v>
      </c>
      <c r="M34" s="21">
        <f t="shared" si="9"/>
        <v>1776500</v>
      </c>
      <c r="N34" s="21">
        <f t="shared" si="9"/>
        <v>1776500</v>
      </c>
      <c r="O34" s="21">
        <f t="shared" si="9"/>
        <v>1776500</v>
      </c>
      <c r="P34" s="21">
        <f t="shared" si="9"/>
        <v>1776500</v>
      </c>
      <c r="Q34" s="21">
        <f t="shared" si="9"/>
        <v>1776500</v>
      </c>
      <c r="R34" s="21">
        <f t="shared" si="9"/>
        <v>1776500</v>
      </c>
      <c r="S34" s="21">
        <f t="shared" si="9"/>
        <v>1776500</v>
      </c>
      <c r="T34" s="21">
        <f t="shared" si="9"/>
        <v>1776500</v>
      </c>
      <c r="U34" s="21">
        <f t="shared" si="9"/>
        <v>1776500</v>
      </c>
      <c r="V34" s="21">
        <f t="shared" si="9"/>
        <v>1776500</v>
      </c>
      <c r="W34" s="21">
        <f t="shared" si="9"/>
        <v>1776500</v>
      </c>
      <c r="X34" s="21">
        <f t="shared" si="9"/>
        <v>1776500</v>
      </c>
      <c r="Y34" s="21">
        <f t="shared" si="9"/>
        <v>1776500</v>
      </c>
      <c r="Z34" s="21">
        <f t="shared" si="9"/>
        <v>1776500</v>
      </c>
      <c r="AA34" s="21">
        <f t="shared" si="9"/>
        <v>1776500</v>
      </c>
      <c r="AB34" s="21">
        <f t="shared" si="9"/>
        <v>1776500</v>
      </c>
      <c r="AC34" s="21">
        <f t="shared" si="9"/>
        <v>1776500</v>
      </c>
      <c r="AD34" s="21">
        <f t="shared" si="9"/>
        <v>1776500</v>
      </c>
      <c r="AE34" s="21">
        <f t="shared" si="9"/>
        <v>1776500</v>
      </c>
      <c r="AF34" s="21">
        <f t="shared" si="9"/>
        <v>1776500</v>
      </c>
      <c r="AG34" s="21">
        <f t="shared" si="9"/>
        <v>1776500</v>
      </c>
      <c r="AH34" s="21">
        <f t="shared" si="9"/>
        <v>1776500</v>
      </c>
      <c r="AI34" s="21">
        <f t="shared" si="9"/>
        <v>1776500</v>
      </c>
      <c r="AJ34" s="21">
        <f t="shared" si="9"/>
        <v>1776500</v>
      </c>
      <c r="AK34" s="21">
        <f t="shared" si="9"/>
        <v>1776500</v>
      </c>
      <c r="AL34" s="21">
        <f t="shared" si="9"/>
        <v>1776500</v>
      </c>
      <c r="AM34" s="21">
        <f t="shared" si="9"/>
        <v>1776500</v>
      </c>
      <c r="AN34" s="21">
        <f t="shared" si="9"/>
        <v>1776500</v>
      </c>
      <c r="AO34" s="22">
        <f>SUM(E34:AN34)</f>
        <v>64554000</v>
      </c>
    </row>
    <row r="35" spans="1:41" ht="15.75" customHeight="1">
      <c r="A35" s="23" t="s">
        <v>33</v>
      </c>
      <c r="B35" s="24"/>
      <c r="C35" s="24"/>
      <c r="D35" s="25"/>
      <c r="E35" s="24">
        <f t="shared" ref="E35:AN35" si="10">E36</f>
        <v>450000</v>
      </c>
      <c r="F35" s="24">
        <f t="shared" si="10"/>
        <v>450000</v>
      </c>
      <c r="G35" s="24">
        <f t="shared" si="10"/>
        <v>450000</v>
      </c>
      <c r="H35" s="24">
        <f t="shared" si="10"/>
        <v>250000</v>
      </c>
      <c r="I35" s="24">
        <f t="shared" si="10"/>
        <v>250000</v>
      </c>
      <c r="J35" s="24">
        <f t="shared" si="10"/>
        <v>250000</v>
      </c>
      <c r="K35" s="24">
        <f t="shared" si="10"/>
        <v>250000</v>
      </c>
      <c r="L35" s="24">
        <f t="shared" si="10"/>
        <v>250000</v>
      </c>
      <c r="M35" s="24">
        <f t="shared" si="10"/>
        <v>250000</v>
      </c>
      <c r="N35" s="24">
        <f t="shared" si="10"/>
        <v>250000</v>
      </c>
      <c r="O35" s="24">
        <f t="shared" si="10"/>
        <v>250000</v>
      </c>
      <c r="P35" s="24">
        <f t="shared" si="10"/>
        <v>250000</v>
      </c>
      <c r="Q35" s="24">
        <f t="shared" si="10"/>
        <v>250000</v>
      </c>
      <c r="R35" s="24">
        <f t="shared" si="10"/>
        <v>250000</v>
      </c>
      <c r="S35" s="24">
        <f t="shared" si="10"/>
        <v>250000</v>
      </c>
      <c r="T35" s="24">
        <f t="shared" si="10"/>
        <v>250000</v>
      </c>
      <c r="U35" s="24">
        <f t="shared" si="10"/>
        <v>250000</v>
      </c>
      <c r="V35" s="24">
        <f t="shared" si="10"/>
        <v>250000</v>
      </c>
      <c r="W35" s="24">
        <f t="shared" si="10"/>
        <v>250000</v>
      </c>
      <c r="X35" s="24">
        <f t="shared" si="10"/>
        <v>250000</v>
      </c>
      <c r="Y35" s="24">
        <f t="shared" si="10"/>
        <v>250000</v>
      </c>
      <c r="Z35" s="24">
        <f t="shared" si="10"/>
        <v>250000</v>
      </c>
      <c r="AA35" s="24">
        <f t="shared" si="10"/>
        <v>250000</v>
      </c>
      <c r="AB35" s="24">
        <f t="shared" si="10"/>
        <v>250000</v>
      </c>
      <c r="AC35" s="24">
        <f t="shared" si="10"/>
        <v>250000</v>
      </c>
      <c r="AD35" s="24">
        <f t="shared" si="10"/>
        <v>250000</v>
      </c>
      <c r="AE35" s="24">
        <f t="shared" si="10"/>
        <v>250000</v>
      </c>
      <c r="AF35" s="24">
        <f t="shared" si="10"/>
        <v>250000</v>
      </c>
      <c r="AG35" s="24">
        <f t="shared" si="10"/>
        <v>250000</v>
      </c>
      <c r="AH35" s="24">
        <f t="shared" si="10"/>
        <v>250000</v>
      </c>
      <c r="AI35" s="24">
        <f t="shared" si="10"/>
        <v>250000</v>
      </c>
      <c r="AJ35" s="24">
        <f t="shared" si="10"/>
        <v>250000</v>
      </c>
      <c r="AK35" s="24">
        <f t="shared" si="10"/>
        <v>250000</v>
      </c>
      <c r="AL35" s="24">
        <f t="shared" si="10"/>
        <v>250000</v>
      </c>
      <c r="AM35" s="24">
        <f t="shared" si="10"/>
        <v>250000</v>
      </c>
      <c r="AN35" s="24">
        <f t="shared" si="10"/>
        <v>250000</v>
      </c>
      <c r="AO35" s="24"/>
    </row>
    <row r="36" spans="1:41" ht="15.75" customHeight="1">
      <c r="A36" s="1" t="s">
        <v>34</v>
      </c>
      <c r="B36" s="1"/>
      <c r="C36" s="7">
        <v>450000</v>
      </c>
      <c r="D36" s="26">
        <v>1</v>
      </c>
      <c r="E36" s="1">
        <f>C36*D36</f>
        <v>450000</v>
      </c>
      <c r="F36" s="1">
        <f t="shared" ref="F36:G36" si="11">E36</f>
        <v>450000</v>
      </c>
      <c r="G36" s="1">
        <f t="shared" si="11"/>
        <v>450000</v>
      </c>
      <c r="H36" s="7">
        <v>250000</v>
      </c>
      <c r="I36" s="1">
        <f t="shared" ref="I36:AN36" si="12">H36</f>
        <v>250000</v>
      </c>
      <c r="J36" s="1">
        <f t="shared" si="12"/>
        <v>250000</v>
      </c>
      <c r="K36" s="1">
        <f t="shared" si="12"/>
        <v>250000</v>
      </c>
      <c r="L36" s="1">
        <f t="shared" si="12"/>
        <v>250000</v>
      </c>
      <c r="M36" s="1">
        <f t="shared" si="12"/>
        <v>250000</v>
      </c>
      <c r="N36" s="1">
        <f t="shared" si="12"/>
        <v>250000</v>
      </c>
      <c r="O36" s="1">
        <f t="shared" si="12"/>
        <v>250000</v>
      </c>
      <c r="P36" s="1">
        <f t="shared" si="12"/>
        <v>250000</v>
      </c>
      <c r="Q36" s="1">
        <f t="shared" si="12"/>
        <v>250000</v>
      </c>
      <c r="R36" s="1">
        <f t="shared" si="12"/>
        <v>250000</v>
      </c>
      <c r="S36" s="1">
        <f t="shared" si="12"/>
        <v>250000</v>
      </c>
      <c r="T36" s="1">
        <f t="shared" si="12"/>
        <v>250000</v>
      </c>
      <c r="U36" s="1">
        <f t="shared" si="12"/>
        <v>250000</v>
      </c>
      <c r="V36" s="1">
        <f t="shared" si="12"/>
        <v>250000</v>
      </c>
      <c r="W36" s="1">
        <f t="shared" si="12"/>
        <v>250000</v>
      </c>
      <c r="X36" s="1">
        <f t="shared" si="12"/>
        <v>250000</v>
      </c>
      <c r="Y36" s="1">
        <f t="shared" si="12"/>
        <v>250000</v>
      </c>
      <c r="Z36" s="1">
        <f t="shared" si="12"/>
        <v>250000</v>
      </c>
      <c r="AA36" s="1">
        <f t="shared" si="12"/>
        <v>250000</v>
      </c>
      <c r="AB36" s="1">
        <f t="shared" si="12"/>
        <v>250000</v>
      </c>
      <c r="AC36" s="1">
        <f t="shared" si="12"/>
        <v>250000</v>
      </c>
      <c r="AD36" s="1">
        <f t="shared" si="12"/>
        <v>250000</v>
      </c>
      <c r="AE36" s="1">
        <f t="shared" si="12"/>
        <v>250000</v>
      </c>
      <c r="AF36" s="1">
        <f t="shared" si="12"/>
        <v>250000</v>
      </c>
      <c r="AG36" s="1">
        <f t="shared" si="12"/>
        <v>250000</v>
      </c>
      <c r="AH36" s="1">
        <f t="shared" si="12"/>
        <v>250000</v>
      </c>
      <c r="AI36" s="1">
        <f t="shared" si="12"/>
        <v>250000</v>
      </c>
      <c r="AJ36" s="1">
        <f t="shared" si="12"/>
        <v>250000</v>
      </c>
      <c r="AK36" s="1">
        <f t="shared" si="12"/>
        <v>250000</v>
      </c>
      <c r="AL36" s="1">
        <f t="shared" si="12"/>
        <v>250000</v>
      </c>
      <c r="AM36" s="1">
        <f t="shared" si="12"/>
        <v>250000</v>
      </c>
      <c r="AN36" s="1">
        <f t="shared" si="12"/>
        <v>250000</v>
      </c>
      <c r="AO36" s="1"/>
    </row>
    <row r="37" spans="1:41" ht="15.75" customHeight="1">
      <c r="A37" s="8" t="s">
        <v>35</v>
      </c>
      <c r="B37" s="9"/>
      <c r="C37" s="9"/>
      <c r="D37" s="9"/>
      <c r="E37" s="9">
        <f t="shared" ref="E37:AN37" si="13">E38</f>
        <v>500000</v>
      </c>
      <c r="F37" s="9">
        <f t="shared" si="13"/>
        <v>500000</v>
      </c>
      <c r="G37" s="9">
        <f t="shared" si="13"/>
        <v>500000</v>
      </c>
      <c r="H37" s="9">
        <f t="shared" si="13"/>
        <v>500000</v>
      </c>
      <c r="I37" s="9">
        <f t="shared" si="13"/>
        <v>500000</v>
      </c>
      <c r="J37" s="9">
        <f t="shared" si="13"/>
        <v>500000</v>
      </c>
      <c r="K37" s="9">
        <f t="shared" si="13"/>
        <v>500000</v>
      </c>
      <c r="L37" s="9">
        <f t="shared" si="13"/>
        <v>500000</v>
      </c>
      <c r="M37" s="9">
        <f t="shared" si="13"/>
        <v>500000</v>
      </c>
      <c r="N37" s="9">
        <f t="shared" si="13"/>
        <v>500000</v>
      </c>
      <c r="O37" s="9">
        <f t="shared" si="13"/>
        <v>500000</v>
      </c>
      <c r="P37" s="9">
        <f t="shared" si="13"/>
        <v>500000</v>
      </c>
      <c r="Q37" s="9">
        <f t="shared" si="13"/>
        <v>500000</v>
      </c>
      <c r="R37" s="9">
        <f t="shared" si="13"/>
        <v>500000</v>
      </c>
      <c r="S37" s="9">
        <f t="shared" si="13"/>
        <v>500000</v>
      </c>
      <c r="T37" s="9">
        <f t="shared" si="13"/>
        <v>500000</v>
      </c>
      <c r="U37" s="9">
        <f t="shared" si="13"/>
        <v>500000</v>
      </c>
      <c r="V37" s="9">
        <f t="shared" si="13"/>
        <v>500000</v>
      </c>
      <c r="W37" s="9">
        <f t="shared" si="13"/>
        <v>500000</v>
      </c>
      <c r="X37" s="9">
        <f t="shared" si="13"/>
        <v>500000</v>
      </c>
      <c r="Y37" s="9">
        <f t="shared" si="13"/>
        <v>500000</v>
      </c>
      <c r="Z37" s="9">
        <f t="shared" si="13"/>
        <v>500000</v>
      </c>
      <c r="AA37" s="9">
        <f t="shared" si="13"/>
        <v>500000</v>
      </c>
      <c r="AB37" s="9">
        <f t="shared" si="13"/>
        <v>500000</v>
      </c>
      <c r="AC37" s="9">
        <f t="shared" si="13"/>
        <v>500000</v>
      </c>
      <c r="AD37" s="9">
        <f t="shared" si="13"/>
        <v>500000</v>
      </c>
      <c r="AE37" s="9">
        <f t="shared" si="13"/>
        <v>500000</v>
      </c>
      <c r="AF37" s="9">
        <f t="shared" si="13"/>
        <v>500000</v>
      </c>
      <c r="AG37" s="9">
        <f t="shared" si="13"/>
        <v>500000</v>
      </c>
      <c r="AH37" s="9">
        <f t="shared" si="13"/>
        <v>500000</v>
      </c>
      <c r="AI37" s="9">
        <f t="shared" si="13"/>
        <v>500000</v>
      </c>
      <c r="AJ37" s="9">
        <f t="shared" si="13"/>
        <v>500000</v>
      </c>
      <c r="AK37" s="9">
        <f t="shared" si="13"/>
        <v>500000</v>
      </c>
      <c r="AL37" s="9">
        <f t="shared" si="13"/>
        <v>500000</v>
      </c>
      <c r="AM37" s="9">
        <f t="shared" si="13"/>
        <v>500000</v>
      </c>
      <c r="AN37" s="9">
        <f t="shared" si="13"/>
        <v>500000</v>
      </c>
      <c r="AO37" s="9"/>
    </row>
    <row r="38" spans="1:41" ht="15.75" customHeight="1">
      <c r="A38" s="7" t="s">
        <v>36</v>
      </c>
      <c r="B38" s="7"/>
      <c r="C38" s="7">
        <v>500000</v>
      </c>
      <c r="D38" s="7">
        <v>1</v>
      </c>
      <c r="E38" s="1">
        <f>C38*D38</f>
        <v>500000</v>
      </c>
      <c r="F38" s="1">
        <f t="shared" ref="F38:AN38" si="14">E38</f>
        <v>500000</v>
      </c>
      <c r="G38" s="1">
        <f t="shared" si="14"/>
        <v>500000</v>
      </c>
      <c r="H38" s="1">
        <f t="shared" si="14"/>
        <v>500000</v>
      </c>
      <c r="I38" s="1">
        <f t="shared" si="14"/>
        <v>500000</v>
      </c>
      <c r="J38" s="1">
        <f t="shared" si="14"/>
        <v>500000</v>
      </c>
      <c r="K38" s="1">
        <f t="shared" si="14"/>
        <v>500000</v>
      </c>
      <c r="L38" s="1">
        <f t="shared" si="14"/>
        <v>500000</v>
      </c>
      <c r="M38" s="1">
        <f t="shared" si="14"/>
        <v>500000</v>
      </c>
      <c r="N38" s="1">
        <f t="shared" si="14"/>
        <v>500000</v>
      </c>
      <c r="O38" s="1">
        <f t="shared" si="14"/>
        <v>500000</v>
      </c>
      <c r="P38" s="1">
        <f t="shared" si="14"/>
        <v>500000</v>
      </c>
      <c r="Q38" s="1">
        <f t="shared" si="14"/>
        <v>500000</v>
      </c>
      <c r="R38" s="1">
        <f t="shared" si="14"/>
        <v>500000</v>
      </c>
      <c r="S38" s="1">
        <f t="shared" si="14"/>
        <v>500000</v>
      </c>
      <c r="T38" s="1">
        <f t="shared" si="14"/>
        <v>500000</v>
      </c>
      <c r="U38" s="1">
        <f t="shared" si="14"/>
        <v>500000</v>
      </c>
      <c r="V38" s="1">
        <f t="shared" si="14"/>
        <v>500000</v>
      </c>
      <c r="W38" s="1">
        <f t="shared" si="14"/>
        <v>500000</v>
      </c>
      <c r="X38" s="1">
        <f t="shared" si="14"/>
        <v>500000</v>
      </c>
      <c r="Y38" s="1">
        <f t="shared" si="14"/>
        <v>500000</v>
      </c>
      <c r="Z38" s="1">
        <f t="shared" si="14"/>
        <v>500000</v>
      </c>
      <c r="AA38" s="1">
        <f t="shared" si="14"/>
        <v>500000</v>
      </c>
      <c r="AB38" s="1">
        <f t="shared" si="14"/>
        <v>500000</v>
      </c>
      <c r="AC38" s="1">
        <f t="shared" si="14"/>
        <v>500000</v>
      </c>
      <c r="AD38" s="1">
        <f t="shared" si="14"/>
        <v>500000</v>
      </c>
      <c r="AE38" s="1">
        <f t="shared" si="14"/>
        <v>500000</v>
      </c>
      <c r="AF38" s="1">
        <f t="shared" si="14"/>
        <v>500000</v>
      </c>
      <c r="AG38" s="1">
        <f t="shared" si="14"/>
        <v>500000</v>
      </c>
      <c r="AH38" s="1">
        <f t="shared" si="14"/>
        <v>500000</v>
      </c>
      <c r="AI38" s="1">
        <f t="shared" si="14"/>
        <v>500000</v>
      </c>
      <c r="AJ38" s="1">
        <f t="shared" si="14"/>
        <v>500000</v>
      </c>
      <c r="AK38" s="1">
        <f t="shared" si="14"/>
        <v>500000</v>
      </c>
      <c r="AL38" s="1">
        <f t="shared" si="14"/>
        <v>500000</v>
      </c>
      <c r="AM38" s="1">
        <f t="shared" si="14"/>
        <v>500000</v>
      </c>
      <c r="AN38" s="1">
        <f t="shared" si="14"/>
        <v>500000</v>
      </c>
      <c r="AO38" s="1"/>
    </row>
    <row r="39" spans="1:41" ht="15.75" customHeight="1">
      <c r="A39" s="27" t="s">
        <v>37</v>
      </c>
      <c r="B39" s="28"/>
      <c r="C39" s="28"/>
      <c r="D39" s="28"/>
      <c r="E39" s="29">
        <f t="shared" ref="E39:AN39" si="15">SUM(E40:E45)</f>
        <v>836500</v>
      </c>
      <c r="F39" s="29">
        <f t="shared" si="15"/>
        <v>836500</v>
      </c>
      <c r="G39" s="29">
        <f t="shared" si="15"/>
        <v>836500</v>
      </c>
      <c r="H39" s="29">
        <f t="shared" si="15"/>
        <v>836500</v>
      </c>
      <c r="I39" s="29">
        <f t="shared" si="15"/>
        <v>836500</v>
      </c>
      <c r="J39" s="29">
        <f t="shared" si="15"/>
        <v>836500</v>
      </c>
      <c r="K39" s="29">
        <f t="shared" si="15"/>
        <v>836500</v>
      </c>
      <c r="L39" s="29">
        <f t="shared" si="15"/>
        <v>836500</v>
      </c>
      <c r="M39" s="29">
        <f t="shared" si="15"/>
        <v>836500</v>
      </c>
      <c r="N39" s="29">
        <f t="shared" si="15"/>
        <v>836500</v>
      </c>
      <c r="O39" s="29">
        <f t="shared" si="15"/>
        <v>836500</v>
      </c>
      <c r="P39" s="29">
        <f t="shared" si="15"/>
        <v>836500</v>
      </c>
      <c r="Q39" s="29">
        <f t="shared" si="15"/>
        <v>836500</v>
      </c>
      <c r="R39" s="29">
        <f t="shared" si="15"/>
        <v>836500</v>
      </c>
      <c r="S39" s="29">
        <f t="shared" si="15"/>
        <v>836500</v>
      </c>
      <c r="T39" s="29">
        <f t="shared" si="15"/>
        <v>836500</v>
      </c>
      <c r="U39" s="29">
        <f t="shared" si="15"/>
        <v>836500</v>
      </c>
      <c r="V39" s="29">
        <f t="shared" si="15"/>
        <v>836500</v>
      </c>
      <c r="W39" s="29">
        <f t="shared" si="15"/>
        <v>836500</v>
      </c>
      <c r="X39" s="29">
        <f t="shared" si="15"/>
        <v>836500</v>
      </c>
      <c r="Y39" s="29">
        <f t="shared" si="15"/>
        <v>836500</v>
      </c>
      <c r="Z39" s="29">
        <f t="shared" si="15"/>
        <v>836500</v>
      </c>
      <c r="AA39" s="29">
        <f t="shared" si="15"/>
        <v>836500</v>
      </c>
      <c r="AB39" s="29">
        <f t="shared" si="15"/>
        <v>836500</v>
      </c>
      <c r="AC39" s="29">
        <f t="shared" si="15"/>
        <v>836500</v>
      </c>
      <c r="AD39" s="29">
        <f t="shared" si="15"/>
        <v>836500</v>
      </c>
      <c r="AE39" s="29">
        <f t="shared" si="15"/>
        <v>836500</v>
      </c>
      <c r="AF39" s="29">
        <f t="shared" si="15"/>
        <v>836500</v>
      </c>
      <c r="AG39" s="29">
        <f t="shared" si="15"/>
        <v>836500</v>
      </c>
      <c r="AH39" s="29">
        <f t="shared" si="15"/>
        <v>836500</v>
      </c>
      <c r="AI39" s="29">
        <f t="shared" si="15"/>
        <v>836500</v>
      </c>
      <c r="AJ39" s="29">
        <f t="shared" si="15"/>
        <v>836500</v>
      </c>
      <c r="AK39" s="29">
        <f t="shared" si="15"/>
        <v>836500</v>
      </c>
      <c r="AL39" s="29">
        <f t="shared" si="15"/>
        <v>836500</v>
      </c>
      <c r="AM39" s="29">
        <f t="shared" si="15"/>
        <v>836500</v>
      </c>
      <c r="AN39" s="29">
        <f t="shared" si="15"/>
        <v>836500</v>
      </c>
      <c r="AO39" s="28"/>
    </row>
    <row r="40" spans="1:41" ht="15.75" customHeight="1">
      <c r="A40" s="7" t="s">
        <v>38</v>
      </c>
      <c r="B40" s="7" t="s">
        <v>39</v>
      </c>
      <c r="C40" s="7">
        <v>120000</v>
      </c>
      <c r="D40" s="7">
        <v>1</v>
      </c>
      <c r="E40" s="1">
        <f t="shared" ref="E40:E45" si="16">C40*D40</f>
        <v>120000</v>
      </c>
      <c r="F40" s="1">
        <f t="shared" ref="F40:AN40" si="17">E40</f>
        <v>120000</v>
      </c>
      <c r="G40" s="1">
        <f t="shared" si="17"/>
        <v>120000</v>
      </c>
      <c r="H40" s="1">
        <f t="shared" si="17"/>
        <v>120000</v>
      </c>
      <c r="I40" s="1">
        <f t="shared" si="17"/>
        <v>120000</v>
      </c>
      <c r="J40" s="1">
        <f t="shared" si="17"/>
        <v>120000</v>
      </c>
      <c r="K40" s="1">
        <f t="shared" si="17"/>
        <v>120000</v>
      </c>
      <c r="L40" s="1">
        <f t="shared" si="17"/>
        <v>120000</v>
      </c>
      <c r="M40" s="1">
        <f t="shared" si="17"/>
        <v>120000</v>
      </c>
      <c r="N40" s="1">
        <f t="shared" si="17"/>
        <v>120000</v>
      </c>
      <c r="O40" s="1">
        <f t="shared" si="17"/>
        <v>120000</v>
      </c>
      <c r="P40" s="1">
        <f t="shared" si="17"/>
        <v>120000</v>
      </c>
      <c r="Q40" s="1">
        <f t="shared" si="17"/>
        <v>120000</v>
      </c>
      <c r="R40" s="1">
        <f t="shared" si="17"/>
        <v>120000</v>
      </c>
      <c r="S40" s="1">
        <f t="shared" si="17"/>
        <v>120000</v>
      </c>
      <c r="T40" s="1">
        <f t="shared" si="17"/>
        <v>120000</v>
      </c>
      <c r="U40" s="1">
        <f t="shared" si="17"/>
        <v>120000</v>
      </c>
      <c r="V40" s="1">
        <f t="shared" si="17"/>
        <v>120000</v>
      </c>
      <c r="W40" s="1">
        <f t="shared" si="17"/>
        <v>120000</v>
      </c>
      <c r="X40" s="1">
        <f t="shared" si="17"/>
        <v>120000</v>
      </c>
      <c r="Y40" s="1">
        <f t="shared" si="17"/>
        <v>120000</v>
      </c>
      <c r="Z40" s="1">
        <f t="shared" si="17"/>
        <v>120000</v>
      </c>
      <c r="AA40" s="1">
        <f t="shared" si="17"/>
        <v>120000</v>
      </c>
      <c r="AB40" s="1">
        <f t="shared" si="17"/>
        <v>120000</v>
      </c>
      <c r="AC40" s="1">
        <f t="shared" si="17"/>
        <v>120000</v>
      </c>
      <c r="AD40" s="1">
        <f t="shared" si="17"/>
        <v>120000</v>
      </c>
      <c r="AE40" s="1">
        <f t="shared" si="17"/>
        <v>120000</v>
      </c>
      <c r="AF40" s="1">
        <f t="shared" si="17"/>
        <v>120000</v>
      </c>
      <c r="AG40" s="1">
        <f t="shared" si="17"/>
        <v>120000</v>
      </c>
      <c r="AH40" s="1">
        <f t="shared" si="17"/>
        <v>120000</v>
      </c>
      <c r="AI40" s="1">
        <f t="shared" si="17"/>
        <v>120000</v>
      </c>
      <c r="AJ40" s="1">
        <f t="shared" si="17"/>
        <v>120000</v>
      </c>
      <c r="AK40" s="1">
        <f t="shared" si="17"/>
        <v>120000</v>
      </c>
      <c r="AL40" s="1">
        <f t="shared" si="17"/>
        <v>120000</v>
      </c>
      <c r="AM40" s="1">
        <f t="shared" si="17"/>
        <v>120000</v>
      </c>
      <c r="AN40" s="1">
        <f t="shared" si="17"/>
        <v>120000</v>
      </c>
      <c r="AO40" s="1"/>
    </row>
    <row r="41" spans="1:41" ht="15.75" customHeight="1">
      <c r="A41" s="7" t="s">
        <v>40</v>
      </c>
      <c r="B41" s="7" t="s">
        <v>39</v>
      </c>
      <c r="C41" s="7">
        <v>45000</v>
      </c>
      <c r="D41" s="7">
        <v>1</v>
      </c>
      <c r="E41" s="1">
        <f t="shared" si="16"/>
        <v>45000</v>
      </c>
      <c r="F41" s="1">
        <f t="shared" ref="F41:AN41" si="18">E41</f>
        <v>45000</v>
      </c>
      <c r="G41" s="1">
        <f t="shared" si="18"/>
        <v>45000</v>
      </c>
      <c r="H41" s="1">
        <f t="shared" si="18"/>
        <v>45000</v>
      </c>
      <c r="I41" s="1">
        <f t="shared" si="18"/>
        <v>45000</v>
      </c>
      <c r="J41" s="1">
        <f t="shared" si="18"/>
        <v>45000</v>
      </c>
      <c r="K41" s="1">
        <f t="shared" si="18"/>
        <v>45000</v>
      </c>
      <c r="L41" s="1">
        <f t="shared" si="18"/>
        <v>45000</v>
      </c>
      <c r="M41" s="1">
        <f t="shared" si="18"/>
        <v>45000</v>
      </c>
      <c r="N41" s="1">
        <f t="shared" si="18"/>
        <v>45000</v>
      </c>
      <c r="O41" s="1">
        <f t="shared" si="18"/>
        <v>45000</v>
      </c>
      <c r="P41" s="1">
        <f t="shared" si="18"/>
        <v>45000</v>
      </c>
      <c r="Q41" s="1">
        <f t="shared" si="18"/>
        <v>45000</v>
      </c>
      <c r="R41" s="1">
        <f t="shared" si="18"/>
        <v>45000</v>
      </c>
      <c r="S41" s="1">
        <f t="shared" si="18"/>
        <v>45000</v>
      </c>
      <c r="T41" s="1">
        <f t="shared" si="18"/>
        <v>45000</v>
      </c>
      <c r="U41" s="1">
        <f t="shared" si="18"/>
        <v>45000</v>
      </c>
      <c r="V41" s="1">
        <f t="shared" si="18"/>
        <v>45000</v>
      </c>
      <c r="W41" s="1">
        <f t="shared" si="18"/>
        <v>45000</v>
      </c>
      <c r="X41" s="1">
        <f t="shared" si="18"/>
        <v>45000</v>
      </c>
      <c r="Y41" s="1">
        <f t="shared" si="18"/>
        <v>45000</v>
      </c>
      <c r="Z41" s="1">
        <f t="shared" si="18"/>
        <v>45000</v>
      </c>
      <c r="AA41" s="1">
        <f t="shared" si="18"/>
        <v>45000</v>
      </c>
      <c r="AB41" s="1">
        <f t="shared" si="18"/>
        <v>45000</v>
      </c>
      <c r="AC41" s="1">
        <f t="shared" si="18"/>
        <v>45000</v>
      </c>
      <c r="AD41" s="1">
        <f t="shared" si="18"/>
        <v>45000</v>
      </c>
      <c r="AE41" s="1">
        <f t="shared" si="18"/>
        <v>45000</v>
      </c>
      <c r="AF41" s="1">
        <f t="shared" si="18"/>
        <v>45000</v>
      </c>
      <c r="AG41" s="1">
        <f t="shared" si="18"/>
        <v>45000</v>
      </c>
      <c r="AH41" s="1">
        <f t="shared" si="18"/>
        <v>45000</v>
      </c>
      <c r="AI41" s="1">
        <f t="shared" si="18"/>
        <v>45000</v>
      </c>
      <c r="AJ41" s="1">
        <f t="shared" si="18"/>
        <v>45000</v>
      </c>
      <c r="AK41" s="1">
        <f t="shared" si="18"/>
        <v>45000</v>
      </c>
      <c r="AL41" s="1">
        <f t="shared" si="18"/>
        <v>45000</v>
      </c>
      <c r="AM41" s="1">
        <f t="shared" si="18"/>
        <v>45000</v>
      </c>
      <c r="AN41" s="1">
        <f t="shared" si="18"/>
        <v>45000</v>
      </c>
      <c r="AO41" s="1"/>
    </row>
    <row r="42" spans="1:41" ht="15.75" customHeight="1">
      <c r="A42" s="7" t="s">
        <v>41</v>
      </c>
      <c r="B42" s="7" t="s">
        <v>39</v>
      </c>
      <c r="C42" s="7">
        <v>56500</v>
      </c>
      <c r="D42" s="7">
        <v>1</v>
      </c>
      <c r="E42" s="1">
        <f t="shared" si="16"/>
        <v>56500</v>
      </c>
      <c r="F42" s="1">
        <f t="shared" ref="F42:AN42" si="19">E42</f>
        <v>56500</v>
      </c>
      <c r="G42" s="1">
        <f t="shared" si="19"/>
        <v>56500</v>
      </c>
      <c r="H42" s="1">
        <f t="shared" si="19"/>
        <v>56500</v>
      </c>
      <c r="I42" s="1">
        <f t="shared" si="19"/>
        <v>56500</v>
      </c>
      <c r="J42" s="1">
        <f t="shared" si="19"/>
        <v>56500</v>
      </c>
      <c r="K42" s="1">
        <f t="shared" si="19"/>
        <v>56500</v>
      </c>
      <c r="L42" s="1">
        <f t="shared" si="19"/>
        <v>56500</v>
      </c>
      <c r="M42" s="1">
        <f t="shared" si="19"/>
        <v>56500</v>
      </c>
      <c r="N42" s="1">
        <f t="shared" si="19"/>
        <v>56500</v>
      </c>
      <c r="O42" s="1">
        <f t="shared" si="19"/>
        <v>56500</v>
      </c>
      <c r="P42" s="1">
        <f t="shared" si="19"/>
        <v>56500</v>
      </c>
      <c r="Q42" s="1">
        <f t="shared" si="19"/>
        <v>56500</v>
      </c>
      <c r="R42" s="1">
        <f t="shared" si="19"/>
        <v>56500</v>
      </c>
      <c r="S42" s="1">
        <f t="shared" si="19"/>
        <v>56500</v>
      </c>
      <c r="T42" s="1">
        <f t="shared" si="19"/>
        <v>56500</v>
      </c>
      <c r="U42" s="1">
        <f t="shared" si="19"/>
        <v>56500</v>
      </c>
      <c r="V42" s="1">
        <f t="shared" si="19"/>
        <v>56500</v>
      </c>
      <c r="W42" s="1">
        <f t="shared" si="19"/>
        <v>56500</v>
      </c>
      <c r="X42" s="1">
        <f t="shared" si="19"/>
        <v>56500</v>
      </c>
      <c r="Y42" s="1">
        <f t="shared" si="19"/>
        <v>56500</v>
      </c>
      <c r="Z42" s="1">
        <f t="shared" si="19"/>
        <v>56500</v>
      </c>
      <c r="AA42" s="1">
        <f t="shared" si="19"/>
        <v>56500</v>
      </c>
      <c r="AB42" s="1">
        <f t="shared" si="19"/>
        <v>56500</v>
      </c>
      <c r="AC42" s="1">
        <f t="shared" si="19"/>
        <v>56500</v>
      </c>
      <c r="AD42" s="1">
        <f t="shared" si="19"/>
        <v>56500</v>
      </c>
      <c r="AE42" s="1">
        <f t="shared" si="19"/>
        <v>56500</v>
      </c>
      <c r="AF42" s="1">
        <f t="shared" si="19"/>
        <v>56500</v>
      </c>
      <c r="AG42" s="1">
        <f t="shared" si="19"/>
        <v>56500</v>
      </c>
      <c r="AH42" s="1">
        <f t="shared" si="19"/>
        <v>56500</v>
      </c>
      <c r="AI42" s="1">
        <f t="shared" si="19"/>
        <v>56500</v>
      </c>
      <c r="AJ42" s="1">
        <f t="shared" si="19"/>
        <v>56500</v>
      </c>
      <c r="AK42" s="1">
        <f t="shared" si="19"/>
        <v>56500</v>
      </c>
      <c r="AL42" s="1">
        <f t="shared" si="19"/>
        <v>56500</v>
      </c>
      <c r="AM42" s="1">
        <f t="shared" si="19"/>
        <v>56500</v>
      </c>
      <c r="AN42" s="1">
        <f t="shared" si="19"/>
        <v>56500</v>
      </c>
      <c r="AO42" s="1"/>
    </row>
    <row r="43" spans="1:41" ht="15.75" customHeight="1">
      <c r="A43" s="7" t="s">
        <v>42</v>
      </c>
      <c r="B43" s="7" t="s">
        <v>39</v>
      </c>
      <c r="C43" s="7">
        <v>100000</v>
      </c>
      <c r="D43" s="7">
        <v>5</v>
      </c>
      <c r="E43" s="1">
        <f t="shared" si="16"/>
        <v>500000</v>
      </c>
      <c r="F43" s="1">
        <f t="shared" ref="F43:AN43" si="20">E43</f>
        <v>500000</v>
      </c>
      <c r="G43" s="1">
        <f t="shared" si="20"/>
        <v>500000</v>
      </c>
      <c r="H43" s="1">
        <f t="shared" si="20"/>
        <v>500000</v>
      </c>
      <c r="I43" s="1">
        <f t="shared" si="20"/>
        <v>500000</v>
      </c>
      <c r="J43" s="1">
        <f t="shared" si="20"/>
        <v>500000</v>
      </c>
      <c r="K43" s="1">
        <f t="shared" si="20"/>
        <v>500000</v>
      </c>
      <c r="L43" s="1">
        <f t="shared" si="20"/>
        <v>500000</v>
      </c>
      <c r="M43" s="1">
        <f t="shared" si="20"/>
        <v>500000</v>
      </c>
      <c r="N43" s="1">
        <f t="shared" si="20"/>
        <v>500000</v>
      </c>
      <c r="O43" s="1">
        <f t="shared" si="20"/>
        <v>500000</v>
      </c>
      <c r="P43" s="1">
        <f t="shared" si="20"/>
        <v>500000</v>
      </c>
      <c r="Q43" s="1">
        <f t="shared" si="20"/>
        <v>500000</v>
      </c>
      <c r="R43" s="1">
        <f t="shared" si="20"/>
        <v>500000</v>
      </c>
      <c r="S43" s="1">
        <f t="shared" si="20"/>
        <v>500000</v>
      </c>
      <c r="T43" s="1">
        <f t="shared" si="20"/>
        <v>500000</v>
      </c>
      <c r="U43" s="1">
        <f t="shared" si="20"/>
        <v>500000</v>
      </c>
      <c r="V43" s="1">
        <f t="shared" si="20"/>
        <v>500000</v>
      </c>
      <c r="W43" s="1">
        <f t="shared" si="20"/>
        <v>500000</v>
      </c>
      <c r="X43" s="1">
        <f t="shared" si="20"/>
        <v>500000</v>
      </c>
      <c r="Y43" s="1">
        <f t="shared" si="20"/>
        <v>500000</v>
      </c>
      <c r="Z43" s="1">
        <f t="shared" si="20"/>
        <v>500000</v>
      </c>
      <c r="AA43" s="1">
        <f t="shared" si="20"/>
        <v>500000</v>
      </c>
      <c r="AB43" s="1">
        <f t="shared" si="20"/>
        <v>500000</v>
      </c>
      <c r="AC43" s="1">
        <f t="shared" si="20"/>
        <v>500000</v>
      </c>
      <c r="AD43" s="1">
        <f t="shared" si="20"/>
        <v>500000</v>
      </c>
      <c r="AE43" s="1">
        <f t="shared" si="20"/>
        <v>500000</v>
      </c>
      <c r="AF43" s="1">
        <f t="shared" si="20"/>
        <v>500000</v>
      </c>
      <c r="AG43" s="1">
        <f t="shared" si="20"/>
        <v>500000</v>
      </c>
      <c r="AH43" s="1">
        <f t="shared" si="20"/>
        <v>500000</v>
      </c>
      <c r="AI43" s="1">
        <f t="shared" si="20"/>
        <v>500000</v>
      </c>
      <c r="AJ43" s="1">
        <f t="shared" si="20"/>
        <v>500000</v>
      </c>
      <c r="AK43" s="1">
        <f t="shared" si="20"/>
        <v>500000</v>
      </c>
      <c r="AL43" s="1">
        <f t="shared" si="20"/>
        <v>500000</v>
      </c>
      <c r="AM43" s="1">
        <f t="shared" si="20"/>
        <v>500000</v>
      </c>
      <c r="AN43" s="1">
        <f t="shared" si="20"/>
        <v>500000</v>
      </c>
      <c r="AO43" s="1"/>
    </row>
    <row r="44" spans="1:41" ht="15.75" customHeight="1">
      <c r="A44" s="7" t="s">
        <v>43</v>
      </c>
      <c r="B44" s="7" t="s">
        <v>39</v>
      </c>
      <c r="C44" s="7">
        <v>70000</v>
      </c>
      <c r="D44" s="7">
        <v>1</v>
      </c>
      <c r="E44" s="1">
        <f t="shared" si="16"/>
        <v>70000</v>
      </c>
      <c r="F44" s="1">
        <f t="shared" ref="F44:AN44" si="21">E44</f>
        <v>70000</v>
      </c>
      <c r="G44" s="1">
        <f t="shared" si="21"/>
        <v>70000</v>
      </c>
      <c r="H44" s="1">
        <f t="shared" si="21"/>
        <v>70000</v>
      </c>
      <c r="I44" s="1">
        <f t="shared" si="21"/>
        <v>70000</v>
      </c>
      <c r="J44" s="1">
        <f t="shared" si="21"/>
        <v>70000</v>
      </c>
      <c r="K44" s="1">
        <f t="shared" si="21"/>
        <v>70000</v>
      </c>
      <c r="L44" s="1">
        <f t="shared" si="21"/>
        <v>70000</v>
      </c>
      <c r="M44" s="1">
        <f t="shared" si="21"/>
        <v>70000</v>
      </c>
      <c r="N44" s="1">
        <f t="shared" si="21"/>
        <v>70000</v>
      </c>
      <c r="O44" s="1">
        <f t="shared" si="21"/>
        <v>70000</v>
      </c>
      <c r="P44" s="1">
        <f t="shared" si="21"/>
        <v>70000</v>
      </c>
      <c r="Q44" s="1">
        <f t="shared" si="21"/>
        <v>70000</v>
      </c>
      <c r="R44" s="1">
        <f t="shared" si="21"/>
        <v>70000</v>
      </c>
      <c r="S44" s="1">
        <f t="shared" si="21"/>
        <v>70000</v>
      </c>
      <c r="T44" s="1">
        <f t="shared" si="21"/>
        <v>70000</v>
      </c>
      <c r="U44" s="1">
        <f t="shared" si="21"/>
        <v>70000</v>
      </c>
      <c r="V44" s="1">
        <f t="shared" si="21"/>
        <v>70000</v>
      </c>
      <c r="W44" s="1">
        <f t="shared" si="21"/>
        <v>70000</v>
      </c>
      <c r="X44" s="1">
        <f t="shared" si="21"/>
        <v>70000</v>
      </c>
      <c r="Y44" s="1">
        <f t="shared" si="21"/>
        <v>70000</v>
      </c>
      <c r="Z44" s="1">
        <f t="shared" si="21"/>
        <v>70000</v>
      </c>
      <c r="AA44" s="1">
        <f t="shared" si="21"/>
        <v>70000</v>
      </c>
      <c r="AB44" s="1">
        <f t="shared" si="21"/>
        <v>70000</v>
      </c>
      <c r="AC44" s="1">
        <f t="shared" si="21"/>
        <v>70000</v>
      </c>
      <c r="AD44" s="1">
        <f t="shared" si="21"/>
        <v>70000</v>
      </c>
      <c r="AE44" s="1">
        <f t="shared" si="21"/>
        <v>70000</v>
      </c>
      <c r="AF44" s="1">
        <f t="shared" si="21"/>
        <v>70000</v>
      </c>
      <c r="AG44" s="1">
        <f t="shared" si="21"/>
        <v>70000</v>
      </c>
      <c r="AH44" s="1">
        <f t="shared" si="21"/>
        <v>70000</v>
      </c>
      <c r="AI44" s="1">
        <f t="shared" si="21"/>
        <v>70000</v>
      </c>
      <c r="AJ44" s="1">
        <f t="shared" si="21"/>
        <v>70000</v>
      </c>
      <c r="AK44" s="1">
        <f t="shared" si="21"/>
        <v>70000</v>
      </c>
      <c r="AL44" s="1">
        <f t="shared" si="21"/>
        <v>70000</v>
      </c>
      <c r="AM44" s="1">
        <f t="shared" si="21"/>
        <v>70000</v>
      </c>
      <c r="AN44" s="1">
        <f t="shared" si="21"/>
        <v>70000</v>
      </c>
      <c r="AO44" s="1"/>
    </row>
    <row r="45" spans="1:41" ht="15.75" customHeight="1">
      <c r="A45" s="7" t="s">
        <v>44</v>
      </c>
      <c r="B45" s="7" t="s">
        <v>39</v>
      </c>
      <c r="C45" s="7">
        <v>45000</v>
      </c>
      <c r="D45" s="7">
        <v>1</v>
      </c>
      <c r="E45" s="1">
        <f t="shared" si="16"/>
        <v>45000</v>
      </c>
      <c r="F45" s="1">
        <f t="shared" ref="F45:AN45" si="22">E45</f>
        <v>45000</v>
      </c>
      <c r="G45" s="1">
        <f t="shared" si="22"/>
        <v>45000</v>
      </c>
      <c r="H45" s="1">
        <f t="shared" si="22"/>
        <v>45000</v>
      </c>
      <c r="I45" s="1">
        <f t="shared" si="22"/>
        <v>45000</v>
      </c>
      <c r="J45" s="1">
        <f t="shared" si="22"/>
        <v>45000</v>
      </c>
      <c r="K45" s="1">
        <f t="shared" si="22"/>
        <v>45000</v>
      </c>
      <c r="L45" s="1">
        <f t="shared" si="22"/>
        <v>45000</v>
      </c>
      <c r="M45" s="1">
        <f t="shared" si="22"/>
        <v>45000</v>
      </c>
      <c r="N45" s="1">
        <f t="shared" si="22"/>
        <v>45000</v>
      </c>
      <c r="O45" s="1">
        <f t="shared" si="22"/>
        <v>45000</v>
      </c>
      <c r="P45" s="1">
        <f t="shared" si="22"/>
        <v>45000</v>
      </c>
      <c r="Q45" s="1">
        <f t="shared" si="22"/>
        <v>45000</v>
      </c>
      <c r="R45" s="1">
        <f t="shared" si="22"/>
        <v>45000</v>
      </c>
      <c r="S45" s="1">
        <f t="shared" si="22"/>
        <v>45000</v>
      </c>
      <c r="T45" s="1">
        <f t="shared" si="22"/>
        <v>45000</v>
      </c>
      <c r="U45" s="1">
        <f t="shared" si="22"/>
        <v>45000</v>
      </c>
      <c r="V45" s="1">
        <f t="shared" si="22"/>
        <v>45000</v>
      </c>
      <c r="W45" s="1">
        <f t="shared" si="22"/>
        <v>45000</v>
      </c>
      <c r="X45" s="1">
        <f t="shared" si="22"/>
        <v>45000</v>
      </c>
      <c r="Y45" s="1">
        <f t="shared" si="22"/>
        <v>45000</v>
      </c>
      <c r="Z45" s="1">
        <f t="shared" si="22"/>
        <v>45000</v>
      </c>
      <c r="AA45" s="1">
        <f t="shared" si="22"/>
        <v>45000</v>
      </c>
      <c r="AB45" s="1">
        <f t="shared" si="22"/>
        <v>45000</v>
      </c>
      <c r="AC45" s="1">
        <f t="shared" si="22"/>
        <v>45000</v>
      </c>
      <c r="AD45" s="1">
        <f t="shared" si="22"/>
        <v>45000</v>
      </c>
      <c r="AE45" s="1">
        <f t="shared" si="22"/>
        <v>45000</v>
      </c>
      <c r="AF45" s="1">
        <f t="shared" si="22"/>
        <v>45000</v>
      </c>
      <c r="AG45" s="1">
        <f t="shared" si="22"/>
        <v>45000</v>
      </c>
      <c r="AH45" s="1">
        <f t="shared" si="22"/>
        <v>45000</v>
      </c>
      <c r="AI45" s="1">
        <f t="shared" si="22"/>
        <v>45000</v>
      </c>
      <c r="AJ45" s="1">
        <f t="shared" si="22"/>
        <v>45000</v>
      </c>
      <c r="AK45" s="1">
        <f t="shared" si="22"/>
        <v>45000</v>
      </c>
      <c r="AL45" s="1">
        <f t="shared" si="22"/>
        <v>45000</v>
      </c>
      <c r="AM45" s="1">
        <f t="shared" si="22"/>
        <v>45000</v>
      </c>
      <c r="AN45" s="1">
        <f t="shared" si="22"/>
        <v>45000</v>
      </c>
      <c r="AO45" s="1"/>
    </row>
    <row r="46" spans="1:41" ht="15.75" customHeight="1">
      <c r="A46" s="8" t="s">
        <v>45</v>
      </c>
      <c r="B46" s="9"/>
      <c r="C46" s="9"/>
      <c r="D46" s="9"/>
      <c r="E46" s="30">
        <f t="shared" ref="E46:AN46" si="23">E47</f>
        <v>180000</v>
      </c>
      <c r="F46" s="30">
        <f t="shared" si="23"/>
        <v>180000</v>
      </c>
      <c r="G46" s="30">
        <f t="shared" si="23"/>
        <v>180000</v>
      </c>
      <c r="H46" s="30">
        <f t="shared" si="23"/>
        <v>180000</v>
      </c>
      <c r="I46" s="30">
        <f t="shared" si="23"/>
        <v>180000</v>
      </c>
      <c r="J46" s="30">
        <f t="shared" si="23"/>
        <v>180000</v>
      </c>
      <c r="K46" s="30">
        <f t="shared" si="23"/>
        <v>180000</v>
      </c>
      <c r="L46" s="30">
        <f t="shared" si="23"/>
        <v>180000</v>
      </c>
      <c r="M46" s="30">
        <f t="shared" si="23"/>
        <v>180000</v>
      </c>
      <c r="N46" s="30">
        <f t="shared" si="23"/>
        <v>180000</v>
      </c>
      <c r="O46" s="30">
        <f t="shared" si="23"/>
        <v>180000</v>
      </c>
      <c r="P46" s="30">
        <f t="shared" si="23"/>
        <v>180000</v>
      </c>
      <c r="Q46" s="30">
        <f t="shared" si="23"/>
        <v>180000</v>
      </c>
      <c r="R46" s="30">
        <f t="shared" si="23"/>
        <v>180000</v>
      </c>
      <c r="S46" s="30">
        <f t="shared" si="23"/>
        <v>180000</v>
      </c>
      <c r="T46" s="30">
        <f t="shared" si="23"/>
        <v>180000</v>
      </c>
      <c r="U46" s="30">
        <f t="shared" si="23"/>
        <v>180000</v>
      </c>
      <c r="V46" s="30">
        <f t="shared" si="23"/>
        <v>180000</v>
      </c>
      <c r="W46" s="30">
        <f t="shared" si="23"/>
        <v>180000</v>
      </c>
      <c r="X46" s="30">
        <f t="shared" si="23"/>
        <v>180000</v>
      </c>
      <c r="Y46" s="30">
        <f t="shared" si="23"/>
        <v>180000</v>
      </c>
      <c r="Z46" s="30">
        <f t="shared" si="23"/>
        <v>180000</v>
      </c>
      <c r="AA46" s="30">
        <f t="shared" si="23"/>
        <v>180000</v>
      </c>
      <c r="AB46" s="30">
        <f t="shared" si="23"/>
        <v>180000</v>
      </c>
      <c r="AC46" s="30">
        <f t="shared" si="23"/>
        <v>180000</v>
      </c>
      <c r="AD46" s="30">
        <f t="shared" si="23"/>
        <v>180000</v>
      </c>
      <c r="AE46" s="30">
        <f t="shared" si="23"/>
        <v>180000</v>
      </c>
      <c r="AF46" s="30">
        <f t="shared" si="23"/>
        <v>180000</v>
      </c>
      <c r="AG46" s="30">
        <f t="shared" si="23"/>
        <v>180000</v>
      </c>
      <c r="AH46" s="30">
        <f t="shared" si="23"/>
        <v>180000</v>
      </c>
      <c r="AI46" s="30">
        <f t="shared" si="23"/>
        <v>180000</v>
      </c>
      <c r="AJ46" s="30">
        <f t="shared" si="23"/>
        <v>180000</v>
      </c>
      <c r="AK46" s="30">
        <f t="shared" si="23"/>
        <v>180000</v>
      </c>
      <c r="AL46" s="30">
        <f t="shared" si="23"/>
        <v>180000</v>
      </c>
      <c r="AM46" s="30">
        <f t="shared" si="23"/>
        <v>180000</v>
      </c>
      <c r="AN46" s="30">
        <f t="shared" si="23"/>
        <v>180000</v>
      </c>
      <c r="AO46" s="9"/>
    </row>
    <row r="47" spans="1:41" ht="15.75" customHeight="1">
      <c r="A47" s="7" t="s">
        <v>46</v>
      </c>
      <c r="B47" s="1"/>
      <c r="C47" s="7">
        <v>18000</v>
      </c>
      <c r="D47" s="31">
        <f>SUM(D40:D45)</f>
        <v>10</v>
      </c>
      <c r="E47" s="1">
        <f>C47*D47</f>
        <v>180000</v>
      </c>
      <c r="F47" s="1">
        <f t="shared" ref="F47:AN47" si="24">E47</f>
        <v>180000</v>
      </c>
      <c r="G47" s="1">
        <f t="shared" si="24"/>
        <v>180000</v>
      </c>
      <c r="H47" s="1">
        <f t="shared" si="24"/>
        <v>180000</v>
      </c>
      <c r="I47" s="1">
        <f t="shared" si="24"/>
        <v>180000</v>
      </c>
      <c r="J47" s="1">
        <f t="shared" si="24"/>
        <v>180000</v>
      </c>
      <c r="K47" s="1">
        <f t="shared" si="24"/>
        <v>180000</v>
      </c>
      <c r="L47" s="1">
        <f t="shared" si="24"/>
        <v>180000</v>
      </c>
      <c r="M47" s="1">
        <f t="shared" si="24"/>
        <v>180000</v>
      </c>
      <c r="N47" s="1">
        <f t="shared" si="24"/>
        <v>180000</v>
      </c>
      <c r="O47" s="1">
        <f t="shared" si="24"/>
        <v>180000</v>
      </c>
      <c r="P47" s="1">
        <f t="shared" si="24"/>
        <v>180000</v>
      </c>
      <c r="Q47" s="1">
        <f t="shared" si="24"/>
        <v>180000</v>
      </c>
      <c r="R47" s="1">
        <f t="shared" si="24"/>
        <v>180000</v>
      </c>
      <c r="S47" s="1">
        <f t="shared" si="24"/>
        <v>180000</v>
      </c>
      <c r="T47" s="1">
        <f t="shared" si="24"/>
        <v>180000</v>
      </c>
      <c r="U47" s="1">
        <f t="shared" si="24"/>
        <v>180000</v>
      </c>
      <c r="V47" s="1">
        <f t="shared" si="24"/>
        <v>180000</v>
      </c>
      <c r="W47" s="1">
        <f t="shared" si="24"/>
        <v>180000</v>
      </c>
      <c r="X47" s="1">
        <f t="shared" si="24"/>
        <v>180000</v>
      </c>
      <c r="Y47" s="1">
        <f t="shared" si="24"/>
        <v>180000</v>
      </c>
      <c r="Z47" s="1">
        <f t="shared" si="24"/>
        <v>180000</v>
      </c>
      <c r="AA47" s="1">
        <f t="shared" si="24"/>
        <v>180000</v>
      </c>
      <c r="AB47" s="1">
        <f t="shared" si="24"/>
        <v>180000</v>
      </c>
      <c r="AC47" s="1">
        <f t="shared" si="24"/>
        <v>180000</v>
      </c>
      <c r="AD47" s="1">
        <f t="shared" si="24"/>
        <v>180000</v>
      </c>
      <c r="AE47" s="1">
        <f t="shared" si="24"/>
        <v>180000</v>
      </c>
      <c r="AF47" s="1">
        <f t="shared" si="24"/>
        <v>180000</v>
      </c>
      <c r="AG47" s="1">
        <f t="shared" si="24"/>
        <v>180000</v>
      </c>
      <c r="AH47" s="1">
        <f t="shared" si="24"/>
        <v>180000</v>
      </c>
      <c r="AI47" s="1">
        <f t="shared" si="24"/>
        <v>180000</v>
      </c>
      <c r="AJ47" s="1">
        <f t="shared" si="24"/>
        <v>180000</v>
      </c>
      <c r="AK47" s="1">
        <f t="shared" si="24"/>
        <v>180000</v>
      </c>
      <c r="AL47" s="1">
        <f t="shared" si="24"/>
        <v>180000</v>
      </c>
      <c r="AM47" s="1">
        <f t="shared" si="24"/>
        <v>180000</v>
      </c>
      <c r="AN47" s="1">
        <f t="shared" si="24"/>
        <v>180000</v>
      </c>
      <c r="AO47" s="1"/>
    </row>
    <row r="48" spans="1:41" ht="15.75" customHeight="1">
      <c r="A48" s="8" t="s">
        <v>47</v>
      </c>
      <c r="B48" s="9"/>
      <c r="C48" s="9"/>
      <c r="D48" s="9"/>
      <c r="E48" s="30">
        <f t="shared" ref="E48:AN48" si="25">E49</f>
        <v>10000</v>
      </c>
      <c r="F48" s="30">
        <f t="shared" si="25"/>
        <v>10000</v>
      </c>
      <c r="G48" s="30">
        <f t="shared" si="25"/>
        <v>10000</v>
      </c>
      <c r="H48" s="30">
        <f t="shared" si="25"/>
        <v>10000</v>
      </c>
      <c r="I48" s="30">
        <f t="shared" si="25"/>
        <v>10000</v>
      </c>
      <c r="J48" s="30">
        <f t="shared" si="25"/>
        <v>10000</v>
      </c>
      <c r="K48" s="30">
        <f t="shared" si="25"/>
        <v>10000</v>
      </c>
      <c r="L48" s="30">
        <f t="shared" si="25"/>
        <v>10000</v>
      </c>
      <c r="M48" s="30">
        <f t="shared" si="25"/>
        <v>10000</v>
      </c>
      <c r="N48" s="30">
        <f t="shared" si="25"/>
        <v>10000</v>
      </c>
      <c r="O48" s="30">
        <f t="shared" si="25"/>
        <v>10000</v>
      </c>
      <c r="P48" s="30">
        <f t="shared" si="25"/>
        <v>10000</v>
      </c>
      <c r="Q48" s="30">
        <f t="shared" si="25"/>
        <v>10000</v>
      </c>
      <c r="R48" s="30">
        <f t="shared" si="25"/>
        <v>10000</v>
      </c>
      <c r="S48" s="30">
        <f t="shared" si="25"/>
        <v>10000</v>
      </c>
      <c r="T48" s="30">
        <f t="shared" si="25"/>
        <v>10000</v>
      </c>
      <c r="U48" s="30">
        <f t="shared" si="25"/>
        <v>10000</v>
      </c>
      <c r="V48" s="30">
        <f t="shared" si="25"/>
        <v>10000</v>
      </c>
      <c r="W48" s="30">
        <f t="shared" si="25"/>
        <v>10000</v>
      </c>
      <c r="X48" s="30">
        <f t="shared" si="25"/>
        <v>10000</v>
      </c>
      <c r="Y48" s="30">
        <f t="shared" si="25"/>
        <v>10000</v>
      </c>
      <c r="Z48" s="30">
        <f t="shared" si="25"/>
        <v>10000</v>
      </c>
      <c r="AA48" s="30">
        <f t="shared" si="25"/>
        <v>10000</v>
      </c>
      <c r="AB48" s="30">
        <f t="shared" si="25"/>
        <v>10000</v>
      </c>
      <c r="AC48" s="30">
        <f t="shared" si="25"/>
        <v>10000</v>
      </c>
      <c r="AD48" s="30">
        <f t="shared" si="25"/>
        <v>10000</v>
      </c>
      <c r="AE48" s="30">
        <f t="shared" si="25"/>
        <v>10000</v>
      </c>
      <c r="AF48" s="30">
        <f t="shared" si="25"/>
        <v>10000</v>
      </c>
      <c r="AG48" s="30">
        <f t="shared" si="25"/>
        <v>10000</v>
      </c>
      <c r="AH48" s="30">
        <f t="shared" si="25"/>
        <v>10000</v>
      </c>
      <c r="AI48" s="30">
        <f t="shared" si="25"/>
        <v>10000</v>
      </c>
      <c r="AJ48" s="30">
        <f t="shared" si="25"/>
        <v>10000</v>
      </c>
      <c r="AK48" s="30">
        <f t="shared" si="25"/>
        <v>10000</v>
      </c>
      <c r="AL48" s="30">
        <f t="shared" si="25"/>
        <v>10000</v>
      </c>
      <c r="AM48" s="30">
        <f t="shared" si="25"/>
        <v>10000</v>
      </c>
      <c r="AN48" s="30">
        <f t="shared" si="25"/>
        <v>10000</v>
      </c>
      <c r="AO48" s="9"/>
    </row>
    <row r="49" spans="1:41" ht="15.75" customHeight="1">
      <c r="A49" s="7" t="s">
        <v>48</v>
      </c>
      <c r="B49" s="1"/>
      <c r="C49" s="7">
        <v>10000</v>
      </c>
      <c r="D49" s="7">
        <v>1</v>
      </c>
      <c r="E49" s="1">
        <f>C49*D49</f>
        <v>10000</v>
      </c>
      <c r="F49" s="1">
        <f t="shared" ref="F49:AN49" si="26">E49</f>
        <v>10000</v>
      </c>
      <c r="G49" s="1">
        <f t="shared" si="26"/>
        <v>10000</v>
      </c>
      <c r="H49" s="1">
        <f t="shared" si="26"/>
        <v>10000</v>
      </c>
      <c r="I49" s="1">
        <f t="shared" si="26"/>
        <v>10000</v>
      </c>
      <c r="J49" s="1">
        <f t="shared" si="26"/>
        <v>10000</v>
      </c>
      <c r="K49" s="1">
        <f t="shared" si="26"/>
        <v>10000</v>
      </c>
      <c r="L49" s="1">
        <f t="shared" si="26"/>
        <v>10000</v>
      </c>
      <c r="M49" s="1">
        <f t="shared" si="26"/>
        <v>10000</v>
      </c>
      <c r="N49" s="1">
        <f t="shared" si="26"/>
        <v>10000</v>
      </c>
      <c r="O49" s="1">
        <f t="shared" si="26"/>
        <v>10000</v>
      </c>
      <c r="P49" s="1">
        <f t="shared" si="26"/>
        <v>10000</v>
      </c>
      <c r="Q49" s="1">
        <f t="shared" si="26"/>
        <v>10000</v>
      </c>
      <c r="R49" s="1">
        <f t="shared" si="26"/>
        <v>10000</v>
      </c>
      <c r="S49" s="1">
        <f t="shared" si="26"/>
        <v>10000</v>
      </c>
      <c r="T49" s="1">
        <f t="shared" si="26"/>
        <v>10000</v>
      </c>
      <c r="U49" s="1">
        <f t="shared" si="26"/>
        <v>10000</v>
      </c>
      <c r="V49" s="1">
        <f t="shared" si="26"/>
        <v>10000</v>
      </c>
      <c r="W49" s="1">
        <f t="shared" si="26"/>
        <v>10000</v>
      </c>
      <c r="X49" s="1">
        <f t="shared" si="26"/>
        <v>10000</v>
      </c>
      <c r="Y49" s="1">
        <f t="shared" si="26"/>
        <v>10000</v>
      </c>
      <c r="Z49" s="1">
        <f t="shared" si="26"/>
        <v>10000</v>
      </c>
      <c r="AA49" s="1">
        <f t="shared" si="26"/>
        <v>10000</v>
      </c>
      <c r="AB49" s="1">
        <f t="shared" si="26"/>
        <v>10000</v>
      </c>
      <c r="AC49" s="1">
        <f t="shared" si="26"/>
        <v>10000</v>
      </c>
      <c r="AD49" s="1">
        <f t="shared" si="26"/>
        <v>10000</v>
      </c>
      <c r="AE49" s="1">
        <f t="shared" si="26"/>
        <v>10000</v>
      </c>
      <c r="AF49" s="1">
        <f t="shared" si="26"/>
        <v>10000</v>
      </c>
      <c r="AG49" s="1">
        <f t="shared" si="26"/>
        <v>10000</v>
      </c>
      <c r="AH49" s="1">
        <f t="shared" si="26"/>
        <v>10000</v>
      </c>
      <c r="AI49" s="1">
        <f t="shared" si="26"/>
        <v>10000</v>
      </c>
      <c r="AJ49" s="1">
        <f t="shared" si="26"/>
        <v>10000</v>
      </c>
      <c r="AK49" s="1">
        <f t="shared" si="26"/>
        <v>10000</v>
      </c>
      <c r="AL49" s="1">
        <f t="shared" si="26"/>
        <v>10000</v>
      </c>
      <c r="AM49" s="1">
        <f t="shared" si="26"/>
        <v>10000</v>
      </c>
      <c r="AN49" s="1">
        <f t="shared" si="26"/>
        <v>10000</v>
      </c>
      <c r="AO49" s="1"/>
    </row>
    <row r="50" spans="1:41" ht="15.75" customHeight="1">
      <c r="A50" s="20" t="s">
        <v>49</v>
      </c>
      <c r="B50" s="21"/>
      <c r="C50" s="21"/>
      <c r="D50" s="32"/>
      <c r="E50" s="21">
        <f t="shared" ref="E50:AN50" si="27">E51+E53+E55+E57+E59</f>
        <v>3495241.4000000004</v>
      </c>
      <c r="F50" s="21">
        <f t="shared" si="27"/>
        <v>557342.1</v>
      </c>
      <c r="G50" s="21">
        <f t="shared" si="27"/>
        <v>543083.44999999995</v>
      </c>
      <c r="H50" s="21">
        <f t="shared" si="27"/>
        <v>648071.55000000005</v>
      </c>
      <c r="I50" s="21">
        <f t="shared" si="27"/>
        <v>1048454.05</v>
      </c>
      <c r="J50" s="21">
        <f t="shared" si="27"/>
        <v>1004505.6</v>
      </c>
      <c r="K50" s="21">
        <f t="shared" si="27"/>
        <v>1264731.0499999998</v>
      </c>
      <c r="L50" s="21">
        <f t="shared" si="27"/>
        <v>1342904.15</v>
      </c>
      <c r="M50" s="21">
        <f t="shared" si="27"/>
        <v>1616810.65</v>
      </c>
      <c r="N50" s="21">
        <f t="shared" si="27"/>
        <v>1502040.0499999998</v>
      </c>
      <c r="O50" s="21">
        <f t="shared" si="27"/>
        <v>1520681.75</v>
      </c>
      <c r="P50" s="21">
        <f t="shared" si="27"/>
        <v>1450628.9</v>
      </c>
      <c r="Q50" s="21">
        <f t="shared" si="27"/>
        <v>3471054.9000000004</v>
      </c>
      <c r="R50" s="21">
        <f t="shared" si="27"/>
        <v>1491529.2</v>
      </c>
      <c r="S50" s="21">
        <f t="shared" si="27"/>
        <v>1430460.5</v>
      </c>
      <c r="T50" s="21">
        <f t="shared" si="27"/>
        <v>1415280.65</v>
      </c>
      <c r="U50" s="21">
        <f t="shared" si="27"/>
        <v>1299223.1000000001</v>
      </c>
      <c r="V50" s="21">
        <f t="shared" si="27"/>
        <v>1520068.5499999998</v>
      </c>
      <c r="W50" s="21">
        <f t="shared" si="27"/>
        <v>1578377.85</v>
      </c>
      <c r="X50" s="21">
        <f t="shared" si="27"/>
        <v>1525833.4</v>
      </c>
      <c r="Y50" s="21">
        <f t="shared" si="27"/>
        <v>1744637.2999999998</v>
      </c>
      <c r="Z50" s="21">
        <f t="shared" si="27"/>
        <v>1520434.65</v>
      </c>
      <c r="AA50" s="21">
        <f t="shared" si="27"/>
        <v>1600897.5499999998</v>
      </c>
      <c r="AB50" s="21">
        <f t="shared" si="27"/>
        <v>1706757.5</v>
      </c>
      <c r="AC50" s="21">
        <f t="shared" si="27"/>
        <v>3429800.4000000004</v>
      </c>
      <c r="AD50" s="21">
        <f t="shared" si="27"/>
        <v>1126620.25</v>
      </c>
      <c r="AE50" s="21">
        <f t="shared" si="27"/>
        <v>1378020</v>
      </c>
      <c r="AF50" s="21">
        <f t="shared" si="27"/>
        <v>1437700.6</v>
      </c>
      <c r="AG50" s="21">
        <f t="shared" si="27"/>
        <v>1277144.3999999999</v>
      </c>
      <c r="AH50" s="21">
        <f t="shared" si="27"/>
        <v>1461228.2999999998</v>
      </c>
      <c r="AI50" s="21">
        <f t="shared" si="27"/>
        <v>1275499.75</v>
      </c>
      <c r="AJ50" s="21">
        <f t="shared" si="27"/>
        <v>1574571.6</v>
      </c>
      <c r="AK50" s="21">
        <f t="shared" si="27"/>
        <v>1430189.95</v>
      </c>
      <c r="AL50" s="21">
        <f t="shared" si="27"/>
        <v>1406035.0499999998</v>
      </c>
      <c r="AM50" s="21">
        <f t="shared" si="27"/>
        <v>1198880.2</v>
      </c>
      <c r="AN50" s="21">
        <f t="shared" si="27"/>
        <v>1575221.2</v>
      </c>
      <c r="AO50" s="22">
        <f>SUM(E50:AN50)</f>
        <v>54869961.550000004</v>
      </c>
    </row>
    <row r="51" spans="1:41" ht="15.75" customHeight="1">
      <c r="A51" s="33" t="s">
        <v>50</v>
      </c>
      <c r="B51" s="34"/>
      <c r="C51" s="34"/>
      <c r="D51" s="34"/>
      <c r="E51" s="34">
        <f t="shared" ref="E51:AN51" si="28">E52</f>
        <v>2000000</v>
      </c>
      <c r="F51" s="34">
        <f t="shared" si="28"/>
        <v>0</v>
      </c>
      <c r="G51" s="34">
        <f t="shared" si="28"/>
        <v>0</v>
      </c>
      <c r="H51" s="34">
        <f t="shared" si="28"/>
        <v>0</v>
      </c>
      <c r="I51" s="34">
        <f t="shared" si="28"/>
        <v>0</v>
      </c>
      <c r="J51" s="34">
        <f t="shared" si="28"/>
        <v>0</v>
      </c>
      <c r="K51" s="34">
        <f t="shared" si="28"/>
        <v>0</v>
      </c>
      <c r="L51" s="34">
        <f t="shared" si="28"/>
        <v>0</v>
      </c>
      <c r="M51" s="34">
        <f t="shared" si="28"/>
        <v>0</v>
      </c>
      <c r="N51" s="34">
        <f t="shared" si="28"/>
        <v>0</v>
      </c>
      <c r="O51" s="34">
        <f t="shared" si="28"/>
        <v>0</v>
      </c>
      <c r="P51" s="34">
        <f t="shared" si="28"/>
        <v>0</v>
      </c>
      <c r="Q51" s="34">
        <f t="shared" si="28"/>
        <v>2000000</v>
      </c>
      <c r="R51" s="34">
        <f t="shared" si="28"/>
        <v>0</v>
      </c>
      <c r="S51" s="34">
        <f t="shared" si="28"/>
        <v>0</v>
      </c>
      <c r="T51" s="34">
        <f t="shared" si="28"/>
        <v>0</v>
      </c>
      <c r="U51" s="34">
        <f t="shared" si="28"/>
        <v>0</v>
      </c>
      <c r="V51" s="34">
        <f t="shared" si="28"/>
        <v>0</v>
      </c>
      <c r="W51" s="34">
        <f t="shared" si="28"/>
        <v>0</v>
      </c>
      <c r="X51" s="34">
        <f t="shared" si="28"/>
        <v>0</v>
      </c>
      <c r="Y51" s="34">
        <f t="shared" si="28"/>
        <v>0</v>
      </c>
      <c r="Z51" s="34">
        <f t="shared" si="28"/>
        <v>0</v>
      </c>
      <c r="AA51" s="34">
        <f t="shared" si="28"/>
        <v>0</v>
      </c>
      <c r="AB51" s="34">
        <f t="shared" si="28"/>
        <v>0</v>
      </c>
      <c r="AC51" s="34">
        <f t="shared" si="28"/>
        <v>2000000</v>
      </c>
      <c r="AD51" s="34">
        <f t="shared" si="28"/>
        <v>0</v>
      </c>
      <c r="AE51" s="34">
        <f t="shared" si="28"/>
        <v>0</v>
      </c>
      <c r="AF51" s="34">
        <f t="shared" si="28"/>
        <v>0</v>
      </c>
      <c r="AG51" s="34">
        <f t="shared" si="28"/>
        <v>0</v>
      </c>
      <c r="AH51" s="34">
        <f t="shared" si="28"/>
        <v>0</v>
      </c>
      <c r="AI51" s="34">
        <f t="shared" si="28"/>
        <v>0</v>
      </c>
      <c r="AJ51" s="34">
        <f t="shared" si="28"/>
        <v>0</v>
      </c>
      <c r="AK51" s="34">
        <f t="shared" si="28"/>
        <v>0</v>
      </c>
      <c r="AL51" s="34">
        <f t="shared" si="28"/>
        <v>0</v>
      </c>
      <c r="AM51" s="34">
        <f t="shared" si="28"/>
        <v>0</v>
      </c>
      <c r="AN51" s="34">
        <f t="shared" si="28"/>
        <v>0</v>
      </c>
      <c r="AO51" s="35"/>
    </row>
    <row r="52" spans="1:41" ht="15.75" customHeight="1">
      <c r="A52" s="7" t="s">
        <v>51</v>
      </c>
      <c r="B52" s="1"/>
      <c r="C52" s="7">
        <v>2000000</v>
      </c>
      <c r="D52" s="2">
        <v>1</v>
      </c>
      <c r="E52" s="1">
        <f>C52*D52</f>
        <v>2000000</v>
      </c>
      <c r="F52" s="36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f>C52*D52</f>
        <v>2000000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f>C52*D52</f>
        <v>2000000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/>
    </row>
    <row r="53" spans="1:41" ht="15.75" customHeight="1">
      <c r="A53" s="37" t="s">
        <v>52</v>
      </c>
      <c r="B53" s="34"/>
      <c r="C53" s="34"/>
      <c r="D53" s="34"/>
      <c r="E53" s="34">
        <f t="shared" ref="E53:AN53" si="29">E54</f>
        <v>1000000</v>
      </c>
      <c r="F53" s="34">
        <f t="shared" si="29"/>
        <v>0</v>
      </c>
      <c r="G53" s="34">
        <f t="shared" si="29"/>
        <v>0</v>
      </c>
      <c r="H53" s="34">
        <f t="shared" si="29"/>
        <v>0</v>
      </c>
      <c r="I53" s="34">
        <f t="shared" si="29"/>
        <v>0</v>
      </c>
      <c r="J53" s="34">
        <f t="shared" si="29"/>
        <v>0</v>
      </c>
      <c r="K53" s="34">
        <f t="shared" si="29"/>
        <v>0</v>
      </c>
      <c r="L53" s="34">
        <f t="shared" si="29"/>
        <v>0</v>
      </c>
      <c r="M53" s="34">
        <f t="shared" si="29"/>
        <v>0</v>
      </c>
      <c r="N53" s="34">
        <f t="shared" si="29"/>
        <v>0</v>
      </c>
      <c r="O53" s="34">
        <f t="shared" si="29"/>
        <v>0</v>
      </c>
      <c r="P53" s="34">
        <f t="shared" si="29"/>
        <v>0</v>
      </c>
      <c r="Q53" s="34">
        <f t="shared" si="29"/>
        <v>0</v>
      </c>
      <c r="R53" s="34">
        <f t="shared" si="29"/>
        <v>0</v>
      </c>
      <c r="S53" s="34">
        <f t="shared" si="29"/>
        <v>0</v>
      </c>
      <c r="T53" s="34">
        <f t="shared" si="29"/>
        <v>0</v>
      </c>
      <c r="U53" s="34">
        <f t="shared" si="29"/>
        <v>0</v>
      </c>
      <c r="V53" s="34">
        <f t="shared" si="29"/>
        <v>0</v>
      </c>
      <c r="W53" s="34">
        <f t="shared" si="29"/>
        <v>0</v>
      </c>
      <c r="X53" s="34">
        <f t="shared" si="29"/>
        <v>0</v>
      </c>
      <c r="Y53" s="34">
        <f t="shared" si="29"/>
        <v>0</v>
      </c>
      <c r="Z53" s="34">
        <f t="shared" si="29"/>
        <v>0</v>
      </c>
      <c r="AA53" s="34">
        <f t="shared" si="29"/>
        <v>0</v>
      </c>
      <c r="AB53" s="34">
        <f t="shared" si="29"/>
        <v>0</v>
      </c>
      <c r="AC53" s="34">
        <f t="shared" si="29"/>
        <v>0</v>
      </c>
      <c r="AD53" s="34">
        <f t="shared" si="29"/>
        <v>0</v>
      </c>
      <c r="AE53" s="34">
        <f t="shared" si="29"/>
        <v>0</v>
      </c>
      <c r="AF53" s="34">
        <f t="shared" si="29"/>
        <v>0</v>
      </c>
      <c r="AG53" s="34">
        <f t="shared" si="29"/>
        <v>0</v>
      </c>
      <c r="AH53" s="34">
        <f t="shared" si="29"/>
        <v>0</v>
      </c>
      <c r="AI53" s="34">
        <f t="shared" si="29"/>
        <v>0</v>
      </c>
      <c r="AJ53" s="34">
        <f t="shared" si="29"/>
        <v>0</v>
      </c>
      <c r="AK53" s="34">
        <f t="shared" si="29"/>
        <v>0</v>
      </c>
      <c r="AL53" s="34">
        <f t="shared" si="29"/>
        <v>0</v>
      </c>
      <c r="AM53" s="34">
        <f t="shared" si="29"/>
        <v>0</v>
      </c>
      <c r="AN53" s="34">
        <f t="shared" si="29"/>
        <v>0</v>
      </c>
      <c r="AO53" s="34"/>
    </row>
    <row r="54" spans="1:41">
      <c r="A54" s="38" t="s">
        <v>52</v>
      </c>
      <c r="B54" s="1"/>
      <c r="C54" s="7">
        <v>1000000</v>
      </c>
      <c r="D54" s="7">
        <v>1</v>
      </c>
      <c r="E54" s="1">
        <f>C54*D54</f>
        <v>1000000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1"/>
    </row>
    <row r="55" spans="1:41">
      <c r="A55" s="8" t="s">
        <v>53</v>
      </c>
      <c r="B55" s="39"/>
      <c r="C55" s="9"/>
      <c r="D55" s="9"/>
      <c r="E55" s="30">
        <f t="shared" ref="E55:AN55" si="30">E56</f>
        <v>69320.2</v>
      </c>
      <c r="F55" s="30">
        <f t="shared" si="30"/>
        <v>79620.3</v>
      </c>
      <c r="G55" s="30">
        <f t="shared" si="30"/>
        <v>77583.350000000006</v>
      </c>
      <c r="H55" s="30">
        <f t="shared" si="30"/>
        <v>92581.650000000009</v>
      </c>
      <c r="I55" s="30">
        <f t="shared" si="30"/>
        <v>149779.15</v>
      </c>
      <c r="J55" s="30">
        <f t="shared" si="30"/>
        <v>143500.80000000002</v>
      </c>
      <c r="K55" s="30">
        <f t="shared" si="30"/>
        <v>166390.15000000002</v>
      </c>
      <c r="L55" s="30">
        <f t="shared" si="30"/>
        <v>191843.45</v>
      </c>
      <c r="M55" s="30">
        <f t="shared" si="30"/>
        <v>230972.95</v>
      </c>
      <c r="N55" s="30">
        <f t="shared" si="30"/>
        <v>214577.15000000002</v>
      </c>
      <c r="O55" s="30">
        <f t="shared" si="30"/>
        <v>217240.25</v>
      </c>
      <c r="P55" s="30">
        <f t="shared" si="30"/>
        <v>207232.7</v>
      </c>
      <c r="Q55" s="30">
        <f t="shared" si="30"/>
        <v>210150.7</v>
      </c>
      <c r="R55" s="30">
        <f t="shared" si="30"/>
        <v>213075.6</v>
      </c>
      <c r="S55" s="30">
        <f t="shared" si="30"/>
        <v>204351.5</v>
      </c>
      <c r="T55" s="30">
        <f t="shared" si="30"/>
        <v>202182.95</v>
      </c>
      <c r="U55" s="30">
        <f t="shared" si="30"/>
        <v>185603.30000000002</v>
      </c>
      <c r="V55" s="30">
        <f t="shared" si="30"/>
        <v>217152.65000000002</v>
      </c>
      <c r="W55" s="30">
        <f t="shared" si="30"/>
        <v>225482.55000000002</v>
      </c>
      <c r="X55" s="30">
        <f t="shared" si="30"/>
        <v>217976.2</v>
      </c>
      <c r="Y55" s="30">
        <f t="shared" si="30"/>
        <v>249233.90000000002</v>
      </c>
      <c r="Z55" s="30">
        <f t="shared" si="30"/>
        <v>217204.95</v>
      </c>
      <c r="AA55" s="30">
        <f t="shared" si="30"/>
        <v>228699.65000000002</v>
      </c>
      <c r="AB55" s="30">
        <f t="shared" si="30"/>
        <v>243822.5</v>
      </c>
      <c r="AC55" s="30">
        <f t="shared" si="30"/>
        <v>204257.2</v>
      </c>
      <c r="AD55" s="30">
        <f t="shared" si="30"/>
        <v>160945.75</v>
      </c>
      <c r="AE55" s="30">
        <f t="shared" si="30"/>
        <v>196860</v>
      </c>
      <c r="AF55" s="30">
        <f t="shared" si="30"/>
        <v>205385.80000000002</v>
      </c>
      <c r="AG55" s="30">
        <f t="shared" si="30"/>
        <v>182449.2</v>
      </c>
      <c r="AH55" s="30">
        <f t="shared" si="30"/>
        <v>208746.90000000002</v>
      </c>
      <c r="AI55" s="30">
        <f t="shared" si="30"/>
        <v>182214.25</v>
      </c>
      <c r="AJ55" s="30">
        <f t="shared" si="30"/>
        <v>224938.80000000002</v>
      </c>
      <c r="AK55" s="30">
        <f t="shared" si="30"/>
        <v>204312.85</v>
      </c>
      <c r="AL55" s="30">
        <f t="shared" si="30"/>
        <v>200862.15000000002</v>
      </c>
      <c r="AM55" s="30">
        <f t="shared" si="30"/>
        <v>171268.6</v>
      </c>
      <c r="AN55" s="30">
        <f t="shared" si="30"/>
        <v>225031.6</v>
      </c>
      <c r="AO55" s="9"/>
    </row>
    <row r="56" spans="1:41" ht="15.75" customHeight="1">
      <c r="A56" s="7" t="s">
        <v>54</v>
      </c>
      <c r="B56" s="1"/>
      <c r="C56" s="7" t="s">
        <v>55</v>
      </c>
      <c r="D56" s="7">
        <v>1</v>
      </c>
      <c r="E56" s="1">
        <f t="shared" ref="E56:AN56" si="31">0.05*E32</f>
        <v>69320.2</v>
      </c>
      <c r="F56" s="1">
        <f t="shared" si="31"/>
        <v>79620.3</v>
      </c>
      <c r="G56" s="1">
        <f t="shared" si="31"/>
        <v>77583.350000000006</v>
      </c>
      <c r="H56" s="1">
        <f t="shared" si="31"/>
        <v>92581.650000000009</v>
      </c>
      <c r="I56" s="1">
        <f t="shared" si="31"/>
        <v>149779.15</v>
      </c>
      <c r="J56" s="1">
        <f t="shared" si="31"/>
        <v>143500.80000000002</v>
      </c>
      <c r="K56" s="1">
        <f t="shared" si="31"/>
        <v>166390.15000000002</v>
      </c>
      <c r="L56" s="1">
        <f t="shared" si="31"/>
        <v>191843.45</v>
      </c>
      <c r="M56" s="1">
        <f t="shared" si="31"/>
        <v>230972.95</v>
      </c>
      <c r="N56" s="1">
        <f t="shared" si="31"/>
        <v>214577.15000000002</v>
      </c>
      <c r="O56" s="1">
        <f t="shared" si="31"/>
        <v>217240.25</v>
      </c>
      <c r="P56" s="1">
        <f t="shared" si="31"/>
        <v>207232.7</v>
      </c>
      <c r="Q56" s="1">
        <f t="shared" si="31"/>
        <v>210150.7</v>
      </c>
      <c r="R56" s="1">
        <f t="shared" si="31"/>
        <v>213075.6</v>
      </c>
      <c r="S56" s="1">
        <f t="shared" si="31"/>
        <v>204351.5</v>
      </c>
      <c r="T56" s="1">
        <f t="shared" si="31"/>
        <v>202182.95</v>
      </c>
      <c r="U56" s="1">
        <f t="shared" si="31"/>
        <v>185603.30000000002</v>
      </c>
      <c r="V56" s="1">
        <f t="shared" si="31"/>
        <v>217152.65000000002</v>
      </c>
      <c r="W56" s="1">
        <f t="shared" si="31"/>
        <v>225482.55000000002</v>
      </c>
      <c r="X56" s="1">
        <f t="shared" si="31"/>
        <v>217976.2</v>
      </c>
      <c r="Y56" s="1">
        <f t="shared" si="31"/>
        <v>249233.90000000002</v>
      </c>
      <c r="Z56" s="1">
        <f t="shared" si="31"/>
        <v>217204.95</v>
      </c>
      <c r="AA56" s="1">
        <f t="shared" si="31"/>
        <v>228699.65000000002</v>
      </c>
      <c r="AB56" s="1">
        <f t="shared" si="31"/>
        <v>243822.5</v>
      </c>
      <c r="AC56" s="1">
        <f t="shared" si="31"/>
        <v>204257.2</v>
      </c>
      <c r="AD56" s="1">
        <f t="shared" si="31"/>
        <v>160945.75</v>
      </c>
      <c r="AE56" s="1">
        <f t="shared" si="31"/>
        <v>196860</v>
      </c>
      <c r="AF56" s="1">
        <f t="shared" si="31"/>
        <v>205385.80000000002</v>
      </c>
      <c r="AG56" s="1">
        <f t="shared" si="31"/>
        <v>182449.2</v>
      </c>
      <c r="AH56" s="1">
        <f t="shared" si="31"/>
        <v>208746.90000000002</v>
      </c>
      <c r="AI56" s="1">
        <f t="shared" si="31"/>
        <v>182214.25</v>
      </c>
      <c r="AJ56" s="1">
        <f t="shared" si="31"/>
        <v>224938.80000000002</v>
      </c>
      <c r="AK56" s="1">
        <f t="shared" si="31"/>
        <v>204312.85</v>
      </c>
      <c r="AL56" s="1">
        <f t="shared" si="31"/>
        <v>200862.15000000002</v>
      </c>
      <c r="AM56" s="1">
        <f t="shared" si="31"/>
        <v>171268.6</v>
      </c>
      <c r="AN56" s="1">
        <f t="shared" si="31"/>
        <v>225031.6</v>
      </c>
      <c r="AO56" s="1"/>
    </row>
    <row r="57" spans="1:41" ht="15.75" customHeight="1">
      <c r="A57" s="8" t="s">
        <v>56</v>
      </c>
      <c r="B57" s="9"/>
      <c r="C57" s="9"/>
      <c r="D57" s="9"/>
      <c r="E57" s="30">
        <f t="shared" ref="E57:AN57" si="32">E58</f>
        <v>415921.2</v>
      </c>
      <c r="F57" s="30">
        <f t="shared" si="32"/>
        <v>477721.8</v>
      </c>
      <c r="G57" s="30">
        <f t="shared" si="32"/>
        <v>465500.1</v>
      </c>
      <c r="H57" s="30">
        <f t="shared" si="32"/>
        <v>555489.9</v>
      </c>
      <c r="I57" s="30">
        <f t="shared" si="32"/>
        <v>898674.9</v>
      </c>
      <c r="J57" s="30">
        <f t="shared" si="32"/>
        <v>861004.79999999993</v>
      </c>
      <c r="K57" s="30">
        <f t="shared" si="32"/>
        <v>998340.89999999991</v>
      </c>
      <c r="L57" s="30">
        <f t="shared" si="32"/>
        <v>1151060.7</v>
      </c>
      <c r="M57" s="30">
        <f t="shared" si="32"/>
        <v>1385837.7</v>
      </c>
      <c r="N57" s="30">
        <f t="shared" si="32"/>
        <v>1287462.8999999999</v>
      </c>
      <c r="O57" s="30">
        <f t="shared" si="32"/>
        <v>1303441.5</v>
      </c>
      <c r="P57" s="30">
        <f t="shared" si="32"/>
        <v>1243396.2</v>
      </c>
      <c r="Q57" s="30">
        <f t="shared" si="32"/>
        <v>1260904.2</v>
      </c>
      <c r="R57" s="30">
        <f t="shared" si="32"/>
        <v>1278453.5999999999</v>
      </c>
      <c r="S57" s="30">
        <f t="shared" si="32"/>
        <v>1226109</v>
      </c>
      <c r="T57" s="30">
        <f t="shared" si="32"/>
        <v>1213097.7</v>
      </c>
      <c r="U57" s="30">
        <f t="shared" si="32"/>
        <v>1113619.8</v>
      </c>
      <c r="V57" s="30">
        <f t="shared" si="32"/>
        <v>1302915.8999999999</v>
      </c>
      <c r="W57" s="30">
        <f t="shared" si="32"/>
        <v>1352895.3</v>
      </c>
      <c r="X57" s="30">
        <f t="shared" si="32"/>
        <v>1307857.2</v>
      </c>
      <c r="Y57" s="30">
        <f t="shared" si="32"/>
        <v>1495403.4</v>
      </c>
      <c r="Z57" s="30">
        <f t="shared" si="32"/>
        <v>1303229.7</v>
      </c>
      <c r="AA57" s="30">
        <f t="shared" si="32"/>
        <v>1372197.9</v>
      </c>
      <c r="AB57" s="30">
        <f t="shared" si="32"/>
        <v>1462935</v>
      </c>
      <c r="AC57" s="30">
        <f t="shared" si="32"/>
        <v>1225543.2</v>
      </c>
      <c r="AD57" s="30">
        <f t="shared" si="32"/>
        <v>965674.5</v>
      </c>
      <c r="AE57" s="30">
        <f t="shared" si="32"/>
        <v>1181160</v>
      </c>
      <c r="AF57" s="30">
        <f t="shared" si="32"/>
        <v>1232314.8</v>
      </c>
      <c r="AG57" s="30">
        <f t="shared" si="32"/>
        <v>1094695.2</v>
      </c>
      <c r="AH57" s="30">
        <f t="shared" si="32"/>
        <v>1252481.3999999999</v>
      </c>
      <c r="AI57" s="30">
        <f t="shared" si="32"/>
        <v>1093285.5</v>
      </c>
      <c r="AJ57" s="30">
        <f t="shared" si="32"/>
        <v>1349632.8</v>
      </c>
      <c r="AK57" s="30">
        <f t="shared" si="32"/>
        <v>1225877.0999999999</v>
      </c>
      <c r="AL57" s="30">
        <f t="shared" si="32"/>
        <v>1205172.8999999999</v>
      </c>
      <c r="AM57" s="30">
        <f t="shared" si="32"/>
        <v>1027611.6</v>
      </c>
      <c r="AN57" s="30">
        <f t="shared" si="32"/>
        <v>1350189.5999999999</v>
      </c>
      <c r="AO57" s="9"/>
    </row>
    <row r="58" spans="1:41" ht="15.75" customHeight="1">
      <c r="A58" s="7" t="s">
        <v>57</v>
      </c>
      <c r="B58" s="1"/>
      <c r="C58" s="7" t="s">
        <v>58</v>
      </c>
      <c r="D58" s="7">
        <v>1</v>
      </c>
      <c r="E58" s="1">
        <f t="shared" ref="E58:AN58" si="33">0.3*E32</f>
        <v>415921.2</v>
      </c>
      <c r="F58" s="1">
        <f t="shared" si="33"/>
        <v>477721.8</v>
      </c>
      <c r="G58" s="1">
        <f t="shared" si="33"/>
        <v>465500.1</v>
      </c>
      <c r="H58" s="1">
        <f t="shared" si="33"/>
        <v>555489.9</v>
      </c>
      <c r="I58" s="1">
        <f t="shared" si="33"/>
        <v>898674.9</v>
      </c>
      <c r="J58" s="1">
        <f t="shared" si="33"/>
        <v>861004.79999999993</v>
      </c>
      <c r="K58" s="1">
        <f t="shared" si="33"/>
        <v>998340.89999999991</v>
      </c>
      <c r="L58" s="1">
        <f t="shared" si="33"/>
        <v>1151060.7</v>
      </c>
      <c r="M58" s="1">
        <f t="shared" si="33"/>
        <v>1385837.7</v>
      </c>
      <c r="N58" s="1">
        <f t="shared" si="33"/>
        <v>1287462.8999999999</v>
      </c>
      <c r="O58" s="1">
        <f t="shared" si="33"/>
        <v>1303441.5</v>
      </c>
      <c r="P58" s="1">
        <f t="shared" si="33"/>
        <v>1243396.2</v>
      </c>
      <c r="Q58" s="1">
        <f t="shared" si="33"/>
        <v>1260904.2</v>
      </c>
      <c r="R58" s="1">
        <f t="shared" si="33"/>
        <v>1278453.5999999999</v>
      </c>
      <c r="S58" s="1">
        <f t="shared" si="33"/>
        <v>1226109</v>
      </c>
      <c r="T58" s="1">
        <f t="shared" si="33"/>
        <v>1213097.7</v>
      </c>
      <c r="U58" s="1">
        <f t="shared" si="33"/>
        <v>1113619.8</v>
      </c>
      <c r="V58" s="1">
        <f t="shared" si="33"/>
        <v>1302915.8999999999</v>
      </c>
      <c r="W58" s="1">
        <f t="shared" si="33"/>
        <v>1352895.3</v>
      </c>
      <c r="X58" s="1">
        <f t="shared" si="33"/>
        <v>1307857.2</v>
      </c>
      <c r="Y58" s="1">
        <f t="shared" si="33"/>
        <v>1495403.4</v>
      </c>
      <c r="Z58" s="1">
        <f t="shared" si="33"/>
        <v>1303229.7</v>
      </c>
      <c r="AA58" s="1">
        <f t="shared" si="33"/>
        <v>1372197.9</v>
      </c>
      <c r="AB58" s="1">
        <f t="shared" si="33"/>
        <v>1462935</v>
      </c>
      <c r="AC58" s="1">
        <f t="shared" si="33"/>
        <v>1225543.2</v>
      </c>
      <c r="AD58" s="1">
        <f t="shared" si="33"/>
        <v>965674.5</v>
      </c>
      <c r="AE58" s="1">
        <f t="shared" si="33"/>
        <v>1181160</v>
      </c>
      <c r="AF58" s="1">
        <f t="shared" si="33"/>
        <v>1232314.8</v>
      </c>
      <c r="AG58" s="1">
        <f t="shared" si="33"/>
        <v>1094695.2</v>
      </c>
      <c r="AH58" s="1">
        <f t="shared" si="33"/>
        <v>1252481.3999999999</v>
      </c>
      <c r="AI58" s="1">
        <f t="shared" si="33"/>
        <v>1093285.5</v>
      </c>
      <c r="AJ58" s="1">
        <f t="shared" si="33"/>
        <v>1349632.8</v>
      </c>
      <c r="AK58" s="1">
        <f t="shared" si="33"/>
        <v>1225877.0999999999</v>
      </c>
      <c r="AL58" s="1">
        <f t="shared" si="33"/>
        <v>1205172.8999999999</v>
      </c>
      <c r="AM58" s="1">
        <f t="shared" si="33"/>
        <v>1027611.6</v>
      </c>
      <c r="AN58" s="1">
        <f t="shared" si="33"/>
        <v>1350189.5999999999</v>
      </c>
      <c r="AO58" s="1"/>
    </row>
    <row r="59" spans="1:41" ht="15.75" customHeight="1">
      <c r="A59" s="8" t="s">
        <v>59</v>
      </c>
      <c r="B59" s="9"/>
      <c r="C59" s="9"/>
      <c r="D59" s="9"/>
      <c r="E59" s="34">
        <f t="shared" ref="E59:AN59" si="34">E60</f>
        <v>10000</v>
      </c>
      <c r="F59" s="34">
        <f t="shared" si="34"/>
        <v>0</v>
      </c>
      <c r="G59" s="34">
        <f t="shared" si="34"/>
        <v>0</v>
      </c>
      <c r="H59" s="34">
        <f t="shared" si="34"/>
        <v>0</v>
      </c>
      <c r="I59" s="34">
        <f t="shared" si="34"/>
        <v>0</v>
      </c>
      <c r="J59" s="34">
        <f t="shared" si="34"/>
        <v>0</v>
      </c>
      <c r="K59" s="34">
        <f t="shared" si="34"/>
        <v>100000</v>
      </c>
      <c r="L59" s="34">
        <f t="shared" si="34"/>
        <v>0</v>
      </c>
      <c r="M59" s="34">
        <f t="shared" si="34"/>
        <v>0</v>
      </c>
      <c r="N59" s="34">
        <f t="shared" si="34"/>
        <v>0</v>
      </c>
      <c r="O59" s="34">
        <f t="shared" si="34"/>
        <v>0</v>
      </c>
      <c r="P59" s="34">
        <f t="shared" si="34"/>
        <v>0</v>
      </c>
      <c r="Q59" s="34">
        <f t="shared" si="34"/>
        <v>0</v>
      </c>
      <c r="R59" s="34">
        <f t="shared" si="34"/>
        <v>0</v>
      </c>
      <c r="S59" s="34">
        <f t="shared" si="34"/>
        <v>0</v>
      </c>
      <c r="T59" s="34">
        <f t="shared" si="34"/>
        <v>0</v>
      </c>
      <c r="U59" s="34">
        <f t="shared" si="34"/>
        <v>0</v>
      </c>
      <c r="V59" s="34">
        <f t="shared" si="34"/>
        <v>0</v>
      </c>
      <c r="W59" s="34">
        <f t="shared" si="34"/>
        <v>0</v>
      </c>
      <c r="X59" s="34">
        <f t="shared" si="34"/>
        <v>0</v>
      </c>
      <c r="Y59" s="34">
        <f t="shared" si="34"/>
        <v>0</v>
      </c>
      <c r="Z59" s="34">
        <f t="shared" si="34"/>
        <v>0</v>
      </c>
      <c r="AA59" s="34">
        <f t="shared" si="34"/>
        <v>0</v>
      </c>
      <c r="AB59" s="34">
        <f t="shared" si="34"/>
        <v>0</v>
      </c>
      <c r="AC59" s="34">
        <f t="shared" si="34"/>
        <v>0</v>
      </c>
      <c r="AD59" s="34">
        <f t="shared" si="34"/>
        <v>0</v>
      </c>
      <c r="AE59" s="34">
        <f t="shared" si="34"/>
        <v>0</v>
      </c>
      <c r="AF59" s="34">
        <f t="shared" si="34"/>
        <v>0</v>
      </c>
      <c r="AG59" s="34">
        <f t="shared" si="34"/>
        <v>0</v>
      </c>
      <c r="AH59" s="34">
        <f t="shared" si="34"/>
        <v>0</v>
      </c>
      <c r="AI59" s="34">
        <f t="shared" si="34"/>
        <v>0</v>
      </c>
      <c r="AJ59" s="34">
        <f t="shared" si="34"/>
        <v>0</v>
      </c>
      <c r="AK59" s="34">
        <f t="shared" si="34"/>
        <v>0</v>
      </c>
      <c r="AL59" s="34">
        <f t="shared" si="34"/>
        <v>0</v>
      </c>
      <c r="AM59" s="34">
        <f t="shared" si="34"/>
        <v>0</v>
      </c>
      <c r="AN59" s="34">
        <f t="shared" si="34"/>
        <v>0</v>
      </c>
      <c r="AO59" s="9"/>
    </row>
    <row r="60" spans="1:41" ht="15.75" customHeight="1">
      <c r="A60" s="38" t="s">
        <v>59</v>
      </c>
      <c r="B60" s="1"/>
      <c r="C60" s="7">
        <v>10000</v>
      </c>
      <c r="D60" s="7">
        <v>1</v>
      </c>
      <c r="E60" s="1">
        <f>C60*D60</f>
        <v>10000</v>
      </c>
      <c r="F60" s="7">
        <v>0</v>
      </c>
      <c r="G60" s="1">
        <v>0</v>
      </c>
      <c r="H60" s="1">
        <v>0</v>
      </c>
      <c r="I60" s="1">
        <v>0</v>
      </c>
      <c r="J60" s="1">
        <v>0</v>
      </c>
      <c r="K60" s="1">
        <v>100000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/>
    </row>
    <row r="61" spans="1:41" ht="15.75" customHeight="1">
      <c r="A61" s="40" t="s">
        <v>60</v>
      </c>
      <c r="B61" s="41"/>
      <c r="C61" s="41"/>
      <c r="D61" s="42"/>
      <c r="E61" s="41">
        <f t="shared" ref="E61:AN61" si="35">E34+E50</f>
        <v>5471741.4000000004</v>
      </c>
      <c r="F61" s="41">
        <f t="shared" si="35"/>
        <v>2533842.1</v>
      </c>
      <c r="G61" s="41">
        <f t="shared" si="35"/>
        <v>2519583.4500000002</v>
      </c>
      <c r="H61" s="41">
        <f t="shared" si="35"/>
        <v>2424571.5499999998</v>
      </c>
      <c r="I61" s="41">
        <f t="shared" si="35"/>
        <v>2824954.05</v>
      </c>
      <c r="J61" s="41">
        <f t="shared" si="35"/>
        <v>2781005.6</v>
      </c>
      <c r="K61" s="41">
        <f t="shared" si="35"/>
        <v>3041231.05</v>
      </c>
      <c r="L61" s="41">
        <f t="shared" si="35"/>
        <v>3119404.15</v>
      </c>
      <c r="M61" s="41">
        <f t="shared" si="35"/>
        <v>3393310.65</v>
      </c>
      <c r="N61" s="41">
        <f t="shared" si="35"/>
        <v>3278540.05</v>
      </c>
      <c r="O61" s="41">
        <f t="shared" si="35"/>
        <v>3297181.75</v>
      </c>
      <c r="P61" s="41">
        <f t="shared" si="35"/>
        <v>3227128.9</v>
      </c>
      <c r="Q61" s="41">
        <f t="shared" si="35"/>
        <v>5247554.9000000004</v>
      </c>
      <c r="R61" s="41">
        <f t="shared" si="35"/>
        <v>3268029.2</v>
      </c>
      <c r="S61" s="41">
        <f t="shared" si="35"/>
        <v>3206960.5</v>
      </c>
      <c r="T61" s="41">
        <f t="shared" si="35"/>
        <v>3191780.65</v>
      </c>
      <c r="U61" s="41">
        <f t="shared" si="35"/>
        <v>3075723.1</v>
      </c>
      <c r="V61" s="41">
        <f t="shared" si="35"/>
        <v>3296568.55</v>
      </c>
      <c r="W61" s="41">
        <f t="shared" si="35"/>
        <v>3354877.85</v>
      </c>
      <c r="X61" s="41">
        <f t="shared" si="35"/>
        <v>3302333.4</v>
      </c>
      <c r="Y61" s="41">
        <f t="shared" si="35"/>
        <v>3521137.3</v>
      </c>
      <c r="Z61" s="41">
        <f t="shared" si="35"/>
        <v>3296934.65</v>
      </c>
      <c r="AA61" s="41">
        <f t="shared" si="35"/>
        <v>3377397.55</v>
      </c>
      <c r="AB61" s="41">
        <f t="shared" si="35"/>
        <v>3483257.5</v>
      </c>
      <c r="AC61" s="41">
        <f t="shared" si="35"/>
        <v>5206300.4000000004</v>
      </c>
      <c r="AD61" s="41">
        <f t="shared" si="35"/>
        <v>2903120.25</v>
      </c>
      <c r="AE61" s="41">
        <f t="shared" si="35"/>
        <v>3154520</v>
      </c>
      <c r="AF61" s="41">
        <f t="shared" si="35"/>
        <v>3214200.6</v>
      </c>
      <c r="AG61" s="41">
        <f t="shared" si="35"/>
        <v>3053644.4</v>
      </c>
      <c r="AH61" s="41">
        <f t="shared" si="35"/>
        <v>3237728.3</v>
      </c>
      <c r="AI61" s="41">
        <f t="shared" si="35"/>
        <v>3051999.75</v>
      </c>
      <c r="AJ61" s="41">
        <f t="shared" si="35"/>
        <v>3351071.6</v>
      </c>
      <c r="AK61" s="41">
        <f t="shared" si="35"/>
        <v>3206689.95</v>
      </c>
      <c r="AL61" s="41">
        <f t="shared" si="35"/>
        <v>3182535.05</v>
      </c>
      <c r="AM61" s="41">
        <f t="shared" si="35"/>
        <v>2975380.2</v>
      </c>
      <c r="AN61" s="41">
        <f t="shared" si="35"/>
        <v>3351721.2</v>
      </c>
      <c r="AO61" s="43">
        <f>SUM(E61:AN61)</f>
        <v>119423961.55</v>
      </c>
    </row>
    <row r="62" spans="1:41" ht="15.75" customHeight="1">
      <c r="A62" s="44" t="s">
        <v>61</v>
      </c>
      <c r="B62" s="1"/>
      <c r="C62" s="1"/>
      <c r="D62" s="2"/>
      <c r="E62" s="1">
        <f t="shared" ref="E62:AN62" si="36">E32-E61</f>
        <v>-4085337.4000000004</v>
      </c>
      <c r="F62" s="1">
        <f t="shared" si="36"/>
        <v>-941436.10000000009</v>
      </c>
      <c r="G62" s="1">
        <f t="shared" si="36"/>
        <v>-967916.45000000019</v>
      </c>
      <c r="H62" s="1">
        <f t="shared" si="36"/>
        <v>-572938.54999999981</v>
      </c>
      <c r="I62" s="1">
        <f t="shared" si="36"/>
        <v>170628.95000000019</v>
      </c>
      <c r="J62" s="1">
        <f t="shared" si="36"/>
        <v>89010.399999999907</v>
      </c>
      <c r="K62" s="1">
        <f t="shared" si="36"/>
        <v>286571.95000000019</v>
      </c>
      <c r="L62" s="1">
        <f t="shared" si="36"/>
        <v>717464.85000000009</v>
      </c>
      <c r="M62" s="1">
        <f t="shared" si="36"/>
        <v>1226148.3500000001</v>
      </c>
      <c r="N62" s="1">
        <f t="shared" si="36"/>
        <v>1013002.9500000002</v>
      </c>
      <c r="O62" s="1">
        <f t="shared" si="36"/>
        <v>1047623.25</v>
      </c>
      <c r="P62" s="2">
        <f t="shared" si="36"/>
        <v>917525.10000000009</v>
      </c>
      <c r="Q62" s="1">
        <f t="shared" si="36"/>
        <v>-1044540.9000000004</v>
      </c>
      <c r="R62" s="1">
        <f t="shared" si="36"/>
        <v>993482.79999999981</v>
      </c>
      <c r="S62" s="1">
        <f t="shared" si="36"/>
        <v>880069.5</v>
      </c>
      <c r="T62" s="1">
        <f t="shared" si="36"/>
        <v>851878.35000000009</v>
      </c>
      <c r="U62" s="1">
        <f t="shared" si="36"/>
        <v>636342.89999999991</v>
      </c>
      <c r="V62" s="1">
        <f t="shared" si="36"/>
        <v>1046484.4500000002</v>
      </c>
      <c r="W62" s="1">
        <f t="shared" si="36"/>
        <v>1154773.1499999999</v>
      </c>
      <c r="X62" s="1">
        <f t="shared" si="36"/>
        <v>1057190.6000000001</v>
      </c>
      <c r="Y62" s="1">
        <f t="shared" si="36"/>
        <v>1463540.7000000002</v>
      </c>
      <c r="Z62" s="1">
        <f t="shared" si="36"/>
        <v>1047164.3500000001</v>
      </c>
      <c r="AA62" s="1">
        <f t="shared" si="36"/>
        <v>1196595.4500000002</v>
      </c>
      <c r="AB62" s="2">
        <f t="shared" si="36"/>
        <v>1393192.5</v>
      </c>
      <c r="AC62" s="1">
        <f t="shared" si="36"/>
        <v>-1121156.4000000004</v>
      </c>
      <c r="AD62" s="1">
        <f t="shared" si="36"/>
        <v>315794.75</v>
      </c>
      <c r="AE62" s="1">
        <f t="shared" si="36"/>
        <v>782680</v>
      </c>
      <c r="AF62" s="1">
        <f t="shared" si="36"/>
        <v>893515.39999999991</v>
      </c>
      <c r="AG62" s="1">
        <f t="shared" si="36"/>
        <v>595339.60000000009</v>
      </c>
      <c r="AH62" s="1">
        <f t="shared" si="36"/>
        <v>937209.70000000019</v>
      </c>
      <c r="AI62" s="1">
        <f t="shared" si="36"/>
        <v>592285.25</v>
      </c>
      <c r="AJ62" s="1">
        <f t="shared" si="36"/>
        <v>1147704.3999999999</v>
      </c>
      <c r="AK62" s="1">
        <f t="shared" si="36"/>
        <v>879567.04999999981</v>
      </c>
      <c r="AL62" s="1">
        <f t="shared" si="36"/>
        <v>834707.95000000019</v>
      </c>
      <c r="AM62" s="1">
        <f t="shared" si="36"/>
        <v>449991.79999999981</v>
      </c>
      <c r="AN62" s="2">
        <f t="shared" si="36"/>
        <v>1148910.7999999998</v>
      </c>
      <c r="AO62" s="1"/>
    </row>
    <row r="63" spans="1:41" ht="15.75" customHeight="1">
      <c r="A63" s="4" t="s">
        <v>62</v>
      </c>
      <c r="B63" s="1"/>
      <c r="C63" s="1"/>
      <c r="D63" s="2"/>
      <c r="E63" s="1">
        <f t="shared" ref="E63:AN63" si="37">IF(E62&gt;0,E62*0.2,0)</f>
        <v>0</v>
      </c>
      <c r="F63" s="1">
        <f t="shared" si="37"/>
        <v>0</v>
      </c>
      <c r="G63" s="1">
        <f t="shared" si="37"/>
        <v>0</v>
      </c>
      <c r="H63" s="1">
        <f t="shared" si="37"/>
        <v>0</v>
      </c>
      <c r="I63" s="1">
        <f t="shared" si="37"/>
        <v>34125.790000000037</v>
      </c>
      <c r="J63" s="1">
        <f t="shared" si="37"/>
        <v>17802.079999999984</v>
      </c>
      <c r="K63" s="1">
        <f t="shared" si="37"/>
        <v>57314.390000000043</v>
      </c>
      <c r="L63" s="1">
        <f t="shared" si="37"/>
        <v>143492.97000000003</v>
      </c>
      <c r="M63" s="1">
        <f t="shared" si="37"/>
        <v>245229.67000000004</v>
      </c>
      <c r="N63" s="1">
        <f t="shared" si="37"/>
        <v>202600.59000000005</v>
      </c>
      <c r="O63" s="1">
        <f t="shared" si="37"/>
        <v>209524.65000000002</v>
      </c>
      <c r="P63" s="1">
        <f t="shared" si="37"/>
        <v>183505.02000000002</v>
      </c>
      <c r="Q63" s="1">
        <f t="shared" si="37"/>
        <v>0</v>
      </c>
      <c r="R63" s="1">
        <f t="shared" si="37"/>
        <v>198696.55999999997</v>
      </c>
      <c r="S63" s="1">
        <f t="shared" si="37"/>
        <v>176013.90000000002</v>
      </c>
      <c r="T63" s="1">
        <f t="shared" si="37"/>
        <v>170375.67000000004</v>
      </c>
      <c r="U63" s="1">
        <f t="shared" si="37"/>
        <v>127268.57999999999</v>
      </c>
      <c r="V63" s="1">
        <f t="shared" si="37"/>
        <v>209296.89000000004</v>
      </c>
      <c r="W63" s="1">
        <f t="shared" si="37"/>
        <v>230954.63</v>
      </c>
      <c r="X63" s="1">
        <f t="shared" si="37"/>
        <v>211438.12000000002</v>
      </c>
      <c r="Y63" s="1">
        <f t="shared" si="37"/>
        <v>292708.14000000007</v>
      </c>
      <c r="Z63" s="1">
        <f t="shared" si="37"/>
        <v>209432.87000000002</v>
      </c>
      <c r="AA63" s="1">
        <f t="shared" si="37"/>
        <v>239319.09000000005</v>
      </c>
      <c r="AB63" s="1">
        <f t="shared" si="37"/>
        <v>278638.5</v>
      </c>
      <c r="AC63" s="1">
        <f t="shared" si="37"/>
        <v>0</v>
      </c>
      <c r="AD63" s="1">
        <f t="shared" si="37"/>
        <v>63158.950000000004</v>
      </c>
      <c r="AE63" s="1">
        <f t="shared" si="37"/>
        <v>156536</v>
      </c>
      <c r="AF63" s="1">
        <f t="shared" si="37"/>
        <v>178703.08</v>
      </c>
      <c r="AG63" s="1">
        <f t="shared" si="37"/>
        <v>119067.92000000003</v>
      </c>
      <c r="AH63" s="1">
        <f t="shared" si="37"/>
        <v>187441.94000000006</v>
      </c>
      <c r="AI63" s="1">
        <f t="shared" si="37"/>
        <v>118457.05</v>
      </c>
      <c r="AJ63" s="1">
        <f t="shared" si="37"/>
        <v>229540.88</v>
      </c>
      <c r="AK63" s="1">
        <f t="shared" si="37"/>
        <v>175913.40999999997</v>
      </c>
      <c r="AL63" s="1">
        <f t="shared" si="37"/>
        <v>166941.59000000005</v>
      </c>
      <c r="AM63" s="1">
        <f t="shared" si="37"/>
        <v>89998.359999999971</v>
      </c>
      <c r="AN63" s="1">
        <f t="shared" si="37"/>
        <v>229782.15999999997</v>
      </c>
      <c r="AO63" s="1"/>
    </row>
    <row r="64" spans="1:41" ht="15.75" customHeight="1">
      <c r="A64" s="45" t="s">
        <v>63</v>
      </c>
      <c r="B64" s="46"/>
      <c r="C64" s="46"/>
      <c r="D64" s="47"/>
      <c r="E64" s="46">
        <f t="shared" ref="E64:AN64" si="38">E62-E63</f>
        <v>-4085337.4000000004</v>
      </c>
      <c r="F64" s="46">
        <f t="shared" si="38"/>
        <v>-941436.10000000009</v>
      </c>
      <c r="G64" s="46">
        <f t="shared" si="38"/>
        <v>-967916.45000000019</v>
      </c>
      <c r="H64" s="46">
        <f t="shared" si="38"/>
        <v>-572938.54999999981</v>
      </c>
      <c r="I64" s="46">
        <f t="shared" si="38"/>
        <v>136503.16000000015</v>
      </c>
      <c r="J64" s="46">
        <f t="shared" si="38"/>
        <v>71208.31999999992</v>
      </c>
      <c r="K64" s="46">
        <f t="shared" si="38"/>
        <v>229257.56000000014</v>
      </c>
      <c r="L64" s="46">
        <f t="shared" si="38"/>
        <v>573971.88000000012</v>
      </c>
      <c r="M64" s="46">
        <f t="shared" si="38"/>
        <v>980918.68</v>
      </c>
      <c r="N64" s="46">
        <f t="shared" si="38"/>
        <v>810402.3600000001</v>
      </c>
      <c r="O64" s="46">
        <f t="shared" si="38"/>
        <v>838098.6</v>
      </c>
      <c r="P64" s="46">
        <f t="shared" si="38"/>
        <v>734020.08000000007</v>
      </c>
      <c r="Q64" s="46">
        <f t="shared" si="38"/>
        <v>-1044540.9000000004</v>
      </c>
      <c r="R64" s="46">
        <f t="shared" si="38"/>
        <v>794786.23999999987</v>
      </c>
      <c r="S64" s="46">
        <f t="shared" si="38"/>
        <v>704055.6</v>
      </c>
      <c r="T64" s="46">
        <f t="shared" si="38"/>
        <v>681502.68</v>
      </c>
      <c r="U64" s="46">
        <f t="shared" si="38"/>
        <v>509074.31999999995</v>
      </c>
      <c r="V64" s="46">
        <f t="shared" si="38"/>
        <v>837187.56000000017</v>
      </c>
      <c r="W64" s="46">
        <f t="shared" si="38"/>
        <v>923818.5199999999</v>
      </c>
      <c r="X64" s="46">
        <f t="shared" si="38"/>
        <v>845752.4800000001</v>
      </c>
      <c r="Y64" s="46">
        <f t="shared" si="38"/>
        <v>1170832.56</v>
      </c>
      <c r="Z64" s="46">
        <f t="shared" si="38"/>
        <v>837731.4800000001</v>
      </c>
      <c r="AA64" s="46">
        <f t="shared" si="38"/>
        <v>957276.3600000001</v>
      </c>
      <c r="AB64" s="46">
        <f t="shared" si="38"/>
        <v>1114554</v>
      </c>
      <c r="AC64" s="46">
        <f t="shared" si="38"/>
        <v>-1121156.4000000004</v>
      </c>
      <c r="AD64" s="46">
        <f t="shared" si="38"/>
        <v>252635.8</v>
      </c>
      <c r="AE64" s="46">
        <f t="shared" si="38"/>
        <v>626144</v>
      </c>
      <c r="AF64" s="46">
        <f t="shared" si="38"/>
        <v>714812.32</v>
      </c>
      <c r="AG64" s="46">
        <f t="shared" si="38"/>
        <v>476271.68000000005</v>
      </c>
      <c r="AH64" s="46">
        <f t="shared" si="38"/>
        <v>749767.76000000013</v>
      </c>
      <c r="AI64" s="46">
        <f t="shared" si="38"/>
        <v>473828.2</v>
      </c>
      <c r="AJ64" s="46">
        <f t="shared" si="38"/>
        <v>918163.5199999999</v>
      </c>
      <c r="AK64" s="46">
        <f t="shared" si="38"/>
        <v>703653.6399999999</v>
      </c>
      <c r="AL64" s="46">
        <f t="shared" si="38"/>
        <v>667766.3600000001</v>
      </c>
      <c r="AM64" s="46">
        <f t="shared" si="38"/>
        <v>359993.43999999983</v>
      </c>
      <c r="AN64" s="46">
        <f t="shared" si="38"/>
        <v>919128.6399999999</v>
      </c>
      <c r="AO64" s="46">
        <f>SUM(E64:AN64)</f>
        <v>11879792</v>
      </c>
    </row>
    <row r="65" spans="1:41" ht="15.75" customHeight="1">
      <c r="A65" s="4" t="s">
        <v>64</v>
      </c>
      <c r="B65" s="1"/>
      <c r="C65" s="1"/>
      <c r="D65" s="2"/>
      <c r="E65" s="48"/>
      <c r="F65" s="1"/>
      <c r="G65" s="1"/>
      <c r="H65" s="1"/>
      <c r="I65" s="4"/>
      <c r="J65" s="4"/>
      <c r="K65" s="1"/>
      <c r="L65" s="1"/>
      <c r="M65" s="1"/>
      <c r="N65" s="1"/>
      <c r="O65" s="1"/>
      <c r="P65" s="2"/>
      <c r="Q65" s="48"/>
      <c r="R65" s="1"/>
      <c r="S65" s="1"/>
      <c r="T65" s="1"/>
      <c r="U65" s="4"/>
      <c r="V65" s="4"/>
      <c r="W65" s="1"/>
      <c r="X65" s="1"/>
      <c r="Y65" s="1"/>
      <c r="Z65" s="1"/>
      <c r="AA65" s="1"/>
      <c r="AB65" s="2"/>
      <c r="AC65" s="1"/>
      <c r="AD65" s="1"/>
      <c r="AE65" s="1"/>
      <c r="AF65" s="1"/>
      <c r="AG65" s="4"/>
      <c r="AH65" s="4"/>
      <c r="AI65" s="1"/>
      <c r="AJ65" s="1"/>
      <c r="AK65" s="1"/>
      <c r="AL65" s="1"/>
      <c r="AM65" s="1"/>
      <c r="AN65" s="2"/>
      <c r="AO65" s="1"/>
    </row>
    <row r="66" spans="1:41" ht="15.75" customHeight="1">
      <c r="A66" s="4" t="s">
        <v>65</v>
      </c>
      <c r="B66" s="49">
        <f>0.12+0.0527+0.12</f>
        <v>0.29269999999999996</v>
      </c>
      <c r="C66" s="50" t="s">
        <v>66</v>
      </c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5.75" customHeight="1">
      <c r="A67" s="4" t="s">
        <v>67</v>
      </c>
      <c r="B67" s="51">
        <f>B66/12</f>
        <v>2.4391666666666662E-2</v>
      </c>
      <c r="C67" s="1"/>
      <c r="D67" s="2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5.75" customHeight="1">
      <c r="A68" s="4" t="s">
        <v>68</v>
      </c>
      <c r="B68" s="4">
        <f>SUM('NVP + IRR + PI'!D6:D8)</f>
        <v>8989941.6567974575</v>
      </c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5.75" customHeight="1">
      <c r="A69" s="52" t="s">
        <v>69</v>
      </c>
      <c r="B69" s="4">
        <f>'NVP + IRR + PI'!E22</f>
        <v>0</v>
      </c>
      <c r="D69" s="5"/>
      <c r="E69" s="4"/>
      <c r="F69" s="1"/>
      <c r="G69" s="1"/>
      <c r="H69" s="5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54"/>
      <c r="AH69" s="1"/>
      <c r="AI69" s="1"/>
      <c r="AJ69" s="1"/>
      <c r="AK69" s="1"/>
      <c r="AL69" s="1"/>
      <c r="AM69" s="1"/>
      <c r="AN69" s="1"/>
      <c r="AO69" s="1"/>
    </row>
    <row r="70" spans="1:41" ht="15.75" customHeight="1">
      <c r="A70" s="52" t="s">
        <v>70</v>
      </c>
      <c r="B70" s="4">
        <v>1</v>
      </c>
      <c r="C70" s="1"/>
      <c r="D70" s="2"/>
      <c r="E70" s="4"/>
      <c r="F70" s="1"/>
      <c r="G70" s="1"/>
      <c r="H70" s="55"/>
      <c r="I70" s="56"/>
      <c r="J70" s="56"/>
      <c r="K70" s="56"/>
      <c r="L70" s="57"/>
      <c r="M70" s="5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5.75" customHeight="1">
      <c r="A71" s="52" t="s">
        <v>71</v>
      </c>
      <c r="B71" s="51">
        <f>'NVP + IRR + PI'!E10</f>
        <v>7.016560319599435</v>
      </c>
      <c r="C71" s="1"/>
      <c r="D71" s="2"/>
      <c r="E71" s="58"/>
      <c r="F71" s="5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5.75" customHeight="1">
      <c r="A72" s="4" t="s">
        <v>72</v>
      </c>
      <c r="B72" s="4">
        <f>'Точка безубыточности'!I11</f>
        <v>836.01496384053291</v>
      </c>
      <c r="C72" s="4"/>
      <c r="D72" s="5"/>
      <c r="E72" s="4"/>
      <c r="F72" s="4"/>
      <c r="G72" s="4"/>
      <c r="H72" s="1"/>
      <c r="I72" s="1"/>
      <c r="J72" s="4"/>
      <c r="K72" s="4"/>
      <c r="L72" s="1"/>
      <c r="M72" s="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ht="15.75" customHeight="1">
      <c r="A73" s="4" t="s">
        <v>73</v>
      </c>
      <c r="B73" s="4">
        <f>'Точка безубыточности'!B11</f>
        <v>107968666.50227095</v>
      </c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4" t="s">
        <v>74</v>
      </c>
      <c r="B74" s="60">
        <f>'NVP + IRR + PI'!E11</f>
        <v>3.5484147011370895</v>
      </c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5.75" customHeight="1">
      <c r="A75" s="4" t="s">
        <v>75</v>
      </c>
      <c r="B75" s="4">
        <f>E34</f>
        <v>1976500</v>
      </c>
      <c r="C75" s="6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.75" customHeight="1"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5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5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5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5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5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5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5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5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5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5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5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5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5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5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5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5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5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5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5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5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5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5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5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5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5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5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5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5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5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5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5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5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5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5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5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5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5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5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5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5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5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5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5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5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5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5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5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5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5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5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5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5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5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5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5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5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5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5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5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5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5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5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5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5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5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5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5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5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5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5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5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5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5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5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5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5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5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5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5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5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5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5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5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5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5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5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5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5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5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5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5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5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5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5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5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5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5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5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5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5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5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5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5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5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5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5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5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5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5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5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5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5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5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5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5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5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5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5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5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5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5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5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5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5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5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5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5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5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5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5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5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5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5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5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5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5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5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5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5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5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5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5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5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5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5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5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5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5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5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5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5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5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5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5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5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5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5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5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5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5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5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5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5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5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5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5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5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5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5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5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5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5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5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5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5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5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5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5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5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5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5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5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5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5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5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5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5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5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5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5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5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5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5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5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5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5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5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5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5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5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5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5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5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5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5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5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5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5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5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5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5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5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5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5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5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5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5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5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5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5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5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5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5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5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5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5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5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5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5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5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5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5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5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5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5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5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5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5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5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5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5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5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5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5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5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5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5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5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5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5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5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5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5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5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5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5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5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5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5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5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5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5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5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5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5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5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5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5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5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5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5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5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5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5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5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5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5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5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5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5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5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5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5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5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5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5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5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5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5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5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5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5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5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5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5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5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5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5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5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5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5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5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5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5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5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5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5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5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5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5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5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5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5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5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5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5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5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5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5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5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5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5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5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5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5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5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5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5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5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5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5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5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5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5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5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5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5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5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5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5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5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5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5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5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5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5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5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5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5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5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5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5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5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5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5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5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5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5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5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5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5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5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5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5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5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5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5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5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5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5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5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5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5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5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5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5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5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5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5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5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5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5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5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5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5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5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5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5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5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5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5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5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5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5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5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5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5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5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5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5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5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5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5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5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5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5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5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5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5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5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5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5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5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5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5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5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5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5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5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5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5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5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5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5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5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5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5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5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5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5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5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5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5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5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5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5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5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5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5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5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5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5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5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5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5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5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5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5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5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5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5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5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5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5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5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5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5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5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5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5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5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5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5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5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5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5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5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5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5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5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5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5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5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5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5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5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5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5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5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5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5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5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5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5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5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5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5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5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5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5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5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5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5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5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5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5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5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5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5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5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5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5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5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5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5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5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5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5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5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5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5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5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5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5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5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5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5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5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5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5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5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5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5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5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5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5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5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5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5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5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5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5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5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5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5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5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5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5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5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5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5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5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5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5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5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5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5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5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5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5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5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5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5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5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5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5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5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5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5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5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5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5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5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5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5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5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5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5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5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5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5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5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5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5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5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5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5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5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5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5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5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5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5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5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5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5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5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5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5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5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5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5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5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5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5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5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5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5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5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5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5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5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5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5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5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5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5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5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5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5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5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5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5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5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5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5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5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5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5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5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5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5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5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5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5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5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5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5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5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5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5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5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5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5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5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5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5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5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5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5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5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5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5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5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5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5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5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5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5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5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5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5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5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5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5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5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5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5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5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5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5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5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5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5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5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5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5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5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5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5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5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5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5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5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5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5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5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5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5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5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5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5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5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5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5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5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5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5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5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5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5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5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5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5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5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5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5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5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5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5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5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5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5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5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5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5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5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5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5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5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5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5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5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5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5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5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5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5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5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5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5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5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5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5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5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5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5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5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5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5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5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5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5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5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5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5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5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5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5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5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5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5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5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5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5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5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5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5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5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5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5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5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5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5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5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5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5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5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5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5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5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5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5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5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5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5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5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5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5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5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5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5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5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5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5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5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5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5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5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5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5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5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5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5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5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5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5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5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5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5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5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5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5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5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5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5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5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5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5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5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5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5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5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5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5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5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5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5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5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5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5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5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5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5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5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5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5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5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5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5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5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5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5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5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5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5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5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5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5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5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5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5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5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5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5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5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5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5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5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5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5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5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5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5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5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5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5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5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5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5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5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5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5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5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5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5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5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5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5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5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5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5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5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5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5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5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5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5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5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5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5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5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5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5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5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5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5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5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5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5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5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5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5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5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5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5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5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5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5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5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5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5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5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5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5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5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5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5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5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5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5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5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5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5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5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5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5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5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5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5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5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5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5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5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5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5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5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5.75" customHeight="1"/>
    <row r="997" spans="1:41" ht="15.75" customHeight="1"/>
    <row r="998" spans="1:41" ht="15.75" customHeight="1"/>
    <row r="999" spans="1:41" ht="15.75" customHeight="1"/>
  </sheetData>
  <mergeCells count="3">
    <mergeCell ref="E1:P1"/>
    <mergeCell ref="Q1:AB1"/>
    <mergeCell ref="AC1:A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7:K13"/>
  <sheetViews>
    <sheetView workbookViewId="0"/>
  </sheetViews>
  <sheetFormatPr defaultColWidth="14.42578125" defaultRowHeight="15" customHeight="1"/>
  <cols>
    <col min="1" max="1" width="15.85546875" customWidth="1"/>
    <col min="6" max="6" width="16.140625" customWidth="1"/>
    <col min="8" max="8" width="15.85546875" customWidth="1"/>
    <col min="10" max="10" width="38.7109375" customWidth="1"/>
  </cols>
  <sheetData>
    <row r="7" spans="1:11">
      <c r="A7" s="62" t="s">
        <v>76</v>
      </c>
      <c r="B7" s="63">
        <f>SUM('Доходы и расходы + кратко показ'!AO34)</f>
        <v>64554000</v>
      </c>
      <c r="H7" s="62" t="s">
        <v>76</v>
      </c>
      <c r="I7" s="63">
        <f>B7</f>
        <v>64554000</v>
      </c>
    </row>
    <row r="8" spans="1:11">
      <c r="A8" s="36" t="s">
        <v>77</v>
      </c>
      <c r="B8" s="63">
        <f>'Доходы и расходы + кратко показ'!AO32</f>
        <v>136457033</v>
      </c>
      <c r="D8" s="64"/>
      <c r="H8" s="36" t="s">
        <v>78</v>
      </c>
      <c r="I8" s="63">
        <f>SUM('Доходы и расходы + кратко показ'!C5:C10)+SUM('Доходы и расходы + кратко показ'!C12:C17)+SUM('Доходы и расходы + кратко показ'!C19:C24)+SUM('Доходы и расходы + кратко показ'!C26:C31)</f>
        <v>78442</v>
      </c>
    </row>
    <row r="9" spans="1:11">
      <c r="A9" s="62" t="s">
        <v>79</v>
      </c>
      <c r="B9" s="63">
        <f>SUM('Доходы и расходы + кратко показ'!AO50)</f>
        <v>54869961.550000004</v>
      </c>
      <c r="H9" s="62" t="s">
        <v>79</v>
      </c>
      <c r="I9" s="63">
        <f>B9/(SUM('Доходы и расходы + кратко показ'!D5:D10)+(SUM('Доходы и расходы + кратко показ'!D12:D17)+(SUM('Доходы и расходы + кратко показ'!D19:D24)+(SUM('Доходы и расходы + кратко показ'!D26:D31)))))</f>
        <v>1225.6787711930665</v>
      </c>
    </row>
    <row r="11" spans="1:11">
      <c r="A11" s="65" t="s">
        <v>80</v>
      </c>
      <c r="B11" s="66">
        <f>B7/(B8-B9)*B8</f>
        <v>107968666.50227095</v>
      </c>
      <c r="C11" s="84" t="s">
        <v>81</v>
      </c>
      <c r="D11" s="82"/>
      <c r="E11" s="82"/>
      <c r="H11" s="65" t="s">
        <v>82</v>
      </c>
      <c r="I11" s="66">
        <f>I7/(I8-I9)</f>
        <v>836.01496384053291</v>
      </c>
      <c r="J11" s="67" t="s">
        <v>83</v>
      </c>
    </row>
    <row r="12" spans="1:11">
      <c r="C12" s="36"/>
      <c r="I12" s="36"/>
      <c r="K12" s="68" t="s">
        <v>84</v>
      </c>
    </row>
    <row r="13" spans="1:11">
      <c r="J13" s="69"/>
      <c r="K13" s="70"/>
    </row>
  </sheetData>
  <mergeCells count="1">
    <mergeCell ref="C11:E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8"/>
  <sheetViews>
    <sheetView workbookViewId="0"/>
  </sheetViews>
  <sheetFormatPr defaultColWidth="14.42578125" defaultRowHeight="15" customHeight="1"/>
  <cols>
    <col min="1" max="1" width="12.85546875" customWidth="1"/>
    <col min="2" max="2" width="16.85546875" customWidth="1"/>
    <col min="3" max="3" width="11.140625" customWidth="1"/>
    <col min="4" max="4" width="21.42578125" customWidth="1"/>
    <col min="5" max="5" width="25.7109375" customWidth="1"/>
  </cols>
  <sheetData>
    <row r="1" spans="1:9">
      <c r="A1" s="71" t="s">
        <v>85</v>
      </c>
    </row>
    <row r="2" spans="1:9">
      <c r="A2" s="4" t="s">
        <v>86</v>
      </c>
      <c r="B2" s="49">
        <f>0.12+0.0527+0.12</f>
        <v>0.29269999999999996</v>
      </c>
      <c r="C2" s="36" t="s">
        <v>87</v>
      </c>
    </row>
    <row r="5" spans="1:9">
      <c r="A5" s="72" t="s">
        <v>88</v>
      </c>
      <c r="B5" s="73" t="s">
        <v>89</v>
      </c>
      <c r="C5" s="73" t="s">
        <v>90</v>
      </c>
      <c r="D5" s="73" t="s">
        <v>91</v>
      </c>
      <c r="E5" s="73" t="s">
        <v>92</v>
      </c>
    </row>
    <row r="6" spans="1:9">
      <c r="A6" s="74">
        <v>1</v>
      </c>
      <c r="B6" s="75">
        <f>SUM('Доходы и расходы + кратко показ'!E61:P61)</f>
        <v>37912494.699999996</v>
      </c>
      <c r="C6" s="75">
        <f>SUM('Доходы и расходы + кратко показ'!E32:P32)-B6</f>
        <v>-1099652.6999999955</v>
      </c>
      <c r="D6" s="75">
        <f>C6/(1+B2)^A6</f>
        <v>-850663.49501043977</v>
      </c>
      <c r="E6" s="75">
        <f>D6</f>
        <v>-850663.49501043977</v>
      </c>
    </row>
    <row r="7" spans="1:9">
      <c r="A7" s="74">
        <v>2</v>
      </c>
      <c r="B7" s="75">
        <f>SUM('Доходы и расходы + кратко показ'!Q61:AB61)</f>
        <v>41622555.149999999</v>
      </c>
      <c r="C7" s="75">
        <f>SUM('Доходы и расходы + кратко показ'!Q32:AB32)-B7</f>
        <v>10676173.850000001</v>
      </c>
      <c r="D7" s="75">
        <f>C7/(1+B2)^A7</f>
        <v>6388812.455975526</v>
      </c>
      <c r="E7" s="75">
        <f t="shared" ref="E7:E8" si="0">E6+D7</f>
        <v>5538148.9609650858</v>
      </c>
      <c r="G7" s="85" t="s">
        <v>93</v>
      </c>
      <c r="H7" s="82"/>
      <c r="I7" s="82"/>
    </row>
    <row r="8" spans="1:9">
      <c r="A8" s="74">
        <v>3</v>
      </c>
      <c r="B8" s="75">
        <f>SUM('Доходы и расходы + кратко показ'!AC61:AN61)</f>
        <v>39888911.700000003</v>
      </c>
      <c r="C8" s="75">
        <f>SUM('Доходы и расходы + кратко показ'!AC32:AN32)-B8</f>
        <v>7456550.299999997</v>
      </c>
      <c r="D8" s="75">
        <f>C8/(1+B2)^A8</f>
        <v>3451792.6958323722</v>
      </c>
      <c r="E8" s="75">
        <f t="shared" si="0"/>
        <v>8989941.6567974575</v>
      </c>
      <c r="G8" s="82"/>
      <c r="H8" s="82"/>
      <c r="I8" s="82"/>
    </row>
  </sheetData>
  <mergeCells count="1">
    <mergeCell ref="G7:I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F13"/>
  <sheetViews>
    <sheetView workbookViewId="0"/>
  </sheetViews>
  <sheetFormatPr defaultColWidth="14.42578125" defaultRowHeight="15" customHeight="1"/>
  <cols>
    <col min="1" max="1" width="12.85546875" customWidth="1"/>
    <col min="2" max="2" width="16.85546875" customWidth="1"/>
    <col min="4" max="4" width="21.42578125" customWidth="1"/>
    <col min="5" max="5" width="21.5703125" customWidth="1"/>
  </cols>
  <sheetData>
    <row r="2" spans="1:6">
      <c r="A2" s="4" t="s">
        <v>86</v>
      </c>
      <c r="B2" s="49">
        <f>0.12+0.0527+0.12</f>
        <v>0.29269999999999996</v>
      </c>
      <c r="C2" s="36" t="s">
        <v>87</v>
      </c>
    </row>
    <row r="5" spans="1:6">
      <c r="A5" s="72" t="s">
        <v>88</v>
      </c>
      <c r="B5" s="73" t="s">
        <v>89</v>
      </c>
      <c r="C5" s="73" t="s">
        <v>90</v>
      </c>
      <c r="D5" s="73" t="s">
        <v>91</v>
      </c>
      <c r="E5" s="73" t="s">
        <v>92</v>
      </c>
    </row>
    <row r="6" spans="1:6">
      <c r="A6" s="74">
        <v>1</v>
      </c>
      <c r="B6" s="75">
        <f>SUM('Доходы и расходы + кратко показ'!E61:P61)</f>
        <v>37912494.699999996</v>
      </c>
      <c r="C6" s="75">
        <f>SUM('Доходы и расходы + кратко показ'!E32:P32)-B6</f>
        <v>-1099652.6999999955</v>
      </c>
      <c r="D6" s="75">
        <f>C6/(1+B2)^A6</f>
        <v>-850663.49501043977</v>
      </c>
      <c r="E6" s="75">
        <f>D6</f>
        <v>-850663.49501043977</v>
      </c>
    </row>
    <row r="7" spans="1:6">
      <c r="A7" s="74">
        <v>2</v>
      </c>
      <c r="B7" s="75">
        <f>SUM('Доходы и расходы + кратко показ'!Q61:AB61)</f>
        <v>41622555.149999999</v>
      </c>
      <c r="C7" s="75">
        <f>SUM('Доходы и расходы + кратко показ'!Q32:AB32)-B7</f>
        <v>10676173.850000001</v>
      </c>
      <c r="D7" s="75">
        <f>C7/(1+B2)^A7</f>
        <v>6388812.455975526</v>
      </c>
      <c r="E7" s="75">
        <f t="shared" ref="E7:E8" si="0">E6+D7</f>
        <v>5538148.9609650858</v>
      </c>
    </row>
    <row r="8" spans="1:6">
      <c r="A8" s="74">
        <v>3</v>
      </c>
      <c r="B8" s="75">
        <f>SUM('Доходы и расходы + кратко показ'!AC61:AN61)</f>
        <v>39888911.700000003</v>
      </c>
      <c r="C8" s="75">
        <f>SUM('Доходы и расходы + кратко показ'!AC32:AN32)-B8</f>
        <v>7456550.299999997</v>
      </c>
      <c r="D8" s="75">
        <f>C8/(1+B2)^A8</f>
        <v>3451792.6958323722</v>
      </c>
      <c r="E8" s="75">
        <f t="shared" si="0"/>
        <v>8989941.6567974575</v>
      </c>
    </row>
    <row r="9" spans="1:6">
      <c r="D9" s="76" t="s">
        <v>69</v>
      </c>
      <c r="E9" s="66">
        <f>SUM(D6:D8)-'Доходы и расходы + кратко показ'!B75</f>
        <v>7013441.6567974575</v>
      </c>
      <c r="F9" s="77" t="s">
        <v>94</v>
      </c>
    </row>
    <row r="10" spans="1:6">
      <c r="D10" s="76" t="s">
        <v>71</v>
      </c>
      <c r="E10" s="78">
        <f>IRR(D6:D8)</f>
        <v>7.016560319599435</v>
      </c>
      <c r="F10" s="79" t="s">
        <v>95</v>
      </c>
    </row>
    <row r="11" spans="1:6">
      <c r="D11" s="76" t="s">
        <v>74</v>
      </c>
      <c r="E11" s="80">
        <f>E9/'Доходы и расходы + кратко показ'!B75</f>
        <v>3.5484147011370895</v>
      </c>
      <c r="F11" s="79" t="s">
        <v>96</v>
      </c>
    </row>
    <row r="12" spans="1:6">
      <c r="D12" s="76"/>
    </row>
    <row r="13" spans="1:6">
      <c r="D13" s="6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Доходы и расходы + кратко показ</vt:lpstr>
      <vt:lpstr>Точка безубыточности</vt:lpstr>
      <vt:lpstr>Период возврата инвестиций</vt:lpstr>
      <vt:lpstr>NVP + IRR + 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</dc:creator>
  <cp:lastModifiedBy>Nazar</cp:lastModifiedBy>
  <dcterms:created xsi:type="dcterms:W3CDTF">2006-09-16T00:00:00Z</dcterms:created>
  <dcterms:modified xsi:type="dcterms:W3CDTF">2023-04-13T16:38:59Z</dcterms:modified>
</cp:coreProperties>
</file>