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ression Output" sheetId="1" r:id="rId4"/>
    <sheet state="visible" name="Data" sheetId="2" r:id="rId5"/>
    <sheet state="visible" name="(X^TX)^I" sheetId="3" r:id="rId6"/>
  </sheets>
  <definedNames>
    <definedName name="sr_3">Data!$V$1</definedName>
    <definedName name="ts">'Regression Output'!$D$14:$D$21</definedName>
    <definedName name="p_omni">'Regression Output'!$B$24</definedName>
    <definedName name="X">Data!$A$14:$H$216</definedName>
    <definedName name="aic">'Regression Output'!$D$8</definedName>
    <definedName name="jb">'Regression Output'!$D$24</definedName>
    <definedName name="significance">Data!$B$1</definedName>
    <definedName name="e">Data!$Y$4</definedName>
    <definedName name="mu">Data!$V$7</definedName>
    <definedName name="b">Data!$V$6</definedName>
    <definedName name="a">Data!$V$5</definedName>
    <definedName name="msm">Data!$S$2</definedName>
    <definedName name="sdr_4">Data!$Y$2</definedName>
    <definedName name="d">Data!$Y$3</definedName>
    <definedName name="bic">'Regression Output'!$D$9</definedName>
    <definedName name="ses">'Regression Output'!$C$14:$C$21</definedName>
    <definedName name="zs">Data!$V$10</definedName>
    <definedName name="n">'Regression Output'!$B$8</definedName>
    <definedName name="sdr_3">Data!$V$2</definedName>
    <definedName name="ll">'Regression Output'!$D$7</definedName>
    <definedName name="f">Data!$Y$5</definedName>
    <definedName name="r_2">'Regression Output'!$D$3</definedName>
    <definedName name="ssdr">Data!$AB$1</definedName>
    <definedName name="w_2">Data!$V$4</definedName>
    <definedName name="sr_4">Data!$Y$1</definedName>
    <definedName name="fstat">'Regression Output'!$D$5</definedName>
    <definedName name="skew">'Regression Output'!$B$25</definedName>
    <definedName name="ps">'Regression Output'!$E$14:$E$21</definedName>
    <definedName name="c_">Data!$V$3</definedName>
    <definedName name="omni">'Regression Output'!$B$23</definedName>
    <definedName name="sst">Data!$P$1</definedName>
    <definedName name="dfr">'Regression Output'!$B$9</definedName>
    <definedName name="ybar">Data!$I$1</definedName>
    <definedName name="dfm">'Regression Output'!$B$10</definedName>
    <definedName name="ssm">Data!$S$1</definedName>
    <definedName name="kurt">'Regression Output'!$B$26</definedName>
    <definedName name="XTXI">'(X^TX)^I'!$B$3:$I$10</definedName>
    <definedName name="y">Data!$I$14:$I$216</definedName>
    <definedName name="r_">Data!$Y$8</definedName>
    <definedName name="lbs">'Regression Output'!$F$14:$F$21</definedName>
    <definedName name="ubs">'Regression Output'!$G$14:$G$21</definedName>
    <definedName name="t_critical">Data!$B$2</definedName>
    <definedName name="v">Data!$Y$7</definedName>
    <definedName name="zk">Data!$Y$10</definedName>
    <definedName name="betas">'Regression Output'!$B$14:$B$21</definedName>
    <definedName name="g">Data!$Y$6</definedName>
    <definedName name="mse">Data!$M$2</definedName>
    <definedName name="dw">'Regression Output'!$D$23</definedName>
    <definedName name="p_jb">'Regression Output'!$D$25</definedName>
    <definedName name="sse">Data!$M$1</definedName>
    <definedName name="r_2_adj">'Regression Output'!$D$4</definedName>
    <definedName name="p_f">'Regression Output'!$D$6</definedName>
  </definedNames>
  <calcPr/>
</workbook>
</file>

<file path=xl/sharedStrings.xml><?xml version="1.0" encoding="utf-8"?>
<sst xmlns="http://schemas.openxmlformats.org/spreadsheetml/2006/main" count="231" uniqueCount="84">
  <si>
    <t>Formula Based Output</t>
  </si>
  <si>
    <t>statsmodels.api  - High Precision Output</t>
  </si>
  <si>
    <t>statsmodels.api  - Summary Output</t>
  </si>
  <si>
    <t>Dep. Variable:</t>
  </si>
  <si>
    <t>unemp</t>
  </si>
  <si>
    <t>R-squared:</t>
  </si>
  <si>
    <t>Model:</t>
  </si>
  <si>
    <t>OLS</t>
  </si>
  <si>
    <t>Adj. R-squared:</t>
  </si>
  <si>
    <t>Method:</t>
  </si>
  <si>
    <t>Least Squares</t>
  </si>
  <si>
    <t>F-statistic:</t>
  </si>
  <si>
    <t>Date:</t>
  </si>
  <si>
    <t>Prob (F-statistic):</t>
  </si>
  <si>
    <t>Time:</t>
  </si>
  <si>
    <t>Log-Likelihood:</t>
  </si>
  <si>
    <t>No. Observations:</t>
  </si>
  <si>
    <t>AIC:</t>
  </si>
  <si>
    <t>Df Residuals:</t>
  </si>
  <si>
    <t>BIC:</t>
  </si>
  <si>
    <t>Df Model:</t>
  </si>
  <si>
    <t>Covariance Type:</t>
  </si>
  <si>
    <t>nonrobust</t>
  </si>
  <si>
    <t>coef</t>
  </si>
  <si>
    <t>std err</t>
  </si>
  <si>
    <t>t</t>
  </si>
  <si>
    <t>P&gt;|t|</t>
  </si>
  <si>
    <t>[0.025</t>
  </si>
  <si>
    <t>0.975]</t>
  </si>
  <si>
    <t>constant</t>
  </si>
  <si>
    <t>realgdp</t>
  </si>
  <si>
    <t>realcons</t>
  </si>
  <si>
    <t>realgovt</t>
  </si>
  <si>
    <t>realdpi</t>
  </si>
  <si>
    <t>cpi</t>
  </si>
  <si>
    <t>m1</t>
  </si>
  <si>
    <t>pop</t>
  </si>
  <si>
    <t>Omnibus:</t>
  </si>
  <si>
    <t>Durbin-Watson:</t>
  </si>
  <si>
    <t>Prob(Omnibus):</t>
  </si>
  <si>
    <t>Jarque-Bera (JB):</t>
  </si>
  <si>
    <t>Skew:</t>
  </si>
  <si>
    <t>Prob(JB):</t>
  </si>
  <si>
    <t>Kurtosis:</t>
  </si>
  <si>
    <t>Cond. No.</t>
  </si>
  <si>
    <t>Signicance:</t>
  </si>
  <si>
    <t>y_bar:</t>
  </si>
  <si>
    <t>SSE:</t>
  </si>
  <si>
    <t>SST:</t>
  </si>
  <si>
    <t>SSM:</t>
  </si>
  <si>
    <t>SR3:</t>
  </si>
  <si>
    <t>SR4:</t>
  </si>
  <si>
    <t>SSDR:</t>
  </si>
  <si>
    <t>Critical T:</t>
  </si>
  <si>
    <t>MSE:</t>
  </si>
  <si>
    <t>MSM:</t>
  </si>
  <si>
    <t>sdev(r)^3:</t>
  </si>
  <si>
    <t>sdev(r)^4:</t>
  </si>
  <si>
    <t>c:</t>
  </si>
  <si>
    <t>d:</t>
  </si>
  <si>
    <t>w2:</t>
  </si>
  <si>
    <t>e:</t>
  </si>
  <si>
    <t>a:</t>
  </si>
  <si>
    <t>f:</t>
  </si>
  <si>
    <t>b:</t>
  </si>
  <si>
    <t>g:</t>
  </si>
  <si>
    <t>mu:</t>
  </si>
  <si>
    <t>v:</t>
  </si>
  <si>
    <t>r:</t>
  </si>
  <si>
    <t>zs:</t>
  </si>
  <si>
    <t>zk:</t>
  </si>
  <si>
    <t>X</t>
  </si>
  <si>
    <t>y</t>
  </si>
  <si>
    <t>y_hat</t>
  </si>
  <si>
    <t>error</t>
  </si>
  <si>
    <t>error^2</t>
  </si>
  <si>
    <t>(y-y_bar)^2</t>
  </si>
  <si>
    <t>(y_hat - y_bar)^2</t>
  </si>
  <si>
    <t>error^3</t>
  </si>
  <si>
    <t>error^4</t>
  </si>
  <si>
    <t>diff_error^2</t>
  </si>
  <si>
    <t>XTXI</t>
  </si>
  <si>
    <t>feature index</t>
  </si>
  <si>
    <t>Diagonal Elements of XTXI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</si>
</sst>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d, d mmmm yyyy"/>
    <numFmt numFmtId="165" formatCode="0.0000000"/>
    <numFmt numFmtId="166" formatCode="0.00000"/>
    <numFmt numFmtId="167" formatCode="0.000000"/>
  </numFmts>
  <fonts count="10">
    <font>
      <sz val="10.0"/>
      <color rgb="FF000000"/>
      <name val="Arial"/>
      <scheme val="minor"/>
    </font>
    <font>
      <b/>
      <sz val="12.0"/>
      <color rgb="FF0000FF"/>
      <name val="Arial"/>
      <scheme val="minor"/>
    </font>
    <font>
      <b/>
      <sz val="9.0"/>
      <color rgb="FF000000"/>
      <name val="&quot;Helvetica Neue&quot;"/>
    </font>
    <font>
      <sz val="9.0"/>
      <color rgb="FF999999"/>
      <name val="&quot;Helvetica Neue&quot;"/>
    </font>
    <font>
      <sz val="9.0"/>
      <color rgb="FF000000"/>
      <name val="&quot;Helvetica Neue&quot;"/>
    </font>
    <font>
      <sz val="9.0"/>
      <color theme="1"/>
      <name val="&quot;Helvetica Neue&quot;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9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  <xf borderId="0" fillId="2" fontId="3" numFmtId="0" xfId="0" applyAlignment="1" applyFont="1">
      <alignment horizontal="right" readingOrder="0"/>
    </xf>
    <xf borderId="0" fillId="2" fontId="4" numFmtId="0" xfId="0" applyAlignment="1" applyFont="1">
      <alignment horizontal="right" readingOrder="0"/>
    </xf>
    <xf borderId="0" fillId="3" fontId="2" numFmtId="0" xfId="0" applyAlignment="1" applyFill="1" applyFont="1">
      <alignment horizontal="right" readingOrder="0"/>
    </xf>
    <xf borderId="0" fillId="3" fontId="3" numFmtId="0" xfId="0" applyAlignment="1" applyFont="1">
      <alignment horizontal="right" readingOrder="0"/>
    </xf>
    <xf borderId="0" fillId="3" fontId="4" numFmtId="0" xfId="0" applyAlignment="1" applyFont="1">
      <alignment horizontal="right" readingOrder="0"/>
    </xf>
    <xf borderId="0" fillId="3" fontId="3" numFmtId="164" xfId="0" applyAlignment="1" applyFont="1" applyNumberFormat="1">
      <alignment horizontal="right" readingOrder="0"/>
    </xf>
    <xf borderId="0" fillId="3" fontId="4" numFmtId="11" xfId="0" applyAlignment="1" applyFont="1" applyNumberFormat="1">
      <alignment horizontal="right" readingOrder="0"/>
    </xf>
    <xf borderId="0" fillId="3" fontId="4" numFmtId="164" xfId="0" applyAlignment="1" applyFont="1" applyNumberFormat="1">
      <alignment horizontal="right" readingOrder="0"/>
    </xf>
    <xf borderId="0" fillId="2" fontId="3" numFmtId="21" xfId="0" applyAlignment="1" applyFont="1" applyNumberFormat="1">
      <alignment horizontal="right" readingOrder="0"/>
    </xf>
    <xf borderId="0" fillId="2" fontId="4" numFmtId="21" xfId="0" applyAlignment="1" applyFont="1" applyNumberFormat="1">
      <alignment horizontal="right" readingOrder="0"/>
    </xf>
    <xf borderId="0" fillId="3" fontId="2" numFmtId="0" xfId="0" applyAlignment="1" applyFont="1">
      <alignment horizontal="right"/>
    </xf>
    <xf borderId="0" fillId="3" fontId="4" numFmtId="0" xfId="0" applyAlignment="1" applyFont="1">
      <alignment horizontal="right"/>
    </xf>
    <xf borderId="0" fillId="2" fontId="2" numFmtId="0" xfId="0" applyAlignment="1" applyFont="1">
      <alignment horizontal="right"/>
    </xf>
    <xf borderId="0" fillId="2" fontId="4" numFmtId="0" xfId="0" applyAlignment="1" applyFont="1">
      <alignment horizontal="right"/>
    </xf>
    <xf borderId="0" fillId="3" fontId="4" numFmtId="165" xfId="0" applyAlignment="1" applyFont="1" applyNumberFormat="1">
      <alignment horizontal="right" readingOrder="0"/>
    </xf>
    <xf borderId="0" fillId="2" fontId="4" numFmtId="165" xfId="0" applyAlignment="1" applyFont="1" applyNumberFormat="1">
      <alignment horizontal="right" readingOrder="0"/>
    </xf>
    <xf borderId="0" fillId="0" fontId="5" numFmtId="0" xfId="0" applyFont="1"/>
    <xf borderId="0" fillId="2" fontId="4" numFmtId="166" xfId="0" applyAlignment="1" applyFont="1" applyNumberFormat="1">
      <alignment horizontal="right" readingOrder="0"/>
    </xf>
    <xf borderId="0" fillId="3" fontId="4" numFmtId="166" xfId="0" applyAlignment="1" applyFont="1" applyNumberFormat="1">
      <alignment horizontal="right" readingOrder="0"/>
    </xf>
    <xf borderId="0" fillId="0" fontId="6" numFmtId="11" xfId="0" applyAlignment="1" applyFont="1" applyNumberFormat="1">
      <alignment readingOrder="0"/>
    </xf>
    <xf borderId="0" fillId="3" fontId="4" numFmtId="167" xfId="0" applyAlignment="1" applyFont="1" applyNumberFormat="1">
      <alignment horizontal="right" readingOrder="0"/>
    </xf>
    <xf borderId="0" fillId="2" fontId="4" numFmtId="167" xfId="0" applyAlignment="1" applyFont="1" applyNumberFormat="1">
      <alignment horizontal="right" readingOrder="0"/>
    </xf>
    <xf borderId="0" fillId="0" fontId="7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Font="1"/>
    <xf borderId="0" fillId="0" fontId="7" numFmtId="0" xfId="0" applyFont="1"/>
    <xf borderId="0" fillId="0" fontId="8" numFmtId="0" xfId="0" applyAlignment="1" applyFont="1">
      <alignment horizontal="center" vertical="bottom"/>
    </xf>
    <xf borderId="1" fillId="0" fontId="8" numFmtId="0" xfId="0" applyAlignment="1" applyBorder="1" applyFont="1">
      <alignment horizontal="center" vertical="bottom"/>
    </xf>
    <xf borderId="2" fillId="0" fontId="7" numFmtId="0" xfId="0" applyAlignment="1" applyBorder="1" applyFont="1">
      <alignment readingOrder="0"/>
    </xf>
    <xf borderId="3" fillId="4" fontId="9" numFmtId="0" xfId="0" applyAlignment="1" applyBorder="1" applyFill="1" applyFont="1">
      <alignment vertical="bottom"/>
    </xf>
    <xf borderId="4" fillId="4" fontId="9" numFmtId="0" xfId="0" applyAlignment="1" applyBorder="1" applyFont="1">
      <alignment vertical="bottom"/>
    </xf>
    <xf borderId="5" fillId="4" fontId="6" numFmtId="0" xfId="0" applyBorder="1" applyFont="1"/>
    <xf borderId="2" fillId="4" fontId="6" numFmtId="0" xfId="0" applyBorder="1" applyFont="1"/>
    <xf borderId="0" fillId="0" fontId="9" numFmtId="0" xfId="0" applyAlignment="1" applyFont="1">
      <alignment horizontal="right" vertical="bottom"/>
    </xf>
    <xf borderId="1" fillId="0" fontId="9" numFmtId="0" xfId="0" applyAlignment="1" applyBorder="1" applyFont="1">
      <alignment horizontal="right" vertical="bottom"/>
    </xf>
    <xf borderId="2" fillId="0" fontId="6" numFmtId="0" xfId="0" applyBorder="1" applyFont="1"/>
    <xf borderId="6" fillId="4" fontId="9" numFmtId="0" xfId="0" applyAlignment="1" applyBorder="1" applyFont="1">
      <alignment vertical="bottom"/>
    </xf>
    <xf borderId="2" fillId="4" fontId="9" numFmtId="0" xfId="0" applyAlignment="1" applyBorder="1" applyFont="1">
      <alignment vertical="bottom"/>
    </xf>
    <xf borderId="1" fillId="0" fontId="6" numFmtId="0" xfId="0" applyBorder="1" applyFont="1"/>
    <xf borderId="5" fillId="4" fontId="9" numFmtId="0" xfId="0" applyAlignment="1" applyBorder="1" applyFont="1">
      <alignment vertical="bottom"/>
    </xf>
    <xf borderId="7" fillId="0" fontId="6" numFmtId="0" xfId="0" applyBorder="1" applyFont="1"/>
    <xf borderId="8" fillId="0" fontId="6" numFmtId="0" xfId="0" applyBorder="1" applyFont="1"/>
    <xf borderId="5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6.75"/>
    <col customWidth="1" min="2" max="2" width="12.75"/>
    <col customWidth="1" min="3" max="3" width="16.38"/>
    <col customWidth="1" min="4" max="9" width="12.75"/>
    <col customWidth="1" min="10" max="10" width="24.0"/>
    <col customWidth="1" min="11" max="11" width="14.75"/>
    <col customWidth="1" min="18" max="18" width="19.75"/>
    <col customWidth="1" min="19" max="19" width="21.63"/>
    <col customWidth="1" min="20" max="20" width="19.38"/>
  </cols>
  <sheetData>
    <row r="1">
      <c r="A1" s="1" t="s">
        <v>0</v>
      </c>
      <c r="J1" s="1" t="s">
        <v>1</v>
      </c>
      <c r="R1" s="1" t="s">
        <v>2</v>
      </c>
    </row>
    <row r="3">
      <c r="A3" s="2" t="s">
        <v>3</v>
      </c>
      <c r="B3" s="3" t="s">
        <v>4</v>
      </c>
      <c r="C3" s="2" t="s">
        <v>5</v>
      </c>
      <c r="D3" s="4">
        <f>1-sse/sst</f>
        <v>0.8764203252</v>
      </c>
      <c r="J3" s="2" t="s">
        <v>3</v>
      </c>
      <c r="K3" s="4" t="s">
        <v>4</v>
      </c>
      <c r="L3" s="2" t="s">
        <v>5</v>
      </c>
      <c r="M3" s="4">
        <v>0.876420325169208</v>
      </c>
      <c r="R3" s="2" t="s">
        <v>3</v>
      </c>
      <c r="S3" s="4" t="s">
        <v>4</v>
      </c>
      <c r="T3" s="2" t="s">
        <v>5</v>
      </c>
      <c r="U3" s="4">
        <v>0.876</v>
      </c>
    </row>
    <row r="4">
      <c r="A4" s="5" t="s">
        <v>6</v>
      </c>
      <c r="B4" s="6" t="s">
        <v>7</v>
      </c>
      <c r="C4" s="5" t="s">
        <v>8</v>
      </c>
      <c r="D4" s="7">
        <f>1 - (sse / sst) * (n - 1) / dfr</f>
        <v>0.8719841317</v>
      </c>
      <c r="J4" s="5" t="s">
        <v>6</v>
      </c>
      <c r="K4" s="7" t="s">
        <v>7</v>
      </c>
      <c r="L4" s="5" t="s">
        <v>8</v>
      </c>
      <c r="M4" s="7">
        <v>0.871984131713744</v>
      </c>
      <c r="R4" s="5" t="s">
        <v>6</v>
      </c>
      <c r="S4" s="7" t="s">
        <v>7</v>
      </c>
      <c r="T4" s="5" t="s">
        <v>8</v>
      </c>
      <c r="U4" s="7">
        <v>0.872</v>
      </c>
    </row>
    <row r="5">
      <c r="A5" s="2" t="s">
        <v>9</v>
      </c>
      <c r="B5" s="3" t="s">
        <v>10</v>
      </c>
      <c r="C5" s="2" t="s">
        <v>11</v>
      </c>
      <c r="D5" s="4">
        <f>msm/mse</f>
        <v>197.5613404</v>
      </c>
      <c r="J5" s="2" t="s">
        <v>9</v>
      </c>
      <c r="K5" s="4" t="s">
        <v>10</v>
      </c>
      <c r="L5" s="2" t="s">
        <v>11</v>
      </c>
      <c r="M5" s="4">
        <v>197.561340362574</v>
      </c>
      <c r="R5" s="2" t="s">
        <v>9</v>
      </c>
      <c r="S5" s="4" t="s">
        <v>10</v>
      </c>
      <c r="T5" s="2" t="s">
        <v>11</v>
      </c>
      <c r="U5" s="4">
        <v>197.6</v>
      </c>
    </row>
    <row r="6">
      <c r="A6" s="5" t="s">
        <v>12</v>
      </c>
      <c r="B6" s="8">
        <v>45061.0</v>
      </c>
      <c r="C6" s="5" t="s">
        <v>13</v>
      </c>
      <c r="D6" s="9">
        <f>_xlfn.F.DIST.RT(fstat,dfm,dfr)</f>
        <v>0</v>
      </c>
      <c r="J6" s="5" t="s">
        <v>12</v>
      </c>
      <c r="K6" s="10">
        <v>45061.0</v>
      </c>
      <c r="L6" s="5" t="s">
        <v>13</v>
      </c>
      <c r="M6" s="9">
        <v>6.21439766655964E-85</v>
      </c>
      <c r="R6" s="5" t="s">
        <v>12</v>
      </c>
      <c r="S6" s="10">
        <v>45061.0</v>
      </c>
      <c r="T6" s="5" t="s">
        <v>13</v>
      </c>
      <c r="U6" s="9">
        <v>6.21E-85</v>
      </c>
    </row>
    <row r="7">
      <c r="A7" s="2" t="s">
        <v>14</v>
      </c>
      <c r="B7" s="11">
        <v>0.40479166666666666</v>
      </c>
      <c r="C7" s="2" t="s">
        <v>15</v>
      </c>
      <c r="D7" s="4">
        <f>n * LN(1 / (2 * PI() * sse / n)) / 2 - (n / 2)</f>
        <v>-151.9443288</v>
      </c>
      <c r="J7" s="2" t="s">
        <v>14</v>
      </c>
      <c r="K7" s="12">
        <v>0.40479166666666666</v>
      </c>
      <c r="L7" s="2" t="s">
        <v>15</v>
      </c>
      <c r="M7" s="4">
        <v>-151.944328834033</v>
      </c>
      <c r="R7" s="2" t="s">
        <v>14</v>
      </c>
      <c r="S7" s="12">
        <v>0.40479166666666666</v>
      </c>
      <c r="T7" s="2" t="s">
        <v>15</v>
      </c>
      <c r="U7" s="4">
        <v>-151.94</v>
      </c>
    </row>
    <row r="8">
      <c r="A8" s="5" t="s">
        <v>16</v>
      </c>
      <c r="B8" s="7">
        <f>count(y)</f>
        <v>203</v>
      </c>
      <c r="C8" s="5" t="s">
        <v>17</v>
      </c>
      <c r="D8" s="7">
        <f> 2 * (dfm+1) - 2 * ll</f>
        <v>319.8886577</v>
      </c>
      <c r="J8" s="5" t="s">
        <v>16</v>
      </c>
      <c r="K8" s="7">
        <v>203.0</v>
      </c>
      <c r="L8" s="5" t="s">
        <v>17</v>
      </c>
      <c r="M8" s="7">
        <v>319.888657668066</v>
      </c>
      <c r="R8" s="5" t="s">
        <v>16</v>
      </c>
      <c r="S8" s="7">
        <v>203.0</v>
      </c>
      <c r="T8" s="5" t="s">
        <v>17</v>
      </c>
      <c r="U8" s="7">
        <v>319.9</v>
      </c>
    </row>
    <row r="9">
      <c r="A9" s="2" t="s">
        <v>18</v>
      </c>
      <c r="B9" s="4">
        <f>B8-counta(A14:A21)</f>
        <v>195</v>
      </c>
      <c r="C9" s="2" t="s">
        <v>19</v>
      </c>
      <c r="D9" s="4">
        <f>-2 * ll + ln(n) * (dfm+1)</f>
        <v>346.3943055</v>
      </c>
      <c r="J9" s="2" t="s">
        <v>18</v>
      </c>
      <c r="K9" s="4">
        <v>195.0</v>
      </c>
      <c r="L9" s="2" t="s">
        <v>19</v>
      </c>
      <c r="M9" s="4">
        <v>346.3943055004</v>
      </c>
      <c r="R9" s="2" t="s">
        <v>18</v>
      </c>
      <c r="S9" s="4">
        <v>195.0</v>
      </c>
      <c r="T9" s="2" t="s">
        <v>19</v>
      </c>
      <c r="U9" s="4">
        <v>346.4</v>
      </c>
    </row>
    <row r="10">
      <c r="A10" s="5" t="s">
        <v>20</v>
      </c>
      <c r="B10" s="7">
        <f>counta(A14:A21)-1</f>
        <v>7</v>
      </c>
      <c r="C10" s="13"/>
      <c r="D10" s="14"/>
      <c r="J10" s="5" t="s">
        <v>20</v>
      </c>
      <c r="K10" s="7">
        <v>7.0</v>
      </c>
      <c r="L10" s="13"/>
      <c r="M10" s="14"/>
      <c r="R10" s="5" t="s">
        <v>20</v>
      </c>
      <c r="S10" s="7">
        <v>7.0</v>
      </c>
      <c r="T10" s="13"/>
      <c r="U10" s="14"/>
    </row>
    <row r="11">
      <c r="A11" s="2" t="s">
        <v>21</v>
      </c>
      <c r="B11" s="3" t="s">
        <v>22</v>
      </c>
      <c r="C11" s="15"/>
      <c r="D11" s="16"/>
      <c r="J11" s="2" t="s">
        <v>21</v>
      </c>
      <c r="K11" s="4" t="s">
        <v>22</v>
      </c>
      <c r="L11" s="15"/>
      <c r="M11" s="16"/>
      <c r="R11" s="2" t="s">
        <v>21</v>
      </c>
      <c r="S11" s="4" t="s">
        <v>22</v>
      </c>
      <c r="T11" s="15"/>
      <c r="U11" s="16"/>
    </row>
    <row r="13">
      <c r="A13" s="16"/>
      <c r="B13" s="2" t="s">
        <v>23</v>
      </c>
      <c r="C13" s="2" t="s">
        <v>24</v>
      </c>
      <c r="D13" s="2" t="s">
        <v>25</v>
      </c>
      <c r="E13" s="2" t="s">
        <v>26</v>
      </c>
      <c r="F13" s="2" t="str">
        <f>"["&amp;(1-significance)/2</f>
        <v>[0.025</v>
      </c>
      <c r="G13" s="2" t="str">
        <f>significance + (1-significance)/2 &amp; "]"</f>
        <v>0.975]</v>
      </c>
      <c r="J13" s="16"/>
      <c r="K13" s="2" t="s">
        <v>23</v>
      </c>
      <c r="L13" s="2" t="s">
        <v>24</v>
      </c>
      <c r="M13" s="2" t="s">
        <v>25</v>
      </c>
      <c r="N13" s="2" t="s">
        <v>26</v>
      </c>
      <c r="O13" s="2" t="s">
        <v>27</v>
      </c>
      <c r="P13" s="2" t="s">
        <v>28</v>
      </c>
      <c r="R13" s="16"/>
      <c r="S13" s="2" t="s">
        <v>23</v>
      </c>
      <c r="T13" s="2" t="s">
        <v>24</v>
      </c>
      <c r="U13" s="2" t="s">
        <v>25</v>
      </c>
      <c r="V13" s="2" t="s">
        <v>26</v>
      </c>
      <c r="W13" s="2" t="s">
        <v>27</v>
      </c>
      <c r="X13" s="2" t="s">
        <v>28</v>
      </c>
    </row>
    <row r="14">
      <c r="A14" s="5" t="s">
        <v>29</v>
      </c>
      <c r="B14" s="17">
        <f t="array" ref="B14:B21">MMULT(XTXI,MMULT(TRANSPOSE(X),y))</f>
        <v>-17.53910366</v>
      </c>
      <c r="C14" s="17">
        <f>sqrt('(X^TX)^I'!M3*mse)</f>
        <v>2.806322299</v>
      </c>
      <c r="D14" s="17">
        <f t="shared" ref="D14:D21" si="1">B14/C14</f>
        <v>-6.24985365</v>
      </c>
      <c r="E14" s="17">
        <f>_xlfn.T.DIST.2T(ABS(D14),dfr)</f>
        <v>0.000000002532927423</v>
      </c>
      <c r="F14" s="17">
        <f>B14-C14*t_critical</f>
        <v>-23.07374387</v>
      </c>
      <c r="G14" s="17">
        <f>B14+C14*t_critical</f>
        <v>-12.00446345</v>
      </c>
      <c r="J14" s="5" t="s">
        <v>29</v>
      </c>
      <c r="K14" s="7">
        <v>-17.539104</v>
      </c>
      <c r="L14" s="7">
        <v>2.806322</v>
      </c>
      <c r="M14" s="7">
        <v>-6.249854</v>
      </c>
      <c r="N14" s="7">
        <v>2.532927E-9</v>
      </c>
      <c r="O14" s="7">
        <v>-23.073744</v>
      </c>
      <c r="P14" s="7">
        <v>-12.004463</v>
      </c>
      <c r="R14" s="5" t="s">
        <v>29</v>
      </c>
      <c r="S14" s="7">
        <v>-17.5391</v>
      </c>
      <c r="T14" s="7">
        <v>2.806</v>
      </c>
      <c r="U14" s="7">
        <v>-6.25</v>
      </c>
      <c r="V14" s="7">
        <v>0.0</v>
      </c>
      <c r="W14" s="7">
        <v>-23.074</v>
      </c>
      <c r="X14" s="7">
        <v>-12.004</v>
      </c>
    </row>
    <row r="15">
      <c r="A15" s="2" t="s">
        <v>30</v>
      </c>
      <c r="B15" s="18">
        <v>-0.011649839709682475</v>
      </c>
      <c r="C15" s="18">
        <f>sqrt('(X^TX)^I'!M4*mse)</f>
        <v>0.0004298029446</v>
      </c>
      <c r="D15" s="18">
        <f t="shared" si="1"/>
        <v>-27.10507188</v>
      </c>
      <c r="E15" s="18">
        <f>_xlfn.T.DIST.2T(ABS(D15),dfr)</f>
        <v>0</v>
      </c>
      <c r="F15" s="18">
        <f>B15-C15*t_critical</f>
        <v>-0.01249749882</v>
      </c>
      <c r="G15" s="18">
        <f>B15+C15*t_critical</f>
        <v>-0.0108021806</v>
      </c>
      <c r="J15" s="2" t="s">
        <v>30</v>
      </c>
      <c r="K15" s="4">
        <v>-0.01165</v>
      </c>
      <c r="L15" s="4">
        <v>4.3E-4</v>
      </c>
      <c r="M15" s="4">
        <v>-27.105072</v>
      </c>
      <c r="N15" s="4">
        <v>4.704738E-68</v>
      </c>
      <c r="O15" s="4">
        <v>-0.012497</v>
      </c>
      <c r="P15" s="4">
        <v>-0.010802</v>
      </c>
      <c r="R15" s="2" t="s">
        <v>30</v>
      </c>
      <c r="S15" s="4">
        <v>-0.0116</v>
      </c>
      <c r="T15" s="4">
        <v>0.0</v>
      </c>
      <c r="U15" s="4">
        <v>-27.105</v>
      </c>
      <c r="V15" s="4">
        <v>0.0</v>
      </c>
      <c r="W15" s="4">
        <v>-0.012</v>
      </c>
      <c r="X15" s="4">
        <v>-0.011</v>
      </c>
    </row>
    <row r="16">
      <c r="A16" s="5" t="s">
        <v>31</v>
      </c>
      <c r="B16" s="17">
        <v>0.008693911793482556</v>
      </c>
      <c r="C16" s="17">
        <f>sqrt('(X^TX)^I'!M5*mse)</f>
        <v>0.0008646629243</v>
      </c>
      <c r="D16" s="17">
        <f t="shared" si="1"/>
        <v>10.05468322</v>
      </c>
      <c r="E16" s="17">
        <f>_xlfn.T.DIST.2T(ABS(D16),dfr)</f>
        <v>0</v>
      </c>
      <c r="F16" s="17">
        <f>B16-C16*t_critical</f>
        <v>0.006988620071</v>
      </c>
      <c r="G16" s="17">
        <f>B16+C16*t_critical</f>
        <v>0.01039920352</v>
      </c>
      <c r="J16" s="5" t="s">
        <v>31</v>
      </c>
      <c r="K16" s="7">
        <v>0.008694</v>
      </c>
      <c r="L16" s="7">
        <v>8.65E-4</v>
      </c>
      <c r="M16" s="7">
        <v>10.054683</v>
      </c>
      <c r="N16" s="7">
        <v>1.991447E-19</v>
      </c>
      <c r="O16" s="7">
        <v>0.006989</v>
      </c>
      <c r="P16" s="7">
        <v>0.010399</v>
      </c>
      <c r="R16" s="5" t="s">
        <v>31</v>
      </c>
      <c r="S16" s="7">
        <v>0.0087</v>
      </c>
      <c r="T16" s="7">
        <v>0.001</v>
      </c>
      <c r="U16" s="7">
        <v>10.055</v>
      </c>
      <c r="V16" s="7">
        <v>0.0</v>
      </c>
      <c r="W16" s="7">
        <v>0.007</v>
      </c>
      <c r="X16" s="7">
        <v>0.01</v>
      </c>
    </row>
    <row r="17">
      <c r="A17" s="2" t="s">
        <v>32</v>
      </c>
      <c r="B17" s="18">
        <v>-0.0030065848128395523</v>
      </c>
      <c r="C17" s="18">
        <f>sqrt('(X^TX)^I'!M6*mse)</f>
        <v>0.0006232357854</v>
      </c>
      <c r="D17" s="18">
        <f t="shared" si="1"/>
        <v>-4.824153046</v>
      </c>
      <c r="E17" s="18">
        <f>_xlfn.T.DIST.2T(ABS(D17),dfr)</f>
        <v>0.000002828657244</v>
      </c>
      <c r="F17" s="18">
        <f>B17-C17*t_critical</f>
        <v>-0.004235732954</v>
      </c>
      <c r="G17" s="18">
        <f>B17+C17*t_critical</f>
        <v>-0.001777436672</v>
      </c>
      <c r="J17" s="2" t="s">
        <v>32</v>
      </c>
      <c r="K17" s="4">
        <v>-0.003007</v>
      </c>
      <c r="L17" s="4">
        <v>6.23E-4</v>
      </c>
      <c r="M17" s="4">
        <v>-4.824153</v>
      </c>
      <c r="N17" s="4">
        <v>2.828657E-6</v>
      </c>
      <c r="O17" s="4">
        <v>-0.004236</v>
      </c>
      <c r="P17" s="4">
        <v>-0.001777</v>
      </c>
      <c r="R17" s="2" t="s">
        <v>32</v>
      </c>
      <c r="S17" s="4">
        <v>-0.003</v>
      </c>
      <c r="T17" s="4">
        <v>0.001</v>
      </c>
      <c r="U17" s="4">
        <v>-4.824</v>
      </c>
      <c r="V17" s="4">
        <v>0.0</v>
      </c>
      <c r="W17" s="4">
        <v>-0.004</v>
      </c>
      <c r="X17" s="4">
        <v>-0.002</v>
      </c>
    </row>
    <row r="18">
      <c r="A18" s="5" t="s">
        <v>33</v>
      </c>
      <c r="B18" s="17">
        <v>0.002923399774029889</v>
      </c>
      <c r="C18" s="17">
        <f>sqrt('(X^TX)^I'!M7*mse)</f>
        <v>0.0007109026995</v>
      </c>
      <c r="D18" s="17">
        <f t="shared" si="1"/>
        <v>4.112236141</v>
      </c>
      <c r="E18" s="17">
        <f>_xlfn.T.DIST.2T(ABS(D18),dfr)</f>
        <v>0.00005772641944</v>
      </c>
      <c r="F18" s="17">
        <f>B18-C18*t_critical</f>
        <v>0.00152135459</v>
      </c>
      <c r="G18" s="17">
        <f>B18+C18*t_critical</f>
        <v>0.004325444958</v>
      </c>
      <c r="J18" s="5" t="s">
        <v>33</v>
      </c>
      <c r="K18" s="7">
        <v>0.002923</v>
      </c>
      <c r="L18" s="7">
        <v>7.11E-4</v>
      </c>
      <c r="M18" s="7">
        <v>4.112236</v>
      </c>
      <c r="N18" s="7">
        <v>5.772642E-5</v>
      </c>
      <c r="O18" s="7">
        <v>0.001521</v>
      </c>
      <c r="P18" s="7">
        <v>0.004325</v>
      </c>
      <c r="R18" s="5" t="s">
        <v>33</v>
      </c>
      <c r="S18" s="7">
        <v>0.0029</v>
      </c>
      <c r="T18" s="7">
        <v>0.001</v>
      </c>
      <c r="U18" s="7">
        <v>4.112</v>
      </c>
      <c r="V18" s="7">
        <v>0.0</v>
      </c>
      <c r="W18" s="7">
        <v>0.002</v>
      </c>
      <c r="X18" s="7">
        <v>0.004</v>
      </c>
    </row>
    <row r="19">
      <c r="A19" s="2" t="s">
        <v>34</v>
      </c>
      <c r="B19" s="18">
        <v>0.07986066757807464</v>
      </c>
      <c r="C19" s="18">
        <f>sqrt('(X^TX)^I'!M8*mse)</f>
        <v>0.006112763757</v>
      </c>
      <c r="D19" s="18">
        <f t="shared" si="1"/>
        <v>13.06457615</v>
      </c>
      <c r="E19" s="18">
        <f>_xlfn.T.DIST.2T(ABS(D19),dfr)</f>
        <v>0</v>
      </c>
      <c r="F19" s="18">
        <f>B19-C19*t_critical</f>
        <v>0.06780505013</v>
      </c>
      <c r="G19" s="18">
        <f>B19+C19*t_critical</f>
        <v>0.09191628502</v>
      </c>
      <c r="J19" s="2" t="s">
        <v>34</v>
      </c>
      <c r="K19" s="4">
        <v>0.079861</v>
      </c>
      <c r="L19" s="4">
        <v>0.006113</v>
      </c>
      <c r="M19" s="4">
        <v>13.064576</v>
      </c>
      <c r="N19" s="4">
        <v>1.972339E-28</v>
      </c>
      <c r="O19" s="4">
        <v>0.067805</v>
      </c>
      <c r="P19" s="4">
        <v>0.091916</v>
      </c>
      <c r="R19" s="2" t="s">
        <v>34</v>
      </c>
      <c r="S19" s="4">
        <v>0.0799</v>
      </c>
      <c r="T19" s="4">
        <v>0.006</v>
      </c>
      <c r="U19" s="4">
        <v>13.065</v>
      </c>
      <c r="V19" s="4">
        <v>0.0</v>
      </c>
      <c r="W19" s="4">
        <v>0.068</v>
      </c>
      <c r="X19" s="4">
        <v>0.092</v>
      </c>
    </row>
    <row r="20">
      <c r="A20" s="5" t="s">
        <v>35</v>
      </c>
      <c r="B20" s="17">
        <v>-0.003042724262654506</v>
      </c>
      <c r="C20" s="17">
        <f>sqrt('(X^TX)^I'!M9*mse)</f>
        <v>0.0006153654107</v>
      </c>
      <c r="D20" s="17">
        <f t="shared" si="1"/>
        <v>-4.944581236</v>
      </c>
      <c r="E20" s="17">
        <f>_xlfn.T.DIST.2T(ABS(D20),dfr)</f>
        <v>0.000001641259398</v>
      </c>
      <c r="F20" s="17">
        <f>B20-C20*t_critical</f>
        <v>-0.004256350419</v>
      </c>
      <c r="G20" s="17">
        <f>B20+C20*t_critical</f>
        <v>-0.001829098107</v>
      </c>
      <c r="J20" s="5" t="s">
        <v>35</v>
      </c>
      <c r="K20" s="7">
        <v>-0.003043</v>
      </c>
      <c r="L20" s="7">
        <v>6.15E-4</v>
      </c>
      <c r="M20" s="7">
        <v>-4.944581</v>
      </c>
      <c r="N20" s="7">
        <v>1.641259E-6</v>
      </c>
      <c r="O20" s="7">
        <v>-0.004256</v>
      </c>
      <c r="P20" s="7">
        <v>-0.001829</v>
      </c>
      <c r="R20" s="5" t="s">
        <v>35</v>
      </c>
      <c r="S20" s="7">
        <v>-0.003</v>
      </c>
      <c r="T20" s="7">
        <v>0.001</v>
      </c>
      <c r="U20" s="7">
        <v>-4.945</v>
      </c>
      <c r="V20" s="7">
        <v>0.0</v>
      </c>
      <c r="W20" s="7">
        <v>-0.004</v>
      </c>
      <c r="X20" s="7">
        <v>-0.002</v>
      </c>
    </row>
    <row r="21">
      <c r="A21" s="2" t="s">
        <v>36</v>
      </c>
      <c r="B21" s="18">
        <v>0.19067361976959774</v>
      </c>
      <c r="C21" s="18">
        <f>sqrt('(X^TX)^I'!M10*mse)</f>
        <v>0.01790969472</v>
      </c>
      <c r="D21" s="18">
        <f t="shared" si="1"/>
        <v>10.64639139</v>
      </c>
      <c r="E21" s="18">
        <f>_xlfn.T.DIST.2T(ABS(D21),dfr)</f>
        <v>0</v>
      </c>
      <c r="F21" s="18">
        <f>B21-C21*t_critical</f>
        <v>0.1553520473</v>
      </c>
      <c r="G21" s="18">
        <f>B21+C21*t_critical</f>
        <v>0.2259951923</v>
      </c>
      <c r="J21" s="2" t="s">
        <v>36</v>
      </c>
      <c r="K21" s="4">
        <v>0.190674</v>
      </c>
      <c r="L21" s="4">
        <v>0.01791</v>
      </c>
      <c r="M21" s="4">
        <v>10.646391</v>
      </c>
      <c r="N21" s="4">
        <v>3.691092E-21</v>
      </c>
      <c r="O21" s="4">
        <v>0.155352</v>
      </c>
      <c r="P21" s="4">
        <v>0.225995</v>
      </c>
      <c r="R21" s="2" t="s">
        <v>36</v>
      </c>
      <c r="S21" s="4">
        <v>0.1907</v>
      </c>
      <c r="T21" s="4">
        <v>0.018</v>
      </c>
      <c r="U21" s="4">
        <v>10.646</v>
      </c>
      <c r="V21" s="4">
        <v>0.0</v>
      </c>
      <c r="W21" s="4">
        <v>0.155</v>
      </c>
      <c r="X21" s="4">
        <v>0.226</v>
      </c>
    </row>
    <row r="23">
      <c r="A23" s="2" t="s">
        <v>37</v>
      </c>
      <c r="B23" s="4">
        <f>zs^2+zk^2</f>
        <v>0.4147865898</v>
      </c>
      <c r="C23" s="2" t="s">
        <v>38</v>
      </c>
      <c r="D23" s="4">
        <f>ssdr/sse</f>
        <v>0.7789642115</v>
      </c>
      <c r="J23" s="2" t="s">
        <v>37</v>
      </c>
      <c r="K23" s="4">
        <v>0.414786589482281</v>
      </c>
      <c r="L23" s="2" t="s">
        <v>38</v>
      </c>
      <c r="M23" s="4">
        <v>0.778964211500831</v>
      </c>
      <c r="R23" s="2" t="s">
        <v>37</v>
      </c>
      <c r="S23" s="4">
        <v>0.415</v>
      </c>
      <c r="T23" s="2" t="s">
        <v>38</v>
      </c>
      <c r="U23" s="4">
        <v>0.779</v>
      </c>
    </row>
    <row r="24">
      <c r="A24" s="5" t="s">
        <v>39</v>
      </c>
      <c r="B24" s="7">
        <f>_xlfn.CHISQ.DIST.RT(omni,2)</f>
        <v>0.8126999564</v>
      </c>
      <c r="C24" s="5" t="s">
        <v>40</v>
      </c>
      <c r="D24" s="7">
        <f>(n/6)*(skew^2+((kurt-3)^2)/4)</f>
        <v>0.2040254592</v>
      </c>
      <c r="J24" s="5" t="s">
        <v>39</v>
      </c>
      <c r="K24" s="7">
        <v>0.81269995650579</v>
      </c>
      <c r="L24" s="5" t="s">
        <v>40</v>
      </c>
      <c r="M24" s="7">
        <v>0.204025458972291</v>
      </c>
      <c r="R24" s="5" t="s">
        <v>39</v>
      </c>
      <c r="S24" s="7">
        <v>0.813</v>
      </c>
      <c r="T24" s="5" t="s">
        <v>40</v>
      </c>
      <c r="U24" s="7">
        <v>0.204</v>
      </c>
    </row>
    <row r="25">
      <c r="A25" s="2" t="s">
        <v>41</v>
      </c>
      <c r="B25" s="4">
        <f>sr_3/(n*sdr_3)</f>
        <v>0.05666730279</v>
      </c>
      <c r="C25" s="2" t="s">
        <v>42</v>
      </c>
      <c r="D25" s="4">
        <f>_xlfn.CHISQ.DIST.RT(jb,2)</f>
        <v>0.9030180565</v>
      </c>
      <c r="J25" s="2" t="s">
        <v>41</v>
      </c>
      <c r="K25" s="4">
        <v>0.0566673027279313</v>
      </c>
      <c r="L25" s="2" t="s">
        <v>42</v>
      </c>
      <c r="M25" s="4">
        <v>0.903018056639872</v>
      </c>
      <c r="R25" s="2" t="s">
        <v>41</v>
      </c>
      <c r="S25" s="4">
        <v>0.057</v>
      </c>
      <c r="T25" s="2" t="s">
        <v>42</v>
      </c>
      <c r="U25" s="4">
        <v>0.903</v>
      </c>
    </row>
    <row r="26">
      <c r="A26" s="5" t="s">
        <v>43</v>
      </c>
      <c r="B26" s="7">
        <f>sr_4/(n*sdr_4)</f>
        <v>3.106190884</v>
      </c>
      <c r="C26" s="5" t="s">
        <v>44</v>
      </c>
      <c r="D26" s="9"/>
      <c r="J26" s="5" t="s">
        <v>43</v>
      </c>
      <c r="K26" s="7">
        <v>3.10619088348303</v>
      </c>
      <c r="L26" s="5" t="s">
        <v>44</v>
      </c>
      <c r="M26" s="9">
        <v>861000.0</v>
      </c>
      <c r="R26" s="5" t="s">
        <v>43</v>
      </c>
      <c r="S26" s="7">
        <v>3.106</v>
      </c>
      <c r="T26" s="5" t="s">
        <v>44</v>
      </c>
      <c r="U26" s="9">
        <v>861000.0</v>
      </c>
    </row>
    <row r="27">
      <c r="R27" s="19"/>
    </row>
    <row r="30">
      <c r="A30" s="2" t="s">
        <v>3</v>
      </c>
      <c r="B30" s="3" t="s">
        <v>4</v>
      </c>
      <c r="C30" s="2" t="s">
        <v>5</v>
      </c>
      <c r="D30" s="20">
        <f t="shared" ref="D30:D36" si="2">D3-M3</f>
        <v>0</v>
      </c>
    </row>
    <row r="31">
      <c r="A31" s="5" t="s">
        <v>6</v>
      </c>
      <c r="B31" s="6" t="s">
        <v>7</v>
      </c>
      <c r="C31" s="5" t="s">
        <v>8</v>
      </c>
      <c r="D31" s="21">
        <f t="shared" si="2"/>
        <v>0</v>
      </c>
      <c r="S31" s="22"/>
    </row>
    <row r="32">
      <c r="A32" s="2" t="s">
        <v>9</v>
      </c>
      <c r="B32" s="3" t="s">
        <v>10</v>
      </c>
      <c r="C32" s="2" t="s">
        <v>11</v>
      </c>
      <c r="D32" s="20">
        <f t="shared" si="2"/>
        <v>-0.0000000002191313797</v>
      </c>
      <c r="S32" s="22"/>
    </row>
    <row r="33">
      <c r="A33" s="5" t="s">
        <v>12</v>
      </c>
      <c r="B33" s="8">
        <v>45061.0</v>
      </c>
      <c r="C33" s="5" t="s">
        <v>13</v>
      </c>
      <c r="D33" s="21">
        <f t="shared" si="2"/>
        <v>0</v>
      </c>
      <c r="S33" s="22"/>
    </row>
    <row r="34">
      <c r="A34" s="2" t="s">
        <v>14</v>
      </c>
      <c r="B34" s="11">
        <v>0.40479166666666666</v>
      </c>
      <c r="C34" s="2" t="s">
        <v>15</v>
      </c>
      <c r="D34" s="20">
        <f t="shared" si="2"/>
        <v>0</v>
      </c>
      <c r="S34" s="22"/>
    </row>
    <row r="35">
      <c r="A35" s="5" t="s">
        <v>16</v>
      </c>
      <c r="B35" s="23">
        <f t="shared" ref="B35:B37" si="3">B8-K8</f>
        <v>0</v>
      </c>
      <c r="C35" s="5" t="s">
        <v>17</v>
      </c>
      <c r="D35" s="21">
        <f t="shared" si="2"/>
        <v>0</v>
      </c>
      <c r="S35" s="22"/>
    </row>
    <row r="36">
      <c r="A36" s="2" t="s">
        <v>18</v>
      </c>
      <c r="B36" s="24">
        <f t="shared" si="3"/>
        <v>0</v>
      </c>
      <c r="C36" s="2" t="s">
        <v>19</v>
      </c>
      <c r="D36" s="20">
        <f t="shared" si="2"/>
        <v>0</v>
      </c>
      <c r="S36" s="22"/>
    </row>
    <row r="37">
      <c r="A37" s="5" t="s">
        <v>20</v>
      </c>
      <c r="B37" s="23">
        <f t="shared" si="3"/>
        <v>0</v>
      </c>
      <c r="C37" s="13"/>
      <c r="D37" s="14"/>
      <c r="S37" s="22"/>
    </row>
    <row r="38">
      <c r="A38" s="2" t="s">
        <v>21</v>
      </c>
      <c r="B38" s="3" t="s">
        <v>22</v>
      </c>
      <c r="C38" s="15"/>
      <c r="D38" s="16"/>
      <c r="S38" s="22"/>
    </row>
    <row r="40">
      <c r="A40" s="16"/>
      <c r="B40" s="2" t="s">
        <v>23</v>
      </c>
      <c r="C40" s="2" t="s">
        <v>24</v>
      </c>
      <c r="D40" s="2" t="s">
        <v>25</v>
      </c>
      <c r="E40" s="2" t="s">
        <v>26</v>
      </c>
      <c r="F40" s="2" t="str">
        <f>"["&amp;(1-significance)/2</f>
        <v>[0.025</v>
      </c>
      <c r="G40" s="2" t="str">
        <f>significance + (1-significance)/2 &amp; "]"</f>
        <v>0.975]</v>
      </c>
    </row>
    <row r="41">
      <c r="A41" s="5" t="s">
        <v>29</v>
      </c>
      <c r="B41" s="23">
        <f t="shared" ref="B41:G41" si="4">B14-K14</f>
        <v>0.0000003400241901</v>
      </c>
      <c r="C41" s="23">
        <f t="shared" si="4"/>
        <v>0.0000002985680152</v>
      </c>
      <c r="D41" s="23">
        <f t="shared" si="4"/>
        <v>0.0000003502871708</v>
      </c>
      <c r="E41" s="23">
        <f t="shared" si="4"/>
        <v>0</v>
      </c>
      <c r="F41" s="23">
        <f t="shared" si="4"/>
        <v>0.000000133623427</v>
      </c>
      <c r="G41" s="23">
        <f t="shared" si="4"/>
        <v>-0.0000004535750406</v>
      </c>
    </row>
    <row r="42">
      <c r="A42" s="2" t="s">
        <v>30</v>
      </c>
      <c r="B42" s="24">
        <f t="shared" ref="B42:G42" si="5">B15-K15</f>
        <v>0.0000001602903175</v>
      </c>
      <c r="C42" s="24">
        <f t="shared" si="5"/>
        <v>-0.0000001970553918</v>
      </c>
      <c r="D42" s="24">
        <f t="shared" si="5"/>
        <v>0.0000001157125915</v>
      </c>
      <c r="E42" s="24">
        <f t="shared" si="5"/>
        <v>0</v>
      </c>
      <c r="F42" s="24">
        <f t="shared" si="5"/>
        <v>-0.0000004988182858</v>
      </c>
      <c r="G42" s="24">
        <f t="shared" si="5"/>
        <v>-0.0000001806010792</v>
      </c>
    </row>
    <row r="43">
      <c r="A43" s="5" t="s">
        <v>31</v>
      </c>
      <c r="B43" s="23">
        <f t="shared" ref="B43:G43" si="6">B16-K16</f>
        <v>-0.00000008820651744</v>
      </c>
      <c r="C43" s="23">
        <f t="shared" si="6"/>
        <v>-0.0000003370757358</v>
      </c>
      <c r="D43" s="23">
        <f t="shared" si="6"/>
        <v>0.0000002176031906</v>
      </c>
      <c r="E43" s="23">
        <f t="shared" si="6"/>
        <v>0</v>
      </c>
      <c r="F43" s="23">
        <f t="shared" si="6"/>
        <v>-0.0000003799287328</v>
      </c>
      <c r="G43" s="23">
        <f t="shared" si="6"/>
        <v>0.0000002035156979</v>
      </c>
    </row>
    <row r="44">
      <c r="A44" s="2" t="s">
        <v>32</v>
      </c>
      <c r="B44" s="24">
        <f t="shared" ref="B44:G44" si="7">B17-K17</f>
        <v>0.0000004151871604</v>
      </c>
      <c r="C44" s="24">
        <f t="shared" si="7"/>
        <v>0.0000002357854044</v>
      </c>
      <c r="D44" s="24">
        <f t="shared" si="7"/>
        <v>-0.0000000464887</v>
      </c>
      <c r="E44" s="24">
        <f t="shared" si="7"/>
        <v>0</v>
      </c>
      <c r="F44" s="24">
        <f t="shared" si="7"/>
        <v>0.0000002670462904</v>
      </c>
      <c r="G44" s="24">
        <f t="shared" si="7"/>
        <v>-0.0000004366719695</v>
      </c>
    </row>
    <row r="45">
      <c r="A45" s="5" t="s">
        <v>33</v>
      </c>
      <c r="B45" s="23">
        <f t="shared" ref="B45:G45" si="8">B18-K18</f>
        <v>0.0000003997740299</v>
      </c>
      <c r="C45" s="23">
        <f t="shared" si="8"/>
        <v>-0.0000000973004622</v>
      </c>
      <c r="D45" s="23">
        <f t="shared" si="8"/>
        <v>0.0000001413601964</v>
      </c>
      <c r="E45" s="23">
        <f t="shared" si="8"/>
        <v>0</v>
      </c>
      <c r="F45" s="23">
        <f t="shared" si="8"/>
        <v>0.0000003545899438</v>
      </c>
      <c r="G45" s="23">
        <f t="shared" si="8"/>
        <v>0.000000444958116</v>
      </c>
    </row>
    <row r="46">
      <c r="A46" s="2" t="s">
        <v>34</v>
      </c>
      <c r="B46" s="24">
        <f t="shared" ref="B46:G46" si="9">B19-K19</f>
        <v>-0.0000003324219254</v>
      </c>
      <c r="C46" s="24">
        <f t="shared" si="9"/>
        <v>-0.0000002362427893</v>
      </c>
      <c r="D46" s="24">
        <f t="shared" si="9"/>
        <v>0.0000001475519404</v>
      </c>
      <c r="E46" s="24">
        <f t="shared" si="9"/>
        <v>0</v>
      </c>
      <c r="F46" s="24">
        <f t="shared" si="9"/>
        <v>0.00000005013165691</v>
      </c>
      <c r="G46" s="24">
        <f t="shared" si="9"/>
        <v>0.0000002850244924</v>
      </c>
    </row>
    <row r="47">
      <c r="A47" s="5" t="s">
        <v>35</v>
      </c>
      <c r="B47" s="23">
        <f t="shared" ref="B47:G47" si="10">B20-K20</f>
        <v>0.0000002757373455</v>
      </c>
      <c r="C47" s="23">
        <f t="shared" si="10"/>
        <v>0.0000003654106758</v>
      </c>
      <c r="D47" s="23">
        <f t="shared" si="10"/>
        <v>-0.0000002355828306</v>
      </c>
      <c r="E47" s="23">
        <f t="shared" si="10"/>
        <v>0</v>
      </c>
      <c r="F47" s="23">
        <f t="shared" si="10"/>
        <v>-0.0000003504185999</v>
      </c>
      <c r="G47" s="23">
        <f t="shared" si="10"/>
        <v>-0.00000009810670914</v>
      </c>
    </row>
    <row r="48">
      <c r="A48" s="2" t="s">
        <v>36</v>
      </c>
      <c r="B48" s="24">
        <f t="shared" ref="B48:G48" si="11">B21-K21</f>
        <v>-0.0000003802304023</v>
      </c>
      <c r="C48" s="24">
        <f t="shared" si="11"/>
        <v>-0.0000003052779352</v>
      </c>
      <c r="D48" s="24">
        <f t="shared" si="11"/>
        <v>0.0000003946387608</v>
      </c>
      <c r="E48" s="24">
        <f t="shared" si="11"/>
        <v>0</v>
      </c>
      <c r="F48" s="24">
        <f t="shared" si="11"/>
        <v>0.00000004728176078</v>
      </c>
      <c r="G48" s="24">
        <f t="shared" si="11"/>
        <v>0.0000001922574347</v>
      </c>
    </row>
    <row r="50">
      <c r="A50" s="2" t="s">
        <v>37</v>
      </c>
      <c r="B50" s="24">
        <f t="shared" ref="B50:B53" si="12">B23-K23</f>
        <v>0.0000000003044841046</v>
      </c>
      <c r="C50" s="2" t="s">
        <v>38</v>
      </c>
      <c r="D50" s="24">
        <f t="shared" ref="D50:D52" si="13">D23-M23</f>
        <v>0</v>
      </c>
    </row>
    <row r="51">
      <c r="A51" s="5" t="s">
        <v>39</v>
      </c>
      <c r="B51" s="23">
        <f t="shared" si="12"/>
        <v>-0.0000000001237266956</v>
      </c>
      <c r="C51" s="5" t="s">
        <v>40</v>
      </c>
      <c r="D51" s="23">
        <f t="shared" si="13"/>
        <v>0.0000000002637168539</v>
      </c>
    </row>
    <row r="52">
      <c r="A52" s="2" t="s">
        <v>41</v>
      </c>
      <c r="B52" s="24">
        <f t="shared" si="12"/>
        <v>0</v>
      </c>
      <c r="C52" s="2" t="s">
        <v>42</v>
      </c>
      <c r="D52" s="24">
        <f t="shared" si="13"/>
        <v>-0.000000000119069643</v>
      </c>
    </row>
    <row r="53">
      <c r="A53" s="5" t="s">
        <v>43</v>
      </c>
      <c r="B53" s="23">
        <f t="shared" si="12"/>
        <v>0</v>
      </c>
      <c r="C53" s="5" t="s">
        <v>44</v>
      </c>
      <c r="D53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45</v>
      </c>
      <c r="B1" s="26">
        <v>0.95</v>
      </c>
      <c r="H1" s="25" t="s">
        <v>46</v>
      </c>
      <c r="I1" s="27">
        <f>AVERAGE(I14:I216)</f>
        <v>5.884729064</v>
      </c>
      <c r="L1" s="25" t="s">
        <v>47</v>
      </c>
      <c r="M1" s="27">
        <f>sum(M14:M216)</f>
        <v>53.1074582</v>
      </c>
      <c r="O1" s="25" t="s">
        <v>48</v>
      </c>
      <c r="P1" s="27">
        <f>sum(P14:P216)</f>
        <v>429.7426601</v>
      </c>
      <c r="R1" s="25" t="s">
        <v>49</v>
      </c>
      <c r="S1" s="27">
        <f>SUM(S14:S216)</f>
        <v>376.6352019</v>
      </c>
      <c r="U1" s="25" t="s">
        <v>50</v>
      </c>
      <c r="V1" s="27">
        <f>sum(V14:V216)</f>
        <v>1.539280603</v>
      </c>
      <c r="X1" s="25" t="s">
        <v>51</v>
      </c>
      <c r="Y1" s="27">
        <f>sum(Y14:Y216)</f>
        <v>43.1561938</v>
      </c>
      <c r="AA1" s="25" t="s">
        <v>52</v>
      </c>
      <c r="AB1" s="27">
        <f>sum(AB15:AB216)</f>
        <v>41.3688093</v>
      </c>
    </row>
    <row r="2">
      <c r="A2" s="25" t="s">
        <v>53</v>
      </c>
      <c r="B2" s="26">
        <f>-_xlfn.t.inv((1-significance)/2,dfr)</f>
        <v>1.972204051</v>
      </c>
      <c r="L2" s="25" t="s">
        <v>54</v>
      </c>
      <c r="M2" s="27">
        <f>sse/dfr</f>
        <v>0.2723459395</v>
      </c>
      <c r="R2" s="25" t="s">
        <v>55</v>
      </c>
      <c r="S2" s="27">
        <f>S1/dfm</f>
        <v>53.80502884</v>
      </c>
      <c r="U2" s="25" t="s">
        <v>56</v>
      </c>
      <c r="V2" s="27">
        <f>_xlfn.STDEV.P($L$14:$L$216)^3</f>
        <v>0.1338101991</v>
      </c>
      <c r="X2" s="25" t="s">
        <v>57</v>
      </c>
      <c r="Y2" s="27">
        <f>_xlfn.STDEV.P($L$14:$L$216)^4</f>
        <v>0.06844141125</v>
      </c>
    </row>
    <row r="3">
      <c r="U3" s="25" t="s">
        <v>58</v>
      </c>
      <c r="V3" s="27">
        <f>3*(n^2+27*n-70)*(n+1)*(n+3)/((n-2)*(n+5)*(n+7)*(n+9))</f>
        <v>3.157739965</v>
      </c>
      <c r="X3" s="25" t="s">
        <v>59</v>
      </c>
      <c r="Y3" s="27">
        <f>sqrt(((n+1)^2*(n+3)*(n+5))/(24*n*(n-2)*(n-3)))</f>
        <v>3.017371464</v>
      </c>
    </row>
    <row r="4">
      <c r="U4" s="25" t="s">
        <v>60</v>
      </c>
      <c r="V4" s="27">
        <f>-1+sqrt(2*(c_-1))</f>
        <v>1.077373325</v>
      </c>
      <c r="X4" s="25" t="s">
        <v>61</v>
      </c>
      <c r="Y4" s="27">
        <f>(6*(n^2-5*n+2))/((n+7)*(n+9))*sqrt((6*(n+3)*(n+5))/(n*(n-2)*(n-3)))</f>
        <v>0.961521035</v>
      </c>
    </row>
    <row r="5">
      <c r="U5" s="25" t="s">
        <v>62</v>
      </c>
      <c r="V5" s="27">
        <f>sqrt((w_2-1)/2)</f>
        <v>0.1966892532</v>
      </c>
      <c r="X5" s="25" t="s">
        <v>63</v>
      </c>
      <c r="Y5" s="27">
        <f>6+(8/e)*(2/e+sqrt(1+4/e^2))</f>
        <v>42.50858165</v>
      </c>
    </row>
    <row r="6">
      <c r="U6" s="25" t="s">
        <v>64</v>
      </c>
      <c r="V6" s="27">
        <f>1/sqrt(ln(SQRT(w_2)))</f>
        <v>5.180374698</v>
      </c>
      <c r="X6" s="25" t="s">
        <v>65</v>
      </c>
      <c r="Y6" s="27">
        <f>d*(kurt-3*(n-1)/(n+1))*sqrt(2/(f-4))</f>
        <v>0.09324663882</v>
      </c>
    </row>
    <row r="7">
      <c r="U7" s="25" t="s">
        <v>66</v>
      </c>
      <c r="V7" s="27">
        <f>a*skew*sqrt(((n+1)*(n+3))/(6*(n-2)))</f>
        <v>0.06579429128</v>
      </c>
      <c r="X7" s="25" t="s">
        <v>67</v>
      </c>
      <c r="Y7" s="27">
        <f>(1-(2/f))/(1+g)</f>
        <v>0.8716703467</v>
      </c>
    </row>
    <row r="8">
      <c r="U8" s="28"/>
      <c r="X8" s="25" t="s">
        <v>68</v>
      </c>
      <c r="Y8" s="27">
        <f>2/(9*f)</f>
        <v>0.005227702587</v>
      </c>
    </row>
    <row r="9">
      <c r="U9" s="28"/>
      <c r="X9" s="28"/>
    </row>
    <row r="10">
      <c r="U10" s="25" t="s">
        <v>69</v>
      </c>
      <c r="V10" s="27">
        <f>b*ln(mu+SQRT(mu^2+1))</f>
        <v>0.3405936506</v>
      </c>
      <c r="X10" s="25" t="s">
        <v>70</v>
      </c>
      <c r="Y10" s="27">
        <f>(1-r_-v^(1/3))/sqrt(r_)</f>
        <v>0.5466100575</v>
      </c>
    </row>
    <row r="12">
      <c r="A12" s="29" t="s">
        <v>71</v>
      </c>
      <c r="I12" s="30" t="s">
        <v>72</v>
      </c>
      <c r="K12" s="31" t="s">
        <v>73</v>
      </c>
      <c r="L12" s="31" t="s">
        <v>74</v>
      </c>
      <c r="M12" s="31" t="s">
        <v>75</v>
      </c>
      <c r="P12" s="31" t="s">
        <v>76</v>
      </c>
      <c r="S12" s="31" t="s">
        <v>77</v>
      </c>
      <c r="V12" s="31" t="s">
        <v>78</v>
      </c>
      <c r="Y12" s="31" t="s">
        <v>79</v>
      </c>
      <c r="AB12" s="31" t="s">
        <v>80</v>
      </c>
    </row>
    <row r="13">
      <c r="A13" s="32" t="s">
        <v>29</v>
      </c>
      <c r="B13" s="32" t="s">
        <v>30</v>
      </c>
      <c r="C13" s="32" t="s">
        <v>31</v>
      </c>
      <c r="D13" s="32" t="s">
        <v>32</v>
      </c>
      <c r="E13" s="32" t="s">
        <v>33</v>
      </c>
      <c r="F13" s="32" t="s">
        <v>34</v>
      </c>
      <c r="G13" s="32" t="s">
        <v>35</v>
      </c>
      <c r="H13" s="33" t="s">
        <v>36</v>
      </c>
      <c r="I13" s="33" t="s">
        <v>4</v>
      </c>
      <c r="K13" s="34"/>
      <c r="L13" s="34"/>
      <c r="M13" s="34"/>
      <c r="P13" s="34"/>
      <c r="S13" s="34"/>
      <c r="V13" s="34"/>
      <c r="Y13" s="34"/>
      <c r="AB13" s="35"/>
    </row>
    <row r="14">
      <c r="A14" s="36">
        <v>1.0</v>
      </c>
      <c r="B14" s="36">
        <v>2710.349</v>
      </c>
      <c r="C14" s="36">
        <v>1707.4</v>
      </c>
      <c r="D14" s="36">
        <v>470.045</v>
      </c>
      <c r="E14" s="36">
        <v>1886.9</v>
      </c>
      <c r="F14" s="36">
        <v>28.98</v>
      </c>
      <c r="G14" s="36">
        <v>139.7</v>
      </c>
      <c r="H14" s="37">
        <v>177.146</v>
      </c>
      <c r="I14" s="37">
        <v>5.8</v>
      </c>
      <c r="K14" s="38">
        <f t="array" ref="K14">MMULT(A14:H14,betas)</f>
        <v>5.499045419</v>
      </c>
      <c r="L14" s="38">
        <f t="shared" ref="L14:L216" si="1">I14-K14</f>
        <v>0.3009545812</v>
      </c>
      <c r="M14" s="38">
        <f t="shared" ref="M14:M216" si="2">L14^2</f>
        <v>0.09057365994</v>
      </c>
      <c r="P14" s="38">
        <f>(I14-ybar)^2</f>
        <v>0.007179014293</v>
      </c>
      <c r="S14" s="38">
        <f>(K14-ybar)^2</f>
        <v>0.1487518742</v>
      </c>
      <c r="V14" s="38">
        <f t="shared" ref="V14:V216" si="3">L14^3</f>
        <v>0.02725855789</v>
      </c>
      <c r="Y14" s="38">
        <f t="shared" ref="Y14:Y216" si="4">L14^4</f>
        <v>0.008203587875</v>
      </c>
      <c r="AB14" s="34"/>
    </row>
    <row r="15">
      <c r="A15" s="36">
        <v>1.0</v>
      </c>
      <c r="B15" s="36">
        <v>2778.801</v>
      </c>
      <c r="C15" s="36">
        <v>1733.7</v>
      </c>
      <c r="D15" s="36">
        <v>481.301</v>
      </c>
      <c r="E15" s="36">
        <v>1919.7</v>
      </c>
      <c r="F15" s="36">
        <v>29.15</v>
      </c>
      <c r="G15" s="36">
        <v>141.7</v>
      </c>
      <c r="H15" s="37">
        <v>177.83</v>
      </c>
      <c r="I15" s="37">
        <v>5.1</v>
      </c>
      <c r="K15" s="38">
        <f t="array" ref="K15">MMULT(A15:H15,betas)</f>
        <v>5.130197486</v>
      </c>
      <c r="L15" s="38">
        <f t="shared" si="1"/>
        <v>-0.03019748599</v>
      </c>
      <c r="M15" s="38">
        <f t="shared" si="2"/>
        <v>0.0009118881601</v>
      </c>
      <c r="P15" s="38">
        <f>(I15-ybar)^2</f>
        <v>0.6157997039</v>
      </c>
      <c r="S15" s="38">
        <f>(K15-ybar)^2</f>
        <v>0.5693179023</v>
      </c>
      <c r="V15" s="38">
        <f t="shared" si="3"/>
        <v>-0.00002753672994</v>
      </c>
      <c r="Y15" s="38">
        <f t="shared" si="4"/>
        <v>0.0000008315400166</v>
      </c>
      <c r="AB15" s="38">
        <f t="shared" ref="AB15:AB216" si="5">(L15-L14)^2</f>
        <v>0.1096616916</v>
      </c>
    </row>
    <row r="16">
      <c r="A16" s="36">
        <v>1.0</v>
      </c>
      <c r="B16" s="36">
        <v>2775.488</v>
      </c>
      <c r="C16" s="36">
        <v>1751.8</v>
      </c>
      <c r="D16" s="36">
        <v>491.26</v>
      </c>
      <c r="E16" s="36">
        <v>1916.4</v>
      </c>
      <c r="F16" s="36">
        <v>29.35</v>
      </c>
      <c r="G16" s="36">
        <v>140.5</v>
      </c>
      <c r="H16" s="37">
        <v>178.657</v>
      </c>
      <c r="I16" s="37">
        <v>5.3</v>
      </c>
      <c r="K16" s="38">
        <f t="array" ref="K16">MMULT(A16:H16,betas)</f>
        <v>5.463873897</v>
      </c>
      <c r="L16" s="38">
        <f t="shared" si="1"/>
        <v>-0.1638738972</v>
      </c>
      <c r="M16" s="38">
        <f t="shared" si="2"/>
        <v>0.02685465418</v>
      </c>
      <c r="P16" s="38">
        <f>(I16-ybar)^2</f>
        <v>0.3419080783</v>
      </c>
      <c r="S16" s="38">
        <f>(K16-ybar)^2</f>
        <v>0.1771190715</v>
      </c>
      <c r="V16" s="38">
        <f t="shared" si="3"/>
        <v>-0.004400776838</v>
      </c>
      <c r="Y16" s="38">
        <f t="shared" si="4"/>
        <v>0.0007211724511</v>
      </c>
      <c r="AB16" s="38">
        <f t="shared" si="5"/>
        <v>0.01786938291</v>
      </c>
    </row>
    <row r="17">
      <c r="A17" s="36">
        <v>1.0</v>
      </c>
      <c r="B17" s="36">
        <v>2785.204</v>
      </c>
      <c r="C17" s="36">
        <v>1753.7</v>
      </c>
      <c r="D17" s="36">
        <v>484.052</v>
      </c>
      <c r="E17" s="36">
        <v>1931.3</v>
      </c>
      <c r="F17" s="36">
        <v>29.37</v>
      </c>
      <c r="G17" s="36">
        <v>140.0</v>
      </c>
      <c r="H17" s="37">
        <v>179.386</v>
      </c>
      <c r="I17" s="37">
        <v>5.6</v>
      </c>
      <c r="K17" s="38">
        <f t="array" ref="K17">MMULT(A17:H17,betas)</f>
        <v>5.574552251</v>
      </c>
      <c r="L17" s="38">
        <f t="shared" si="1"/>
        <v>0.02544774877</v>
      </c>
      <c r="M17" s="38">
        <f t="shared" si="2"/>
        <v>0.0006475879173</v>
      </c>
      <c r="P17" s="38">
        <f>(I17-ybar)^2</f>
        <v>0.08107063991</v>
      </c>
      <c r="S17" s="38">
        <f>(K17-ybar)^2</f>
        <v>0.0962096552</v>
      </c>
      <c r="V17" s="38">
        <f t="shared" si="3"/>
        <v>0.00001647965462</v>
      </c>
      <c r="Y17" s="38">
        <f t="shared" si="4"/>
        <v>0.0000004193701107</v>
      </c>
      <c r="AB17" s="38">
        <f t="shared" si="5"/>
        <v>0.03584268563</v>
      </c>
    </row>
    <row r="18">
      <c r="A18" s="36">
        <v>1.0</v>
      </c>
      <c r="B18" s="36">
        <v>2847.699</v>
      </c>
      <c r="C18" s="36">
        <v>1770.5</v>
      </c>
      <c r="D18" s="36">
        <v>462.199</v>
      </c>
      <c r="E18" s="36">
        <v>1955.5</v>
      </c>
      <c r="F18" s="36">
        <v>29.54</v>
      </c>
      <c r="G18" s="36">
        <v>139.6</v>
      </c>
      <c r="H18" s="37">
        <v>180.007</v>
      </c>
      <c r="I18" s="37">
        <v>5.2</v>
      </c>
      <c r="K18" s="38">
        <f t="array" ref="K18">MMULT(A18:H18,betas)</f>
        <v>5.26220413</v>
      </c>
      <c r="L18" s="38">
        <f t="shared" si="1"/>
        <v>-0.06220413022</v>
      </c>
      <c r="M18" s="38">
        <f t="shared" si="2"/>
        <v>0.003869353817</v>
      </c>
      <c r="P18" s="38">
        <f>(I18-ybar)^2</f>
        <v>0.4688538911</v>
      </c>
      <c r="S18" s="38">
        <f>(K18-ybar)^2</f>
        <v>0.3875372932</v>
      </c>
      <c r="V18" s="38">
        <f t="shared" si="3"/>
        <v>-0.0002406897887</v>
      </c>
      <c r="Y18" s="38">
        <f t="shared" si="4"/>
        <v>0.00001497189896</v>
      </c>
      <c r="AB18" s="38">
        <f t="shared" si="5"/>
        <v>0.007682851891</v>
      </c>
    </row>
    <row r="19">
      <c r="A19" s="36">
        <v>1.0</v>
      </c>
      <c r="B19" s="36">
        <v>2834.39</v>
      </c>
      <c r="C19" s="36">
        <v>1792.9</v>
      </c>
      <c r="D19" s="36">
        <v>460.4</v>
      </c>
      <c r="E19" s="36">
        <v>1966.1</v>
      </c>
      <c r="F19" s="36">
        <v>29.55</v>
      </c>
      <c r="G19" s="36">
        <v>140.2</v>
      </c>
      <c r="H19" s="37">
        <v>180.671</v>
      </c>
      <c r="I19" s="37">
        <v>5.2</v>
      </c>
      <c r="K19" s="38">
        <f t="array" ref="K19">MMULT(A19:H19,betas)</f>
        <v>5.77397261</v>
      </c>
      <c r="L19" s="38">
        <f t="shared" si="1"/>
        <v>-0.5739726104</v>
      </c>
      <c r="M19" s="38">
        <f t="shared" si="2"/>
        <v>0.3294445575</v>
      </c>
      <c r="P19" s="38">
        <f>(I19-ybar)^2</f>
        <v>0.4688538911</v>
      </c>
      <c r="S19" s="38">
        <f>(K19-ybar)^2</f>
        <v>0.01226699202</v>
      </c>
      <c r="V19" s="38">
        <f t="shared" si="3"/>
        <v>-0.1890921527</v>
      </c>
      <c r="Y19" s="38">
        <f t="shared" si="4"/>
        <v>0.1085337165</v>
      </c>
      <c r="AB19" s="38">
        <f t="shared" si="5"/>
        <v>0.2619069773</v>
      </c>
    </row>
    <row r="20">
      <c r="A20" s="36">
        <v>1.0</v>
      </c>
      <c r="B20" s="36">
        <v>2839.022</v>
      </c>
      <c r="C20" s="36">
        <v>1785.8</v>
      </c>
      <c r="D20" s="36">
        <v>474.676</v>
      </c>
      <c r="E20" s="36">
        <v>1967.8</v>
      </c>
      <c r="F20" s="36">
        <v>29.75</v>
      </c>
      <c r="G20" s="36">
        <v>140.9</v>
      </c>
      <c r="H20" s="37">
        <v>181.528</v>
      </c>
      <c r="I20" s="37">
        <v>5.6</v>
      </c>
      <c r="K20" s="38">
        <f t="array" ref="K20">MMULT(A20:H20,betas)</f>
        <v>5.797581073</v>
      </c>
      <c r="L20" s="38">
        <f t="shared" si="1"/>
        <v>-0.1975810727</v>
      </c>
      <c r="M20" s="38">
        <f t="shared" si="2"/>
        <v>0.03903828027</v>
      </c>
      <c r="P20" s="38">
        <f>(I20-ybar)^2</f>
        <v>0.08107063991</v>
      </c>
      <c r="S20" s="38">
        <f>(K20-ybar)^2</f>
        <v>0.007594772402</v>
      </c>
      <c r="V20" s="38">
        <f t="shared" si="3"/>
        <v>-0.007713225291</v>
      </c>
      <c r="Y20" s="38">
        <f t="shared" si="4"/>
        <v>0.001523987327</v>
      </c>
      <c r="AB20" s="38">
        <f t="shared" si="5"/>
        <v>0.1416705897</v>
      </c>
    </row>
    <row r="21">
      <c r="A21" s="36">
        <v>1.0</v>
      </c>
      <c r="B21" s="36">
        <v>2802.616</v>
      </c>
      <c r="C21" s="36">
        <v>1788.2</v>
      </c>
      <c r="D21" s="36">
        <v>476.434</v>
      </c>
      <c r="E21" s="36">
        <v>1966.6</v>
      </c>
      <c r="F21" s="36">
        <v>29.84</v>
      </c>
      <c r="G21" s="36">
        <v>141.1</v>
      </c>
      <c r="H21" s="37">
        <v>182.287</v>
      </c>
      <c r="I21" s="37">
        <v>6.3</v>
      </c>
      <c r="K21" s="38">
        <f t="array" ref="K21">MMULT(A21:H21,betas)</f>
        <v>6.385077062</v>
      </c>
      <c r="L21" s="38">
        <f t="shared" si="1"/>
        <v>-0.08507706223</v>
      </c>
      <c r="M21" s="38">
        <f t="shared" si="2"/>
        <v>0.007238106519</v>
      </c>
      <c r="P21" s="38">
        <f>(I21-ybar)^2</f>
        <v>0.1724499503</v>
      </c>
      <c r="S21" s="38">
        <f>(K21-ybar)^2</f>
        <v>0.2503481193</v>
      </c>
      <c r="V21" s="38">
        <f t="shared" si="3"/>
        <v>-0.0006157968387</v>
      </c>
      <c r="Y21" s="38">
        <f t="shared" si="4"/>
        <v>0.00005239018597</v>
      </c>
      <c r="AB21" s="38">
        <f t="shared" si="5"/>
        <v>0.01265715236</v>
      </c>
    </row>
    <row r="22">
      <c r="A22" s="36">
        <v>1.0</v>
      </c>
      <c r="B22" s="36">
        <v>2819.264</v>
      </c>
      <c r="C22" s="36">
        <v>1787.7</v>
      </c>
      <c r="D22" s="36">
        <v>475.854</v>
      </c>
      <c r="E22" s="36">
        <v>1984.5</v>
      </c>
      <c r="F22" s="36">
        <v>29.81</v>
      </c>
      <c r="G22" s="36">
        <v>142.1</v>
      </c>
      <c r="H22" s="37">
        <v>182.992</v>
      </c>
      <c r="I22" s="37">
        <v>6.8</v>
      </c>
      <c r="K22" s="38">
        <f t="array" ref="K22">MMULT(A22:H22,betas)</f>
        <v>6.369842608</v>
      </c>
      <c r="L22" s="38">
        <f t="shared" si="1"/>
        <v>0.4301573924</v>
      </c>
      <c r="M22" s="38">
        <f t="shared" si="2"/>
        <v>0.1850353822</v>
      </c>
      <c r="P22" s="38">
        <f>(I22-ybar)^2</f>
        <v>0.8377208862</v>
      </c>
      <c r="S22" s="38">
        <f>(K22-ybar)^2</f>
        <v>0.2353351502</v>
      </c>
      <c r="V22" s="38">
        <f t="shared" si="3"/>
        <v>0.0795943375</v>
      </c>
      <c r="Y22" s="38">
        <f t="shared" si="4"/>
        <v>0.03423809266</v>
      </c>
      <c r="AB22" s="38">
        <f t="shared" si="5"/>
        <v>0.2654665432</v>
      </c>
    </row>
    <row r="23">
      <c r="A23" s="36">
        <v>1.0</v>
      </c>
      <c r="B23" s="36">
        <v>2872.005</v>
      </c>
      <c r="C23" s="36">
        <v>1814.3</v>
      </c>
      <c r="D23" s="36">
        <v>480.328</v>
      </c>
      <c r="E23" s="36">
        <v>2014.4</v>
      </c>
      <c r="F23" s="36">
        <v>29.92</v>
      </c>
      <c r="G23" s="36">
        <v>142.9</v>
      </c>
      <c r="H23" s="37">
        <v>183.691</v>
      </c>
      <c r="I23" s="37">
        <v>7.0</v>
      </c>
      <c r="K23" s="38">
        <f t="array" ref="K23">MMULT(A23:H23,betas)</f>
        <v>6.200266012</v>
      </c>
      <c r="L23" s="38">
        <f t="shared" si="1"/>
        <v>0.7997339877</v>
      </c>
      <c r="M23" s="38">
        <f t="shared" si="2"/>
        <v>0.6395744512</v>
      </c>
      <c r="P23" s="38">
        <f>(I23-ybar)^2</f>
        <v>1.243829261</v>
      </c>
      <c r="S23" s="38">
        <f>(K23-ybar)^2</f>
        <v>0.09956356569</v>
      </c>
      <c r="V23" s="38">
        <f t="shared" si="3"/>
        <v>0.5114894263</v>
      </c>
      <c r="Y23" s="38">
        <f t="shared" si="4"/>
        <v>0.4090554786</v>
      </c>
      <c r="AB23" s="38">
        <f t="shared" si="5"/>
        <v>0.1365868599</v>
      </c>
    </row>
    <row r="24">
      <c r="A24" s="36">
        <v>1.0</v>
      </c>
      <c r="B24" s="36">
        <v>2918.419</v>
      </c>
      <c r="C24" s="36">
        <v>1823.1</v>
      </c>
      <c r="D24" s="36">
        <v>493.828</v>
      </c>
      <c r="E24" s="36">
        <v>2041.9</v>
      </c>
      <c r="F24" s="36">
        <v>29.98</v>
      </c>
      <c r="G24" s="36">
        <v>144.1</v>
      </c>
      <c r="H24" s="37">
        <v>184.524</v>
      </c>
      <c r="I24" s="37">
        <v>6.8</v>
      </c>
      <c r="K24" s="38">
        <f t="array" ref="K24">MMULT(A24:H24,betas)</f>
        <v>5.935832871</v>
      </c>
      <c r="L24" s="38">
        <f t="shared" si="1"/>
        <v>0.8641671292</v>
      </c>
      <c r="M24" s="38">
        <f t="shared" si="2"/>
        <v>0.7467848272</v>
      </c>
      <c r="P24" s="38">
        <f>(I24-ybar)^2</f>
        <v>0.8377208862</v>
      </c>
      <c r="S24" s="38">
        <f>(K24-ybar)^2</f>
        <v>0.002611599063</v>
      </c>
      <c r="V24" s="38">
        <f t="shared" si="3"/>
        <v>0.6453469003</v>
      </c>
      <c r="Y24" s="38">
        <f t="shared" si="4"/>
        <v>0.5576875782</v>
      </c>
      <c r="AB24" s="38">
        <f t="shared" si="5"/>
        <v>0.004151629721</v>
      </c>
    </row>
    <row r="25">
      <c r="A25" s="36">
        <v>1.0</v>
      </c>
      <c r="B25" s="36">
        <v>2977.83</v>
      </c>
      <c r="C25" s="36">
        <v>1859.6</v>
      </c>
      <c r="D25" s="36">
        <v>502.521</v>
      </c>
      <c r="E25" s="36">
        <v>2082.0</v>
      </c>
      <c r="F25" s="36">
        <v>30.04</v>
      </c>
      <c r="G25" s="36">
        <v>145.2</v>
      </c>
      <c r="H25" s="37">
        <v>185.242</v>
      </c>
      <c r="I25" s="37">
        <v>6.2</v>
      </c>
      <c r="K25" s="38">
        <f t="array" ref="K25">MMULT(A25:H25,betas)</f>
        <v>5.790472416</v>
      </c>
      <c r="L25" s="38">
        <f t="shared" si="1"/>
        <v>0.4095275842</v>
      </c>
      <c r="M25" s="38">
        <f t="shared" si="2"/>
        <v>0.1677128422</v>
      </c>
      <c r="P25" s="38">
        <f>(I25-ybar)^2</f>
        <v>0.09939576306</v>
      </c>
      <c r="S25" s="38">
        <f>(K25-ybar)^2</f>
        <v>0.008884315744</v>
      </c>
      <c r="V25" s="38">
        <f t="shared" si="3"/>
        <v>0.06868303513</v>
      </c>
      <c r="Y25" s="38">
        <f t="shared" si="4"/>
        <v>0.02812759746</v>
      </c>
      <c r="AB25" s="38">
        <f t="shared" si="5"/>
        <v>0.2066971159</v>
      </c>
    </row>
    <row r="26">
      <c r="A26" s="36">
        <v>1.0</v>
      </c>
      <c r="B26" s="36">
        <v>3031.241</v>
      </c>
      <c r="C26" s="36">
        <v>1879.4</v>
      </c>
      <c r="D26" s="36">
        <v>520.96</v>
      </c>
      <c r="E26" s="36">
        <v>2101.7</v>
      </c>
      <c r="F26" s="36">
        <v>30.21</v>
      </c>
      <c r="G26" s="36">
        <v>146.4</v>
      </c>
      <c r="H26" s="37">
        <v>185.874</v>
      </c>
      <c r="I26" s="37">
        <v>5.6</v>
      </c>
      <c r="K26" s="38">
        <f t="array" ref="K26">MMULT(A26:H26,betas)</f>
        <v>5.472965611</v>
      </c>
      <c r="L26" s="38">
        <f t="shared" si="1"/>
        <v>0.1270343892</v>
      </c>
      <c r="M26" s="38">
        <f t="shared" si="2"/>
        <v>0.01613773604</v>
      </c>
      <c r="P26" s="38">
        <f>(I26-ybar)^2</f>
        <v>0.08107063991</v>
      </c>
      <c r="S26" s="38">
        <f>(K26-ybar)^2</f>
        <v>0.1695491414</v>
      </c>
      <c r="V26" s="38">
        <f t="shared" si="3"/>
        <v>0.002050047441</v>
      </c>
      <c r="Y26" s="38">
        <f t="shared" si="4"/>
        <v>0.0002604265245</v>
      </c>
      <c r="AB26" s="38">
        <f t="shared" si="5"/>
        <v>0.07980240524</v>
      </c>
    </row>
    <row r="27">
      <c r="A27" s="36">
        <v>1.0</v>
      </c>
      <c r="B27" s="36">
        <v>3064.709</v>
      </c>
      <c r="C27" s="36">
        <v>1902.5</v>
      </c>
      <c r="D27" s="36">
        <v>523.066</v>
      </c>
      <c r="E27" s="36">
        <v>2125.2</v>
      </c>
      <c r="F27" s="36">
        <v>30.22</v>
      </c>
      <c r="G27" s="36">
        <v>146.5</v>
      </c>
      <c r="H27" s="37">
        <v>186.538</v>
      </c>
      <c r="I27" s="37">
        <v>5.5</v>
      </c>
      <c r="K27" s="38">
        <f t="array" ref="K27">MMULT(A27:H27,betas)</f>
        <v>5.473367783</v>
      </c>
      <c r="L27" s="38">
        <f t="shared" si="1"/>
        <v>0.02663221733</v>
      </c>
      <c r="M27" s="38">
        <f t="shared" si="2"/>
        <v>0.0007092749999</v>
      </c>
      <c r="P27" s="38">
        <f>(I27-ybar)^2</f>
        <v>0.1480164527</v>
      </c>
      <c r="S27" s="38">
        <f>(K27-ybar)^2</f>
        <v>0.1692181038</v>
      </c>
      <c r="V27" s="38">
        <f t="shared" si="3"/>
        <v>0.00001888956594</v>
      </c>
      <c r="Y27" s="38">
        <f t="shared" si="4"/>
        <v>0.0000005030710254</v>
      </c>
      <c r="AB27" s="38">
        <f t="shared" si="5"/>
        <v>0.01008059612</v>
      </c>
    </row>
    <row r="28">
      <c r="A28" s="36">
        <v>1.0</v>
      </c>
      <c r="B28" s="36">
        <v>3093.047</v>
      </c>
      <c r="C28" s="36">
        <v>1917.9</v>
      </c>
      <c r="D28" s="36">
        <v>538.838</v>
      </c>
      <c r="E28" s="36">
        <v>2137.0</v>
      </c>
      <c r="F28" s="36">
        <v>30.38</v>
      </c>
      <c r="G28" s="36">
        <v>146.7</v>
      </c>
      <c r="H28" s="37">
        <v>187.323</v>
      </c>
      <c r="I28" s="37">
        <v>5.6</v>
      </c>
      <c r="K28" s="38">
        <f t="array" ref="K28">MMULT(A28:H28,betas)</f>
        <v>5.426045082</v>
      </c>
      <c r="L28" s="38">
        <f t="shared" si="1"/>
        <v>0.1739549183</v>
      </c>
      <c r="M28" s="38">
        <f t="shared" si="2"/>
        <v>0.03026031359</v>
      </c>
      <c r="P28" s="38">
        <f>(I28-ybar)^2</f>
        <v>0.08107063991</v>
      </c>
      <c r="S28" s="38">
        <f>(K28-ybar)^2</f>
        <v>0.2103909956</v>
      </c>
      <c r="V28" s="38">
        <f t="shared" si="3"/>
        <v>0.005263930376</v>
      </c>
      <c r="Y28" s="38">
        <f t="shared" si="4"/>
        <v>0.0009156865783</v>
      </c>
      <c r="AB28" s="38">
        <f t="shared" si="5"/>
        <v>0.02170397821</v>
      </c>
    </row>
    <row r="29">
      <c r="A29" s="36">
        <v>1.0</v>
      </c>
      <c r="B29" s="36">
        <v>3100.563</v>
      </c>
      <c r="C29" s="36">
        <v>1945.1</v>
      </c>
      <c r="D29" s="36">
        <v>535.912</v>
      </c>
      <c r="E29" s="36">
        <v>2154.6</v>
      </c>
      <c r="F29" s="36">
        <v>30.44</v>
      </c>
      <c r="G29" s="36">
        <v>148.3</v>
      </c>
      <c r="H29" s="37">
        <v>188.013</v>
      </c>
      <c r="I29" s="37">
        <v>5.5</v>
      </c>
      <c r="K29" s="38">
        <f t="array" ref="K29">MMULT(A29:H29,betas)</f>
        <v>5.766696469</v>
      </c>
      <c r="L29" s="38">
        <f t="shared" si="1"/>
        <v>-0.2666964693</v>
      </c>
      <c r="M29" s="38">
        <f t="shared" si="2"/>
        <v>0.07112700675</v>
      </c>
      <c r="P29" s="38">
        <f>(I29-ybar)^2</f>
        <v>0.1480164527</v>
      </c>
      <c r="S29" s="38">
        <f>(K29-ybar)^2</f>
        <v>0.01393169341</v>
      </c>
      <c r="V29" s="38">
        <f t="shared" si="3"/>
        <v>-0.01896932157</v>
      </c>
      <c r="Y29" s="38">
        <f t="shared" si="4"/>
        <v>0.005059051089</v>
      </c>
      <c r="AB29" s="38">
        <f t="shared" si="5"/>
        <v>0.1941736454</v>
      </c>
    </row>
    <row r="30">
      <c r="A30" s="36">
        <v>1.0</v>
      </c>
      <c r="B30" s="36">
        <v>3141.087</v>
      </c>
      <c r="C30" s="36">
        <v>1958.2</v>
      </c>
      <c r="D30" s="36">
        <v>522.917</v>
      </c>
      <c r="E30" s="36">
        <v>2172.5</v>
      </c>
      <c r="F30" s="36">
        <v>30.48</v>
      </c>
      <c r="G30" s="36">
        <v>149.7</v>
      </c>
      <c r="H30" s="37">
        <v>188.58</v>
      </c>
      <c r="I30" s="37">
        <v>5.8</v>
      </c>
      <c r="K30" s="38">
        <f t="array" ref="K30">MMULT(A30:H30,betas)</f>
        <v>5.60693459</v>
      </c>
      <c r="L30" s="38">
        <f t="shared" si="1"/>
        <v>0.1930654098</v>
      </c>
      <c r="M30" s="38">
        <f t="shared" si="2"/>
        <v>0.03727425247</v>
      </c>
      <c r="P30" s="38">
        <f>(I30-ybar)^2</f>
        <v>0.007179014293</v>
      </c>
      <c r="S30" s="38">
        <f>(K30-ybar)^2</f>
        <v>0.07716976971</v>
      </c>
      <c r="V30" s="38">
        <f t="shared" si="3"/>
        <v>0.00719636883</v>
      </c>
      <c r="Y30" s="38">
        <f t="shared" si="4"/>
        <v>0.001389369897</v>
      </c>
      <c r="AB30" s="38">
        <f t="shared" si="5"/>
        <v>0.2113809855</v>
      </c>
    </row>
    <row r="31">
      <c r="A31" s="36">
        <v>1.0</v>
      </c>
      <c r="B31" s="36">
        <v>3180.447</v>
      </c>
      <c r="C31" s="36">
        <v>1976.9</v>
      </c>
      <c r="D31" s="36">
        <v>518.108</v>
      </c>
      <c r="E31" s="36">
        <v>2193.1</v>
      </c>
      <c r="F31" s="36">
        <v>30.69</v>
      </c>
      <c r="G31" s="36">
        <v>151.3</v>
      </c>
      <c r="H31" s="37">
        <v>189.242</v>
      </c>
      <c r="I31" s="37">
        <v>5.7</v>
      </c>
      <c r="K31" s="38">
        <f t="array" ref="K31">MMULT(A31:H31,betas)</f>
        <v>5.523782069</v>
      </c>
      <c r="L31" s="38">
        <f t="shared" si="1"/>
        <v>0.1762179309</v>
      </c>
      <c r="M31" s="38">
        <f t="shared" si="2"/>
        <v>0.03105275917</v>
      </c>
      <c r="P31" s="38">
        <f>(I31-ybar)^2</f>
        <v>0.0341248271</v>
      </c>
      <c r="S31" s="38">
        <f>(K31-ybar)^2</f>
        <v>0.1302827332</v>
      </c>
      <c r="V31" s="38">
        <f t="shared" si="3"/>
        <v>0.005472052969</v>
      </c>
      <c r="Y31" s="38">
        <f t="shared" si="4"/>
        <v>0.000964273852</v>
      </c>
      <c r="AB31" s="38">
        <f t="shared" si="5"/>
        <v>0.0002838375464</v>
      </c>
    </row>
    <row r="32">
      <c r="A32" s="36">
        <v>1.0</v>
      </c>
      <c r="B32" s="36">
        <v>3240.332</v>
      </c>
      <c r="C32" s="36">
        <v>2003.8</v>
      </c>
      <c r="D32" s="36">
        <v>546.893</v>
      </c>
      <c r="E32" s="36">
        <v>2217.9</v>
      </c>
      <c r="F32" s="36">
        <v>30.75</v>
      </c>
      <c r="G32" s="36">
        <v>152.6</v>
      </c>
      <c r="H32" s="37">
        <v>190.028</v>
      </c>
      <c r="I32" s="37">
        <v>5.5</v>
      </c>
      <c r="K32" s="38">
        <f t="array" ref="K32">MMULT(A32:H32,betas)</f>
        <v>5.19665898</v>
      </c>
      <c r="L32" s="38">
        <f t="shared" si="1"/>
        <v>0.3033410205</v>
      </c>
      <c r="M32" s="38">
        <f t="shared" si="2"/>
        <v>0.09201577469</v>
      </c>
      <c r="P32" s="38">
        <f>(I32-ybar)^2</f>
        <v>0.1480164527</v>
      </c>
      <c r="S32" s="38">
        <f>(K32-ybar)^2</f>
        <v>0.4734404412</v>
      </c>
      <c r="V32" s="38">
        <f t="shared" si="3"/>
        <v>0.02791215899</v>
      </c>
      <c r="Y32" s="38">
        <f t="shared" si="4"/>
        <v>0.008466902792</v>
      </c>
      <c r="AB32" s="38">
        <f t="shared" si="5"/>
        <v>0.0161602799</v>
      </c>
    </row>
    <row r="33">
      <c r="A33" s="36">
        <v>1.0</v>
      </c>
      <c r="B33" s="36">
        <v>3264.967</v>
      </c>
      <c r="C33" s="36">
        <v>2020.6</v>
      </c>
      <c r="D33" s="36">
        <v>532.383</v>
      </c>
      <c r="E33" s="36">
        <v>2254.6</v>
      </c>
      <c r="F33" s="36">
        <v>30.94</v>
      </c>
      <c r="G33" s="36">
        <v>153.7</v>
      </c>
      <c r="H33" s="37">
        <v>190.668</v>
      </c>
      <c r="I33" s="37">
        <v>5.6</v>
      </c>
      <c r="K33" s="38">
        <f t="array" ref="K33">MMULT(A33:H33,betas)</f>
        <v>5.340494861</v>
      </c>
      <c r="L33" s="38">
        <f t="shared" si="1"/>
        <v>0.2595051394</v>
      </c>
      <c r="M33" s="38">
        <f t="shared" si="2"/>
        <v>0.06734291739</v>
      </c>
      <c r="P33" s="38">
        <f>(I33-ybar)^2</f>
        <v>0.08107063991</v>
      </c>
      <c r="S33" s="38">
        <f>(K33-ybar)^2</f>
        <v>0.2961908682</v>
      </c>
      <c r="V33" s="38">
        <f t="shared" si="3"/>
        <v>0.01747583317</v>
      </c>
      <c r="Y33" s="38">
        <f t="shared" si="4"/>
        <v>0.004535068523</v>
      </c>
      <c r="AB33" s="38">
        <f t="shared" si="5"/>
        <v>0.001921584465</v>
      </c>
    </row>
    <row r="34">
      <c r="A34" s="36">
        <v>1.0</v>
      </c>
      <c r="B34" s="36">
        <v>3338.246</v>
      </c>
      <c r="C34" s="36">
        <v>2060.5</v>
      </c>
      <c r="D34" s="36">
        <v>529.686</v>
      </c>
      <c r="E34" s="36">
        <v>2299.6</v>
      </c>
      <c r="F34" s="36">
        <v>30.95</v>
      </c>
      <c r="G34" s="36">
        <v>154.8</v>
      </c>
      <c r="H34" s="37">
        <v>191.245</v>
      </c>
      <c r="I34" s="37">
        <v>5.5</v>
      </c>
      <c r="K34" s="38">
        <f t="array" ref="K34">MMULT(A34:H34,betas)</f>
        <v>5.080825375</v>
      </c>
      <c r="L34" s="38">
        <f t="shared" si="1"/>
        <v>0.4191746253</v>
      </c>
      <c r="M34" s="38">
        <f t="shared" si="2"/>
        <v>0.1757073665</v>
      </c>
      <c r="P34" s="38">
        <f>(I34-ybar)^2</f>
        <v>0.1480164527</v>
      </c>
      <c r="S34" s="38">
        <f>(K34-ybar)^2</f>
        <v>0.6462611417</v>
      </c>
      <c r="V34" s="38">
        <f t="shared" si="3"/>
        <v>0.07365206951</v>
      </c>
      <c r="Y34" s="38">
        <f t="shared" si="4"/>
        <v>0.03087307864</v>
      </c>
      <c r="AB34" s="38">
        <f t="shared" si="5"/>
        <v>0.02549434471</v>
      </c>
    </row>
    <row r="35">
      <c r="A35" s="36">
        <v>1.0</v>
      </c>
      <c r="B35" s="36">
        <v>3376.587</v>
      </c>
      <c r="C35" s="36">
        <v>2096.7</v>
      </c>
      <c r="D35" s="36">
        <v>526.175</v>
      </c>
      <c r="E35" s="36">
        <v>2362.1</v>
      </c>
      <c r="F35" s="36">
        <v>31.02</v>
      </c>
      <c r="G35" s="36">
        <v>156.8</v>
      </c>
      <c r="H35" s="37">
        <v>191.889</v>
      </c>
      <c r="I35" s="37">
        <v>5.2</v>
      </c>
      <c r="K35" s="38">
        <f t="array" ref="K35">MMULT(A35:H35,betas)</f>
        <v>5.264445692</v>
      </c>
      <c r="L35" s="38">
        <f t="shared" si="1"/>
        <v>-0.06444569182</v>
      </c>
      <c r="M35" s="38">
        <f t="shared" si="2"/>
        <v>0.004153247194</v>
      </c>
      <c r="P35" s="38">
        <f>(I35-ybar)^2</f>
        <v>0.4688538911</v>
      </c>
      <c r="S35" s="38">
        <f>(K35-ybar)^2</f>
        <v>0.3847514619</v>
      </c>
      <c r="V35" s="38">
        <f t="shared" si="3"/>
        <v>-0.0002676588887</v>
      </c>
      <c r="Y35" s="38">
        <f t="shared" si="4"/>
        <v>0.00001724946225</v>
      </c>
      <c r="AB35" s="38">
        <f t="shared" si="5"/>
        <v>0.2338886111</v>
      </c>
    </row>
    <row r="36">
      <c r="A36" s="36">
        <v>1.0</v>
      </c>
      <c r="B36" s="36">
        <v>3422.469</v>
      </c>
      <c r="C36" s="36">
        <v>2135.2</v>
      </c>
      <c r="D36" s="36">
        <v>522.008</v>
      </c>
      <c r="E36" s="36">
        <v>2392.7</v>
      </c>
      <c r="F36" s="36">
        <v>31.12</v>
      </c>
      <c r="G36" s="36">
        <v>159.2</v>
      </c>
      <c r="H36" s="37">
        <v>192.631</v>
      </c>
      <c r="I36" s="37">
        <v>5.0</v>
      </c>
      <c r="K36" s="38">
        <f t="array" ref="K36">MMULT(A36:H36,betas)</f>
        <v>5.308791177</v>
      </c>
      <c r="L36" s="38">
        <f t="shared" si="1"/>
        <v>-0.3087911767</v>
      </c>
      <c r="M36" s="38">
        <f t="shared" si="2"/>
        <v>0.09535199081</v>
      </c>
      <c r="P36" s="38">
        <f>(I36-ybar)^2</f>
        <v>0.7827455168</v>
      </c>
      <c r="S36" s="38">
        <f>(K36-ybar)^2</f>
        <v>0.3317044501</v>
      </c>
      <c r="V36" s="38">
        <f t="shared" si="3"/>
        <v>-0.02944385344</v>
      </c>
      <c r="Y36" s="38">
        <f t="shared" si="4"/>
        <v>0.009092002151</v>
      </c>
      <c r="AB36" s="38">
        <f t="shared" si="5"/>
        <v>0.05970471598</v>
      </c>
    </row>
    <row r="37">
      <c r="A37" s="36">
        <v>1.0</v>
      </c>
      <c r="B37" s="36">
        <v>3431.957</v>
      </c>
      <c r="C37" s="36">
        <v>2141.2</v>
      </c>
      <c r="D37" s="36">
        <v>514.603</v>
      </c>
      <c r="E37" s="36">
        <v>2420.4</v>
      </c>
      <c r="F37" s="36">
        <v>31.28</v>
      </c>
      <c r="G37" s="36">
        <v>160.7</v>
      </c>
      <c r="H37" s="37">
        <v>193.223</v>
      </c>
      <c r="I37" s="37">
        <v>5.0</v>
      </c>
      <c r="K37" s="38">
        <f t="array" ref="K37">MMULT(A37:H37,betas)</f>
        <v>5.474755306</v>
      </c>
      <c r="L37" s="38">
        <f t="shared" si="1"/>
        <v>-0.4747553059</v>
      </c>
      <c r="M37" s="38">
        <f t="shared" si="2"/>
        <v>0.2253926005</v>
      </c>
      <c r="P37" s="38">
        <f>(I37-ybar)^2</f>
        <v>0.7827455168</v>
      </c>
      <c r="S37" s="38">
        <f>(K37-ybar)^2</f>
        <v>0.1680784824</v>
      </c>
      <c r="V37" s="38">
        <f t="shared" si="3"/>
        <v>-0.107006333</v>
      </c>
      <c r="Y37" s="38">
        <f t="shared" si="4"/>
        <v>0.05080182435</v>
      </c>
      <c r="AB37" s="38">
        <f t="shared" si="5"/>
        <v>0.02754409218</v>
      </c>
    </row>
    <row r="38">
      <c r="A38" s="36">
        <v>1.0</v>
      </c>
      <c r="B38" s="36">
        <v>3516.251</v>
      </c>
      <c r="C38" s="36">
        <v>2188.8</v>
      </c>
      <c r="D38" s="36">
        <v>508.006</v>
      </c>
      <c r="E38" s="36">
        <v>2447.4</v>
      </c>
      <c r="F38" s="36">
        <v>31.38</v>
      </c>
      <c r="G38" s="36">
        <v>162.0</v>
      </c>
      <c r="H38" s="37">
        <v>193.709</v>
      </c>
      <c r="I38" s="37">
        <v>4.9</v>
      </c>
      <c r="K38" s="38">
        <f t="array" ref="K38">MMULT(A38:H38,betas)</f>
        <v>5.102038057</v>
      </c>
      <c r="L38" s="38">
        <f t="shared" si="1"/>
        <v>-0.2020380571</v>
      </c>
      <c r="M38" s="38">
        <f t="shared" si="2"/>
        <v>0.04081937652</v>
      </c>
      <c r="P38" s="38">
        <f>(I38-ybar)^2</f>
        <v>0.9696913296</v>
      </c>
      <c r="S38" s="38">
        <f>(K38-ybar)^2</f>
        <v>0.6126052123</v>
      </c>
      <c r="V38" s="38">
        <f t="shared" si="3"/>
        <v>-0.008247067525</v>
      </c>
      <c r="Y38" s="38">
        <f t="shared" si="4"/>
        <v>0.0016662215</v>
      </c>
      <c r="AB38" s="38">
        <f t="shared" si="5"/>
        <v>0.07437469778</v>
      </c>
    </row>
    <row r="39">
      <c r="A39" s="36">
        <v>1.0</v>
      </c>
      <c r="B39" s="36">
        <v>3563.96</v>
      </c>
      <c r="C39" s="36">
        <v>2213.0</v>
      </c>
      <c r="D39" s="36">
        <v>508.931</v>
      </c>
      <c r="E39" s="36">
        <v>2474.5</v>
      </c>
      <c r="F39" s="36">
        <v>31.58</v>
      </c>
      <c r="G39" s="36">
        <v>163.1</v>
      </c>
      <c r="H39" s="37">
        <v>194.303</v>
      </c>
      <c r="I39" s="37">
        <v>4.7</v>
      </c>
      <c r="K39" s="38">
        <f t="array" ref="K39">MMULT(A39:H39,betas)</f>
        <v>4.95895683</v>
      </c>
      <c r="L39" s="38">
        <f t="shared" si="1"/>
        <v>-0.2589568297</v>
      </c>
      <c r="M39" s="38">
        <f t="shared" si="2"/>
        <v>0.06705863965</v>
      </c>
      <c r="P39" s="38">
        <f>(I39-ybar)^2</f>
        <v>1.403582955</v>
      </c>
      <c r="S39" s="38">
        <f>(K39-ybar)^2</f>
        <v>0.8570542299</v>
      </c>
      <c r="V39" s="38">
        <f t="shared" si="3"/>
        <v>-0.01736529273</v>
      </c>
      <c r="Y39" s="38">
        <f t="shared" si="4"/>
        <v>0.004496861152</v>
      </c>
      <c r="AB39" s="38">
        <f t="shared" si="5"/>
        <v>0.003239746673</v>
      </c>
    </row>
    <row r="40">
      <c r="A40" s="36">
        <v>1.0</v>
      </c>
      <c r="B40" s="36">
        <v>3636.285</v>
      </c>
      <c r="C40" s="36">
        <v>2251.0</v>
      </c>
      <c r="D40" s="36">
        <v>529.446</v>
      </c>
      <c r="E40" s="36">
        <v>2542.6</v>
      </c>
      <c r="F40" s="36">
        <v>31.65</v>
      </c>
      <c r="G40" s="36">
        <v>166.0</v>
      </c>
      <c r="H40" s="37">
        <v>194.997</v>
      </c>
      <c r="I40" s="37">
        <v>4.4</v>
      </c>
      <c r="K40" s="38">
        <f t="array" ref="K40">MMULT(A40:H40,betas)</f>
        <v>4.713248097</v>
      </c>
      <c r="L40" s="38">
        <f t="shared" si="1"/>
        <v>-0.3132480965</v>
      </c>
      <c r="M40" s="38">
        <f t="shared" si="2"/>
        <v>0.09812436997</v>
      </c>
      <c r="P40" s="38">
        <f>(I40-ybar)^2</f>
        <v>2.204420394</v>
      </c>
      <c r="S40" s="38">
        <f>(K40-ybar)^2</f>
        <v>1.372367657</v>
      </c>
      <c r="V40" s="38">
        <f t="shared" si="3"/>
        <v>-0.03073727212</v>
      </c>
      <c r="Y40" s="38">
        <f t="shared" si="4"/>
        <v>0.009628391982</v>
      </c>
      <c r="AB40" s="38">
        <f t="shared" si="5"/>
        <v>0.002947541652</v>
      </c>
    </row>
    <row r="41">
      <c r="A41" s="36">
        <v>1.0</v>
      </c>
      <c r="B41" s="36">
        <v>3724.014</v>
      </c>
      <c r="C41" s="36">
        <v>2314.3</v>
      </c>
      <c r="D41" s="36">
        <v>544.121</v>
      </c>
      <c r="E41" s="36">
        <v>2594.1</v>
      </c>
      <c r="F41" s="36">
        <v>31.88</v>
      </c>
      <c r="G41" s="36">
        <v>169.1</v>
      </c>
      <c r="H41" s="37">
        <v>195.539</v>
      </c>
      <c r="I41" s="37">
        <v>4.1</v>
      </c>
      <c r="K41" s="38">
        <f t="array" ref="K41">MMULT(A41:H41,betas)</f>
        <v>4.460257992</v>
      </c>
      <c r="L41" s="38">
        <f t="shared" si="1"/>
        <v>-0.3602579916</v>
      </c>
      <c r="M41" s="38">
        <f t="shared" si="2"/>
        <v>0.1297858205</v>
      </c>
      <c r="P41" s="38">
        <f>(I41-ybar)^2</f>
        <v>3.185257832</v>
      </c>
      <c r="S41" s="38">
        <f>(K41-ybar)^2</f>
        <v>2.029117836</v>
      </c>
      <c r="V41" s="38">
        <f t="shared" si="3"/>
        <v>-0.04675637905</v>
      </c>
      <c r="Y41" s="38">
        <f t="shared" si="4"/>
        <v>0.01684435921</v>
      </c>
      <c r="AB41" s="38">
        <f t="shared" si="5"/>
        <v>0.002209930239</v>
      </c>
    </row>
    <row r="42">
      <c r="A42" s="36">
        <v>1.0</v>
      </c>
      <c r="B42" s="36">
        <v>3815.423</v>
      </c>
      <c r="C42" s="36">
        <v>2348.5</v>
      </c>
      <c r="D42" s="36">
        <v>556.593</v>
      </c>
      <c r="E42" s="36">
        <v>2618.4</v>
      </c>
      <c r="F42" s="36">
        <v>32.28</v>
      </c>
      <c r="G42" s="36">
        <v>171.8</v>
      </c>
      <c r="H42" s="37">
        <v>195.999</v>
      </c>
      <c r="I42" s="37">
        <v>3.9</v>
      </c>
      <c r="K42" s="38">
        <f t="array" ref="K42">MMULT(A42:H42,betas)</f>
        <v>3.837668842</v>
      </c>
      <c r="L42" s="38">
        <f t="shared" si="1"/>
        <v>0.06233115771</v>
      </c>
      <c r="M42" s="38">
        <f t="shared" si="2"/>
        <v>0.003885173222</v>
      </c>
      <c r="P42" s="38">
        <f>(I42-ybar)^2</f>
        <v>3.939149458</v>
      </c>
      <c r="S42" s="38">
        <f>(K42-ybar)^2</f>
        <v>4.190455551</v>
      </c>
      <c r="V42" s="38">
        <f t="shared" si="3"/>
        <v>0.0002421673448</v>
      </c>
      <c r="Y42" s="38">
        <f t="shared" si="4"/>
        <v>0.00001509457096</v>
      </c>
      <c r="AB42" s="38">
        <f t="shared" si="5"/>
        <v>0.1785815891</v>
      </c>
    </row>
    <row r="43">
      <c r="A43" s="36">
        <v>1.0</v>
      </c>
      <c r="B43" s="36">
        <v>3828.124</v>
      </c>
      <c r="C43" s="36">
        <v>2354.5</v>
      </c>
      <c r="D43" s="36">
        <v>571.371</v>
      </c>
      <c r="E43" s="36">
        <v>2624.7</v>
      </c>
      <c r="F43" s="36">
        <v>32.45</v>
      </c>
      <c r="G43" s="36">
        <v>170.3</v>
      </c>
      <c r="H43" s="37">
        <v>196.56</v>
      </c>
      <c r="I43" s="37">
        <v>3.8</v>
      </c>
      <c r="K43" s="38">
        <f t="array" ref="K43">MMULT(A43:H43,betas)</f>
        <v>3.840962108</v>
      </c>
      <c r="L43" s="38">
        <f t="shared" si="1"/>
        <v>-0.04096210768</v>
      </c>
      <c r="M43" s="38">
        <f t="shared" si="2"/>
        <v>0.001677894266</v>
      </c>
      <c r="P43" s="38">
        <f>(I43-ybar)^2</f>
        <v>4.34609527</v>
      </c>
      <c r="S43" s="38">
        <f>(K43-ybar)^2</f>
        <v>4.176983372</v>
      </c>
      <c r="V43" s="38">
        <f t="shared" si="3"/>
        <v>-0.00006873008558</v>
      </c>
      <c r="Y43" s="38">
        <f t="shared" si="4"/>
        <v>0.000002815329167</v>
      </c>
      <c r="AB43" s="38">
        <f t="shared" si="5"/>
        <v>0.01066949868</v>
      </c>
    </row>
    <row r="44">
      <c r="A44" s="36">
        <v>1.0</v>
      </c>
      <c r="B44" s="36">
        <v>3853.301</v>
      </c>
      <c r="C44" s="36">
        <v>2381.5</v>
      </c>
      <c r="D44" s="36">
        <v>594.514</v>
      </c>
      <c r="E44" s="36">
        <v>2657.8</v>
      </c>
      <c r="F44" s="36">
        <v>32.85</v>
      </c>
      <c r="G44" s="36">
        <v>171.2</v>
      </c>
      <c r="H44" s="37">
        <v>197.207</v>
      </c>
      <c r="I44" s="37">
        <v>3.8</v>
      </c>
      <c r="K44" s="38">
        <f t="array" ref="K44">MMULT(A44:H44,betas)</f>
        <v>3.962144499</v>
      </c>
      <c r="L44" s="38">
        <f t="shared" si="1"/>
        <v>-0.1621444991</v>
      </c>
      <c r="M44" s="38">
        <f t="shared" si="2"/>
        <v>0.02629083859</v>
      </c>
      <c r="P44" s="38">
        <f>(I44-ybar)^2</f>
        <v>4.34609527</v>
      </c>
      <c r="S44" s="38">
        <f>(K44-ybar)^2</f>
        <v>3.696331409</v>
      </c>
      <c r="V44" s="38">
        <f t="shared" si="3"/>
        <v>-0.004262914855</v>
      </c>
      <c r="Y44" s="38">
        <f t="shared" si="4"/>
        <v>0.000691208194</v>
      </c>
      <c r="AB44" s="38">
        <f t="shared" si="5"/>
        <v>0.01468517199</v>
      </c>
    </row>
    <row r="45">
      <c r="A45" s="36">
        <v>1.0</v>
      </c>
      <c r="B45" s="36">
        <v>3884.52</v>
      </c>
      <c r="C45" s="36">
        <v>2391.4</v>
      </c>
      <c r="D45" s="36">
        <v>599.528</v>
      </c>
      <c r="E45" s="36">
        <v>2688.2</v>
      </c>
      <c r="F45" s="36">
        <v>32.9</v>
      </c>
      <c r="G45" s="36">
        <v>171.9</v>
      </c>
      <c r="H45" s="37">
        <v>197.736</v>
      </c>
      <c r="I45" s="37">
        <v>3.7</v>
      </c>
      <c r="K45" s="38">
        <f t="array" ref="K45">MMULT(A45:H45,betas)</f>
        <v>3.861043688</v>
      </c>
      <c r="L45" s="38">
        <f t="shared" si="1"/>
        <v>-0.1610436881</v>
      </c>
      <c r="M45" s="38">
        <f t="shared" si="2"/>
        <v>0.02593506948</v>
      </c>
      <c r="P45" s="38">
        <f>(I45-ybar)^2</f>
        <v>4.773041083</v>
      </c>
      <c r="S45" s="38">
        <f>(K45-ybar)^2</f>
        <v>4.095302501</v>
      </c>
      <c r="V45" s="38">
        <f t="shared" si="3"/>
        <v>-0.00417667924</v>
      </c>
      <c r="Y45" s="38">
        <f t="shared" si="4"/>
        <v>0.0006726278289</v>
      </c>
      <c r="AB45" s="38">
        <f t="shared" si="5"/>
        <v>0.000001211784878</v>
      </c>
    </row>
    <row r="46">
      <c r="A46" s="36">
        <v>1.0</v>
      </c>
      <c r="B46" s="36">
        <v>3918.74</v>
      </c>
      <c r="C46" s="36">
        <v>2405.3</v>
      </c>
      <c r="D46" s="36">
        <v>640.682</v>
      </c>
      <c r="E46" s="36">
        <v>2728.4</v>
      </c>
      <c r="F46" s="36">
        <v>33.1</v>
      </c>
      <c r="G46" s="36">
        <v>174.2</v>
      </c>
      <c r="H46" s="37">
        <v>198.206</v>
      </c>
      <c r="I46" s="37">
        <v>3.8</v>
      </c>
      <c r="K46" s="38">
        <f t="array" ref="K46">MMULT(A46:H46,betas)</f>
        <v>3.675609696</v>
      </c>
      <c r="L46" s="38">
        <f t="shared" si="1"/>
        <v>0.1243903043</v>
      </c>
      <c r="M46" s="38">
        <f t="shared" si="2"/>
        <v>0.0154729478</v>
      </c>
      <c r="P46" s="38">
        <f>(I46-ybar)^2</f>
        <v>4.34609527</v>
      </c>
      <c r="S46" s="38">
        <f>(K46-ybar)^2</f>
        <v>4.880208384</v>
      </c>
      <c r="V46" s="38">
        <f t="shared" si="3"/>
        <v>0.001924684686</v>
      </c>
      <c r="Y46" s="38">
        <f t="shared" si="4"/>
        <v>0.0002394121137</v>
      </c>
      <c r="AB46" s="38">
        <f t="shared" si="5"/>
        <v>0.08147256402</v>
      </c>
    </row>
    <row r="47">
      <c r="A47" s="36">
        <v>1.0</v>
      </c>
      <c r="B47" s="36">
        <v>3919.556</v>
      </c>
      <c r="C47" s="36">
        <v>2438.1</v>
      </c>
      <c r="D47" s="36">
        <v>631.43</v>
      </c>
      <c r="E47" s="36">
        <v>2750.8</v>
      </c>
      <c r="F47" s="36">
        <v>33.4</v>
      </c>
      <c r="G47" s="36">
        <v>178.1</v>
      </c>
      <c r="H47" s="37">
        <v>198.712</v>
      </c>
      <c r="I47" s="37">
        <v>3.8</v>
      </c>
      <c r="K47" s="38">
        <f t="array" ref="K47">MMULT(A47:H47,betas)</f>
        <v>4.153137238</v>
      </c>
      <c r="L47" s="38">
        <f t="shared" si="1"/>
        <v>-0.3531372382</v>
      </c>
      <c r="M47" s="38">
        <f t="shared" si="2"/>
        <v>0.124705909</v>
      </c>
      <c r="P47" s="38">
        <f>(I47-ybar)^2</f>
        <v>4.34609527</v>
      </c>
      <c r="S47" s="38">
        <f>(K47-ybar)^2</f>
        <v>2.998410251</v>
      </c>
      <c r="V47" s="38">
        <f t="shared" si="3"/>
        <v>-0.04403830029</v>
      </c>
      <c r="Y47" s="38">
        <f t="shared" si="4"/>
        <v>0.01555156374</v>
      </c>
      <c r="AB47" s="38">
        <f t="shared" si="5"/>
        <v>0.2280325538</v>
      </c>
    </row>
    <row r="48">
      <c r="A48" s="36">
        <v>1.0</v>
      </c>
      <c r="B48" s="36">
        <v>3950.826</v>
      </c>
      <c r="C48" s="36">
        <v>2450.6</v>
      </c>
      <c r="D48" s="36">
        <v>641.504</v>
      </c>
      <c r="E48" s="36">
        <v>2777.1</v>
      </c>
      <c r="F48" s="36">
        <v>33.7</v>
      </c>
      <c r="G48" s="36">
        <v>181.6</v>
      </c>
      <c r="H48" s="37">
        <v>199.311</v>
      </c>
      <c r="I48" s="37">
        <v>3.8</v>
      </c>
      <c r="K48" s="38">
        <f t="array" ref="K48">MMULT(A48:H48,betas)</f>
        <v>4.07163989</v>
      </c>
      <c r="L48" s="38">
        <f t="shared" si="1"/>
        <v>-0.2716398902</v>
      </c>
      <c r="M48" s="38">
        <f t="shared" si="2"/>
        <v>0.07378822992</v>
      </c>
      <c r="P48" s="38">
        <f>(I48-ybar)^2</f>
        <v>4.34609527</v>
      </c>
      <c r="S48" s="38">
        <f>(K48-ybar)^2</f>
        <v>3.287292352</v>
      </c>
      <c r="V48" s="38">
        <f t="shared" si="3"/>
        <v>-0.02004382667</v>
      </c>
      <c r="Y48" s="38">
        <f t="shared" si="4"/>
        <v>0.005444702875</v>
      </c>
      <c r="AB48" s="38">
        <f t="shared" si="5"/>
        <v>0.00664181774</v>
      </c>
    </row>
    <row r="49">
      <c r="A49" s="36">
        <v>1.0</v>
      </c>
      <c r="B49" s="36">
        <v>3980.97</v>
      </c>
      <c r="C49" s="36">
        <v>2465.7</v>
      </c>
      <c r="D49" s="36">
        <v>640.234</v>
      </c>
      <c r="E49" s="36">
        <v>2797.4</v>
      </c>
      <c r="F49" s="36">
        <v>34.1</v>
      </c>
      <c r="G49" s="36">
        <v>184.3</v>
      </c>
      <c r="H49" s="37">
        <v>199.808</v>
      </c>
      <c r="I49" s="37">
        <v>3.9</v>
      </c>
      <c r="K49" s="38">
        <f t="array" ref="K49">MMULT(A49:H49,betas)</f>
        <v>4.033402269</v>
      </c>
      <c r="L49" s="38">
        <f t="shared" si="1"/>
        <v>-0.1334022687</v>
      </c>
      <c r="M49" s="38">
        <f t="shared" si="2"/>
        <v>0.01779616529</v>
      </c>
      <c r="P49" s="38">
        <f>(I49-ybar)^2</f>
        <v>3.939149458</v>
      </c>
      <c r="S49" s="38">
        <f>(K49-ybar)^2</f>
        <v>3.427410903</v>
      </c>
      <c r="V49" s="38">
        <f t="shared" si="3"/>
        <v>-0.002374048824</v>
      </c>
      <c r="Y49" s="38">
        <f t="shared" si="4"/>
        <v>0.0003167034991</v>
      </c>
      <c r="AB49" s="38">
        <f t="shared" si="5"/>
        <v>0.01910963999</v>
      </c>
    </row>
    <row r="50">
      <c r="A50" s="36">
        <v>1.0</v>
      </c>
      <c r="B50" s="36">
        <v>4063.013</v>
      </c>
      <c r="C50" s="36">
        <v>2524.6</v>
      </c>
      <c r="D50" s="36">
        <v>651.378</v>
      </c>
      <c r="E50" s="36">
        <v>2846.2</v>
      </c>
      <c r="F50" s="36">
        <v>34.4</v>
      </c>
      <c r="G50" s="36">
        <v>186.6</v>
      </c>
      <c r="H50" s="37">
        <v>200.208</v>
      </c>
      <c r="I50" s="37">
        <v>3.7</v>
      </c>
      <c r="K50" s="38">
        <f t="array" ref="K50">MMULT(A50:H50,betas)</f>
        <v>3.792071784</v>
      </c>
      <c r="L50" s="38">
        <f t="shared" si="1"/>
        <v>-0.09207178423</v>
      </c>
      <c r="M50" s="38">
        <f t="shared" si="2"/>
        <v>0.008477213451</v>
      </c>
      <c r="P50" s="38">
        <f>(I50-ybar)^2</f>
        <v>4.773041083</v>
      </c>
      <c r="S50" s="38">
        <f>(K50-ybar)^2</f>
        <v>4.379214491</v>
      </c>
      <c r="V50" s="38">
        <f t="shared" si="3"/>
        <v>-0.0007805121677</v>
      </c>
      <c r="Y50" s="38">
        <f t="shared" si="4"/>
        <v>0.00007186314789</v>
      </c>
      <c r="AB50" s="38">
        <f t="shared" si="5"/>
        <v>0.001708208947</v>
      </c>
    </row>
    <row r="51">
      <c r="A51" s="36">
        <v>1.0</v>
      </c>
      <c r="B51" s="36">
        <v>4131.998</v>
      </c>
      <c r="C51" s="36">
        <v>2563.3</v>
      </c>
      <c r="D51" s="36">
        <v>646.145</v>
      </c>
      <c r="E51" s="36">
        <v>2893.5</v>
      </c>
      <c r="F51" s="36">
        <v>34.9</v>
      </c>
      <c r="G51" s="36">
        <v>190.5</v>
      </c>
      <c r="H51" s="37">
        <v>200.706</v>
      </c>
      <c r="I51" s="37">
        <v>3.5</v>
      </c>
      <c r="K51" s="38">
        <f t="array" ref="K51">MMULT(A51:H51,betas)</f>
        <v>3.601891418</v>
      </c>
      <c r="L51" s="38">
        <f t="shared" si="1"/>
        <v>-0.1018914177</v>
      </c>
      <c r="M51" s="38">
        <f t="shared" si="2"/>
        <v>0.010381861</v>
      </c>
      <c r="P51" s="38">
        <f>(I51-ybar)^2</f>
        <v>5.686932709</v>
      </c>
      <c r="S51" s="38">
        <f>(K51-ybar)^2</f>
        <v>5.21134772</v>
      </c>
      <c r="V51" s="38">
        <f t="shared" si="3"/>
        <v>-0.001057822536</v>
      </c>
      <c r="Y51" s="38">
        <f t="shared" si="4"/>
        <v>0.0001077830379</v>
      </c>
      <c r="AB51" s="38">
        <f t="shared" si="5"/>
        <v>0.00009642520173</v>
      </c>
    </row>
    <row r="52">
      <c r="A52" s="36">
        <v>1.0</v>
      </c>
      <c r="B52" s="36">
        <v>4160.267</v>
      </c>
      <c r="C52" s="36">
        <v>2611.5</v>
      </c>
      <c r="D52" s="36">
        <v>640.615</v>
      </c>
      <c r="E52" s="36">
        <v>2899.3</v>
      </c>
      <c r="F52" s="36">
        <v>35.3</v>
      </c>
      <c r="G52" s="36">
        <v>194.0</v>
      </c>
      <c r="H52" s="37">
        <v>201.29</v>
      </c>
      <c r="I52" s="37">
        <v>3.5</v>
      </c>
      <c r="K52" s="38">
        <f t="array" ref="K52">MMULT(A52:H52,betas)</f>
        <v>3.857838906</v>
      </c>
      <c r="L52" s="38">
        <f t="shared" si="1"/>
        <v>-0.3578389062</v>
      </c>
      <c r="M52" s="38">
        <f t="shared" si="2"/>
        <v>0.1280486828</v>
      </c>
      <c r="P52" s="38">
        <f>(I52-ybar)^2</f>
        <v>5.686932709</v>
      </c>
      <c r="S52" s="38">
        <f>(K52-ybar)^2</f>
        <v>4.108283712</v>
      </c>
      <c r="V52" s="38">
        <f t="shared" si="3"/>
        <v>-0.04582080058</v>
      </c>
      <c r="Y52" s="38">
        <f t="shared" si="4"/>
        <v>0.01639646516</v>
      </c>
      <c r="AB52" s="38">
        <f t="shared" si="5"/>
        <v>0.06550911685</v>
      </c>
    </row>
    <row r="53">
      <c r="A53" s="36">
        <v>1.0</v>
      </c>
      <c r="B53" s="36">
        <v>4178.293</v>
      </c>
      <c r="C53" s="36">
        <v>2623.5</v>
      </c>
      <c r="D53" s="36">
        <v>636.729</v>
      </c>
      <c r="E53" s="36">
        <v>2918.4</v>
      </c>
      <c r="F53" s="36">
        <v>35.7</v>
      </c>
      <c r="G53" s="36">
        <v>198.7</v>
      </c>
      <c r="H53" s="37">
        <v>201.76</v>
      </c>
      <c r="I53" s="37">
        <v>3.4</v>
      </c>
      <c r="K53" s="38">
        <f t="array" ref="K53">MMULT(A53:H53,betas)</f>
        <v>3.926946426</v>
      </c>
      <c r="L53" s="38">
        <f t="shared" si="1"/>
        <v>-0.5269464256</v>
      </c>
      <c r="M53" s="38">
        <f t="shared" si="2"/>
        <v>0.2776725355</v>
      </c>
      <c r="P53" s="38">
        <f>(I53-ybar)^2</f>
        <v>6.173878522</v>
      </c>
      <c r="S53" s="38">
        <f>(K53-ybar)^2</f>
        <v>3.832912859</v>
      </c>
      <c r="V53" s="38">
        <f t="shared" si="3"/>
        <v>-0.1463185501</v>
      </c>
      <c r="Y53" s="38">
        <f t="shared" si="4"/>
        <v>0.07710203696</v>
      </c>
      <c r="AB53" s="38">
        <f t="shared" si="5"/>
        <v>0.02859735314</v>
      </c>
    </row>
    <row r="54">
      <c r="A54" s="36">
        <v>1.0</v>
      </c>
      <c r="B54" s="36">
        <v>4244.1</v>
      </c>
      <c r="C54" s="36">
        <v>2652.9</v>
      </c>
      <c r="D54" s="36">
        <v>633.224</v>
      </c>
      <c r="E54" s="36">
        <v>2923.4</v>
      </c>
      <c r="F54" s="36">
        <v>36.3</v>
      </c>
      <c r="G54" s="36">
        <v>200.7</v>
      </c>
      <c r="H54" s="37">
        <v>202.161</v>
      </c>
      <c r="I54" s="37">
        <v>3.4</v>
      </c>
      <c r="K54" s="38">
        <f t="array" ref="K54">MMULT(A54:H54,betas)</f>
        <v>3.559352583</v>
      </c>
      <c r="L54" s="38">
        <f t="shared" si="1"/>
        <v>-0.1593525828</v>
      </c>
      <c r="M54" s="38">
        <f t="shared" si="2"/>
        <v>0.02539324564</v>
      </c>
      <c r="P54" s="38">
        <f>(I54-ybar)^2</f>
        <v>6.173878522</v>
      </c>
      <c r="S54" s="38">
        <f>(K54-ybar)^2</f>
        <v>5.40737578</v>
      </c>
      <c r="V54" s="38">
        <f t="shared" si="3"/>
        <v>-0.004046479277</v>
      </c>
      <c r="Y54" s="38">
        <f t="shared" si="4"/>
        <v>0.000644816924</v>
      </c>
      <c r="AB54" s="38">
        <f t="shared" si="5"/>
        <v>0.1351252333</v>
      </c>
    </row>
    <row r="55">
      <c r="A55" s="36">
        <v>1.0</v>
      </c>
      <c r="B55" s="36">
        <v>4256.46</v>
      </c>
      <c r="C55" s="36">
        <v>2669.8</v>
      </c>
      <c r="D55" s="36">
        <v>623.16</v>
      </c>
      <c r="E55" s="36">
        <v>2952.9</v>
      </c>
      <c r="F55" s="36">
        <v>36.8</v>
      </c>
      <c r="G55" s="36">
        <v>201.7</v>
      </c>
      <c r="H55" s="37">
        <v>202.677</v>
      </c>
      <c r="I55" s="37">
        <v>3.4</v>
      </c>
      <c r="K55" s="38">
        <f t="array" ref="K55">MMULT(A55:H55,betas)</f>
        <v>3.814061433</v>
      </c>
      <c r="L55" s="38">
        <f t="shared" si="1"/>
        <v>-0.4140614335</v>
      </c>
      <c r="M55" s="38">
        <f t="shared" si="2"/>
        <v>0.1714468707</v>
      </c>
      <c r="P55" s="38">
        <f>(I55-ybar)^2</f>
        <v>6.173878522</v>
      </c>
      <c r="S55" s="38">
        <f>(K55-ybar)^2</f>
        <v>4.287664436</v>
      </c>
      <c r="V55" s="38">
        <f t="shared" si="3"/>
        <v>-0.07098953705</v>
      </c>
      <c r="Y55" s="38">
        <f t="shared" si="4"/>
        <v>0.02939402947</v>
      </c>
      <c r="AB55" s="38">
        <f t="shared" si="5"/>
        <v>0.06487659863</v>
      </c>
    </row>
    <row r="56">
      <c r="A56" s="36">
        <v>1.0</v>
      </c>
      <c r="B56" s="36">
        <v>4283.378</v>
      </c>
      <c r="C56" s="36">
        <v>2682.7</v>
      </c>
      <c r="D56" s="36">
        <v>623.613</v>
      </c>
      <c r="E56" s="36">
        <v>3012.9</v>
      </c>
      <c r="F56" s="36">
        <v>37.3</v>
      </c>
      <c r="G56" s="36">
        <v>202.9</v>
      </c>
      <c r="H56" s="37">
        <v>203.302</v>
      </c>
      <c r="I56" s="37">
        <v>3.6</v>
      </c>
      <c r="K56" s="38">
        <f t="array" ref="K56">MMULT(A56:H56,betas)</f>
        <v>3.942114591</v>
      </c>
      <c r="L56" s="38">
        <f t="shared" si="1"/>
        <v>-0.3421145909</v>
      </c>
      <c r="M56" s="38">
        <f t="shared" si="2"/>
        <v>0.1170423933</v>
      </c>
      <c r="P56" s="38">
        <f>(I56-ybar)^2</f>
        <v>5.219986896</v>
      </c>
      <c r="S56" s="38">
        <f>(K56-ybar)^2</f>
        <v>3.773750991</v>
      </c>
      <c r="V56" s="38">
        <f t="shared" si="3"/>
        <v>-0.04004191049</v>
      </c>
      <c r="Y56" s="38">
        <f t="shared" si="4"/>
        <v>0.01369892183</v>
      </c>
      <c r="AB56" s="38">
        <f t="shared" si="5"/>
        <v>0.005176348163</v>
      </c>
    </row>
    <row r="57">
      <c r="A57" s="36">
        <v>1.0</v>
      </c>
      <c r="B57" s="36">
        <v>4263.261</v>
      </c>
      <c r="C57" s="36">
        <v>2704.1</v>
      </c>
      <c r="D57" s="36">
        <v>606.9</v>
      </c>
      <c r="E57" s="36">
        <v>3034.9</v>
      </c>
      <c r="F57" s="36">
        <v>37.9</v>
      </c>
      <c r="G57" s="36">
        <v>206.2</v>
      </c>
      <c r="H57" s="37">
        <v>203.849</v>
      </c>
      <c r="I57" s="37">
        <v>3.6</v>
      </c>
      <c r="K57" s="38">
        <f t="array" ref="K57">MMULT(A57:H57,betas)</f>
        <v>4.619261856</v>
      </c>
      <c r="L57" s="38">
        <f t="shared" si="1"/>
        <v>-1.019261856</v>
      </c>
      <c r="M57" s="38">
        <f t="shared" si="2"/>
        <v>1.038894731</v>
      </c>
      <c r="P57" s="38">
        <f>(I57-ybar)^2</f>
        <v>5.219986896</v>
      </c>
      <c r="S57" s="38">
        <f>(K57-ybar)^2</f>
        <v>1.601407254</v>
      </c>
      <c r="V57" s="38">
        <f t="shared" si="3"/>
        <v>-1.058905772</v>
      </c>
      <c r="Y57" s="38">
        <f t="shared" si="4"/>
        <v>1.079302263</v>
      </c>
      <c r="AB57" s="38">
        <f t="shared" si="5"/>
        <v>0.4585284189</v>
      </c>
    </row>
    <row r="58">
      <c r="A58" s="36">
        <v>1.0</v>
      </c>
      <c r="B58" s="36">
        <v>4256.573</v>
      </c>
      <c r="C58" s="36">
        <v>2720.7</v>
      </c>
      <c r="D58" s="36">
        <v>594.888</v>
      </c>
      <c r="E58" s="36">
        <v>3050.1</v>
      </c>
      <c r="F58" s="36">
        <v>38.5</v>
      </c>
      <c r="G58" s="36">
        <v>206.7</v>
      </c>
      <c r="H58" s="37">
        <v>204.401</v>
      </c>
      <c r="I58" s="37">
        <v>4.2</v>
      </c>
      <c r="K58" s="38">
        <f t="array" ref="K58">MMULT(A58:H58,betas)</f>
        <v>5.07369257</v>
      </c>
      <c r="L58" s="38">
        <f t="shared" si="1"/>
        <v>-0.8736925698</v>
      </c>
      <c r="M58" s="38">
        <f t="shared" si="2"/>
        <v>0.7633387065</v>
      </c>
      <c r="P58" s="38">
        <f>(I58-ybar)^2</f>
        <v>2.838312019</v>
      </c>
      <c r="S58" s="38">
        <f>(K58-ybar)^2</f>
        <v>0.657780195</v>
      </c>
      <c r="V58" s="38">
        <f t="shared" si="3"/>
        <v>-0.6669233562</v>
      </c>
      <c r="Y58" s="38">
        <f t="shared" si="4"/>
        <v>0.5826859809</v>
      </c>
      <c r="AB58" s="38">
        <f t="shared" si="5"/>
        <v>0.02119041714</v>
      </c>
    </row>
    <row r="59">
      <c r="A59" s="36">
        <v>1.0</v>
      </c>
      <c r="B59" s="36">
        <v>4264.289</v>
      </c>
      <c r="C59" s="36">
        <v>2733.2</v>
      </c>
      <c r="D59" s="36">
        <v>576.257</v>
      </c>
      <c r="E59" s="36">
        <v>3103.5</v>
      </c>
      <c r="F59" s="36">
        <v>38.9</v>
      </c>
      <c r="G59" s="36">
        <v>208.0</v>
      </c>
      <c r="H59" s="37">
        <v>205.052</v>
      </c>
      <c r="I59" s="37">
        <v>4.8</v>
      </c>
      <c r="K59" s="38">
        <f t="array" ref="K59">MMULT(A59:H59,betas)</f>
        <v>5.456718786</v>
      </c>
      <c r="L59" s="38">
        <f t="shared" si="1"/>
        <v>-0.6567187856</v>
      </c>
      <c r="M59" s="38">
        <f t="shared" si="2"/>
        <v>0.4312795633</v>
      </c>
      <c r="P59" s="38">
        <f>(I59-ybar)^2</f>
        <v>1.176637142</v>
      </c>
      <c r="S59" s="38">
        <f>(K59-ybar)^2</f>
        <v>0.1831927985</v>
      </c>
      <c r="V59" s="38">
        <f t="shared" si="3"/>
        <v>-0.2832293911</v>
      </c>
      <c r="Y59" s="38">
        <f t="shared" si="4"/>
        <v>0.1860020617</v>
      </c>
      <c r="AB59" s="38">
        <f t="shared" si="5"/>
        <v>0.04707762305</v>
      </c>
    </row>
    <row r="60">
      <c r="A60" s="36">
        <v>1.0</v>
      </c>
      <c r="B60" s="36">
        <v>4302.259</v>
      </c>
      <c r="C60" s="36">
        <v>2757.1</v>
      </c>
      <c r="D60" s="36">
        <v>567.743</v>
      </c>
      <c r="E60" s="36">
        <v>3145.4</v>
      </c>
      <c r="F60" s="36">
        <v>39.4</v>
      </c>
      <c r="G60" s="36">
        <v>212.9</v>
      </c>
      <c r="H60" s="37">
        <v>205.788</v>
      </c>
      <c r="I60" s="37">
        <v>5.2</v>
      </c>
      <c r="K60" s="38">
        <f t="array" ref="K60">MMULT(A60:H60,betas)</f>
        <v>5.535604146</v>
      </c>
      <c r="L60" s="38">
        <f t="shared" si="1"/>
        <v>-0.3356041463</v>
      </c>
      <c r="M60" s="38">
        <f t="shared" si="2"/>
        <v>0.112630143</v>
      </c>
      <c r="P60" s="38">
        <f>(I60-ybar)^2</f>
        <v>0.4688538911</v>
      </c>
      <c r="S60" s="38">
        <f>(K60-ybar)^2</f>
        <v>0.1218882082</v>
      </c>
      <c r="V60" s="38">
        <f t="shared" si="3"/>
        <v>-0.03779914301</v>
      </c>
      <c r="Y60" s="38">
        <f t="shared" si="4"/>
        <v>0.01268554912</v>
      </c>
      <c r="AB60" s="38">
        <f t="shared" si="5"/>
        <v>0.1031146115</v>
      </c>
    </row>
    <row r="61">
      <c r="A61" s="36">
        <v>1.0</v>
      </c>
      <c r="B61" s="36">
        <v>4256.637</v>
      </c>
      <c r="C61" s="36">
        <v>2749.6</v>
      </c>
      <c r="D61" s="36">
        <v>564.666</v>
      </c>
      <c r="E61" s="36">
        <v>3135.1</v>
      </c>
      <c r="F61" s="36">
        <v>39.9</v>
      </c>
      <c r="G61" s="36">
        <v>215.5</v>
      </c>
      <c r="H61" s="37">
        <v>206.466</v>
      </c>
      <c r="I61" s="37">
        <v>5.8</v>
      </c>
      <c r="K61" s="38">
        <f t="array" ref="K61">MMULT(A61:H61,betas)</f>
        <v>6.142325004</v>
      </c>
      <c r="L61" s="38">
        <f t="shared" si="1"/>
        <v>-0.3423250038</v>
      </c>
      <c r="M61" s="38">
        <f t="shared" si="2"/>
        <v>0.1171864082</v>
      </c>
      <c r="P61" s="38">
        <f>(I61-ybar)^2</f>
        <v>0.007179014293</v>
      </c>
      <c r="S61" s="38">
        <f>(K61-ybar)^2</f>
        <v>0.0663556682</v>
      </c>
      <c r="V61" s="38">
        <f t="shared" si="3"/>
        <v>-0.04011583765</v>
      </c>
      <c r="Y61" s="38">
        <f t="shared" si="4"/>
        <v>0.01373265428</v>
      </c>
      <c r="AB61" s="38">
        <f t="shared" si="5"/>
        <v>0.00004516992541</v>
      </c>
    </row>
    <row r="62">
      <c r="A62" s="36">
        <v>1.0</v>
      </c>
      <c r="B62" s="36">
        <v>4374.016</v>
      </c>
      <c r="C62" s="36">
        <v>2802.2</v>
      </c>
      <c r="D62" s="36">
        <v>542.709</v>
      </c>
      <c r="E62" s="36">
        <v>3197.3</v>
      </c>
      <c r="F62" s="36">
        <v>40.1</v>
      </c>
      <c r="G62" s="36">
        <v>220.0</v>
      </c>
      <c r="H62" s="37">
        <v>207.065</v>
      </c>
      <c r="I62" s="37">
        <v>5.9</v>
      </c>
      <c r="K62" s="38">
        <f t="array" ref="K62">MMULT(A62:H62,betas)</f>
        <v>5.59652265</v>
      </c>
      <c r="L62" s="38">
        <f t="shared" si="1"/>
        <v>0.3034773499</v>
      </c>
      <c r="M62" s="38">
        <f t="shared" si="2"/>
        <v>0.09209850188</v>
      </c>
      <c r="P62" s="38">
        <f>(I62-ybar)^2</f>
        <v>0.0002332014851</v>
      </c>
      <c r="S62" s="38">
        <f>(K62-ybar)^2</f>
        <v>0.08306293701</v>
      </c>
      <c r="V62" s="38">
        <f t="shared" si="3"/>
        <v>0.02794980928</v>
      </c>
      <c r="Y62" s="38">
        <f t="shared" si="4"/>
        <v>0.008482134048</v>
      </c>
      <c r="AB62" s="38">
        <f t="shared" si="5"/>
        <v>0.41706068</v>
      </c>
    </row>
    <row r="63">
      <c r="A63" s="36">
        <v>1.0</v>
      </c>
      <c r="B63" s="36">
        <v>4398.829</v>
      </c>
      <c r="C63" s="36">
        <v>2827.9</v>
      </c>
      <c r="D63" s="36">
        <v>534.905</v>
      </c>
      <c r="E63" s="36">
        <v>3245.3</v>
      </c>
      <c r="F63" s="36">
        <v>40.6</v>
      </c>
      <c r="G63" s="36">
        <v>224.9</v>
      </c>
      <c r="H63" s="37">
        <v>207.661</v>
      </c>
      <c r="I63" s="37">
        <v>5.9</v>
      </c>
      <c r="K63" s="38">
        <f t="array" ref="K63">MMULT(A63:H63,betas)</f>
        <v>5.83333775</v>
      </c>
      <c r="L63" s="38">
        <f t="shared" si="1"/>
        <v>0.06666225017</v>
      </c>
      <c r="M63" s="38">
        <f t="shared" si="2"/>
        <v>0.004443855598</v>
      </c>
      <c r="P63" s="38">
        <f>(I63-ybar)^2</f>
        <v>0.0002332014851</v>
      </c>
      <c r="S63" s="38">
        <f>(K63-ybar)^2</f>
        <v>0.002641067176</v>
      </c>
      <c r="V63" s="38">
        <f t="shared" si="3"/>
        <v>0.0002962374136</v>
      </c>
      <c r="Y63" s="38">
        <f t="shared" si="4"/>
        <v>0.00001974785257</v>
      </c>
      <c r="AB63" s="38">
        <f t="shared" si="5"/>
        <v>0.05608139144</v>
      </c>
    </row>
    <row r="64">
      <c r="A64" s="36">
        <v>1.0</v>
      </c>
      <c r="B64" s="36">
        <v>4433.943</v>
      </c>
      <c r="C64" s="36">
        <v>2850.4</v>
      </c>
      <c r="D64" s="36">
        <v>532.646</v>
      </c>
      <c r="E64" s="36">
        <v>3259.7</v>
      </c>
      <c r="F64" s="36">
        <v>40.9</v>
      </c>
      <c r="G64" s="36">
        <v>227.2</v>
      </c>
      <c r="H64" s="37">
        <v>208.345</v>
      </c>
      <c r="I64" s="37">
        <v>6.0</v>
      </c>
      <c r="K64" s="38">
        <f t="array" ref="K64">MMULT(A64:H64,betas)</f>
        <v>5.816147816</v>
      </c>
      <c r="L64" s="38">
        <f t="shared" si="1"/>
        <v>0.1838521842</v>
      </c>
      <c r="M64" s="38">
        <f t="shared" si="2"/>
        <v>0.03380162562</v>
      </c>
      <c r="P64" s="38">
        <f>(I64-ybar)^2</f>
        <v>0.01328738868</v>
      </c>
      <c r="S64" s="38">
        <f>(K64-ybar)^2</f>
        <v>0.004703387603</v>
      </c>
      <c r="V64" s="38">
        <f t="shared" si="3"/>
        <v>0.006214502698</v>
      </c>
      <c r="Y64" s="38">
        <f t="shared" si="4"/>
        <v>0.001142549894</v>
      </c>
      <c r="AB64" s="38">
        <f t="shared" si="5"/>
        <v>0.01373348063</v>
      </c>
    </row>
    <row r="65">
      <c r="A65" s="36">
        <v>1.0</v>
      </c>
      <c r="B65" s="36">
        <v>4446.264</v>
      </c>
      <c r="C65" s="36">
        <v>2897.8</v>
      </c>
      <c r="D65" s="36">
        <v>516.14</v>
      </c>
      <c r="E65" s="36">
        <v>3294.2</v>
      </c>
      <c r="F65" s="36">
        <v>41.2</v>
      </c>
      <c r="G65" s="36">
        <v>230.1</v>
      </c>
      <c r="H65" s="37">
        <v>208.917</v>
      </c>
      <c r="I65" s="37">
        <v>6.0</v>
      </c>
      <c r="K65" s="38">
        <f t="array" ref="K65">MMULT(A65:H65,betas)</f>
        <v>6.359385151</v>
      </c>
      <c r="L65" s="38">
        <f t="shared" si="1"/>
        <v>-0.3593851513</v>
      </c>
      <c r="M65" s="38">
        <f t="shared" si="2"/>
        <v>0.129157687</v>
      </c>
      <c r="P65" s="38">
        <f>(I65-ybar)^2</f>
        <v>0.01328738868</v>
      </c>
      <c r="S65" s="38">
        <f>(K65-ybar)^2</f>
        <v>0.2252984012</v>
      </c>
      <c r="V65" s="38">
        <f t="shared" si="3"/>
        <v>-0.04641735489</v>
      </c>
      <c r="Y65" s="38">
        <f t="shared" si="4"/>
        <v>0.01668170811</v>
      </c>
      <c r="AB65" s="38">
        <f t="shared" si="5"/>
        <v>0.2951068027</v>
      </c>
    </row>
    <row r="66">
      <c r="A66" s="36">
        <v>1.0</v>
      </c>
      <c r="B66" s="36">
        <v>4525.769</v>
      </c>
      <c r="C66" s="36">
        <v>2936.5</v>
      </c>
      <c r="D66" s="36">
        <v>518.192</v>
      </c>
      <c r="E66" s="36">
        <v>3314.9</v>
      </c>
      <c r="F66" s="36">
        <v>41.5</v>
      </c>
      <c r="G66" s="36">
        <v>235.6</v>
      </c>
      <c r="H66" s="37">
        <v>209.386</v>
      </c>
      <c r="I66" s="37">
        <v>5.8</v>
      </c>
      <c r="K66" s="38">
        <f t="array" ref="K66">MMULT(A66:H66,betas)</f>
        <v>5.920613039</v>
      </c>
      <c r="L66" s="38">
        <f t="shared" si="1"/>
        <v>-0.1206130394</v>
      </c>
      <c r="M66" s="38">
        <f t="shared" si="2"/>
        <v>0.01454750528</v>
      </c>
      <c r="P66" s="38">
        <f>(I66-ybar)^2</f>
        <v>0.007179014293</v>
      </c>
      <c r="S66" s="38">
        <f>(K66-ybar)^2</f>
        <v>0.001287659689</v>
      </c>
      <c r="V66" s="38">
        <f t="shared" si="3"/>
        <v>-0.001754618827</v>
      </c>
      <c r="Y66" s="38">
        <f t="shared" si="4"/>
        <v>0.0002116299098</v>
      </c>
      <c r="AB66" s="38">
        <f t="shared" si="5"/>
        <v>0.05701212143</v>
      </c>
    </row>
    <row r="67">
      <c r="A67" s="36">
        <v>1.0</v>
      </c>
      <c r="B67" s="36">
        <v>4633.101</v>
      </c>
      <c r="C67" s="36">
        <v>2992.6</v>
      </c>
      <c r="D67" s="36">
        <v>526.473</v>
      </c>
      <c r="E67" s="36">
        <v>3346.1</v>
      </c>
      <c r="F67" s="36">
        <v>41.8</v>
      </c>
      <c r="G67" s="36">
        <v>238.8</v>
      </c>
      <c r="H67" s="37">
        <v>209.896</v>
      </c>
      <c r="I67" s="37">
        <v>5.7</v>
      </c>
      <c r="K67" s="38">
        <f t="array" ref="K67">MMULT(A67:H67,betas)</f>
        <v>5.335718468</v>
      </c>
      <c r="L67" s="38">
        <f t="shared" si="1"/>
        <v>0.3642815319</v>
      </c>
      <c r="M67" s="38">
        <f t="shared" si="2"/>
        <v>0.1327010345</v>
      </c>
      <c r="P67" s="38">
        <f>(I67-ybar)^2</f>
        <v>0.0341248271</v>
      </c>
      <c r="S67" s="38">
        <f>(K67-ybar)^2</f>
        <v>0.3014126344</v>
      </c>
      <c r="V67" s="38">
        <f t="shared" si="3"/>
        <v>0.04834053611</v>
      </c>
      <c r="Y67" s="38">
        <f t="shared" si="4"/>
        <v>0.01760956454</v>
      </c>
      <c r="AB67" s="38">
        <f t="shared" si="5"/>
        <v>0.2351227453</v>
      </c>
    </row>
    <row r="68">
      <c r="A68" s="36">
        <v>1.0</v>
      </c>
      <c r="B68" s="36">
        <v>4677.503</v>
      </c>
      <c r="C68" s="36">
        <v>3038.8</v>
      </c>
      <c r="D68" s="36">
        <v>498.116</v>
      </c>
      <c r="E68" s="36">
        <v>3414.6</v>
      </c>
      <c r="F68" s="36">
        <v>42.2</v>
      </c>
      <c r="G68" s="36">
        <v>245.0</v>
      </c>
      <c r="H68" s="37">
        <v>210.479</v>
      </c>
      <c r="I68" s="37">
        <v>5.6</v>
      </c>
      <c r="K68" s="38">
        <f t="array" ref="K68">MMULT(A68:H68,betas)</f>
        <v>5.629853717</v>
      </c>
      <c r="L68" s="38">
        <f t="shared" si="1"/>
        <v>-0.0298537172</v>
      </c>
      <c r="M68" s="38">
        <f t="shared" si="2"/>
        <v>0.0008912444306</v>
      </c>
      <c r="P68" s="38">
        <f>(I68-ybar)^2</f>
        <v>0.08107063991</v>
      </c>
      <c r="S68" s="38">
        <f>(K68-ybar)^2</f>
        <v>0.06496144243</v>
      </c>
      <c r="V68" s="38">
        <f t="shared" si="3"/>
        <v>-0.00002660695919</v>
      </c>
      <c r="Y68" s="38">
        <f t="shared" si="4"/>
        <v>0.0000007943166351</v>
      </c>
      <c r="AB68" s="38">
        <f t="shared" si="5"/>
        <v>0.1553425945</v>
      </c>
    </row>
    <row r="69">
      <c r="A69" s="36">
        <v>1.0</v>
      </c>
      <c r="B69" s="36">
        <v>4754.546</v>
      </c>
      <c r="C69" s="36">
        <v>3110.1</v>
      </c>
      <c r="D69" s="36">
        <v>496.54</v>
      </c>
      <c r="E69" s="36">
        <v>3550.5</v>
      </c>
      <c r="F69" s="36">
        <v>42.7</v>
      </c>
      <c r="G69" s="36">
        <v>251.5</v>
      </c>
      <c r="H69" s="37">
        <v>210.985</v>
      </c>
      <c r="I69" s="37">
        <v>5.3</v>
      </c>
      <c r="K69" s="38">
        <f t="array" ref="K69">MMULT(A69:H69,betas)</f>
        <v>5.870852912</v>
      </c>
      <c r="L69" s="38">
        <f t="shared" si="1"/>
        <v>-0.570852912</v>
      </c>
      <c r="M69" s="38">
        <f t="shared" si="2"/>
        <v>0.3258730471</v>
      </c>
      <c r="P69" s="38">
        <f>(I69-ybar)^2</f>
        <v>0.3419080783</v>
      </c>
      <c r="S69" s="38">
        <f>(K69-ybar)^2</f>
        <v>0.0001925475965</v>
      </c>
      <c r="V69" s="38">
        <f t="shared" si="3"/>
        <v>-0.1860255779</v>
      </c>
      <c r="Y69" s="38">
        <f t="shared" si="4"/>
        <v>0.1061932428</v>
      </c>
      <c r="AB69" s="38">
        <f t="shared" si="5"/>
        <v>0.2926801287</v>
      </c>
    </row>
    <row r="70">
      <c r="A70" s="36">
        <v>1.0</v>
      </c>
      <c r="B70" s="36">
        <v>4876.166</v>
      </c>
      <c r="C70" s="36">
        <v>3167.0</v>
      </c>
      <c r="D70" s="36">
        <v>504.838</v>
      </c>
      <c r="E70" s="36">
        <v>3590.7</v>
      </c>
      <c r="F70" s="36">
        <v>43.7</v>
      </c>
      <c r="G70" s="36">
        <v>252.7</v>
      </c>
      <c r="H70" s="37">
        <v>211.42</v>
      </c>
      <c r="I70" s="37">
        <v>5.0</v>
      </c>
      <c r="K70" s="38">
        <f t="array" ref="K70">MMULT(A70:H70,betas)</f>
        <v>5.200407441</v>
      </c>
      <c r="L70" s="38">
        <f t="shared" si="1"/>
        <v>-0.2004074407</v>
      </c>
      <c r="M70" s="38">
        <f t="shared" si="2"/>
        <v>0.0401631423</v>
      </c>
      <c r="P70" s="38">
        <f>(I70-ybar)^2</f>
        <v>0.7827455168</v>
      </c>
      <c r="S70" s="38">
        <f>(K70-ybar)^2</f>
        <v>0.4682960841</v>
      </c>
      <c r="V70" s="38">
        <f t="shared" si="3"/>
        <v>-0.008048992559</v>
      </c>
      <c r="Y70" s="38">
        <f t="shared" si="4"/>
        <v>0.001613077999</v>
      </c>
      <c r="AB70" s="38">
        <f t="shared" si="5"/>
        <v>0.1372298472</v>
      </c>
    </row>
    <row r="71">
      <c r="A71" s="36">
        <v>1.0</v>
      </c>
      <c r="B71" s="36">
        <v>4932.571</v>
      </c>
      <c r="C71" s="36">
        <v>3165.4</v>
      </c>
      <c r="D71" s="36">
        <v>497.033</v>
      </c>
      <c r="E71" s="36">
        <v>3626.2</v>
      </c>
      <c r="F71" s="36">
        <v>44.2</v>
      </c>
      <c r="G71" s="36">
        <v>257.5</v>
      </c>
      <c r="H71" s="37">
        <v>211.909</v>
      </c>
      <c r="I71" s="37">
        <v>4.9</v>
      </c>
      <c r="K71" s="38">
        <f t="array" ref="K71">MMULT(A71:H71,betas)</f>
        <v>4.775199717</v>
      </c>
      <c r="L71" s="38">
        <f t="shared" si="1"/>
        <v>0.1248002831</v>
      </c>
      <c r="M71" s="38">
        <f t="shared" si="2"/>
        <v>0.01557511067</v>
      </c>
      <c r="P71" s="38">
        <f>(I71-ybar)^2</f>
        <v>0.9696913296</v>
      </c>
      <c r="S71" s="38">
        <f>(K71-ybar)^2</f>
        <v>1.231055372</v>
      </c>
      <c r="V71" s="38">
        <f t="shared" si="3"/>
        <v>0.001943778222</v>
      </c>
      <c r="Y71" s="38">
        <f t="shared" si="4"/>
        <v>0.0002425840724</v>
      </c>
      <c r="AB71" s="38">
        <f t="shared" si="5"/>
        <v>0.1057600637</v>
      </c>
    </row>
    <row r="72">
      <c r="A72" s="36">
        <v>1.0</v>
      </c>
      <c r="B72" s="36">
        <v>4906.252</v>
      </c>
      <c r="C72" s="36">
        <v>3176.7</v>
      </c>
      <c r="D72" s="36">
        <v>475.897</v>
      </c>
      <c r="E72" s="36">
        <v>3644.4</v>
      </c>
      <c r="F72" s="36">
        <v>45.6</v>
      </c>
      <c r="G72" s="36">
        <v>259.0</v>
      </c>
      <c r="H72" s="37">
        <v>212.475</v>
      </c>
      <c r="I72" s="37">
        <v>4.8</v>
      </c>
      <c r="K72" s="38">
        <f t="array" ref="K72">MMULT(A72:H72,betas)</f>
        <v>5.511968221</v>
      </c>
      <c r="L72" s="38">
        <f t="shared" si="1"/>
        <v>-0.7119682209</v>
      </c>
      <c r="M72" s="38">
        <f t="shared" si="2"/>
        <v>0.5068987476</v>
      </c>
      <c r="P72" s="38">
        <f>(I72-ybar)^2</f>
        <v>1.176637142</v>
      </c>
      <c r="S72" s="38">
        <f>(K72-ybar)^2</f>
        <v>0.1389506461</v>
      </c>
      <c r="V72" s="38">
        <f t="shared" si="3"/>
        <v>-0.3608957996</v>
      </c>
      <c r="Y72" s="38">
        <f t="shared" si="4"/>
        <v>0.2569463404</v>
      </c>
      <c r="AB72" s="38">
        <f t="shared" si="5"/>
        <v>0.7001815294</v>
      </c>
    </row>
    <row r="73">
      <c r="A73" s="36">
        <v>1.0</v>
      </c>
      <c r="B73" s="36">
        <v>4953.05</v>
      </c>
      <c r="C73" s="36">
        <v>3167.4</v>
      </c>
      <c r="D73" s="36">
        <v>476.174</v>
      </c>
      <c r="E73" s="36">
        <v>3688.9</v>
      </c>
      <c r="F73" s="36">
        <v>46.8</v>
      </c>
      <c r="G73" s="36">
        <v>263.8</v>
      </c>
      <c r="H73" s="37">
        <v>212.932</v>
      </c>
      <c r="I73" s="37">
        <v>4.8</v>
      </c>
      <c r="K73" s="38">
        <f t="array" ref="K73">MMULT(A73:H73,betas)</f>
        <v>5.183549677</v>
      </c>
      <c r="L73" s="38">
        <f t="shared" si="1"/>
        <v>-0.3835496774</v>
      </c>
      <c r="M73" s="38">
        <f t="shared" si="2"/>
        <v>0.147110355</v>
      </c>
      <c r="P73" s="38">
        <f>(I73-ybar)^2</f>
        <v>1.176637142</v>
      </c>
      <c r="S73" s="38">
        <f>(K73-ybar)^2</f>
        <v>0.4916525323</v>
      </c>
      <c r="V73" s="38">
        <f t="shared" si="3"/>
        <v>-0.05642412919</v>
      </c>
      <c r="Y73" s="38">
        <f t="shared" si="4"/>
        <v>0.02164145655</v>
      </c>
      <c r="AB73" s="38">
        <f t="shared" si="5"/>
        <v>0.1078587398</v>
      </c>
    </row>
    <row r="74">
      <c r="A74" s="36">
        <v>1.0</v>
      </c>
      <c r="B74" s="36">
        <v>4909.617</v>
      </c>
      <c r="C74" s="36">
        <v>3139.7</v>
      </c>
      <c r="D74" s="36">
        <v>491.043</v>
      </c>
      <c r="E74" s="36">
        <v>3632.3</v>
      </c>
      <c r="F74" s="36">
        <v>48.1</v>
      </c>
      <c r="G74" s="36">
        <v>267.2</v>
      </c>
      <c r="H74" s="37">
        <v>213.361</v>
      </c>
      <c r="I74" s="37">
        <v>5.1</v>
      </c>
      <c r="K74" s="38">
        <f t="array" ref="K74">MMULT(A74:H74,betas)</f>
        <v>5.41381906</v>
      </c>
      <c r="L74" s="38">
        <f t="shared" si="1"/>
        <v>-0.3138190602</v>
      </c>
      <c r="M74" s="38">
        <f t="shared" si="2"/>
        <v>0.09848240256</v>
      </c>
      <c r="P74" s="38">
        <f>(I74-ybar)^2</f>
        <v>0.6157997039</v>
      </c>
      <c r="S74" s="38">
        <f>(K74-ybar)^2</f>
        <v>0.2217562317</v>
      </c>
      <c r="V74" s="38">
        <f t="shared" si="3"/>
        <v>-0.03090565502</v>
      </c>
      <c r="Y74" s="38">
        <f t="shared" si="4"/>
        <v>0.009698783615</v>
      </c>
      <c r="AB74" s="38">
        <f t="shared" si="5"/>
        <v>0.004862358964</v>
      </c>
    </row>
    <row r="75">
      <c r="A75" s="36">
        <v>1.0</v>
      </c>
      <c r="B75" s="36">
        <v>4922.188</v>
      </c>
      <c r="C75" s="36">
        <v>3150.6</v>
      </c>
      <c r="D75" s="36">
        <v>490.177</v>
      </c>
      <c r="E75" s="36">
        <v>3601.1</v>
      </c>
      <c r="F75" s="36">
        <v>49.3</v>
      </c>
      <c r="G75" s="36">
        <v>269.3</v>
      </c>
      <c r="H75" s="37">
        <v>213.854</v>
      </c>
      <c r="I75" s="37">
        <v>5.2</v>
      </c>
      <c r="K75" s="38">
        <f t="array" ref="K75">MMULT(A75:H75,betas)</f>
        <v>5.456971368</v>
      </c>
      <c r="L75" s="38">
        <f t="shared" si="1"/>
        <v>-0.256971368</v>
      </c>
      <c r="M75" s="38">
        <f t="shared" si="2"/>
        <v>0.06603428396</v>
      </c>
      <c r="P75" s="38">
        <f>(I75-ybar)^2</f>
        <v>0.4688538911</v>
      </c>
      <c r="S75" s="38">
        <f>(K75-ybar)^2</f>
        <v>0.1829766465</v>
      </c>
      <c r="V75" s="38">
        <f t="shared" si="3"/>
        <v>-0.01696892028</v>
      </c>
      <c r="Y75" s="38">
        <f t="shared" si="4"/>
        <v>0.004360526658</v>
      </c>
      <c r="AB75" s="38">
        <f t="shared" si="5"/>
        <v>0.003231660115</v>
      </c>
    </row>
    <row r="76">
      <c r="A76" s="36">
        <v>1.0</v>
      </c>
      <c r="B76" s="36">
        <v>4873.52</v>
      </c>
      <c r="C76" s="36">
        <v>3163.6</v>
      </c>
      <c r="D76" s="36">
        <v>492.586</v>
      </c>
      <c r="E76" s="36">
        <v>3612.4</v>
      </c>
      <c r="F76" s="36">
        <v>51.0</v>
      </c>
      <c r="G76" s="36">
        <v>272.3</v>
      </c>
      <c r="H76" s="37">
        <v>214.451</v>
      </c>
      <c r="I76" s="37">
        <v>5.6</v>
      </c>
      <c r="K76" s="38">
        <f t="array" ref="K76">MMULT(A76:H76,betas)</f>
        <v>6.403225288</v>
      </c>
      <c r="L76" s="38">
        <f t="shared" si="1"/>
        <v>-0.803225288</v>
      </c>
      <c r="M76" s="38">
        <f t="shared" si="2"/>
        <v>0.6451708633</v>
      </c>
      <c r="P76" s="38">
        <f>(I76-ybar)^2</f>
        <v>0.08107063991</v>
      </c>
      <c r="S76" s="38">
        <f>(K76-ybar)^2</f>
        <v>0.2688383343</v>
      </c>
      <c r="V76" s="38">
        <f t="shared" si="3"/>
        <v>-0.5182175525</v>
      </c>
      <c r="Y76" s="38">
        <f t="shared" si="4"/>
        <v>0.4162454429</v>
      </c>
      <c r="AB76" s="38">
        <f t="shared" si="5"/>
        <v>0.2983933452</v>
      </c>
    </row>
    <row r="77">
      <c r="A77" s="36">
        <v>1.0</v>
      </c>
      <c r="B77" s="36">
        <v>4854.34</v>
      </c>
      <c r="C77" s="36">
        <v>3117.3</v>
      </c>
      <c r="D77" s="36">
        <v>496.176</v>
      </c>
      <c r="E77" s="36">
        <v>3596.0</v>
      </c>
      <c r="F77" s="36">
        <v>52.3</v>
      </c>
      <c r="G77" s="36">
        <v>273.9</v>
      </c>
      <c r="H77" s="37">
        <v>214.931</v>
      </c>
      <c r="I77" s="37">
        <v>6.6</v>
      </c>
      <c r="K77" s="38">
        <f t="array" ref="K77">MMULT(A77:H77,betas)</f>
        <v>6.355877548</v>
      </c>
      <c r="L77" s="38">
        <f t="shared" si="1"/>
        <v>0.2441224516</v>
      </c>
      <c r="M77" s="38">
        <f t="shared" si="2"/>
        <v>0.0595957714</v>
      </c>
      <c r="P77" s="38">
        <f>(I77-ybar)^2</f>
        <v>0.5116125118</v>
      </c>
      <c r="S77" s="38">
        <f>(K77-ybar)^2</f>
        <v>0.2219808943</v>
      </c>
      <c r="V77" s="38">
        <f t="shared" si="3"/>
        <v>0.01454866582</v>
      </c>
      <c r="Y77" s="38">
        <f t="shared" si="4"/>
        <v>0.003551655968</v>
      </c>
      <c r="AB77" s="38">
        <f t="shared" si="5"/>
        <v>1.096937288</v>
      </c>
    </row>
    <row r="78">
      <c r="A78" s="36">
        <v>1.0</v>
      </c>
      <c r="B78" s="36">
        <v>4795.295</v>
      </c>
      <c r="C78" s="36">
        <v>3143.4</v>
      </c>
      <c r="D78" s="36">
        <v>490.603</v>
      </c>
      <c r="E78" s="36">
        <v>3581.9</v>
      </c>
      <c r="F78" s="36">
        <v>53.0</v>
      </c>
      <c r="G78" s="36">
        <v>276.2</v>
      </c>
      <c r="H78" s="37">
        <v>215.353</v>
      </c>
      <c r="I78" s="37">
        <v>8.2</v>
      </c>
      <c r="K78" s="38">
        <f t="array" ref="K78">MMULT(A78:H78,betas)</f>
        <v>7.375557661</v>
      </c>
      <c r="L78" s="38">
        <f t="shared" si="1"/>
        <v>0.8244423388</v>
      </c>
      <c r="M78" s="38">
        <f t="shared" si="2"/>
        <v>0.67970517</v>
      </c>
      <c r="P78" s="38">
        <f>(I78-ybar)^2</f>
        <v>5.360479507</v>
      </c>
      <c r="S78" s="38">
        <f>(K78-ybar)^2</f>
        <v>2.222569906</v>
      </c>
      <c r="V78" s="38">
        <f t="shared" si="3"/>
        <v>0.56037772</v>
      </c>
      <c r="Y78" s="38">
        <f t="shared" si="4"/>
        <v>0.4619991181</v>
      </c>
      <c r="AB78" s="38">
        <f t="shared" si="5"/>
        <v>0.3367711714</v>
      </c>
    </row>
    <row r="79">
      <c r="A79" s="36">
        <v>1.0</v>
      </c>
      <c r="B79" s="36">
        <v>4831.942</v>
      </c>
      <c r="C79" s="36">
        <v>3195.8</v>
      </c>
      <c r="D79" s="36">
        <v>486.679</v>
      </c>
      <c r="E79" s="36">
        <v>3749.3</v>
      </c>
      <c r="F79" s="36">
        <v>54.0</v>
      </c>
      <c r="G79" s="36">
        <v>283.7</v>
      </c>
      <c r="H79" s="37">
        <v>215.973</v>
      </c>
      <c r="I79" s="37">
        <v>8.9</v>
      </c>
      <c r="K79" s="38">
        <f t="array" ref="K79">MMULT(A79:H79,betas)</f>
        <v>8.080619804</v>
      </c>
      <c r="L79" s="38">
        <f t="shared" si="1"/>
        <v>0.8193801958</v>
      </c>
      <c r="M79" s="38">
        <f t="shared" si="2"/>
        <v>0.6713839053</v>
      </c>
      <c r="P79" s="38">
        <f>(I79-ybar)^2</f>
        <v>9.091858817</v>
      </c>
      <c r="S79" s="38">
        <f>(K79-ybar)^2</f>
        <v>4.821936143</v>
      </c>
      <c r="V79" s="38">
        <f t="shared" si="3"/>
        <v>0.5501186758</v>
      </c>
      <c r="Y79" s="38">
        <f t="shared" si="4"/>
        <v>0.4507563483</v>
      </c>
      <c r="AB79" s="38">
        <f t="shared" si="5"/>
        <v>0.00002562529156</v>
      </c>
    </row>
    <row r="80">
      <c r="A80" s="36">
        <v>1.0</v>
      </c>
      <c r="B80" s="36">
        <v>4913.328</v>
      </c>
      <c r="C80" s="36">
        <v>3241.4</v>
      </c>
      <c r="D80" s="36">
        <v>498.836</v>
      </c>
      <c r="E80" s="36">
        <v>3698.6</v>
      </c>
      <c r="F80" s="36">
        <v>54.9</v>
      </c>
      <c r="G80" s="36">
        <v>285.4</v>
      </c>
      <c r="H80" s="37">
        <v>216.587</v>
      </c>
      <c r="I80" s="37">
        <v>8.5</v>
      </c>
      <c r="K80" s="38">
        <f t="array" ref="K80">MMULT(A80:H80,betas)</f>
        <v>7.527936479</v>
      </c>
      <c r="L80" s="38">
        <f t="shared" si="1"/>
        <v>0.9720635206</v>
      </c>
      <c r="M80" s="38">
        <f t="shared" si="2"/>
        <v>0.9449074881</v>
      </c>
      <c r="P80" s="38">
        <f>(I80-ybar)^2</f>
        <v>6.839642068</v>
      </c>
      <c r="S80" s="38">
        <f>(K80-ybar)^2</f>
        <v>2.70013061</v>
      </c>
      <c r="V80" s="38">
        <f t="shared" si="3"/>
        <v>0.9185100996</v>
      </c>
      <c r="Y80" s="38">
        <f t="shared" si="4"/>
        <v>0.8928501612</v>
      </c>
      <c r="AB80" s="38">
        <f t="shared" si="5"/>
        <v>0.02331219768</v>
      </c>
    </row>
    <row r="81">
      <c r="A81" s="36">
        <v>1.0</v>
      </c>
      <c r="B81" s="36">
        <v>4977.511</v>
      </c>
      <c r="C81" s="36">
        <v>3275.7</v>
      </c>
      <c r="D81" s="36">
        <v>500.141</v>
      </c>
      <c r="E81" s="36">
        <v>3736.0</v>
      </c>
      <c r="F81" s="36">
        <v>55.8</v>
      </c>
      <c r="G81" s="36">
        <v>288.4</v>
      </c>
      <c r="H81" s="37">
        <v>217.095</v>
      </c>
      <c r="I81" s="37">
        <v>8.3</v>
      </c>
      <c r="K81" s="38">
        <f t="array" ref="K81">MMULT(A81:H81,betas)</f>
        <v>7.343436177</v>
      </c>
      <c r="L81" s="38">
        <f t="shared" si="1"/>
        <v>0.956563823</v>
      </c>
      <c r="M81" s="38">
        <f t="shared" si="2"/>
        <v>0.9150143474</v>
      </c>
      <c r="P81" s="38">
        <f>(I81-ybar)^2</f>
        <v>5.833533694</v>
      </c>
      <c r="S81" s="38">
        <f>(K81-ybar)^2</f>
        <v>2.127826442</v>
      </c>
      <c r="V81" s="38">
        <f t="shared" si="3"/>
        <v>0.8752696222</v>
      </c>
      <c r="Y81" s="38">
        <f t="shared" si="4"/>
        <v>0.8372512559</v>
      </c>
      <c r="AB81" s="38">
        <f t="shared" si="5"/>
        <v>0.000240240628</v>
      </c>
    </row>
    <row r="82">
      <c r="A82" s="36">
        <v>1.0</v>
      </c>
      <c r="B82" s="36">
        <v>5090.663</v>
      </c>
      <c r="C82" s="36">
        <v>3341.2</v>
      </c>
      <c r="D82" s="36">
        <v>495.568</v>
      </c>
      <c r="E82" s="36">
        <v>3791.0</v>
      </c>
      <c r="F82" s="36">
        <v>56.1</v>
      </c>
      <c r="G82" s="36">
        <v>294.7</v>
      </c>
      <c r="H82" s="37">
        <v>217.528</v>
      </c>
      <c r="I82" s="37">
        <v>7.7</v>
      </c>
      <c r="K82" s="38">
        <f t="array" ref="K82">MMULT(A82:H82,betas)</f>
        <v>6.856571551</v>
      </c>
      <c r="L82" s="38">
        <f t="shared" si="1"/>
        <v>0.8434284486</v>
      </c>
      <c r="M82" s="38">
        <f t="shared" si="2"/>
        <v>0.7113715479</v>
      </c>
      <c r="P82" s="38">
        <f>(I82-ybar)^2</f>
        <v>3.295208571</v>
      </c>
      <c r="S82" s="38">
        <f>(K82-ybar)^2</f>
        <v>0.9444778202</v>
      </c>
      <c r="V82" s="38">
        <f t="shared" si="3"/>
        <v>0.5999910011</v>
      </c>
      <c r="Y82" s="38">
        <f t="shared" si="4"/>
        <v>0.5060494792</v>
      </c>
      <c r="AB82" s="38">
        <f t="shared" si="5"/>
        <v>0.01279961293</v>
      </c>
    </row>
    <row r="83">
      <c r="A83" s="36">
        <v>1.0</v>
      </c>
      <c r="B83" s="36">
        <v>5128.947</v>
      </c>
      <c r="C83" s="36">
        <v>3371.8</v>
      </c>
      <c r="D83" s="36">
        <v>494.532</v>
      </c>
      <c r="E83" s="36">
        <v>3822.2</v>
      </c>
      <c r="F83" s="36">
        <v>57.0</v>
      </c>
      <c r="G83" s="36">
        <v>297.2</v>
      </c>
      <c r="H83" s="37">
        <v>218.035</v>
      </c>
      <c r="I83" s="37">
        <v>7.6</v>
      </c>
      <c r="K83" s="38">
        <f t="array" ref="K83">MMULT(A83:H83,betas)</f>
        <v>6.931866999</v>
      </c>
      <c r="L83" s="38">
        <f t="shared" si="1"/>
        <v>0.668133001</v>
      </c>
      <c r="M83" s="38">
        <f t="shared" si="2"/>
        <v>0.446401707</v>
      </c>
      <c r="P83" s="38">
        <f>(I83-ybar)^2</f>
        <v>2.942154384</v>
      </c>
      <c r="S83" s="38">
        <f>(K83-ybar)^2</f>
        <v>1.096497855</v>
      </c>
      <c r="V83" s="38">
        <f t="shared" si="3"/>
        <v>0.2982557121</v>
      </c>
      <c r="Y83" s="38">
        <f t="shared" si="4"/>
        <v>0.199274484</v>
      </c>
      <c r="AB83" s="38">
        <f t="shared" si="5"/>
        <v>0.03072849396</v>
      </c>
    </row>
    <row r="84">
      <c r="A84" s="36">
        <v>1.0</v>
      </c>
      <c r="B84" s="36">
        <v>5154.072</v>
      </c>
      <c r="C84" s="36">
        <v>3407.5</v>
      </c>
      <c r="D84" s="36">
        <v>493.141</v>
      </c>
      <c r="E84" s="36">
        <v>3856.7</v>
      </c>
      <c r="F84" s="36">
        <v>57.9</v>
      </c>
      <c r="G84" s="36">
        <v>302.0</v>
      </c>
      <c r="H84" s="37">
        <v>218.644</v>
      </c>
      <c r="I84" s="37">
        <v>7.7</v>
      </c>
      <c r="K84" s="38">
        <f t="array" ref="K84">MMULT(A84:H84,betas)</f>
        <v>7.227966638</v>
      </c>
      <c r="L84" s="38">
        <f t="shared" si="1"/>
        <v>0.4720333622</v>
      </c>
      <c r="M84" s="38">
        <f t="shared" si="2"/>
        <v>0.222815495</v>
      </c>
      <c r="P84" s="38">
        <f>(I84-ybar)^2</f>
        <v>3.295208571</v>
      </c>
      <c r="S84" s="38">
        <f>(K84-ybar)^2</f>
        <v>1.80428718</v>
      </c>
      <c r="V84" s="38">
        <f t="shared" si="3"/>
        <v>0.1051763473</v>
      </c>
      <c r="Y84" s="38">
        <f t="shared" si="4"/>
        <v>0.04964674482</v>
      </c>
      <c r="AB84" s="38">
        <f t="shared" si="5"/>
        <v>0.03845506834</v>
      </c>
    </row>
    <row r="85">
      <c r="A85" s="36">
        <v>1.0</v>
      </c>
      <c r="B85" s="36">
        <v>5191.499</v>
      </c>
      <c r="C85" s="36">
        <v>3451.8</v>
      </c>
      <c r="D85" s="36">
        <v>494.415</v>
      </c>
      <c r="E85" s="36">
        <v>3884.4</v>
      </c>
      <c r="F85" s="36">
        <v>58.7</v>
      </c>
      <c r="G85" s="36">
        <v>308.3</v>
      </c>
      <c r="H85" s="37">
        <v>219.179</v>
      </c>
      <c r="I85" s="37">
        <v>7.8</v>
      </c>
      <c r="K85" s="38">
        <f t="array" ref="K85">MMULT(A85:H85,betas)</f>
        <v>7.400965922</v>
      </c>
      <c r="L85" s="38">
        <f t="shared" si="1"/>
        <v>0.3990340781</v>
      </c>
      <c r="M85" s="38">
        <f t="shared" si="2"/>
        <v>0.1592281955</v>
      </c>
      <c r="P85" s="38">
        <f>(I85-ybar)^2</f>
        <v>3.668262758</v>
      </c>
      <c r="S85" s="38">
        <f>(K85-ybar)^2</f>
        <v>2.298974209</v>
      </c>
      <c r="V85" s="38">
        <f t="shared" si="3"/>
        <v>0.06353747618</v>
      </c>
      <c r="Y85" s="38">
        <f t="shared" si="4"/>
        <v>0.02535361823</v>
      </c>
      <c r="AB85" s="38">
        <f t="shared" si="5"/>
        <v>0.005328895481</v>
      </c>
    </row>
    <row r="86">
      <c r="A86" s="36">
        <v>1.0</v>
      </c>
      <c r="B86" s="36">
        <v>5251.762</v>
      </c>
      <c r="C86" s="36">
        <v>3491.3</v>
      </c>
      <c r="D86" s="36">
        <v>498.509</v>
      </c>
      <c r="E86" s="36">
        <v>3887.5</v>
      </c>
      <c r="F86" s="36">
        <v>60.0</v>
      </c>
      <c r="G86" s="36">
        <v>316.0</v>
      </c>
      <c r="H86" s="37">
        <v>219.684</v>
      </c>
      <c r="I86" s="37">
        <v>7.5</v>
      </c>
      <c r="K86" s="38">
        <f t="array" ref="K86">MMULT(A86:H86,betas)</f>
        <v>7.215754797</v>
      </c>
      <c r="L86" s="38">
        <f t="shared" si="1"/>
        <v>0.2842452026</v>
      </c>
      <c r="M86" s="38">
        <f t="shared" si="2"/>
        <v>0.08079533518</v>
      </c>
      <c r="P86" s="38">
        <f>(I86-ybar)^2</f>
        <v>2.609100197</v>
      </c>
      <c r="S86" s="38">
        <f>(K86-ybar)^2</f>
        <v>1.771629503</v>
      </c>
      <c r="V86" s="38">
        <f t="shared" si="3"/>
        <v>0.02296568641</v>
      </c>
      <c r="Y86" s="38">
        <f t="shared" si="4"/>
        <v>0.006527886187</v>
      </c>
      <c r="AB86" s="38">
        <f t="shared" si="5"/>
        <v>0.01317648594</v>
      </c>
    </row>
    <row r="87">
      <c r="A87" s="36">
        <v>1.0</v>
      </c>
      <c r="B87" s="36">
        <v>5356.131</v>
      </c>
      <c r="C87" s="36">
        <v>3510.6</v>
      </c>
      <c r="D87" s="36">
        <v>506.695</v>
      </c>
      <c r="E87" s="36">
        <v>3931.8</v>
      </c>
      <c r="F87" s="36">
        <v>60.8</v>
      </c>
      <c r="G87" s="36">
        <v>320.2</v>
      </c>
      <c r="H87" s="37">
        <v>220.239</v>
      </c>
      <c r="I87" s="37">
        <v>7.1</v>
      </c>
      <c r="K87" s="38">
        <f t="array" ref="K87">MMULT(A87:H87,betas)</f>
        <v>6.429492832</v>
      </c>
      <c r="L87" s="38">
        <f t="shared" si="1"/>
        <v>0.6705071678</v>
      </c>
      <c r="M87" s="38">
        <f t="shared" si="2"/>
        <v>0.449579862</v>
      </c>
      <c r="P87" s="38">
        <f>(I87-ybar)^2</f>
        <v>1.476883448</v>
      </c>
      <c r="S87" s="38">
        <f>(K87-ybar)^2</f>
        <v>0.2967675631</v>
      </c>
      <c r="V87" s="38">
        <f t="shared" si="3"/>
        <v>0.30144652</v>
      </c>
      <c r="Y87" s="38">
        <f t="shared" si="4"/>
        <v>0.2021220523</v>
      </c>
      <c r="AB87" s="38">
        <f t="shared" si="5"/>
        <v>0.1491983058</v>
      </c>
    </row>
    <row r="88">
      <c r="A88" s="36">
        <v>1.0</v>
      </c>
      <c r="B88" s="36">
        <v>5451.921</v>
      </c>
      <c r="C88" s="36">
        <v>3544.1</v>
      </c>
      <c r="D88" s="36">
        <v>509.605</v>
      </c>
      <c r="E88" s="36">
        <v>3990.8</v>
      </c>
      <c r="F88" s="36">
        <v>61.6</v>
      </c>
      <c r="G88" s="36">
        <v>326.4</v>
      </c>
      <c r="H88" s="37">
        <v>220.904</v>
      </c>
      <c r="I88" s="37">
        <v>6.9</v>
      </c>
      <c r="K88" s="38">
        <f t="array" ref="K88">MMULT(A88:H88,betas)</f>
        <v>5.940353757</v>
      </c>
      <c r="L88" s="38">
        <f t="shared" si="1"/>
        <v>0.9596462428</v>
      </c>
      <c r="M88" s="38">
        <f t="shared" si="2"/>
        <v>0.9209209114</v>
      </c>
      <c r="P88" s="38">
        <f>(I88-ybar)^2</f>
        <v>1.030775073</v>
      </c>
      <c r="S88" s="38">
        <f>(K88-ybar)^2</f>
        <v>0.003094106486</v>
      </c>
      <c r="V88" s="38">
        <f t="shared" si="3"/>
        <v>0.8837582926</v>
      </c>
      <c r="Y88" s="38">
        <f t="shared" si="4"/>
        <v>0.848095325</v>
      </c>
      <c r="AB88" s="38">
        <f t="shared" si="5"/>
        <v>0.08360140473</v>
      </c>
    </row>
    <row r="89">
      <c r="A89" s="36">
        <v>1.0</v>
      </c>
      <c r="B89" s="36">
        <v>5450.793</v>
      </c>
      <c r="C89" s="36">
        <v>3597.5</v>
      </c>
      <c r="D89" s="36">
        <v>504.584</v>
      </c>
      <c r="E89" s="36">
        <v>4071.2</v>
      </c>
      <c r="F89" s="36">
        <v>62.7</v>
      </c>
      <c r="G89" s="36">
        <v>334.4</v>
      </c>
      <c r="H89" s="37">
        <v>221.477</v>
      </c>
      <c r="I89" s="37">
        <v>6.6</v>
      </c>
      <c r="K89" s="38">
        <f t="array" ref="K89">MMULT(A89:H89,betas)</f>
        <v>6.840647995</v>
      </c>
      <c r="L89" s="38">
        <f t="shared" si="1"/>
        <v>-0.2406479947</v>
      </c>
      <c r="M89" s="38">
        <f t="shared" si="2"/>
        <v>0.05791145734</v>
      </c>
      <c r="P89" s="38">
        <f>(I89-ybar)^2</f>
        <v>0.5116125118</v>
      </c>
      <c r="S89" s="38">
        <f>(K89-ybar)^2</f>
        <v>0.9137810019</v>
      </c>
      <c r="V89" s="38">
        <f t="shared" si="3"/>
        <v>-0.01393627608</v>
      </c>
      <c r="Y89" s="38">
        <f t="shared" si="4"/>
        <v>0.003353736891</v>
      </c>
      <c r="AB89" s="38">
        <f t="shared" si="5"/>
        <v>1.440706257</v>
      </c>
    </row>
    <row r="90">
      <c r="A90" s="36">
        <v>1.0</v>
      </c>
      <c r="B90" s="36">
        <v>5469.405</v>
      </c>
      <c r="C90" s="36">
        <v>3618.5</v>
      </c>
      <c r="D90" s="36">
        <v>506.314</v>
      </c>
      <c r="E90" s="36">
        <v>4096.4</v>
      </c>
      <c r="F90" s="36">
        <v>63.9</v>
      </c>
      <c r="G90" s="36">
        <v>339.9</v>
      </c>
      <c r="H90" s="37">
        <v>221.991</v>
      </c>
      <c r="I90" s="37">
        <v>6.3</v>
      </c>
      <c r="K90" s="38">
        <f t="array" ref="K90">MMULT(A90:H90,betas)</f>
        <v>7.051965666</v>
      </c>
      <c r="L90" s="38">
        <f t="shared" si="1"/>
        <v>-0.7519656664</v>
      </c>
      <c r="M90" s="38">
        <f t="shared" si="2"/>
        <v>0.5654523635</v>
      </c>
      <c r="P90" s="38">
        <f>(I90-ybar)^2</f>
        <v>0.1724499503</v>
      </c>
      <c r="S90" s="38">
        <f>(K90-ybar)^2</f>
        <v>1.362441286</v>
      </c>
      <c r="V90" s="38">
        <f t="shared" si="3"/>
        <v>-0.4252007634</v>
      </c>
      <c r="Y90" s="38">
        <f t="shared" si="4"/>
        <v>0.3197363754</v>
      </c>
      <c r="AB90" s="38">
        <f t="shared" si="5"/>
        <v>0.2614457615</v>
      </c>
    </row>
    <row r="91">
      <c r="A91" s="36">
        <v>1.0</v>
      </c>
      <c r="B91" s="36">
        <v>5684.569</v>
      </c>
      <c r="C91" s="36">
        <v>3695.9</v>
      </c>
      <c r="D91" s="36">
        <v>518.366</v>
      </c>
      <c r="E91" s="36">
        <v>4143.4</v>
      </c>
      <c r="F91" s="36">
        <v>65.5</v>
      </c>
      <c r="G91" s="36">
        <v>347.6</v>
      </c>
      <c r="H91" s="37">
        <v>222.585</v>
      </c>
      <c r="I91" s="37">
        <v>6.0</v>
      </c>
      <c r="K91" s="38">
        <f t="array" ref="K91">MMULT(A91:H91,betas)</f>
        <v>5.537020979</v>
      </c>
      <c r="L91" s="38">
        <f t="shared" si="1"/>
        <v>0.4629790214</v>
      </c>
      <c r="M91" s="38">
        <f t="shared" si="2"/>
        <v>0.2143495742</v>
      </c>
      <c r="P91" s="38">
        <f>(I91-ybar)^2</f>
        <v>0.01328738868</v>
      </c>
      <c r="S91" s="38">
        <f>(K91-ybar)^2</f>
        <v>0.1209009127</v>
      </c>
      <c r="V91" s="38">
        <f t="shared" si="3"/>
        <v>0.09923935611</v>
      </c>
      <c r="Y91" s="38">
        <f t="shared" si="4"/>
        <v>0.04594573997</v>
      </c>
      <c r="AB91" s="38">
        <f t="shared" si="5"/>
        <v>1.476090594</v>
      </c>
    </row>
    <row r="92">
      <c r="A92" s="36">
        <v>1.0</v>
      </c>
      <c r="B92" s="36">
        <v>5740.3</v>
      </c>
      <c r="C92" s="36">
        <v>3711.4</v>
      </c>
      <c r="D92" s="36">
        <v>520.199</v>
      </c>
      <c r="E92" s="36">
        <v>4177.1</v>
      </c>
      <c r="F92" s="36">
        <v>67.1</v>
      </c>
      <c r="G92" s="36">
        <v>353.3</v>
      </c>
      <c r="H92" s="37">
        <v>223.271</v>
      </c>
      <c r="I92" s="37">
        <v>6.0</v>
      </c>
      <c r="K92" s="38">
        <f t="array" ref="K92">MMULT(A92:H92,betas)</f>
        <v>5.35676254</v>
      </c>
      <c r="L92" s="38">
        <f t="shared" si="1"/>
        <v>0.64323746</v>
      </c>
      <c r="M92" s="38">
        <f t="shared" si="2"/>
        <v>0.41375443</v>
      </c>
      <c r="P92" s="38">
        <f>(I92-ybar)^2</f>
        <v>0.01328738868</v>
      </c>
      <c r="S92" s="38">
        <f>(K92-ybar)^2</f>
        <v>0.2787486505</v>
      </c>
      <c r="V92" s="38">
        <f t="shared" si="3"/>
        <v>0.2661423486</v>
      </c>
      <c r="Y92" s="38">
        <f t="shared" si="4"/>
        <v>0.1711927283</v>
      </c>
      <c r="AB92" s="38">
        <f t="shared" si="5"/>
        <v>0.0324931047</v>
      </c>
    </row>
    <row r="93">
      <c r="A93" s="36">
        <v>1.0</v>
      </c>
      <c r="B93" s="36">
        <v>5816.222</v>
      </c>
      <c r="C93" s="36">
        <v>3741.3</v>
      </c>
      <c r="D93" s="36">
        <v>524.782</v>
      </c>
      <c r="E93" s="36">
        <v>4209.8</v>
      </c>
      <c r="F93" s="36">
        <v>68.5</v>
      </c>
      <c r="G93" s="36">
        <v>358.6</v>
      </c>
      <c r="H93" s="37">
        <v>223.865</v>
      </c>
      <c r="I93" s="37">
        <v>5.9</v>
      </c>
      <c r="K93" s="38">
        <f t="array" ref="K93">MMULT(A93:H93,betas)</f>
        <v>5.022985993</v>
      </c>
      <c r="L93" s="38">
        <f t="shared" si="1"/>
        <v>0.8770140073</v>
      </c>
      <c r="M93" s="38">
        <f t="shared" si="2"/>
        <v>0.7691535689</v>
      </c>
      <c r="P93" s="38">
        <f>(I93-ybar)^2</f>
        <v>0.0002332014851</v>
      </c>
      <c r="S93" s="38">
        <f>(K93-ybar)^2</f>
        <v>0.7426011209</v>
      </c>
      <c r="V93" s="38">
        <f t="shared" si="3"/>
        <v>0.6745584537</v>
      </c>
      <c r="Y93" s="38">
        <f t="shared" si="4"/>
        <v>0.5915972126</v>
      </c>
      <c r="AB93" s="38">
        <f t="shared" si="5"/>
        <v>0.05465147404</v>
      </c>
    </row>
    <row r="94">
      <c r="A94" s="36">
        <v>1.0</v>
      </c>
      <c r="B94" s="36">
        <v>5825.949</v>
      </c>
      <c r="C94" s="36">
        <v>3760.2</v>
      </c>
      <c r="D94" s="36">
        <v>525.524</v>
      </c>
      <c r="E94" s="36">
        <v>4255.9</v>
      </c>
      <c r="F94" s="36">
        <v>70.6</v>
      </c>
      <c r="G94" s="36">
        <v>368.0</v>
      </c>
      <c r="H94" s="37">
        <v>224.438</v>
      </c>
      <c r="I94" s="37">
        <v>5.9</v>
      </c>
      <c r="K94" s="38">
        <f t="array" ref="K94">MMULT(A94:H94,betas)</f>
        <v>5.454882556</v>
      </c>
      <c r="L94" s="38">
        <f t="shared" si="1"/>
        <v>0.4451174436</v>
      </c>
      <c r="M94" s="38">
        <f t="shared" si="2"/>
        <v>0.1981295386</v>
      </c>
      <c r="P94" s="38">
        <f>(I94-ybar)^2</f>
        <v>0.0002332014851</v>
      </c>
      <c r="S94" s="38">
        <f>(K94-ybar)^2</f>
        <v>0.1847680201</v>
      </c>
      <c r="V94" s="38">
        <f t="shared" si="3"/>
        <v>0.08819091372</v>
      </c>
      <c r="Y94" s="38">
        <f t="shared" si="4"/>
        <v>0.03925531406</v>
      </c>
      <c r="AB94" s="38">
        <f t="shared" si="5"/>
        <v>0.1865346417</v>
      </c>
    </row>
    <row r="95">
      <c r="A95" s="36">
        <v>1.0</v>
      </c>
      <c r="B95" s="36">
        <v>5831.418</v>
      </c>
      <c r="C95" s="36">
        <v>3758.0</v>
      </c>
      <c r="D95" s="36">
        <v>532.04</v>
      </c>
      <c r="E95" s="36">
        <v>4226.1</v>
      </c>
      <c r="F95" s="36">
        <v>73.0</v>
      </c>
      <c r="G95" s="36">
        <v>377.2</v>
      </c>
      <c r="H95" s="37">
        <v>225.055</v>
      </c>
      <c r="I95" s="37">
        <v>5.7</v>
      </c>
      <c r="K95" s="38">
        <f t="array" ref="K95">MMULT(A95:H95,betas)</f>
        <v>5.54665292</v>
      </c>
      <c r="L95" s="38">
        <f t="shared" si="1"/>
        <v>0.1533470804</v>
      </c>
      <c r="M95" s="38">
        <f t="shared" si="2"/>
        <v>0.02351532708</v>
      </c>
      <c r="P95" s="38">
        <f>(I95-ybar)^2</f>
        <v>0.0341248271</v>
      </c>
      <c r="S95" s="38">
        <f>(K95-ybar)^2</f>
        <v>0.1142954795</v>
      </c>
      <c r="V95" s="38">
        <f t="shared" si="3"/>
        <v>0.003606006754</v>
      </c>
      <c r="Y95" s="38">
        <f t="shared" si="4"/>
        <v>0.0005529706078</v>
      </c>
      <c r="AB95" s="38">
        <f t="shared" si="5"/>
        <v>0.08512994481</v>
      </c>
    </row>
    <row r="96">
      <c r="A96" s="36">
        <v>1.0</v>
      </c>
      <c r="B96" s="36">
        <v>5873.335</v>
      </c>
      <c r="C96" s="36">
        <v>3794.9</v>
      </c>
      <c r="D96" s="36">
        <v>531.232</v>
      </c>
      <c r="E96" s="36">
        <v>4250.3</v>
      </c>
      <c r="F96" s="36">
        <v>75.2</v>
      </c>
      <c r="G96" s="36">
        <v>380.8</v>
      </c>
      <c r="H96" s="37">
        <v>225.801</v>
      </c>
      <c r="I96" s="37">
        <v>5.9</v>
      </c>
      <c r="K96" s="38">
        <f t="array" ref="K96">MMULT(A96:H96,betas)</f>
        <v>5.75928971</v>
      </c>
      <c r="L96" s="38">
        <f t="shared" si="1"/>
        <v>0.1407102896</v>
      </c>
      <c r="M96" s="38">
        <f t="shared" si="2"/>
        <v>0.01979938561</v>
      </c>
      <c r="P96" s="38">
        <f>(I96-ybar)^2</f>
        <v>0.0002332014851</v>
      </c>
      <c r="S96" s="38">
        <f>(K96-ybar)^2</f>
        <v>0.01573503145</v>
      </c>
      <c r="V96" s="38">
        <f t="shared" si="3"/>
        <v>0.002785977284</v>
      </c>
      <c r="Y96" s="38">
        <f t="shared" si="4"/>
        <v>0.0003920156706</v>
      </c>
      <c r="AB96" s="38">
        <f t="shared" si="5"/>
        <v>0.0001596884818</v>
      </c>
    </row>
    <row r="97">
      <c r="A97" s="36">
        <v>1.0</v>
      </c>
      <c r="B97" s="36">
        <v>5889.495</v>
      </c>
      <c r="C97" s="36">
        <v>3805.0</v>
      </c>
      <c r="D97" s="36">
        <v>531.126</v>
      </c>
      <c r="E97" s="36">
        <v>4284.3</v>
      </c>
      <c r="F97" s="36">
        <v>78.0</v>
      </c>
      <c r="G97" s="36">
        <v>385.8</v>
      </c>
      <c r="H97" s="37">
        <v>226.451</v>
      </c>
      <c r="I97" s="37">
        <v>5.9</v>
      </c>
      <c r="K97" s="38">
        <f t="array" ref="K97">MMULT(A97:H97,betas)</f>
        <v>6.090885201</v>
      </c>
      <c r="L97" s="38">
        <f t="shared" si="1"/>
        <v>-0.1908852008</v>
      </c>
      <c r="M97" s="38">
        <f t="shared" si="2"/>
        <v>0.03643715989</v>
      </c>
      <c r="P97" s="38">
        <f>(I97-ybar)^2</f>
        <v>0.0002332014851</v>
      </c>
      <c r="S97" s="38">
        <f>(K97-ybar)^2</f>
        <v>0.04250035273</v>
      </c>
      <c r="V97" s="38">
        <f t="shared" si="3"/>
        <v>-0.006955314584</v>
      </c>
      <c r="Y97" s="38">
        <f t="shared" si="4"/>
        <v>0.001327666621</v>
      </c>
      <c r="AB97" s="38">
        <f t="shared" si="5"/>
        <v>0.1099555693</v>
      </c>
    </row>
    <row r="98">
      <c r="A98" s="36">
        <v>1.0</v>
      </c>
      <c r="B98" s="36">
        <v>5908.467</v>
      </c>
      <c r="C98" s="36">
        <v>3798.4</v>
      </c>
      <c r="D98" s="36">
        <v>548.115</v>
      </c>
      <c r="E98" s="36">
        <v>4296.2</v>
      </c>
      <c r="F98" s="36">
        <v>80.9</v>
      </c>
      <c r="G98" s="36">
        <v>383.8</v>
      </c>
      <c r="H98" s="37">
        <v>227.061</v>
      </c>
      <c r="I98" s="37">
        <v>6.3</v>
      </c>
      <c r="K98" s="38">
        <f t="array" ref="K98">MMULT(A98:H98,betas)</f>
        <v>6.150186505</v>
      </c>
      <c r="L98" s="38">
        <f t="shared" si="1"/>
        <v>0.1498134955</v>
      </c>
      <c r="M98" s="38">
        <f t="shared" si="2"/>
        <v>0.02244408343</v>
      </c>
      <c r="P98" s="38">
        <f>(I98-ybar)^2</f>
        <v>0.1724499503</v>
      </c>
      <c r="S98" s="38">
        <f>(K98-ybar)^2</f>
        <v>0.0704676527</v>
      </c>
      <c r="V98" s="38">
        <f t="shared" si="3"/>
        <v>0.003362426592</v>
      </c>
      <c r="Y98" s="38">
        <f t="shared" si="4"/>
        <v>0.0005037368812</v>
      </c>
      <c r="AB98" s="38">
        <f t="shared" si="5"/>
        <v>0.1160756017</v>
      </c>
    </row>
    <row r="99">
      <c r="A99" s="36">
        <v>1.0</v>
      </c>
      <c r="B99" s="36">
        <v>5787.373</v>
      </c>
      <c r="C99" s="36">
        <v>3712.2</v>
      </c>
      <c r="D99" s="36">
        <v>561.895</v>
      </c>
      <c r="E99" s="36">
        <v>4236.1</v>
      </c>
      <c r="F99" s="36">
        <v>82.6</v>
      </c>
      <c r="G99" s="36">
        <v>394.0</v>
      </c>
      <c r="H99" s="37">
        <v>227.726</v>
      </c>
      <c r="I99" s="37">
        <v>7.3</v>
      </c>
      <c r="K99" s="38">
        <f t="array" ref="K99">MMULT(A99:H99,betas)</f>
        <v>6.825895237</v>
      </c>
      <c r="L99" s="38">
        <f t="shared" si="1"/>
        <v>0.4741047629</v>
      </c>
      <c r="M99" s="38">
        <f t="shared" si="2"/>
        <v>0.2247753262</v>
      </c>
      <c r="P99" s="38">
        <f>(I99-ybar)^2</f>
        <v>2.002991822</v>
      </c>
      <c r="S99" s="38">
        <f>(K99-ybar)^2</f>
        <v>0.8857937653</v>
      </c>
      <c r="V99" s="38">
        <f t="shared" si="3"/>
        <v>0.1065670527</v>
      </c>
      <c r="Y99" s="38">
        <f t="shared" si="4"/>
        <v>0.05052394726</v>
      </c>
      <c r="AB99" s="38">
        <f t="shared" si="5"/>
        <v>0.1051648261</v>
      </c>
    </row>
    <row r="100">
      <c r="A100" s="36">
        <v>1.0</v>
      </c>
      <c r="B100" s="36">
        <v>5776.617</v>
      </c>
      <c r="C100" s="36">
        <v>3752.0</v>
      </c>
      <c r="D100" s="36">
        <v>554.292</v>
      </c>
      <c r="E100" s="36">
        <v>4279.7</v>
      </c>
      <c r="F100" s="36">
        <v>84.7</v>
      </c>
      <c r="G100" s="36">
        <v>409.0</v>
      </c>
      <c r="H100" s="37">
        <v>228.417</v>
      </c>
      <c r="I100" s="37">
        <v>7.7</v>
      </c>
      <c r="K100" s="38">
        <f t="array" ref="K100">MMULT(A100:H100,betas)</f>
        <v>7.701359906</v>
      </c>
      <c r="L100" s="38">
        <f t="shared" si="1"/>
        <v>-0.001359906131</v>
      </c>
      <c r="M100" s="38">
        <f t="shared" si="2"/>
        <v>0.000001849344684</v>
      </c>
      <c r="P100" s="38">
        <f>(I100-ybar)^2</f>
        <v>3.295208571</v>
      </c>
      <c r="S100" s="38">
        <f>(K100-ybar)^2</f>
        <v>3.300147616</v>
      </c>
      <c r="V100" s="38">
        <f t="shared" si="3"/>
        <v>-0.000000002514935173</v>
      </c>
      <c r="Y100" s="38">
        <f t="shared" si="4"/>
        <v>0</v>
      </c>
      <c r="AB100" s="38">
        <f t="shared" si="5"/>
        <v>0.2260666515</v>
      </c>
    </row>
    <row r="101">
      <c r="A101" s="36">
        <v>1.0</v>
      </c>
      <c r="B101" s="36">
        <v>5883.46</v>
      </c>
      <c r="C101" s="36">
        <v>3802.0</v>
      </c>
      <c r="D101" s="36">
        <v>556.13</v>
      </c>
      <c r="E101" s="36">
        <v>4368.1</v>
      </c>
      <c r="F101" s="36">
        <v>87.2</v>
      </c>
      <c r="G101" s="36">
        <v>411.3</v>
      </c>
      <c r="H101" s="37">
        <v>228.937</v>
      </c>
      <c r="I101" s="37">
        <v>7.4</v>
      </c>
      <c r="K101" s="38">
        <f t="array" ref="K101">MMULT(A101:H101,betas)</f>
        <v>7.436057794</v>
      </c>
      <c r="L101" s="38">
        <f t="shared" si="1"/>
        <v>-0.03605779426</v>
      </c>
      <c r="M101" s="38">
        <f t="shared" si="2"/>
        <v>0.001300164527</v>
      </c>
      <c r="P101" s="38">
        <f>(I101-ybar)^2</f>
        <v>2.296046009</v>
      </c>
      <c r="S101" s="38">
        <f>(K101-ybar)^2</f>
        <v>2.406620829</v>
      </c>
      <c r="V101" s="38">
        <f t="shared" si="3"/>
        <v>-0.00004688106503</v>
      </c>
      <c r="Y101" s="38">
        <f t="shared" si="4"/>
        <v>0.000001690427797</v>
      </c>
      <c r="AB101" s="38">
        <f t="shared" si="5"/>
        <v>0.001203943441</v>
      </c>
    </row>
    <row r="102">
      <c r="A102" s="36">
        <v>1.0</v>
      </c>
      <c r="B102" s="36">
        <v>6005.717</v>
      </c>
      <c r="C102" s="36">
        <v>3822.8</v>
      </c>
      <c r="D102" s="36">
        <v>567.618</v>
      </c>
      <c r="E102" s="36">
        <v>4358.1</v>
      </c>
      <c r="F102" s="36">
        <v>89.1</v>
      </c>
      <c r="G102" s="36">
        <v>427.4</v>
      </c>
      <c r="H102" s="37">
        <v>229.403</v>
      </c>
      <c r="I102" s="37">
        <v>7.4</v>
      </c>
      <c r="K102" s="38">
        <f t="array" ref="K102">MMULT(A102:H102,betas)</f>
        <v>6.320444377</v>
      </c>
      <c r="L102" s="38">
        <f t="shared" si="1"/>
        <v>1.079555623</v>
      </c>
      <c r="M102" s="38">
        <f t="shared" si="2"/>
        <v>1.165440344</v>
      </c>
      <c r="P102" s="38">
        <f>(I102-ybar)^2</f>
        <v>2.296046009</v>
      </c>
      <c r="S102" s="38">
        <f>(K102-ybar)^2</f>
        <v>0.1898478337</v>
      </c>
      <c r="V102" s="38">
        <f t="shared" si="3"/>
        <v>1.258157677</v>
      </c>
      <c r="Y102" s="38">
        <f t="shared" si="4"/>
        <v>1.358251195</v>
      </c>
      <c r="AB102" s="38">
        <f t="shared" si="5"/>
        <v>1.244593297</v>
      </c>
    </row>
    <row r="103">
      <c r="A103" s="36">
        <v>1.0</v>
      </c>
      <c r="B103" s="36">
        <v>5957.795</v>
      </c>
      <c r="C103" s="36">
        <v>3822.8</v>
      </c>
      <c r="D103" s="36">
        <v>584.54</v>
      </c>
      <c r="E103" s="36">
        <v>4358.6</v>
      </c>
      <c r="F103" s="36">
        <v>91.5</v>
      </c>
      <c r="G103" s="36">
        <v>426.9</v>
      </c>
      <c r="H103" s="37">
        <v>229.966</v>
      </c>
      <c r="I103" s="37">
        <v>7.4</v>
      </c>
      <c r="K103" s="38">
        <f t="array" ref="K103">MMULT(A103:H103,betas)</f>
        <v>7.129848479</v>
      </c>
      <c r="L103" s="38">
        <f t="shared" si="1"/>
        <v>0.2701515208</v>
      </c>
      <c r="M103" s="38">
        <f t="shared" si="2"/>
        <v>0.07298184419</v>
      </c>
      <c r="P103" s="38">
        <f>(I103-ybar)^2</f>
        <v>2.296046009</v>
      </c>
      <c r="S103" s="38">
        <f>(K103-ybar)^2</f>
        <v>1.550322358</v>
      </c>
      <c r="V103" s="38">
        <f t="shared" si="3"/>
        <v>0.0197161562</v>
      </c>
      <c r="Y103" s="38">
        <f t="shared" si="4"/>
        <v>0.005326349582</v>
      </c>
      <c r="AB103" s="38">
        <f t="shared" si="5"/>
        <v>0.6551350011</v>
      </c>
    </row>
    <row r="104">
      <c r="A104" s="36">
        <v>1.0</v>
      </c>
      <c r="B104" s="36">
        <v>6030.184</v>
      </c>
      <c r="C104" s="36">
        <v>3838.3</v>
      </c>
      <c r="D104" s="36">
        <v>583.89</v>
      </c>
      <c r="E104" s="36">
        <v>4455.4</v>
      </c>
      <c r="F104" s="36">
        <v>93.4</v>
      </c>
      <c r="G104" s="36">
        <v>428.4</v>
      </c>
      <c r="H104" s="37">
        <v>230.641</v>
      </c>
      <c r="I104" s="37">
        <v>7.4</v>
      </c>
      <c r="K104" s="38">
        <f t="array" ref="K104">MMULT(A104:H104,betas)</f>
        <v>6.982099119</v>
      </c>
      <c r="L104" s="38">
        <f t="shared" si="1"/>
        <v>0.4179008811</v>
      </c>
      <c r="M104" s="38">
        <f t="shared" si="2"/>
        <v>0.1746411465</v>
      </c>
      <c r="P104" s="38">
        <f>(I104-ybar)^2</f>
        <v>2.296046009</v>
      </c>
      <c r="S104" s="38">
        <f>(K104-ybar)^2</f>
        <v>1.204221037</v>
      </c>
      <c r="V104" s="38">
        <f t="shared" si="3"/>
        <v>0.07298268899</v>
      </c>
      <c r="Y104" s="38">
        <f t="shared" si="4"/>
        <v>0.03049953004</v>
      </c>
      <c r="AB104" s="38">
        <f t="shared" si="5"/>
        <v>0.02182987348</v>
      </c>
    </row>
    <row r="105">
      <c r="A105" s="36">
        <v>1.0</v>
      </c>
      <c r="B105" s="36">
        <v>5955.062</v>
      </c>
      <c r="C105" s="36">
        <v>3809.3</v>
      </c>
      <c r="D105" s="36">
        <v>590.125</v>
      </c>
      <c r="E105" s="36">
        <v>4464.4</v>
      </c>
      <c r="F105" s="36">
        <v>94.4</v>
      </c>
      <c r="G105" s="36">
        <v>442.7</v>
      </c>
      <c r="H105" s="37">
        <v>231.157</v>
      </c>
      <c r="I105" s="37">
        <v>8.2</v>
      </c>
      <c r="K105" s="38">
        <f t="array" ref="K105">MMULT(A105:H105,betas)</f>
        <v>7.747436776</v>
      </c>
      <c r="L105" s="38">
        <f t="shared" si="1"/>
        <v>0.4525632244</v>
      </c>
      <c r="M105" s="38">
        <f t="shared" si="2"/>
        <v>0.2048134721</v>
      </c>
      <c r="P105" s="38">
        <f>(I105-ybar)^2</f>
        <v>5.360479507</v>
      </c>
      <c r="S105" s="38">
        <f>(K105-ybar)^2</f>
        <v>3.469680019</v>
      </c>
      <c r="V105" s="38">
        <f t="shared" si="3"/>
        <v>0.09269104533</v>
      </c>
      <c r="Y105" s="38">
        <f t="shared" si="4"/>
        <v>0.04194855835</v>
      </c>
      <c r="AB105" s="38">
        <f t="shared" si="5"/>
        <v>0.00120147804</v>
      </c>
    </row>
    <row r="106">
      <c r="A106" s="36">
        <v>1.0</v>
      </c>
      <c r="B106" s="36">
        <v>5857.333</v>
      </c>
      <c r="C106" s="36">
        <v>3833.9</v>
      </c>
      <c r="D106" s="36">
        <v>591.043</v>
      </c>
      <c r="E106" s="36">
        <v>4469.6</v>
      </c>
      <c r="F106" s="36">
        <v>95.0</v>
      </c>
      <c r="G106" s="36">
        <v>447.1</v>
      </c>
      <c r="H106" s="37">
        <v>231.645</v>
      </c>
      <c r="I106" s="37">
        <v>8.8</v>
      </c>
      <c r="K106" s="38">
        <f t="array" ref="K106">MMULT(A106:H106,betas)</f>
        <v>9.239852965</v>
      </c>
      <c r="L106" s="38">
        <f t="shared" si="1"/>
        <v>-0.4398529649</v>
      </c>
      <c r="M106" s="38">
        <f t="shared" si="2"/>
        <v>0.1934706307</v>
      </c>
      <c r="P106" s="38">
        <f>(I106-ybar)^2</f>
        <v>8.49880463</v>
      </c>
      <c r="S106" s="38">
        <f>(K106-ybar)^2</f>
        <v>11.25685639</v>
      </c>
      <c r="V106" s="38">
        <f t="shared" si="3"/>
        <v>-0.08509863055</v>
      </c>
      <c r="Y106" s="38">
        <f t="shared" si="4"/>
        <v>0.03743088496</v>
      </c>
      <c r="AB106" s="38">
        <f t="shared" si="5"/>
        <v>0.7964066549</v>
      </c>
    </row>
    <row r="107">
      <c r="A107" s="36">
        <v>1.0</v>
      </c>
      <c r="B107" s="36">
        <v>5889.074</v>
      </c>
      <c r="C107" s="36">
        <v>3847.7</v>
      </c>
      <c r="D107" s="36">
        <v>596.403</v>
      </c>
      <c r="E107" s="36">
        <v>4500.8</v>
      </c>
      <c r="F107" s="36">
        <v>97.5</v>
      </c>
      <c r="G107" s="36">
        <v>448.0</v>
      </c>
      <c r="H107" s="37">
        <v>232.188</v>
      </c>
      <c r="I107" s="37">
        <v>9.4</v>
      </c>
      <c r="K107" s="38">
        <f t="array" ref="K107">MMULT(A107:H107,betas)</f>
        <v>9.365595156</v>
      </c>
      <c r="L107" s="38">
        <f t="shared" si="1"/>
        <v>0.03440484357</v>
      </c>
      <c r="M107" s="38">
        <f t="shared" si="2"/>
        <v>0.001183693261</v>
      </c>
      <c r="P107" s="38">
        <f>(I107-ybar)^2</f>
        <v>12.35712975</v>
      </c>
      <c r="S107" s="38">
        <f>(K107-ybar)^2</f>
        <v>12.11642875</v>
      </c>
      <c r="V107" s="38">
        <f t="shared" si="3"/>
        <v>0.00004072478149</v>
      </c>
      <c r="Y107" s="38">
        <f t="shared" si="4"/>
        <v>0.000001401129737</v>
      </c>
      <c r="AB107" s="38">
        <f t="shared" si="5"/>
        <v>0.2249204689</v>
      </c>
    </row>
    <row r="108">
      <c r="A108" s="36">
        <v>1.0</v>
      </c>
      <c r="B108" s="36">
        <v>5866.37</v>
      </c>
      <c r="C108" s="36">
        <v>3877.2</v>
      </c>
      <c r="D108" s="36">
        <v>605.37</v>
      </c>
      <c r="E108" s="36">
        <v>4520.6</v>
      </c>
      <c r="F108" s="36">
        <v>98.1</v>
      </c>
      <c r="G108" s="36">
        <v>464.5</v>
      </c>
      <c r="H108" s="37">
        <v>232.816</v>
      </c>
      <c r="I108" s="37">
        <v>9.9</v>
      </c>
      <c r="K108" s="38">
        <f t="array" ref="K108">MMULT(A108:H108,betas)</f>
        <v>10.03494127</v>
      </c>
      <c r="L108" s="38">
        <f t="shared" si="1"/>
        <v>-0.134941268</v>
      </c>
      <c r="M108" s="38">
        <f t="shared" si="2"/>
        <v>0.01820914582</v>
      </c>
      <c r="P108" s="38">
        <f>(I108-ybar)^2</f>
        <v>16.12240069</v>
      </c>
      <c r="S108" s="38">
        <f>(K108-ybar)^2</f>
        <v>17.22426134</v>
      </c>
      <c r="V108" s="38">
        <f t="shared" si="3"/>
        <v>-0.002457165227</v>
      </c>
      <c r="Y108" s="38">
        <f t="shared" si="4"/>
        <v>0.0003315729915</v>
      </c>
      <c r="AB108" s="38">
        <f t="shared" si="5"/>
        <v>0.02867810552</v>
      </c>
    </row>
    <row r="109">
      <c r="A109" s="36">
        <v>1.0</v>
      </c>
      <c r="B109" s="36">
        <v>5871.001</v>
      </c>
      <c r="C109" s="36">
        <v>3947.9</v>
      </c>
      <c r="D109" s="36">
        <v>623.307</v>
      </c>
      <c r="E109" s="36">
        <v>4536.4</v>
      </c>
      <c r="F109" s="36">
        <v>97.9</v>
      </c>
      <c r="G109" s="36">
        <v>477.2</v>
      </c>
      <c r="H109" s="37">
        <v>233.322</v>
      </c>
      <c r="I109" s="37">
        <v>10.7</v>
      </c>
      <c r="K109" s="38">
        <f t="array" ref="K109">MMULT(A109:H109,betas)</f>
        <v>10.62977715</v>
      </c>
      <c r="L109" s="38">
        <f t="shared" si="1"/>
        <v>0.07022285126</v>
      </c>
      <c r="M109" s="38">
        <f t="shared" si="2"/>
        <v>0.004931248839</v>
      </c>
      <c r="P109" s="38">
        <f>(I109-ybar)^2</f>
        <v>23.18683419</v>
      </c>
      <c r="S109" s="38">
        <f>(K109-ybar)^2</f>
        <v>22.51548133</v>
      </c>
      <c r="V109" s="38">
        <f t="shared" si="3"/>
        <v>0.0003462863538</v>
      </c>
      <c r="Y109" s="38">
        <f t="shared" si="4"/>
        <v>0.00002431721512</v>
      </c>
      <c r="AB109" s="38">
        <f t="shared" si="5"/>
        <v>0.04209231585</v>
      </c>
    </row>
    <row r="110">
      <c r="A110" s="36">
        <v>1.0</v>
      </c>
      <c r="B110" s="36">
        <v>5944.02</v>
      </c>
      <c r="C110" s="36">
        <v>3986.6</v>
      </c>
      <c r="D110" s="36">
        <v>630.873</v>
      </c>
      <c r="E110" s="36">
        <v>4572.2</v>
      </c>
      <c r="F110" s="36">
        <v>98.8</v>
      </c>
      <c r="G110" s="36">
        <v>493.2</v>
      </c>
      <c r="H110" s="37">
        <v>233.781</v>
      </c>
      <c r="I110" s="37">
        <v>10.4</v>
      </c>
      <c r="K110" s="38">
        <f t="array" ref="K110">MMULT(A110:H110,betas)</f>
        <v>10.30819198</v>
      </c>
      <c r="L110" s="38">
        <f t="shared" si="1"/>
        <v>0.09180801531</v>
      </c>
      <c r="M110" s="38">
        <f t="shared" si="2"/>
        <v>0.008428711675</v>
      </c>
      <c r="P110" s="38">
        <f>(I110-ybar)^2</f>
        <v>20.38767163</v>
      </c>
      <c r="S110" s="38">
        <f>(K110-ybar)^2</f>
        <v>19.56702421</v>
      </c>
      <c r="V110" s="38">
        <f t="shared" si="3"/>
        <v>0.0007738232904</v>
      </c>
      <c r="Y110" s="38">
        <f t="shared" si="4"/>
        <v>0.00007104318049</v>
      </c>
      <c r="AB110" s="38">
        <f t="shared" si="5"/>
        <v>0.0004659193069</v>
      </c>
    </row>
    <row r="111">
      <c r="A111" s="36">
        <v>1.0</v>
      </c>
      <c r="B111" s="36">
        <v>6077.619</v>
      </c>
      <c r="C111" s="36">
        <v>4065.7</v>
      </c>
      <c r="D111" s="36">
        <v>644.322</v>
      </c>
      <c r="E111" s="36">
        <v>4605.5</v>
      </c>
      <c r="F111" s="36">
        <v>99.8</v>
      </c>
      <c r="G111" s="36">
        <v>507.8</v>
      </c>
      <c r="H111" s="37">
        <v>234.307</v>
      </c>
      <c r="I111" s="37">
        <v>10.1</v>
      </c>
      <c r="K111" s="38">
        <f t="array" ref="K111">MMULT(A111:H111,betas)</f>
        <v>9.632118343</v>
      </c>
      <c r="L111" s="38">
        <f t="shared" si="1"/>
        <v>0.4678816571</v>
      </c>
      <c r="M111" s="38">
        <f t="shared" si="2"/>
        <v>0.2189132451</v>
      </c>
      <c r="P111" s="38">
        <f>(I111-ybar)^2</f>
        <v>17.76850906</v>
      </c>
      <c r="S111" s="38">
        <f>(K111-ybar)^2</f>
        <v>14.04292641</v>
      </c>
      <c r="V111" s="38">
        <f t="shared" si="3"/>
        <v>0.1024254919</v>
      </c>
      <c r="Y111" s="38">
        <f t="shared" si="4"/>
        <v>0.04792300888</v>
      </c>
      <c r="AB111" s="38">
        <f t="shared" si="5"/>
        <v>0.1414313841</v>
      </c>
    </row>
    <row r="112">
      <c r="A112" s="36">
        <v>1.0</v>
      </c>
      <c r="B112" s="36">
        <v>6197.468</v>
      </c>
      <c r="C112" s="36">
        <v>4137.6</v>
      </c>
      <c r="D112" s="36">
        <v>662.412</v>
      </c>
      <c r="E112" s="36">
        <v>4674.7</v>
      </c>
      <c r="F112" s="36">
        <v>100.8</v>
      </c>
      <c r="G112" s="36">
        <v>517.2</v>
      </c>
      <c r="H112" s="37">
        <v>234.907</v>
      </c>
      <c r="I112" s="37">
        <v>9.4</v>
      </c>
      <c r="K112" s="38">
        <f t="array" ref="K112">MMULT(A112:H112,betas)</f>
        <v>9.174562338</v>
      </c>
      <c r="L112" s="38">
        <f t="shared" si="1"/>
        <v>0.2254376621</v>
      </c>
      <c r="M112" s="38">
        <f t="shared" si="2"/>
        <v>0.05082213949</v>
      </c>
      <c r="P112" s="38">
        <f>(I112-ybar)^2</f>
        <v>12.35712975</v>
      </c>
      <c r="S112" s="38">
        <f>(K112-ybar)^2</f>
        <v>10.82300297</v>
      </c>
      <c r="V112" s="38">
        <f t="shared" si="3"/>
        <v>0.01145722431</v>
      </c>
      <c r="Y112" s="38">
        <f t="shared" si="4"/>
        <v>0.002582889862</v>
      </c>
      <c r="AB112" s="38">
        <f t="shared" si="5"/>
        <v>0.05877909074</v>
      </c>
    </row>
    <row r="113">
      <c r="A113" s="36">
        <v>1.0</v>
      </c>
      <c r="B113" s="36">
        <v>6325.574</v>
      </c>
      <c r="C113" s="36">
        <v>4203.2</v>
      </c>
      <c r="D113" s="36">
        <v>639.197</v>
      </c>
      <c r="E113" s="36">
        <v>4771.1</v>
      </c>
      <c r="F113" s="36">
        <v>102.1</v>
      </c>
      <c r="G113" s="36">
        <v>525.1</v>
      </c>
      <c r="H113" s="37">
        <v>235.385</v>
      </c>
      <c r="I113" s="37">
        <v>8.5</v>
      </c>
      <c r="K113" s="38">
        <f t="array" ref="K113">MMULT(A113:H113,betas)</f>
        <v>8.775005527</v>
      </c>
      <c r="L113" s="38">
        <f t="shared" si="1"/>
        <v>-0.2750055268</v>
      </c>
      <c r="M113" s="38">
        <f t="shared" si="2"/>
        <v>0.07562803976</v>
      </c>
      <c r="P113" s="38">
        <f>(I113-ybar)^2</f>
        <v>6.839642068</v>
      </c>
      <c r="S113" s="38">
        <f>(K113-ybar)^2</f>
        <v>8.353698031</v>
      </c>
      <c r="V113" s="38">
        <f t="shared" si="3"/>
        <v>-0.02079812891</v>
      </c>
      <c r="Y113" s="38">
        <f t="shared" si="4"/>
        <v>0.005719600398</v>
      </c>
      <c r="AB113" s="38">
        <f t="shared" si="5"/>
        <v>0.2504433853</v>
      </c>
    </row>
    <row r="114">
      <c r="A114" s="36">
        <v>1.0</v>
      </c>
      <c r="B114" s="36">
        <v>6448.264</v>
      </c>
      <c r="C114" s="36">
        <v>4239.2</v>
      </c>
      <c r="D114" s="36">
        <v>644.635</v>
      </c>
      <c r="E114" s="36">
        <v>4875.4</v>
      </c>
      <c r="F114" s="36">
        <v>103.3</v>
      </c>
      <c r="G114" s="36">
        <v>535.0</v>
      </c>
      <c r="H114" s="37">
        <v>235.839</v>
      </c>
      <c r="I114" s="37">
        <v>7.9</v>
      </c>
      <c r="K114" s="38">
        <f t="array" ref="K114">MMULT(A114:H114,betas)</f>
        <v>8.09950396</v>
      </c>
      <c r="L114" s="38">
        <f t="shared" si="1"/>
        <v>-0.1995039599</v>
      </c>
      <c r="M114" s="38">
        <f t="shared" si="2"/>
        <v>0.03980183</v>
      </c>
      <c r="P114" s="38">
        <f>(I114-ybar)^2</f>
        <v>4.061316945</v>
      </c>
      <c r="S114" s="38">
        <f>(K114-ybar)^2</f>
        <v>4.905227839</v>
      </c>
      <c r="V114" s="38">
        <f t="shared" si="3"/>
        <v>-0.007940622694</v>
      </c>
      <c r="Y114" s="38">
        <f t="shared" si="4"/>
        <v>0.001584185671</v>
      </c>
      <c r="AB114" s="38">
        <f t="shared" si="5"/>
        <v>0.005700486609</v>
      </c>
    </row>
    <row r="115">
      <c r="A115" s="36">
        <v>1.0</v>
      </c>
      <c r="B115" s="36">
        <v>6559.594</v>
      </c>
      <c r="C115" s="36">
        <v>4299.9</v>
      </c>
      <c r="D115" s="36">
        <v>664.839</v>
      </c>
      <c r="E115" s="36">
        <v>4959.4</v>
      </c>
      <c r="F115" s="36">
        <v>104.1</v>
      </c>
      <c r="G115" s="36">
        <v>540.9</v>
      </c>
      <c r="H115" s="37">
        <v>236.348</v>
      </c>
      <c r="I115" s="37">
        <v>7.5</v>
      </c>
      <c r="K115" s="38">
        <f t="array" ref="K115">MMULT(A115:H115,betas)</f>
        <v>7.658057626</v>
      </c>
      <c r="L115" s="38">
        <f t="shared" si="1"/>
        <v>-0.1580576257</v>
      </c>
      <c r="M115" s="38">
        <f t="shared" si="2"/>
        <v>0.02498221303</v>
      </c>
      <c r="P115" s="38">
        <f>(I115-ybar)^2</f>
        <v>2.609100197</v>
      </c>
      <c r="S115" s="38">
        <f>(K115-ybar)^2</f>
        <v>3.144694188</v>
      </c>
      <c r="V115" s="38">
        <f t="shared" si="3"/>
        <v>-0.003948629276</v>
      </c>
      <c r="Y115" s="38">
        <f t="shared" si="4"/>
        <v>0.0006241109681</v>
      </c>
      <c r="AB115" s="38">
        <f t="shared" si="5"/>
        <v>0.001717798617</v>
      </c>
    </row>
    <row r="116">
      <c r="A116" s="36">
        <v>1.0</v>
      </c>
      <c r="B116" s="36">
        <v>6623.343</v>
      </c>
      <c r="C116" s="36">
        <v>4333.0</v>
      </c>
      <c r="D116" s="36">
        <v>662.294</v>
      </c>
      <c r="E116" s="36">
        <v>5036.6</v>
      </c>
      <c r="F116" s="36">
        <v>105.1</v>
      </c>
      <c r="G116" s="36">
        <v>543.7</v>
      </c>
      <c r="H116" s="37">
        <v>236.976</v>
      </c>
      <c r="I116" s="37">
        <v>7.4</v>
      </c>
      <c r="K116" s="38">
        <f t="array" ref="K116">MMULT(A116:H116,betas)</f>
        <v>7.627582768</v>
      </c>
      <c r="L116" s="38">
        <f t="shared" si="1"/>
        <v>-0.2275827682</v>
      </c>
      <c r="M116" s="38">
        <f t="shared" si="2"/>
        <v>0.05179391636</v>
      </c>
      <c r="P116" s="38">
        <f>(I116-ybar)^2</f>
        <v>2.296046009</v>
      </c>
      <c r="S116" s="38">
        <f>(K116-ybar)^2</f>
        <v>3.037539034</v>
      </c>
      <c r="V116" s="38">
        <f t="shared" si="3"/>
        <v>-0.01178740286</v>
      </c>
      <c r="Y116" s="38">
        <f t="shared" si="4"/>
        <v>0.002682609772</v>
      </c>
      <c r="AB116" s="38">
        <f t="shared" si="5"/>
        <v>0.004833745436</v>
      </c>
    </row>
    <row r="117">
      <c r="A117" s="36">
        <v>1.0</v>
      </c>
      <c r="B117" s="36">
        <v>6677.264</v>
      </c>
      <c r="C117" s="36">
        <v>4390.1</v>
      </c>
      <c r="D117" s="36">
        <v>684.282</v>
      </c>
      <c r="E117" s="36">
        <v>5084.5</v>
      </c>
      <c r="F117" s="36">
        <v>105.7</v>
      </c>
      <c r="G117" s="36">
        <v>557.0</v>
      </c>
      <c r="H117" s="37">
        <v>237.468</v>
      </c>
      <c r="I117" s="37">
        <v>7.3</v>
      </c>
      <c r="K117" s="38">
        <f t="array" ref="K117">MMULT(A117:H117,betas)</f>
        <v>7.671015776</v>
      </c>
      <c r="L117" s="38">
        <f t="shared" si="1"/>
        <v>-0.3710157757</v>
      </c>
      <c r="M117" s="38">
        <f t="shared" si="2"/>
        <v>0.1376527058</v>
      </c>
      <c r="P117" s="38">
        <f>(I117-ybar)^2</f>
        <v>2.002991822</v>
      </c>
      <c r="S117" s="38">
        <f>(K117-ybar)^2</f>
        <v>3.190820216</v>
      </c>
      <c r="V117" s="38">
        <f t="shared" si="3"/>
        <v>-0.05107132541</v>
      </c>
      <c r="Y117" s="38">
        <f t="shared" si="4"/>
        <v>0.01894826741</v>
      </c>
      <c r="AB117" s="38">
        <f t="shared" si="5"/>
        <v>0.02057302764</v>
      </c>
    </row>
    <row r="118">
      <c r="A118" s="36">
        <v>1.0</v>
      </c>
      <c r="B118" s="36">
        <v>6740.275</v>
      </c>
      <c r="C118" s="36">
        <v>4464.6</v>
      </c>
      <c r="D118" s="36">
        <v>691.613</v>
      </c>
      <c r="E118" s="36">
        <v>5072.0</v>
      </c>
      <c r="F118" s="36">
        <v>107.0</v>
      </c>
      <c r="G118" s="36">
        <v>570.4</v>
      </c>
      <c r="H118" s="37">
        <v>237.9</v>
      </c>
      <c r="I118" s="37">
        <v>7.3</v>
      </c>
      <c r="K118" s="38">
        <f t="array" ref="K118">MMULT(A118:H118,betas)</f>
        <v>7.67147775</v>
      </c>
      <c r="L118" s="38">
        <f t="shared" si="1"/>
        <v>-0.3714777504</v>
      </c>
      <c r="M118" s="38">
        <f t="shared" si="2"/>
        <v>0.137995719</v>
      </c>
      <c r="P118" s="38">
        <f>(I118-ybar)^2</f>
        <v>2.002991822</v>
      </c>
      <c r="S118" s="38">
        <f>(K118-ybar)^2</f>
        <v>3.192470868</v>
      </c>
      <c r="V118" s="38">
        <f t="shared" si="3"/>
        <v>-0.05126233926</v>
      </c>
      <c r="Y118" s="38">
        <f t="shared" si="4"/>
        <v>0.01904281847</v>
      </c>
      <c r="AB118" s="38">
        <f t="shared" si="5"/>
        <v>0.0000002134206251</v>
      </c>
    </row>
    <row r="119">
      <c r="A119" s="36">
        <v>1.0</v>
      </c>
      <c r="B119" s="36">
        <v>6797.344</v>
      </c>
      <c r="C119" s="36">
        <v>4505.2</v>
      </c>
      <c r="D119" s="36">
        <v>708.524</v>
      </c>
      <c r="E119" s="36">
        <v>5172.7</v>
      </c>
      <c r="F119" s="36">
        <v>107.7</v>
      </c>
      <c r="G119" s="36">
        <v>589.1</v>
      </c>
      <c r="H119" s="37">
        <v>238.466</v>
      </c>
      <c r="I119" s="37">
        <v>7.3</v>
      </c>
      <c r="K119" s="38">
        <f t="array" ref="K119">MMULT(A119:H119,betas)</f>
        <v>7.710072661</v>
      </c>
      <c r="L119" s="38">
        <f t="shared" si="1"/>
        <v>-0.4100726606</v>
      </c>
      <c r="M119" s="38">
        <f t="shared" si="2"/>
        <v>0.168159587</v>
      </c>
      <c r="P119" s="38">
        <f>(I119-ybar)^2</f>
        <v>2.002991822</v>
      </c>
      <c r="S119" s="38">
        <f>(K119-ybar)^2</f>
        <v>3.331879246</v>
      </c>
      <c r="V119" s="38">
        <f t="shared" si="3"/>
        <v>-0.06895764926</v>
      </c>
      <c r="Y119" s="38">
        <f t="shared" si="4"/>
        <v>0.0282776467</v>
      </c>
      <c r="AB119" s="38">
        <f t="shared" si="5"/>
        <v>0.0014895671</v>
      </c>
    </row>
    <row r="120">
      <c r="A120" s="36">
        <v>1.0</v>
      </c>
      <c r="B120" s="36">
        <v>6903.523</v>
      </c>
      <c r="C120" s="36">
        <v>4590.8</v>
      </c>
      <c r="D120" s="36">
        <v>732.305</v>
      </c>
      <c r="E120" s="36">
        <v>5140.7</v>
      </c>
      <c r="F120" s="36">
        <v>108.5</v>
      </c>
      <c r="G120" s="36">
        <v>607.8</v>
      </c>
      <c r="H120" s="37">
        <v>239.113</v>
      </c>
      <c r="I120" s="37">
        <v>7.2</v>
      </c>
      <c r="K120" s="38">
        <f t="array" ref="K120">MMULT(A120:H120,betas)</f>
        <v>7.182610216</v>
      </c>
      <c r="L120" s="38">
        <f t="shared" si="1"/>
        <v>0.01738978423</v>
      </c>
      <c r="M120" s="38">
        <f t="shared" si="2"/>
        <v>0.0003024045954</v>
      </c>
      <c r="P120" s="38">
        <f>(I120-ybar)^2</f>
        <v>1.729937635</v>
      </c>
      <c r="S120" s="38">
        <f>(K120-ybar)^2</f>
        <v>1.684495484</v>
      </c>
      <c r="V120" s="38">
        <f t="shared" si="3"/>
        <v>0.000005258750663</v>
      </c>
      <c r="Y120" s="38">
        <f t="shared" si="4"/>
        <v>0.00000009144853933</v>
      </c>
      <c r="AB120" s="38">
        <f t="shared" si="5"/>
        <v>0.1827241418</v>
      </c>
    </row>
    <row r="121">
      <c r="A121" s="36">
        <v>1.0</v>
      </c>
      <c r="B121" s="36">
        <v>6955.918</v>
      </c>
      <c r="C121" s="36">
        <v>4600.9</v>
      </c>
      <c r="D121" s="36">
        <v>732.026</v>
      </c>
      <c r="E121" s="36">
        <v>5193.9</v>
      </c>
      <c r="F121" s="36">
        <v>109.9</v>
      </c>
      <c r="G121" s="36">
        <v>621.4</v>
      </c>
      <c r="H121" s="37">
        <v>239.638</v>
      </c>
      <c r="I121" s="37">
        <v>7.0</v>
      </c>
      <c r="K121" s="38">
        <f t="array" ref="K121">MMULT(A121:H121,betas)</f>
        <v>6.986916613</v>
      </c>
      <c r="L121" s="38">
        <f t="shared" si="1"/>
        <v>0.01308338654</v>
      </c>
      <c r="M121" s="38">
        <f t="shared" si="2"/>
        <v>0.0001711750034</v>
      </c>
      <c r="P121" s="38">
        <f>(I121-ybar)^2</f>
        <v>1.243829261</v>
      </c>
      <c r="S121" s="38">
        <f>(K121-ybar)^2</f>
        <v>1.214817394</v>
      </c>
      <c r="V121" s="38">
        <f t="shared" si="3"/>
        <v>0.000002239548736</v>
      </c>
      <c r="Y121" s="38">
        <f t="shared" si="4"/>
        <v>0.0000000293008818</v>
      </c>
      <c r="AB121" s="38">
        <f t="shared" si="5"/>
        <v>0.000018545061</v>
      </c>
    </row>
    <row r="122">
      <c r="A122" s="36">
        <v>1.0</v>
      </c>
      <c r="B122" s="36">
        <v>7022.757</v>
      </c>
      <c r="C122" s="36">
        <v>4639.3</v>
      </c>
      <c r="D122" s="36">
        <v>728.125</v>
      </c>
      <c r="E122" s="36">
        <v>5255.8</v>
      </c>
      <c r="F122" s="36">
        <v>108.7</v>
      </c>
      <c r="G122" s="36">
        <v>641.0</v>
      </c>
      <c r="H122" s="37">
        <v>240.094</v>
      </c>
      <c r="I122" s="37">
        <v>7.0</v>
      </c>
      <c r="K122" s="38">
        <f t="array" ref="K122">MMULT(A122:H122,betas)</f>
        <v>6.666263297</v>
      </c>
      <c r="L122" s="38">
        <f t="shared" si="1"/>
        <v>0.3337367027</v>
      </c>
      <c r="M122" s="38">
        <f t="shared" si="2"/>
        <v>0.1113801867</v>
      </c>
      <c r="P122" s="38">
        <f>(I122-ybar)^2</f>
        <v>1.243829261</v>
      </c>
      <c r="S122" s="38">
        <f>(K122-ybar)^2</f>
        <v>0.6107957578</v>
      </c>
      <c r="V122" s="38">
        <f t="shared" si="3"/>
        <v>0.03717165626</v>
      </c>
      <c r="Y122" s="38">
        <f t="shared" si="4"/>
        <v>0.01240554599</v>
      </c>
      <c r="AB122" s="38">
        <f t="shared" si="5"/>
        <v>0.1028185492</v>
      </c>
    </row>
    <row r="123">
      <c r="A123" s="36">
        <v>1.0</v>
      </c>
      <c r="B123" s="36">
        <v>7050.969</v>
      </c>
      <c r="C123" s="36">
        <v>4688.7</v>
      </c>
      <c r="D123" s="36">
        <v>751.334</v>
      </c>
      <c r="E123" s="36">
        <v>5315.5</v>
      </c>
      <c r="F123" s="36">
        <v>109.5</v>
      </c>
      <c r="G123" s="36">
        <v>670.3</v>
      </c>
      <c r="H123" s="37">
        <v>240.651</v>
      </c>
      <c r="I123" s="37">
        <v>7.2</v>
      </c>
      <c r="K123" s="38">
        <f t="array" ref="K123">MMULT(A123:H123,betas)</f>
        <v>6.952766321</v>
      </c>
      <c r="L123" s="38">
        <f t="shared" si="1"/>
        <v>0.247233679</v>
      </c>
      <c r="M123" s="38">
        <f t="shared" si="2"/>
        <v>0.06112449204</v>
      </c>
      <c r="P123" s="38">
        <f>(I123-ybar)^2</f>
        <v>1.729937635</v>
      </c>
      <c r="S123" s="38">
        <f>(K123-ybar)^2</f>
        <v>1.140703582</v>
      </c>
      <c r="V123" s="38">
        <f t="shared" si="3"/>
        <v>0.01511203304</v>
      </c>
      <c r="Y123" s="38">
        <f t="shared" si="4"/>
        <v>0.003736203527</v>
      </c>
      <c r="AB123" s="38">
        <f t="shared" si="5"/>
        <v>0.007482773105</v>
      </c>
    </row>
    <row r="124">
      <c r="A124" s="36">
        <v>1.0</v>
      </c>
      <c r="B124" s="36">
        <v>7118.95</v>
      </c>
      <c r="C124" s="36">
        <v>4770.7</v>
      </c>
      <c r="D124" s="36">
        <v>779.77</v>
      </c>
      <c r="E124" s="36">
        <v>5343.3</v>
      </c>
      <c r="F124" s="36">
        <v>110.2</v>
      </c>
      <c r="G124" s="36">
        <v>694.9</v>
      </c>
      <c r="H124" s="37">
        <v>241.274</v>
      </c>
      <c r="I124" s="37">
        <v>7.0</v>
      </c>
      <c r="K124" s="38">
        <f t="array" ref="K124">MMULT(A124:H124,betas)</f>
        <v>6.969315718</v>
      </c>
      <c r="L124" s="38">
        <f t="shared" si="1"/>
        <v>0.03068428171</v>
      </c>
      <c r="M124" s="38">
        <f t="shared" si="2"/>
        <v>0.0009415251441</v>
      </c>
      <c r="P124" s="38">
        <f>(I124-ybar)^2</f>
        <v>1.243829261</v>
      </c>
      <c r="S124" s="38">
        <f>(K124-ybar)^2</f>
        <v>1.176328211</v>
      </c>
      <c r="V124" s="38">
        <f t="shared" si="3"/>
        <v>0.00002889002276</v>
      </c>
      <c r="Y124" s="38">
        <f t="shared" si="4"/>
        <v>0.0000008864695971</v>
      </c>
      <c r="AB124" s="38">
        <f t="shared" si="5"/>
        <v>0.04689364147</v>
      </c>
    </row>
    <row r="125">
      <c r="A125" s="36">
        <v>1.0</v>
      </c>
      <c r="B125" s="36">
        <v>7153.359</v>
      </c>
      <c r="C125" s="36">
        <v>4799.4</v>
      </c>
      <c r="D125" s="36">
        <v>767.671</v>
      </c>
      <c r="E125" s="36">
        <v>5346.5</v>
      </c>
      <c r="F125" s="36">
        <v>111.4</v>
      </c>
      <c r="G125" s="36">
        <v>730.2</v>
      </c>
      <c r="H125" s="37">
        <v>241.784</v>
      </c>
      <c r="I125" s="37">
        <v>6.8</v>
      </c>
      <c r="K125" s="38">
        <f t="array" ref="K125">MMULT(A125:H125,betas)</f>
        <v>6.949371382</v>
      </c>
      <c r="L125" s="38">
        <f t="shared" si="1"/>
        <v>-0.1493713818</v>
      </c>
      <c r="M125" s="38">
        <f t="shared" si="2"/>
        <v>0.02231180971</v>
      </c>
      <c r="P125" s="38">
        <f>(I125-ybar)^2</f>
        <v>0.8377208862</v>
      </c>
      <c r="S125" s="38">
        <f>(K125-ybar)^2</f>
        <v>1.133463265</v>
      </c>
      <c r="V125" s="38">
        <f t="shared" si="3"/>
        <v>-0.003332745847</v>
      </c>
      <c r="Y125" s="38">
        <f t="shared" si="4"/>
        <v>0.0004978168524</v>
      </c>
      <c r="AB125" s="38">
        <f t="shared" si="5"/>
        <v>0.03242004197</v>
      </c>
    </row>
    <row r="126">
      <c r="A126" s="36">
        <v>1.0</v>
      </c>
      <c r="B126" s="36">
        <v>7193.019</v>
      </c>
      <c r="C126" s="36">
        <v>4792.1</v>
      </c>
      <c r="D126" s="36">
        <v>772.247</v>
      </c>
      <c r="E126" s="36">
        <v>5379.4</v>
      </c>
      <c r="F126" s="36">
        <v>112.7</v>
      </c>
      <c r="G126" s="36">
        <v>743.9</v>
      </c>
      <c r="H126" s="37">
        <v>242.252</v>
      </c>
      <c r="I126" s="37">
        <v>6.6</v>
      </c>
      <c r="K126" s="38">
        <f t="array" ref="K126">MMULT(A126:H126,betas)</f>
        <v>6.657663703</v>
      </c>
      <c r="L126" s="38">
        <f t="shared" si="1"/>
        <v>-0.05766370281</v>
      </c>
      <c r="M126" s="38">
        <f t="shared" si="2"/>
        <v>0.003325102622</v>
      </c>
      <c r="P126" s="38">
        <f>(I126-ybar)^2</f>
        <v>0.5116125118</v>
      </c>
      <c r="S126" s="38">
        <f>(K126-ybar)^2</f>
        <v>0.5974279558</v>
      </c>
      <c r="V126" s="38">
        <f t="shared" si="3"/>
        <v>-0.0001917377294</v>
      </c>
      <c r="Y126" s="38">
        <f t="shared" si="4"/>
        <v>0.00001105630745</v>
      </c>
      <c r="AB126" s="38">
        <f t="shared" si="5"/>
        <v>0.00841029839</v>
      </c>
    </row>
    <row r="127">
      <c r="A127" s="36">
        <v>1.0</v>
      </c>
      <c r="B127" s="36">
        <v>7269.51</v>
      </c>
      <c r="C127" s="36">
        <v>4856.3</v>
      </c>
      <c r="D127" s="36">
        <v>782.962</v>
      </c>
      <c r="E127" s="36">
        <v>5321.0</v>
      </c>
      <c r="F127" s="36">
        <v>113.8</v>
      </c>
      <c r="G127" s="36">
        <v>743.0</v>
      </c>
      <c r="H127" s="37">
        <v>242.804</v>
      </c>
      <c r="I127" s="37">
        <v>6.3</v>
      </c>
      <c r="K127" s="38">
        <f t="array" ref="K127">MMULT(A127:H127,betas)</f>
        <v>6.317599872</v>
      </c>
      <c r="L127" s="38">
        <f t="shared" si="1"/>
        <v>-0.01759987193</v>
      </c>
      <c r="M127" s="38">
        <f t="shared" si="2"/>
        <v>0.000309755492</v>
      </c>
      <c r="P127" s="38">
        <f>(I127-ybar)^2</f>
        <v>0.1724499503</v>
      </c>
      <c r="S127" s="38">
        <f>(K127-ybar)^2</f>
        <v>0.1873771363</v>
      </c>
      <c r="V127" s="38">
        <f t="shared" si="3"/>
        <v>-0.00000545165699</v>
      </c>
      <c r="Y127" s="38">
        <f t="shared" si="4"/>
        <v>0.00000009594846484</v>
      </c>
      <c r="AB127" s="38">
        <f t="shared" si="5"/>
        <v>0.001605110545</v>
      </c>
    </row>
    <row r="128">
      <c r="A128" s="36">
        <v>1.0</v>
      </c>
      <c r="B128" s="36">
        <v>7332.558</v>
      </c>
      <c r="C128" s="36">
        <v>4910.4</v>
      </c>
      <c r="D128" s="36">
        <v>783.804</v>
      </c>
      <c r="E128" s="36">
        <v>5416.2</v>
      </c>
      <c r="F128" s="36">
        <v>115.0</v>
      </c>
      <c r="G128" s="36">
        <v>756.2</v>
      </c>
      <c r="H128" s="37">
        <v>243.446</v>
      </c>
      <c r="I128" s="37">
        <v>6.0</v>
      </c>
      <c r="K128" s="38">
        <f t="array" ref="K128">MMULT(A128:H128,betas)</f>
        <v>6.507298825</v>
      </c>
      <c r="L128" s="38">
        <f t="shared" si="1"/>
        <v>-0.5072988247</v>
      </c>
      <c r="M128" s="38">
        <f t="shared" si="2"/>
        <v>0.2573520976</v>
      </c>
      <c r="P128" s="38">
        <f>(I128-ybar)^2</f>
        <v>0.01328738868</v>
      </c>
      <c r="S128" s="38">
        <f>(K128-ybar)^2</f>
        <v>0.3875931069</v>
      </c>
      <c r="V128" s="38">
        <f t="shared" si="3"/>
        <v>-0.1305544166</v>
      </c>
      <c r="Y128" s="38">
        <f t="shared" si="4"/>
        <v>0.06623010213</v>
      </c>
      <c r="AB128" s="38">
        <f t="shared" si="5"/>
        <v>0.2398050644</v>
      </c>
    </row>
    <row r="129">
      <c r="A129" s="36">
        <v>1.0</v>
      </c>
      <c r="B129" s="36">
        <v>7458.022</v>
      </c>
      <c r="C129" s="36">
        <v>4922.2</v>
      </c>
      <c r="D129" s="36">
        <v>795.467</v>
      </c>
      <c r="E129" s="36">
        <v>5493.1</v>
      </c>
      <c r="F129" s="36">
        <v>116.0</v>
      </c>
      <c r="G129" s="36">
        <v>756.2</v>
      </c>
      <c r="H129" s="37">
        <v>243.981</v>
      </c>
      <c r="I129" s="37">
        <v>5.9</v>
      </c>
      <c r="K129" s="38">
        <f t="array" ref="K129">MMULT(A129:H129,betas)</f>
        <v>5.519866193</v>
      </c>
      <c r="L129" s="38">
        <f t="shared" si="1"/>
        <v>0.3801338073</v>
      </c>
      <c r="M129" s="38">
        <f t="shared" si="2"/>
        <v>0.1445017115</v>
      </c>
      <c r="P129" s="38">
        <f>(I129-ybar)^2</f>
        <v>0.0002332014851</v>
      </c>
      <c r="S129" s="38">
        <f>(K129-ybar)^2</f>
        <v>0.1331249149</v>
      </c>
      <c r="V129" s="38">
        <f t="shared" si="3"/>
        <v>0.05492998575</v>
      </c>
      <c r="Y129" s="38">
        <f t="shared" si="4"/>
        <v>0.02088074462</v>
      </c>
      <c r="AB129" s="38">
        <f t="shared" si="5"/>
        <v>0.7875366765</v>
      </c>
    </row>
    <row r="130">
      <c r="A130" s="36">
        <v>1.0</v>
      </c>
      <c r="B130" s="36">
        <v>7496.6</v>
      </c>
      <c r="C130" s="36">
        <v>5004.4</v>
      </c>
      <c r="D130" s="36">
        <v>773.851</v>
      </c>
      <c r="E130" s="36">
        <v>5562.1</v>
      </c>
      <c r="F130" s="36">
        <v>117.2</v>
      </c>
      <c r="G130" s="36">
        <v>768.1</v>
      </c>
      <c r="H130" s="37">
        <v>244.445</v>
      </c>
      <c r="I130" s="37">
        <v>5.7</v>
      </c>
      <c r="K130" s="38">
        <f t="array" ref="K130">MMULT(A130:H130,betas)</f>
        <v>6.199880089</v>
      </c>
      <c r="L130" s="38">
        <f t="shared" si="1"/>
        <v>-0.4998800894</v>
      </c>
      <c r="M130" s="38">
        <f t="shared" si="2"/>
        <v>0.2498801038</v>
      </c>
      <c r="P130" s="38">
        <f>(I130-ybar)^2</f>
        <v>0.0341248271</v>
      </c>
      <c r="S130" s="38">
        <f>(K130-ybar)^2</f>
        <v>0.09932016881</v>
      </c>
      <c r="V130" s="38">
        <f t="shared" si="3"/>
        <v>-0.1249100886</v>
      </c>
      <c r="Y130" s="38">
        <f t="shared" si="4"/>
        <v>0.06244006628</v>
      </c>
      <c r="AB130" s="38">
        <f t="shared" si="5"/>
        <v>0.7744244585</v>
      </c>
    </row>
    <row r="131">
      <c r="A131" s="36">
        <v>1.0</v>
      </c>
      <c r="B131" s="36">
        <v>7592.881</v>
      </c>
      <c r="C131" s="36">
        <v>5040.8</v>
      </c>
      <c r="D131" s="36">
        <v>765.98</v>
      </c>
      <c r="E131" s="36">
        <v>5614.3</v>
      </c>
      <c r="F131" s="36">
        <v>118.5</v>
      </c>
      <c r="G131" s="36">
        <v>781.4</v>
      </c>
      <c r="H131" s="37">
        <v>245.021</v>
      </c>
      <c r="I131" s="37">
        <v>5.5</v>
      </c>
      <c r="K131" s="38">
        <f t="array" ref="K131">MMULT(A131:H131,betas)</f>
        <v>5.744125199</v>
      </c>
      <c r="L131" s="38">
        <f t="shared" si="1"/>
        <v>-0.244125199</v>
      </c>
      <c r="M131" s="38">
        <f t="shared" si="2"/>
        <v>0.05959711281</v>
      </c>
      <c r="P131" s="38">
        <f>(I131-ybar)^2</f>
        <v>0.1480164527</v>
      </c>
      <c r="S131" s="38">
        <f>(K131-ybar)^2</f>
        <v>0.01976944685</v>
      </c>
      <c r="V131" s="38">
        <f t="shared" si="3"/>
        <v>-0.01454915703</v>
      </c>
      <c r="Y131" s="38">
        <f t="shared" si="4"/>
        <v>0.003551815855</v>
      </c>
      <c r="AB131" s="38">
        <f t="shared" si="5"/>
        <v>0.06541056396</v>
      </c>
    </row>
    <row r="132">
      <c r="A132" s="36">
        <v>1.0</v>
      </c>
      <c r="B132" s="36">
        <v>7632.082</v>
      </c>
      <c r="C132" s="36">
        <v>5080.6</v>
      </c>
      <c r="D132" s="36">
        <v>760.245</v>
      </c>
      <c r="E132" s="36">
        <v>5657.5</v>
      </c>
      <c r="F132" s="36">
        <v>119.9</v>
      </c>
      <c r="G132" s="36">
        <v>783.3</v>
      </c>
      <c r="H132" s="37">
        <v>245.693</v>
      </c>
      <c r="I132" s="37">
        <v>5.5</v>
      </c>
      <c r="K132" s="38">
        <f t="array" ref="K132">MMULT(A132:H132,betas)</f>
        <v>6.011147587</v>
      </c>
      <c r="L132" s="38">
        <f t="shared" si="1"/>
        <v>-0.5111475871</v>
      </c>
      <c r="M132" s="38">
        <f t="shared" si="2"/>
        <v>0.2612718558</v>
      </c>
      <c r="P132" s="38">
        <f>(I132-ybar)^2</f>
        <v>0.1480164527</v>
      </c>
      <c r="S132" s="38">
        <f>(K132-ybar)^2</f>
        <v>0.01598164297</v>
      </c>
      <c r="V132" s="38">
        <f t="shared" si="3"/>
        <v>-0.1335484787</v>
      </c>
      <c r="Y132" s="38">
        <f t="shared" si="4"/>
        <v>0.06826298263</v>
      </c>
      <c r="AB132" s="38">
        <f t="shared" si="5"/>
        <v>0.07130095572</v>
      </c>
    </row>
    <row r="133">
      <c r="A133" s="36">
        <v>1.0</v>
      </c>
      <c r="B133" s="36">
        <v>7733.991</v>
      </c>
      <c r="C133" s="36">
        <v>5140.4</v>
      </c>
      <c r="D133" s="36">
        <v>783.065</v>
      </c>
      <c r="E133" s="36">
        <v>5708.5</v>
      </c>
      <c r="F133" s="36">
        <v>121.2</v>
      </c>
      <c r="G133" s="36">
        <v>785.7</v>
      </c>
      <c r="H133" s="37">
        <v>246.224</v>
      </c>
      <c r="I133" s="37">
        <v>5.3</v>
      </c>
      <c r="K133" s="38">
        <f t="array" ref="K133">MMULT(A133:H133,betas)</f>
        <v>5.622067142</v>
      </c>
      <c r="L133" s="38">
        <f t="shared" si="1"/>
        <v>-0.3220671421</v>
      </c>
      <c r="M133" s="38">
        <f t="shared" si="2"/>
        <v>0.103727244</v>
      </c>
      <c r="P133" s="38">
        <f>(I133-ybar)^2</f>
        <v>0.3419080783</v>
      </c>
      <c r="S133" s="38">
        <f>(K133-ybar)^2</f>
        <v>0.06899128521</v>
      </c>
      <c r="V133" s="38">
        <f t="shared" si="3"/>
        <v>-0.03340713705</v>
      </c>
      <c r="Y133" s="38">
        <f t="shared" si="4"/>
        <v>0.01075934116</v>
      </c>
      <c r="AB133" s="38">
        <f t="shared" si="5"/>
        <v>0.03575141467</v>
      </c>
    </row>
    <row r="134">
      <c r="A134" s="36">
        <v>1.0</v>
      </c>
      <c r="B134" s="36">
        <v>7806.603</v>
      </c>
      <c r="C134" s="36">
        <v>5159.3</v>
      </c>
      <c r="D134" s="36">
        <v>767.024</v>
      </c>
      <c r="E134" s="36">
        <v>5773.4</v>
      </c>
      <c r="F134" s="36">
        <v>123.1</v>
      </c>
      <c r="G134" s="36">
        <v>779.2</v>
      </c>
      <c r="H134" s="37">
        <v>246.721</v>
      </c>
      <c r="I134" s="37">
        <v>5.2</v>
      </c>
      <c r="K134" s="38">
        <f t="array" ref="K134">MMULT(A134:H134,betas)</f>
        <v>5.444698951</v>
      </c>
      <c r="L134" s="38">
        <f t="shared" si="1"/>
        <v>-0.2446989515</v>
      </c>
      <c r="M134" s="38">
        <f t="shared" si="2"/>
        <v>0.05987757686</v>
      </c>
      <c r="P134" s="38">
        <f>(I134-ybar)^2</f>
        <v>0.4688538911</v>
      </c>
      <c r="S134" s="38">
        <f>(K134-ybar)^2</f>
        <v>0.1936265</v>
      </c>
      <c r="V134" s="38">
        <f t="shared" si="3"/>
        <v>-0.01465198028</v>
      </c>
      <c r="Y134" s="38">
        <f t="shared" si="4"/>
        <v>0.003585324211</v>
      </c>
      <c r="AB134" s="38">
        <f t="shared" si="5"/>
        <v>0.005985836925</v>
      </c>
    </row>
    <row r="135">
      <c r="A135" s="36">
        <v>1.0</v>
      </c>
      <c r="B135" s="36">
        <v>7865.016</v>
      </c>
      <c r="C135" s="36">
        <v>5182.4</v>
      </c>
      <c r="D135" s="36">
        <v>784.275</v>
      </c>
      <c r="E135" s="36">
        <v>5749.8</v>
      </c>
      <c r="F135" s="36">
        <v>124.5</v>
      </c>
      <c r="G135" s="36">
        <v>777.8</v>
      </c>
      <c r="H135" s="37">
        <v>247.342</v>
      </c>
      <c r="I135" s="37">
        <v>5.2</v>
      </c>
      <c r="K135" s="38">
        <f t="array" ref="K135">MMULT(A135:H135,betas)</f>
        <v>5.078640464</v>
      </c>
      <c r="L135" s="38">
        <f t="shared" si="1"/>
        <v>0.1213595359</v>
      </c>
      <c r="M135" s="38">
        <f t="shared" si="2"/>
        <v>0.01472813694</v>
      </c>
      <c r="P135" s="38">
        <f>(I135-ybar)^2</f>
        <v>0.4688538911</v>
      </c>
      <c r="S135" s="38">
        <f>(K135-ybar)^2</f>
        <v>0.6497788309</v>
      </c>
      <c r="V135" s="38">
        <f t="shared" si="3"/>
        <v>0.001787399864</v>
      </c>
      <c r="Y135" s="38">
        <f t="shared" si="4"/>
        <v>0.0002169180179</v>
      </c>
      <c r="AB135" s="38">
        <f t="shared" si="5"/>
        <v>0.1339988162</v>
      </c>
    </row>
    <row r="136">
      <c r="A136" s="36">
        <v>1.0</v>
      </c>
      <c r="B136" s="36">
        <v>7927.393</v>
      </c>
      <c r="C136" s="36">
        <v>5236.1</v>
      </c>
      <c r="D136" s="36">
        <v>791.819</v>
      </c>
      <c r="E136" s="36">
        <v>5787.0</v>
      </c>
      <c r="F136" s="36">
        <v>125.4</v>
      </c>
      <c r="G136" s="36">
        <v>786.6</v>
      </c>
      <c r="H136" s="37">
        <v>248.067</v>
      </c>
      <c r="I136" s="37">
        <v>5.3</v>
      </c>
      <c r="K136" s="38">
        <f t="array" ref="K136">MMULT(A136:H136,betas)</f>
        <v>5.088227273</v>
      </c>
      <c r="L136" s="38">
        <f t="shared" si="1"/>
        <v>0.2117727267</v>
      </c>
      <c r="M136" s="38">
        <f t="shared" si="2"/>
        <v>0.04484768778</v>
      </c>
      <c r="P136" s="38">
        <f>(I136-ybar)^2</f>
        <v>0.3419080783</v>
      </c>
      <c r="S136" s="38">
        <f>(K136-ybar)^2</f>
        <v>0.6344151027</v>
      </c>
      <c r="V136" s="38">
        <f t="shared" si="3"/>
        <v>0.009497517128</v>
      </c>
      <c r="Y136" s="38">
        <f t="shared" si="4"/>
        <v>0.002011315099</v>
      </c>
      <c r="AB136" s="38">
        <f t="shared" si="5"/>
        <v>0.00817454508</v>
      </c>
    </row>
    <row r="137">
      <c r="A137" s="36">
        <v>1.0</v>
      </c>
      <c r="B137" s="36">
        <v>7944.697</v>
      </c>
      <c r="C137" s="36">
        <v>5261.7</v>
      </c>
      <c r="D137" s="36">
        <v>787.844</v>
      </c>
      <c r="E137" s="36">
        <v>5831.3</v>
      </c>
      <c r="F137" s="36">
        <v>127.5</v>
      </c>
      <c r="G137" s="36">
        <v>795.4</v>
      </c>
      <c r="H137" s="37">
        <v>248.659</v>
      </c>
      <c r="I137" s="37">
        <v>5.4</v>
      </c>
      <c r="K137" s="38">
        <f t="array" ref="K137">MMULT(A137:H137,betas)</f>
        <v>5.504470585</v>
      </c>
      <c r="L137" s="38">
        <f t="shared" si="1"/>
        <v>-0.1044705848</v>
      </c>
      <c r="M137" s="38">
        <f t="shared" si="2"/>
        <v>0.01091410309</v>
      </c>
      <c r="P137" s="38">
        <f>(I137-ybar)^2</f>
        <v>0.2349622655</v>
      </c>
      <c r="S137" s="38">
        <f>(K137-ybar)^2</f>
        <v>0.144596511</v>
      </c>
      <c r="V137" s="38">
        <f t="shared" si="3"/>
        <v>-0.001140202732</v>
      </c>
      <c r="Y137" s="38">
        <f t="shared" si="4"/>
        <v>0.0001191176462</v>
      </c>
      <c r="AB137" s="38">
        <f t="shared" si="5"/>
        <v>0.1000098321</v>
      </c>
    </row>
    <row r="138">
      <c r="A138" s="36">
        <v>1.0</v>
      </c>
      <c r="B138" s="36">
        <v>8027.693</v>
      </c>
      <c r="C138" s="36">
        <v>5303.3</v>
      </c>
      <c r="D138" s="36">
        <v>799.681</v>
      </c>
      <c r="E138" s="36">
        <v>5875.1</v>
      </c>
      <c r="F138" s="36">
        <v>128.9</v>
      </c>
      <c r="G138" s="36">
        <v>806.2</v>
      </c>
      <c r="H138" s="37">
        <v>249.306</v>
      </c>
      <c r="I138" s="37">
        <v>5.3</v>
      </c>
      <c r="K138" s="38">
        <f t="array" ref="K138">MMULT(A138:H138,betas)</f>
        <v>5.194012529</v>
      </c>
      <c r="L138" s="38">
        <f t="shared" si="1"/>
        <v>0.1059874709</v>
      </c>
      <c r="M138" s="38">
        <f t="shared" si="2"/>
        <v>0.01123334399</v>
      </c>
      <c r="P138" s="38">
        <f>(I138-ybar)^2</f>
        <v>0.3419080783</v>
      </c>
      <c r="S138" s="38">
        <f>(K138-ybar)^2</f>
        <v>0.4770893317</v>
      </c>
      <c r="V138" s="38">
        <f t="shared" si="3"/>
        <v>0.001190593719</v>
      </c>
      <c r="Y138" s="38">
        <f t="shared" si="4"/>
        <v>0.0001261880172</v>
      </c>
      <c r="AB138" s="38">
        <f t="shared" si="5"/>
        <v>0.04429259321</v>
      </c>
    </row>
    <row r="139">
      <c r="A139" s="36">
        <v>1.0</v>
      </c>
      <c r="B139" s="36">
        <v>8059.598</v>
      </c>
      <c r="C139" s="36">
        <v>5320.8</v>
      </c>
      <c r="D139" s="36">
        <v>800.639</v>
      </c>
      <c r="E139" s="36">
        <v>5913.9</v>
      </c>
      <c r="F139" s="36">
        <v>130.5</v>
      </c>
      <c r="G139" s="36">
        <v>810.1</v>
      </c>
      <c r="H139" s="37">
        <v>250.132</v>
      </c>
      <c r="I139" s="37">
        <v>5.3</v>
      </c>
      <c r="K139" s="38">
        <f t="array" ref="K139">MMULT(A139:H139,betas)</f>
        <v>5.358422306</v>
      </c>
      <c r="L139" s="38">
        <f t="shared" si="1"/>
        <v>-0.05842230595</v>
      </c>
      <c r="M139" s="38">
        <f t="shared" si="2"/>
        <v>0.003413165832</v>
      </c>
      <c r="P139" s="38">
        <f>(I139-ybar)^2</f>
        <v>0.3419080783</v>
      </c>
      <c r="S139" s="38">
        <f>(K139-ybar)^2</f>
        <v>0.2769988036</v>
      </c>
      <c r="V139" s="38">
        <f t="shared" si="3"/>
        <v>-0.0001994050185</v>
      </c>
      <c r="Y139" s="38">
        <f t="shared" si="4"/>
        <v>0.000011649701</v>
      </c>
      <c r="AB139" s="38">
        <f t="shared" si="5"/>
        <v>0.02703057473</v>
      </c>
    </row>
    <row r="140">
      <c r="A140" s="36">
        <v>1.0</v>
      </c>
      <c r="B140" s="36">
        <v>8059.476</v>
      </c>
      <c r="C140" s="36">
        <v>5341.0</v>
      </c>
      <c r="D140" s="36">
        <v>793.513</v>
      </c>
      <c r="E140" s="36">
        <v>5918.1</v>
      </c>
      <c r="F140" s="36">
        <v>133.4</v>
      </c>
      <c r="G140" s="36">
        <v>819.8</v>
      </c>
      <c r="H140" s="37">
        <v>251.057</v>
      </c>
      <c r="I140" s="37">
        <v>5.7</v>
      </c>
      <c r="K140" s="38">
        <f t="array" ref="K140">MMULT(A140:H140,betas)</f>
        <v>5.947618416</v>
      </c>
      <c r="L140" s="38">
        <f t="shared" si="1"/>
        <v>-0.247618416</v>
      </c>
      <c r="M140" s="38">
        <f t="shared" si="2"/>
        <v>0.06131487992</v>
      </c>
      <c r="P140" s="38">
        <f>(I140-ybar)^2</f>
        <v>0.0341248271</v>
      </c>
      <c r="S140" s="38">
        <f>(K140-ybar)^2</f>
        <v>0.003955070586</v>
      </c>
      <c r="V140" s="38">
        <f t="shared" si="3"/>
        <v>-0.01518269344</v>
      </c>
      <c r="Y140" s="38">
        <f t="shared" si="4"/>
        <v>0.0037595145</v>
      </c>
      <c r="AB140" s="38">
        <f t="shared" si="5"/>
        <v>0.03579516805</v>
      </c>
    </row>
    <row r="141">
      <c r="A141" s="36">
        <v>1.0</v>
      </c>
      <c r="B141" s="36">
        <v>7988.864</v>
      </c>
      <c r="C141" s="36">
        <v>5299.5</v>
      </c>
      <c r="D141" s="36">
        <v>800.525</v>
      </c>
      <c r="E141" s="36">
        <v>5878.2</v>
      </c>
      <c r="F141" s="36">
        <v>134.7</v>
      </c>
      <c r="G141" s="36">
        <v>827.2</v>
      </c>
      <c r="H141" s="37">
        <v>251.889</v>
      </c>
      <c r="I141" s="37">
        <v>6.1</v>
      </c>
      <c r="K141" s="38">
        <f t="array" ref="K141">MMULT(A141:H141,betas)</f>
        <v>6.511656894</v>
      </c>
      <c r="L141" s="38">
        <f t="shared" si="1"/>
        <v>-0.4116568944</v>
      </c>
      <c r="M141" s="38">
        <f t="shared" si="2"/>
        <v>0.1694613987</v>
      </c>
      <c r="P141" s="38">
        <f>(I141-ybar)^2</f>
        <v>0.04634157587</v>
      </c>
      <c r="S141" s="38">
        <f>(K141-ybar)^2</f>
        <v>0.3930385045</v>
      </c>
      <c r="V141" s="38">
        <f t="shared" si="3"/>
        <v>-0.0697599531</v>
      </c>
      <c r="Y141" s="38">
        <f t="shared" si="4"/>
        <v>0.02871716565</v>
      </c>
      <c r="AB141" s="38">
        <f t="shared" si="5"/>
        <v>0.0269086224</v>
      </c>
    </row>
    <row r="142">
      <c r="A142" s="36">
        <v>1.0</v>
      </c>
      <c r="B142" s="36">
        <v>7950.164</v>
      </c>
      <c r="C142" s="36">
        <v>5284.4</v>
      </c>
      <c r="D142" s="36">
        <v>806.775</v>
      </c>
      <c r="E142" s="36">
        <v>5896.3</v>
      </c>
      <c r="F142" s="36">
        <v>135.1</v>
      </c>
      <c r="G142" s="36">
        <v>843.2</v>
      </c>
      <c r="H142" s="37">
        <v>252.643</v>
      </c>
      <c r="I142" s="37">
        <v>6.6</v>
      </c>
      <c r="K142" s="38">
        <f t="array" ref="K142">MMULT(A142:H142,betas)</f>
        <v>6.992378592</v>
      </c>
      <c r="L142" s="38">
        <f t="shared" si="1"/>
        <v>-0.392378592</v>
      </c>
      <c r="M142" s="38">
        <f t="shared" si="2"/>
        <v>0.1539609595</v>
      </c>
      <c r="P142" s="38">
        <f>(I142-ybar)^2</f>
        <v>0.5116125118</v>
      </c>
      <c r="S142" s="38">
        <f>(K142-ybar)^2</f>
        <v>1.226887477</v>
      </c>
      <c r="V142" s="38">
        <f t="shared" si="3"/>
        <v>-0.06041098451</v>
      </c>
      <c r="Y142" s="38">
        <f t="shared" si="4"/>
        <v>0.02370397704</v>
      </c>
      <c r="AB142" s="38">
        <f t="shared" si="5"/>
        <v>0.0003716529416</v>
      </c>
    </row>
    <row r="143">
      <c r="A143" s="36">
        <v>1.0</v>
      </c>
      <c r="B143" s="36">
        <v>8003.822</v>
      </c>
      <c r="C143" s="36">
        <v>5324.7</v>
      </c>
      <c r="D143" s="36">
        <v>809.081</v>
      </c>
      <c r="E143" s="36">
        <v>5941.1</v>
      </c>
      <c r="F143" s="36">
        <v>136.2</v>
      </c>
      <c r="G143" s="36">
        <v>861.5</v>
      </c>
      <c r="H143" s="37">
        <v>253.493</v>
      </c>
      <c r="I143" s="37">
        <v>6.8</v>
      </c>
      <c r="K143" s="38">
        <f t="array" ref="K143">MMULT(A143:H143,betas)</f>
        <v>7.035908721</v>
      </c>
      <c r="L143" s="38">
        <f t="shared" si="1"/>
        <v>-0.2359087206</v>
      </c>
      <c r="M143" s="38">
        <f t="shared" si="2"/>
        <v>0.05565292445</v>
      </c>
      <c r="P143" s="38">
        <f>(I143-ybar)^2</f>
        <v>0.8377208862</v>
      </c>
      <c r="S143" s="38">
        <f>(K143-ybar)^2</f>
        <v>1.325214602</v>
      </c>
      <c r="V143" s="38">
        <f t="shared" si="3"/>
        <v>-0.0131290102</v>
      </c>
      <c r="Y143" s="38">
        <f t="shared" si="4"/>
        <v>0.003097248</v>
      </c>
      <c r="AB143" s="38">
        <f t="shared" si="5"/>
        <v>0.02448282067</v>
      </c>
    </row>
    <row r="144">
      <c r="A144" s="36">
        <v>1.0</v>
      </c>
      <c r="B144" s="36">
        <v>8037.538</v>
      </c>
      <c r="C144" s="36">
        <v>5345.0</v>
      </c>
      <c r="D144" s="36">
        <v>793.987</v>
      </c>
      <c r="E144" s="36">
        <v>5953.6</v>
      </c>
      <c r="F144" s="36">
        <v>137.2</v>
      </c>
      <c r="G144" s="36">
        <v>878.0</v>
      </c>
      <c r="H144" s="37">
        <v>254.435</v>
      </c>
      <c r="I144" s="37">
        <v>6.9</v>
      </c>
      <c r="K144" s="38">
        <f t="array" ref="K144">MMULT(A144:H144,betas)</f>
        <v>7.11080329</v>
      </c>
      <c r="L144" s="38">
        <f t="shared" si="1"/>
        <v>-0.2108032898</v>
      </c>
      <c r="M144" s="38">
        <f t="shared" si="2"/>
        <v>0.04443802697</v>
      </c>
      <c r="P144" s="38">
        <f>(I144-ybar)^2</f>
        <v>1.030775073</v>
      </c>
      <c r="S144" s="38">
        <f>(K144-ybar)^2</f>
        <v>1.503258007</v>
      </c>
      <c r="V144" s="38">
        <f t="shared" si="3"/>
        <v>-0.009367682276</v>
      </c>
      <c r="Y144" s="38">
        <f t="shared" si="4"/>
        <v>0.001974738241</v>
      </c>
      <c r="AB144" s="38">
        <f t="shared" si="5"/>
        <v>0.0006302826575</v>
      </c>
    </row>
    <row r="145">
      <c r="A145" s="36">
        <v>1.0</v>
      </c>
      <c r="B145" s="36">
        <v>8069.046</v>
      </c>
      <c r="C145" s="36">
        <v>5342.6</v>
      </c>
      <c r="D145" s="36">
        <v>778.378</v>
      </c>
      <c r="E145" s="36">
        <v>5992.4</v>
      </c>
      <c r="F145" s="36">
        <v>138.3</v>
      </c>
      <c r="G145" s="36">
        <v>910.4</v>
      </c>
      <c r="H145" s="37">
        <v>255.214</v>
      </c>
      <c r="I145" s="37">
        <v>7.1</v>
      </c>
      <c r="K145" s="38">
        <f t="array" ref="K145">MMULT(A145:H145,betas)</f>
        <v>7.021029663</v>
      </c>
      <c r="L145" s="38">
        <f t="shared" si="1"/>
        <v>0.07897033652</v>
      </c>
      <c r="M145" s="38">
        <f t="shared" si="2"/>
        <v>0.00623631405</v>
      </c>
      <c r="P145" s="38">
        <f>(I145-ybar)^2</f>
        <v>1.476883448</v>
      </c>
      <c r="S145" s="38">
        <f>(K145-ybar)^2</f>
        <v>1.291179052</v>
      </c>
      <c r="V145" s="38">
        <f t="shared" si="3"/>
        <v>0.0004924838191</v>
      </c>
      <c r="Y145" s="38">
        <f t="shared" si="4"/>
        <v>0.00003889161293</v>
      </c>
      <c r="AB145" s="38">
        <f t="shared" si="5"/>
        <v>0.08396875448</v>
      </c>
    </row>
    <row r="146">
      <c r="A146" s="36">
        <v>1.0</v>
      </c>
      <c r="B146" s="36">
        <v>8157.616</v>
      </c>
      <c r="C146" s="36">
        <v>5434.5</v>
      </c>
      <c r="D146" s="36">
        <v>778.568</v>
      </c>
      <c r="E146" s="36">
        <v>6082.9</v>
      </c>
      <c r="F146" s="36">
        <v>139.4</v>
      </c>
      <c r="G146" s="36">
        <v>943.8</v>
      </c>
      <c r="H146" s="37">
        <v>255.992</v>
      </c>
      <c r="I146" s="37">
        <v>7.4</v>
      </c>
      <c r="K146" s="38">
        <f t="array" ref="K146">MMULT(A146:H146,betas)</f>
        <v>7.186734103</v>
      </c>
      <c r="L146" s="38">
        <f t="shared" si="1"/>
        <v>0.2132658972</v>
      </c>
      <c r="M146" s="38">
        <f t="shared" si="2"/>
        <v>0.04548234291</v>
      </c>
      <c r="P146" s="38">
        <f>(I146-ybar)^2</f>
        <v>2.296046009</v>
      </c>
      <c r="S146" s="38">
        <f>(K146-ybar)^2</f>
        <v>1.695217121</v>
      </c>
      <c r="V146" s="38">
        <f t="shared" si="3"/>
        <v>0.009699832668</v>
      </c>
      <c r="Y146" s="38">
        <f t="shared" si="4"/>
        <v>0.002068643517</v>
      </c>
      <c r="AB146" s="38">
        <f t="shared" si="5"/>
        <v>0.01803529762</v>
      </c>
    </row>
    <row r="147">
      <c r="A147" s="36">
        <v>1.0</v>
      </c>
      <c r="B147" s="36">
        <v>8244.294</v>
      </c>
      <c r="C147" s="36">
        <v>5466.7</v>
      </c>
      <c r="D147" s="36">
        <v>777.762</v>
      </c>
      <c r="E147" s="36">
        <v>6129.5</v>
      </c>
      <c r="F147" s="36">
        <v>140.5</v>
      </c>
      <c r="G147" s="36">
        <v>963.2</v>
      </c>
      <c r="H147" s="37">
        <v>256.894</v>
      </c>
      <c r="I147" s="37">
        <v>7.6</v>
      </c>
      <c r="K147" s="38">
        <f t="array" ref="K147">MMULT(A147:H147,betas)</f>
        <v>6.796352482</v>
      </c>
      <c r="L147" s="38">
        <f t="shared" si="1"/>
        <v>0.8036475183</v>
      </c>
      <c r="M147" s="38">
        <f t="shared" si="2"/>
        <v>0.6458493337</v>
      </c>
      <c r="P147" s="38">
        <f>(I147-ybar)^2</f>
        <v>2.942154384</v>
      </c>
      <c r="S147" s="38">
        <f>(K147-ybar)^2</f>
        <v>0.8310572556</v>
      </c>
      <c r="V147" s="38">
        <f t="shared" si="3"/>
        <v>0.5190352142</v>
      </c>
      <c r="Y147" s="38">
        <f t="shared" si="4"/>
        <v>0.4171213618</v>
      </c>
      <c r="AB147" s="38">
        <f t="shared" si="5"/>
        <v>0.3485504585</v>
      </c>
    </row>
    <row r="148">
      <c r="A148" s="36">
        <v>1.0</v>
      </c>
      <c r="B148" s="36">
        <v>8329.361</v>
      </c>
      <c r="C148" s="36">
        <v>5527.1</v>
      </c>
      <c r="D148" s="36">
        <v>786.639</v>
      </c>
      <c r="E148" s="36">
        <v>6160.6</v>
      </c>
      <c r="F148" s="36">
        <v>141.7</v>
      </c>
      <c r="G148" s="36">
        <v>1003.8</v>
      </c>
      <c r="H148" s="37">
        <v>257.861</v>
      </c>
      <c r="I148" s="37">
        <v>7.6</v>
      </c>
      <c r="K148" s="38">
        <f t="array" ref="K148">MMULT(A148:H148,betas)</f>
        <v>6.551355705</v>
      </c>
      <c r="L148" s="38">
        <f t="shared" si="1"/>
        <v>1.048644295</v>
      </c>
      <c r="M148" s="38">
        <f t="shared" si="2"/>
        <v>1.099654857</v>
      </c>
      <c r="P148" s="38">
        <f>(I148-ybar)^2</f>
        <v>2.942154384</v>
      </c>
      <c r="S148" s="38">
        <f>(K148-ybar)^2</f>
        <v>0.4443910789</v>
      </c>
      <c r="V148" s="38">
        <f t="shared" si="3"/>
        <v>1.153146791</v>
      </c>
      <c r="Y148" s="38">
        <f t="shared" si="4"/>
        <v>1.209240804</v>
      </c>
      <c r="AB148" s="38">
        <f t="shared" si="5"/>
        <v>0.06002342041</v>
      </c>
    </row>
    <row r="149">
      <c r="A149" s="36">
        <v>1.0</v>
      </c>
      <c r="B149" s="36">
        <v>8417.016</v>
      </c>
      <c r="C149" s="36">
        <v>5594.6</v>
      </c>
      <c r="D149" s="36">
        <v>787.064</v>
      </c>
      <c r="E149" s="36">
        <v>6248.2</v>
      </c>
      <c r="F149" s="36">
        <v>142.8</v>
      </c>
      <c r="G149" s="36">
        <v>1030.4</v>
      </c>
      <c r="H149" s="37">
        <v>258.679</v>
      </c>
      <c r="I149" s="37">
        <v>7.4</v>
      </c>
      <c r="K149" s="38">
        <f t="array" ref="K149">MMULT(A149:H149,betas)</f>
        <v>6.534721363</v>
      </c>
      <c r="L149" s="38">
        <f t="shared" si="1"/>
        <v>0.8652786367</v>
      </c>
      <c r="M149" s="38">
        <f t="shared" si="2"/>
        <v>0.7487071192</v>
      </c>
      <c r="P149" s="38">
        <f>(I149-ybar)^2</f>
        <v>2.296046009</v>
      </c>
      <c r="S149" s="38">
        <f>(K149-ybar)^2</f>
        <v>0.422489989</v>
      </c>
      <c r="V149" s="38">
        <f t="shared" si="3"/>
        <v>0.6478402754</v>
      </c>
      <c r="Y149" s="38">
        <f t="shared" si="4"/>
        <v>0.5605623503</v>
      </c>
      <c r="AB149" s="38">
        <f t="shared" si="5"/>
        <v>0.03362296449</v>
      </c>
    </row>
    <row r="150">
      <c r="A150" s="36">
        <v>1.0</v>
      </c>
      <c r="B150" s="36">
        <v>8432.485</v>
      </c>
      <c r="C150" s="36">
        <v>5617.2</v>
      </c>
      <c r="D150" s="36">
        <v>762.901</v>
      </c>
      <c r="E150" s="36">
        <v>6156.5</v>
      </c>
      <c r="F150" s="36">
        <v>143.8</v>
      </c>
      <c r="G150" s="36">
        <v>1047.6</v>
      </c>
      <c r="H150" s="37">
        <v>259.414</v>
      </c>
      <c r="I150" s="37">
        <v>7.2</v>
      </c>
      <c r="K150" s="38">
        <f t="array" ref="K150">MMULT(A150:H150,betas)</f>
        <v>6.52323567</v>
      </c>
      <c r="L150" s="38">
        <f t="shared" si="1"/>
        <v>0.6767643303</v>
      </c>
      <c r="M150" s="38">
        <f t="shared" si="2"/>
        <v>0.4580099588</v>
      </c>
      <c r="P150" s="38">
        <f>(I150-ybar)^2</f>
        <v>1.729937635</v>
      </c>
      <c r="S150" s="38">
        <f>(K150-ybar)^2</f>
        <v>0.4076906854</v>
      </c>
      <c r="V150" s="38">
        <f t="shared" si="3"/>
        <v>0.3099648031</v>
      </c>
      <c r="Y150" s="38">
        <f t="shared" si="4"/>
        <v>0.2097731224</v>
      </c>
      <c r="AB150" s="38">
        <f t="shared" si="5"/>
        <v>0.03553764372</v>
      </c>
    </row>
    <row r="151">
      <c r="A151" s="36">
        <v>1.0</v>
      </c>
      <c r="B151" s="36">
        <v>8486.435</v>
      </c>
      <c r="C151" s="36">
        <v>5671.1</v>
      </c>
      <c r="D151" s="36">
        <v>752.158</v>
      </c>
      <c r="E151" s="36">
        <v>6252.3</v>
      </c>
      <c r="F151" s="36">
        <v>144.5</v>
      </c>
      <c r="G151" s="36">
        <v>1084.5</v>
      </c>
      <c r="H151" s="37">
        <v>260.255</v>
      </c>
      <c r="I151" s="37">
        <v>7.1</v>
      </c>
      <c r="K151" s="38">
        <f t="array" ref="K151">MMULT(A151:H151,betas)</f>
        <v>6.779672558</v>
      </c>
      <c r="L151" s="38">
        <f t="shared" si="1"/>
        <v>0.3203274418</v>
      </c>
      <c r="M151" s="38">
        <f t="shared" si="2"/>
        <v>0.1026096699</v>
      </c>
      <c r="P151" s="38">
        <f>(I151-ybar)^2</f>
        <v>1.476883448</v>
      </c>
      <c r="S151" s="38">
        <f>(K151-ybar)^2</f>
        <v>0.8009238578</v>
      </c>
      <c r="V151" s="38">
        <f t="shared" si="3"/>
        <v>0.03286869307</v>
      </c>
      <c r="Y151" s="38">
        <f t="shared" si="4"/>
        <v>0.01052874437</v>
      </c>
      <c r="AB151" s="38">
        <f t="shared" si="5"/>
        <v>0.1270472555</v>
      </c>
    </row>
    <row r="152">
      <c r="A152" s="36">
        <v>1.0</v>
      </c>
      <c r="B152" s="36">
        <v>8531.108</v>
      </c>
      <c r="C152" s="36">
        <v>5732.7</v>
      </c>
      <c r="D152" s="36">
        <v>744.227</v>
      </c>
      <c r="E152" s="36">
        <v>6265.7</v>
      </c>
      <c r="F152" s="36">
        <v>145.6</v>
      </c>
      <c r="G152" s="36">
        <v>1113.0</v>
      </c>
      <c r="H152" s="37">
        <v>261.163</v>
      </c>
      <c r="I152" s="37">
        <v>6.8</v>
      </c>
      <c r="K152" s="38">
        <f t="array" ref="K152">MMULT(A152:H152,betas)</f>
        <v>7.032063756</v>
      </c>
      <c r="L152" s="38">
        <f t="shared" si="1"/>
        <v>-0.2320637561</v>
      </c>
      <c r="M152" s="38">
        <f t="shared" si="2"/>
        <v>0.05385358689</v>
      </c>
      <c r="P152" s="38">
        <f>(I152-ybar)^2</f>
        <v>0.8377208862</v>
      </c>
      <c r="S152" s="38">
        <f>(K152-ybar)^2</f>
        <v>1.316376896</v>
      </c>
      <c r="V152" s="38">
        <f t="shared" si="3"/>
        <v>-0.01249746565</v>
      </c>
      <c r="Y152" s="38">
        <f t="shared" si="4"/>
        <v>0.002900208821</v>
      </c>
      <c r="AB152" s="38">
        <f t="shared" si="5"/>
        <v>0.3051360355</v>
      </c>
    </row>
    <row r="153">
      <c r="A153" s="36">
        <v>1.0</v>
      </c>
      <c r="B153" s="36">
        <v>8643.769</v>
      </c>
      <c r="C153" s="36">
        <v>5783.7</v>
      </c>
      <c r="D153" s="36">
        <v>748.102</v>
      </c>
      <c r="E153" s="36">
        <v>6358.1</v>
      </c>
      <c r="F153" s="36">
        <v>146.3</v>
      </c>
      <c r="G153" s="36">
        <v>1131.6</v>
      </c>
      <c r="H153" s="37">
        <v>261.919</v>
      </c>
      <c r="I153" s="37">
        <v>6.6</v>
      </c>
      <c r="K153" s="38">
        <f t="array" ref="K153">MMULT(A153:H153,betas)</f>
        <v>6.564899342</v>
      </c>
      <c r="L153" s="38">
        <f t="shared" si="1"/>
        <v>0.03510065844</v>
      </c>
      <c r="M153" s="38">
        <f t="shared" si="2"/>
        <v>0.001232056223</v>
      </c>
      <c r="P153" s="38">
        <f>(I153-ybar)^2</f>
        <v>0.5116125118</v>
      </c>
      <c r="S153" s="38">
        <f>(K153-ybar)^2</f>
        <v>0.4626316064</v>
      </c>
      <c r="V153" s="38">
        <f t="shared" si="3"/>
        <v>0.00004324598467</v>
      </c>
      <c r="Y153" s="38">
        <f t="shared" si="4"/>
        <v>0.000001517962537</v>
      </c>
      <c r="AB153" s="38">
        <f t="shared" si="5"/>
        <v>0.07137682439</v>
      </c>
    </row>
    <row r="154">
      <c r="A154" s="36">
        <v>1.0</v>
      </c>
      <c r="B154" s="36">
        <v>8727.919</v>
      </c>
      <c r="C154" s="36">
        <v>5848.1</v>
      </c>
      <c r="D154" s="36">
        <v>721.288</v>
      </c>
      <c r="E154" s="36">
        <v>6332.6</v>
      </c>
      <c r="F154" s="36">
        <v>147.2</v>
      </c>
      <c r="G154" s="36">
        <v>1141.1</v>
      </c>
      <c r="H154" s="37">
        <v>262.631</v>
      </c>
      <c r="I154" s="37">
        <v>6.6</v>
      </c>
      <c r="K154" s="38">
        <f t="array" ref="K154">MMULT(A154:H154,betas)</f>
        <v>6.329253458</v>
      </c>
      <c r="L154" s="38">
        <f t="shared" si="1"/>
        <v>0.270746542</v>
      </c>
      <c r="M154" s="38">
        <f t="shared" si="2"/>
        <v>0.07330368999</v>
      </c>
      <c r="P154" s="38">
        <f>(I154-ybar)^2</f>
        <v>0.5116125118</v>
      </c>
      <c r="S154" s="38">
        <f>(K154-ybar)^2</f>
        <v>0.1976019368</v>
      </c>
      <c r="V154" s="38">
        <f t="shared" si="3"/>
        <v>0.01984672058</v>
      </c>
      <c r="Y154" s="38">
        <f t="shared" si="4"/>
        <v>0.005373430967</v>
      </c>
      <c r="AB154" s="38">
        <f t="shared" si="5"/>
        <v>0.05552898243</v>
      </c>
    </row>
    <row r="155">
      <c r="A155" s="36">
        <v>1.0</v>
      </c>
      <c r="B155" s="36">
        <v>8847.303</v>
      </c>
      <c r="C155" s="36">
        <v>5891.5</v>
      </c>
      <c r="D155" s="36">
        <v>717.197</v>
      </c>
      <c r="E155" s="36">
        <v>6440.6</v>
      </c>
      <c r="F155" s="36">
        <v>148.4</v>
      </c>
      <c r="G155" s="36">
        <v>1150.5</v>
      </c>
      <c r="H155" s="37">
        <v>263.436</v>
      </c>
      <c r="I155" s="37">
        <v>6.2</v>
      </c>
      <c r="K155" s="38">
        <f t="array" ref="K155">MMULT(A155:H155,betas)</f>
        <v>5.864515337</v>
      </c>
      <c r="L155" s="38">
        <f t="shared" si="1"/>
        <v>0.335484663</v>
      </c>
      <c r="M155" s="38">
        <f t="shared" si="2"/>
        <v>0.1125499591</v>
      </c>
      <c r="P155" s="38">
        <f>(I155-ybar)^2</f>
        <v>0.09939576306</v>
      </c>
      <c r="S155" s="38">
        <f>(K155-ybar)^2</f>
        <v>0.0004085947623</v>
      </c>
      <c r="V155" s="38">
        <f t="shared" si="3"/>
        <v>0.03775878511</v>
      </c>
      <c r="Y155" s="38">
        <f t="shared" si="4"/>
        <v>0.0126674933</v>
      </c>
      <c r="AB155" s="38">
        <f t="shared" si="5"/>
        <v>0.004191024318</v>
      </c>
    </row>
    <row r="156">
      <c r="A156" s="36">
        <v>1.0</v>
      </c>
      <c r="B156" s="36">
        <v>8904.289</v>
      </c>
      <c r="C156" s="36">
        <v>5938.7</v>
      </c>
      <c r="D156" s="36">
        <v>736.89</v>
      </c>
      <c r="E156" s="36">
        <v>6487.9</v>
      </c>
      <c r="F156" s="36">
        <v>149.4</v>
      </c>
      <c r="G156" s="36">
        <v>1150.1</v>
      </c>
      <c r="H156" s="37">
        <v>264.301</v>
      </c>
      <c r="I156" s="37">
        <v>6.0</v>
      </c>
      <c r="K156" s="38">
        <f t="array" ref="K156">MMULT(A156:H156,betas)</f>
        <v>5.936068781</v>
      </c>
      <c r="L156" s="38">
        <f t="shared" si="1"/>
        <v>0.0639312191</v>
      </c>
      <c r="M156" s="38">
        <f t="shared" si="2"/>
        <v>0.004087200776</v>
      </c>
      <c r="P156" s="38">
        <f>(I156-ybar)^2</f>
        <v>0.01328738868</v>
      </c>
      <c r="S156" s="38">
        <f>(K156-ybar)^2</f>
        <v>0.002635766527</v>
      </c>
      <c r="V156" s="38">
        <f t="shared" si="3"/>
        <v>0.0002612997284</v>
      </c>
      <c r="Y156" s="38">
        <f t="shared" si="4"/>
        <v>0.00001670521019</v>
      </c>
      <c r="AB156" s="38">
        <f t="shared" si="5"/>
        <v>0.07374127291</v>
      </c>
    </row>
    <row r="157">
      <c r="A157" s="36">
        <v>1.0</v>
      </c>
      <c r="B157" s="36">
        <v>9003.18</v>
      </c>
      <c r="C157" s="36">
        <v>5997.3</v>
      </c>
      <c r="D157" s="36">
        <v>716.702</v>
      </c>
      <c r="E157" s="36">
        <v>6574.0</v>
      </c>
      <c r="F157" s="36">
        <v>150.5</v>
      </c>
      <c r="G157" s="36">
        <v>1151.4</v>
      </c>
      <c r="H157" s="37">
        <v>265.044</v>
      </c>
      <c r="I157" s="37">
        <v>5.6</v>
      </c>
      <c r="K157" s="38">
        <f t="array" ref="K157">MMULT(A157:H157,betas)</f>
        <v>5.83143106</v>
      </c>
      <c r="L157" s="38">
        <f t="shared" si="1"/>
        <v>-0.2314310603</v>
      </c>
      <c r="M157" s="38">
        <f t="shared" si="2"/>
        <v>0.05356033567</v>
      </c>
      <c r="P157" s="38">
        <f>(I157-ybar)^2</f>
        <v>0.08107063991</v>
      </c>
      <c r="S157" s="38">
        <f>(K157-ybar)^2</f>
        <v>0.002840677203</v>
      </c>
      <c r="V157" s="38">
        <f t="shared" si="3"/>
        <v>-0.01239552527</v>
      </c>
      <c r="Y157" s="38">
        <f t="shared" si="4"/>
        <v>0.002868709557</v>
      </c>
      <c r="AB157" s="38">
        <f t="shared" si="5"/>
        <v>0.08723887609</v>
      </c>
    </row>
    <row r="158">
      <c r="A158" s="36">
        <v>1.0</v>
      </c>
      <c r="B158" s="36">
        <v>9025.267</v>
      </c>
      <c r="C158" s="36">
        <v>6004.3</v>
      </c>
      <c r="D158" s="36">
        <v>715.326</v>
      </c>
      <c r="E158" s="36">
        <v>6616.6</v>
      </c>
      <c r="F158" s="36">
        <v>151.8</v>
      </c>
      <c r="G158" s="36">
        <v>1149.3</v>
      </c>
      <c r="H158" s="37">
        <v>265.755</v>
      </c>
      <c r="I158" s="37">
        <v>5.5</v>
      </c>
      <c r="K158" s="38">
        <f t="array" ref="K158">MMULT(A158:H158,betas)</f>
        <v>6.009429857</v>
      </c>
      <c r="L158" s="38">
        <f t="shared" si="1"/>
        <v>-0.5094298567</v>
      </c>
      <c r="M158" s="38">
        <f t="shared" si="2"/>
        <v>0.2595187789</v>
      </c>
      <c r="P158" s="38">
        <f>(I158-ybar)^2</f>
        <v>0.1480164527</v>
      </c>
      <c r="S158" s="38">
        <f>(K158-ybar)^2</f>
        <v>0.01555028769</v>
      </c>
      <c r="V158" s="38">
        <f t="shared" si="3"/>
        <v>-0.1322066144</v>
      </c>
      <c r="Y158" s="38">
        <f t="shared" si="4"/>
        <v>0.06734999661</v>
      </c>
      <c r="AB158" s="38">
        <f t="shared" si="5"/>
        <v>0.07728333081</v>
      </c>
    </row>
    <row r="159">
      <c r="A159" s="36">
        <v>1.0</v>
      </c>
      <c r="B159" s="36">
        <v>9044.668</v>
      </c>
      <c r="C159" s="36">
        <v>6053.5</v>
      </c>
      <c r="D159" s="36">
        <v>712.492</v>
      </c>
      <c r="E159" s="36">
        <v>6617.2</v>
      </c>
      <c r="F159" s="36">
        <v>152.6</v>
      </c>
      <c r="G159" s="36">
        <v>1145.4</v>
      </c>
      <c r="H159" s="37">
        <v>266.557</v>
      </c>
      <c r="I159" s="37">
        <v>5.7</v>
      </c>
      <c r="K159" s="38">
        <f t="array" ref="K159">MMULT(A159:H159,betas)</f>
        <v>6.45010188</v>
      </c>
      <c r="L159" s="38">
        <f t="shared" si="1"/>
        <v>-0.7501018797</v>
      </c>
      <c r="M159" s="38">
        <f t="shared" si="2"/>
        <v>0.5626528299</v>
      </c>
      <c r="P159" s="38">
        <f>(I159-ybar)^2</f>
        <v>0.0341248271</v>
      </c>
      <c r="S159" s="38">
        <f>(K159-ybar)^2</f>
        <v>0.3196464207</v>
      </c>
      <c r="V159" s="38">
        <f t="shared" si="3"/>
        <v>-0.4220469454</v>
      </c>
      <c r="Y159" s="38">
        <f t="shared" si="4"/>
        <v>0.316578207</v>
      </c>
      <c r="AB159" s="38">
        <f t="shared" si="5"/>
        <v>0.05792302265</v>
      </c>
    </row>
    <row r="160">
      <c r="A160" s="36">
        <v>1.0</v>
      </c>
      <c r="B160" s="36">
        <v>9120.684</v>
      </c>
      <c r="C160" s="36">
        <v>6107.6</v>
      </c>
      <c r="D160" s="36">
        <v>707.649</v>
      </c>
      <c r="E160" s="36">
        <v>6666.8</v>
      </c>
      <c r="F160" s="36">
        <v>153.5</v>
      </c>
      <c r="G160" s="36">
        <v>1137.3</v>
      </c>
      <c r="H160" s="37">
        <v>267.456</v>
      </c>
      <c r="I160" s="37">
        <v>5.7</v>
      </c>
      <c r="K160" s="38">
        <f t="array" ref="K160">MMULT(A160:H160,betas)</f>
        <v>6.462366063</v>
      </c>
      <c r="L160" s="38">
        <f t="shared" si="1"/>
        <v>-0.7623660629</v>
      </c>
      <c r="M160" s="38">
        <f t="shared" si="2"/>
        <v>0.5812020139</v>
      </c>
      <c r="P160" s="38">
        <f>(I160-ybar)^2</f>
        <v>0.0341248271</v>
      </c>
      <c r="S160" s="38">
        <f>(K160-ybar)^2</f>
        <v>0.3336645025</v>
      </c>
      <c r="V160" s="38">
        <f t="shared" si="3"/>
        <v>-0.4430886911</v>
      </c>
      <c r="Y160" s="38">
        <f t="shared" si="4"/>
        <v>0.337795781</v>
      </c>
      <c r="AB160" s="38">
        <f t="shared" si="5"/>
        <v>0.00015041019</v>
      </c>
    </row>
    <row r="161">
      <c r="A161" s="36">
        <v>1.0</v>
      </c>
      <c r="B161" s="36">
        <v>9184.275</v>
      </c>
      <c r="C161" s="36">
        <v>6150.6</v>
      </c>
      <c r="D161" s="36">
        <v>681.081</v>
      </c>
      <c r="E161" s="36">
        <v>6706.2</v>
      </c>
      <c r="F161" s="36">
        <v>154.7</v>
      </c>
      <c r="G161" s="36">
        <v>1123.5</v>
      </c>
      <c r="H161" s="37">
        <v>268.151</v>
      </c>
      <c r="I161" s="37">
        <v>5.6</v>
      </c>
      <c r="K161" s="38">
        <f t="array" ref="K161">MMULT(A161:H161,betas)</f>
        <v>6.560780771</v>
      </c>
      <c r="L161" s="38">
        <f t="shared" si="1"/>
        <v>-0.9607807711</v>
      </c>
      <c r="M161" s="38">
        <f t="shared" si="2"/>
        <v>0.9230996902</v>
      </c>
      <c r="P161" s="38">
        <f>(I161-ybar)^2</f>
        <v>0.08107063991</v>
      </c>
      <c r="S161" s="38">
        <f>(K161-ybar)^2</f>
        <v>0.4570459107</v>
      </c>
      <c r="V161" s="38">
        <f t="shared" si="3"/>
        <v>-0.8868964322</v>
      </c>
      <c r="Y161" s="38">
        <f t="shared" si="4"/>
        <v>0.852113038</v>
      </c>
      <c r="AB161" s="38">
        <f t="shared" si="5"/>
        <v>0.03936839643</v>
      </c>
    </row>
    <row r="162">
      <c r="A162" s="36">
        <v>1.0</v>
      </c>
      <c r="B162" s="36">
        <v>9247.188</v>
      </c>
      <c r="C162" s="36">
        <v>6206.9</v>
      </c>
      <c r="D162" s="36">
        <v>695.265</v>
      </c>
      <c r="E162" s="36">
        <v>6777.7</v>
      </c>
      <c r="F162" s="36">
        <v>156.1</v>
      </c>
      <c r="G162" s="36">
        <v>1124.8</v>
      </c>
      <c r="H162" s="37">
        <v>268.853</v>
      </c>
      <c r="I162" s="37">
        <v>5.5</v>
      </c>
      <c r="K162" s="38">
        <f t="array" ref="K162">MMULT(A162:H162,betas)</f>
        <v>6.725401598</v>
      </c>
      <c r="L162" s="38">
        <f t="shared" si="1"/>
        <v>-1.225401598</v>
      </c>
      <c r="M162" s="38">
        <f t="shared" si="2"/>
        <v>1.501609077</v>
      </c>
      <c r="P162" s="38">
        <f>(I162-ybar)^2</f>
        <v>0.1480164527</v>
      </c>
      <c r="S162" s="38">
        <f>(K162-ybar)^2</f>
        <v>0.7067303101</v>
      </c>
      <c r="V162" s="38">
        <f t="shared" si="3"/>
        <v>-1.840074164</v>
      </c>
      <c r="Y162" s="38">
        <f t="shared" si="4"/>
        <v>2.254829822</v>
      </c>
      <c r="AB162" s="38">
        <f t="shared" si="5"/>
        <v>0.07002418225</v>
      </c>
    </row>
    <row r="163">
      <c r="A163" s="36">
        <v>1.0</v>
      </c>
      <c r="B163" s="36">
        <v>9407.052</v>
      </c>
      <c r="C163" s="36">
        <v>6277.1</v>
      </c>
      <c r="D163" s="36">
        <v>705.172</v>
      </c>
      <c r="E163" s="36">
        <v>6850.6</v>
      </c>
      <c r="F163" s="36">
        <v>157.0</v>
      </c>
      <c r="G163" s="36">
        <v>1112.4</v>
      </c>
      <c r="H163" s="37">
        <v>269.667</v>
      </c>
      <c r="I163" s="37">
        <v>5.5</v>
      </c>
      <c r="K163" s="38">
        <f t="array" ref="K163">MMULT(A163:H163,betas)</f>
        <v>5.921466547</v>
      </c>
      <c r="L163" s="38">
        <f t="shared" si="1"/>
        <v>-0.421466547</v>
      </c>
      <c r="M163" s="38">
        <f t="shared" si="2"/>
        <v>0.1776340502</v>
      </c>
      <c r="P163" s="38">
        <f>(I163-ybar)^2</f>
        <v>0.1480164527</v>
      </c>
      <c r="S163" s="38">
        <f>(K163-ybar)^2</f>
        <v>0.001349642652</v>
      </c>
      <c r="V163" s="38">
        <f t="shared" si="3"/>
        <v>-0.07486680977</v>
      </c>
      <c r="Y163" s="38">
        <f t="shared" si="4"/>
        <v>0.03155385579</v>
      </c>
      <c r="AB163" s="38">
        <f t="shared" si="5"/>
        <v>0.646311567</v>
      </c>
    </row>
    <row r="164">
      <c r="A164" s="36">
        <v>1.0</v>
      </c>
      <c r="B164" s="36">
        <v>9488.879</v>
      </c>
      <c r="C164" s="36">
        <v>6314.6</v>
      </c>
      <c r="D164" s="36">
        <v>692.741</v>
      </c>
      <c r="E164" s="36">
        <v>6908.9</v>
      </c>
      <c r="F164" s="36">
        <v>158.2</v>
      </c>
      <c r="G164" s="36">
        <v>1086.1</v>
      </c>
      <c r="H164" s="37">
        <v>270.581</v>
      </c>
      <c r="I164" s="37">
        <v>5.3</v>
      </c>
      <c r="K164" s="38">
        <f t="array" ref="K164">MMULT(A164:H164,betas)</f>
        <v>5.852158006</v>
      </c>
      <c r="L164" s="38">
        <f t="shared" si="1"/>
        <v>-0.5521580056</v>
      </c>
      <c r="M164" s="38">
        <f t="shared" si="2"/>
        <v>0.3048784631</v>
      </c>
      <c r="P164" s="38">
        <f>(I164-ybar)^2</f>
        <v>0.3419080783</v>
      </c>
      <c r="S164" s="38">
        <f>(K164-ybar)^2</f>
        <v>0.001060873848</v>
      </c>
      <c r="V164" s="38">
        <f t="shared" si="3"/>
        <v>-0.1683410842</v>
      </c>
      <c r="Y164" s="38">
        <f t="shared" si="4"/>
        <v>0.09295087729</v>
      </c>
      <c r="AB164" s="38">
        <f t="shared" si="5"/>
        <v>0.01708025736</v>
      </c>
    </row>
    <row r="165">
      <c r="A165" s="36">
        <v>1.0</v>
      </c>
      <c r="B165" s="36">
        <v>9592.458</v>
      </c>
      <c r="C165" s="36">
        <v>6366.1</v>
      </c>
      <c r="D165" s="36">
        <v>690.744</v>
      </c>
      <c r="E165" s="36">
        <v>6946.8</v>
      </c>
      <c r="F165" s="36">
        <v>159.4</v>
      </c>
      <c r="G165" s="36">
        <v>1081.5</v>
      </c>
      <c r="H165" s="37">
        <v>271.36</v>
      </c>
      <c r="I165" s="37">
        <v>5.3</v>
      </c>
      <c r="K165" s="38">
        <f t="array" ref="K165">MMULT(A165:H165,betas)</f>
        <v>5.468380799</v>
      </c>
      <c r="L165" s="38">
        <f t="shared" si="1"/>
        <v>-0.1683807995</v>
      </c>
      <c r="M165" s="38">
        <f t="shared" si="2"/>
        <v>0.02835209364</v>
      </c>
      <c r="P165" s="38">
        <f>(I165-ybar)^2</f>
        <v>0.3419080783</v>
      </c>
      <c r="S165" s="38">
        <f>(K165-ybar)^2</f>
        <v>0.1733458774</v>
      </c>
      <c r="V165" s="38">
        <f t="shared" si="3"/>
        <v>-0.004773948193</v>
      </c>
      <c r="Y165" s="38">
        <f t="shared" si="4"/>
        <v>0.0008038412135</v>
      </c>
      <c r="AB165" s="38">
        <f t="shared" si="5"/>
        <v>0.1472849439</v>
      </c>
    </row>
    <row r="166">
      <c r="A166" s="36">
        <v>1.0</v>
      </c>
      <c r="B166" s="36">
        <v>9666.235</v>
      </c>
      <c r="C166" s="36">
        <v>6430.2</v>
      </c>
      <c r="D166" s="36">
        <v>681.445</v>
      </c>
      <c r="E166" s="36">
        <v>7008.9</v>
      </c>
      <c r="F166" s="36">
        <v>159.9</v>
      </c>
      <c r="G166" s="36">
        <v>1063.8</v>
      </c>
      <c r="H166" s="37">
        <v>272.083</v>
      </c>
      <c r="I166" s="37">
        <v>5.2</v>
      </c>
      <c r="K166" s="38">
        <f t="array" ref="K166">MMULT(A166:H166,betas)</f>
        <v>5.60731526</v>
      </c>
      <c r="L166" s="38">
        <f t="shared" si="1"/>
        <v>-0.4073152597</v>
      </c>
      <c r="M166" s="38">
        <f t="shared" si="2"/>
        <v>0.1659057208</v>
      </c>
      <c r="P166" s="38">
        <f>(I166-ybar)^2</f>
        <v>0.4688538911</v>
      </c>
      <c r="S166" s="38">
        <f>(K166-ybar)^2</f>
        <v>0.07695841886</v>
      </c>
      <c r="V166" s="38">
        <f t="shared" si="3"/>
        <v>-0.06757593173</v>
      </c>
      <c r="Y166" s="38">
        <f t="shared" si="4"/>
        <v>0.02752470818</v>
      </c>
      <c r="AB166" s="38">
        <f t="shared" si="5"/>
        <v>0.05708967626</v>
      </c>
    </row>
    <row r="167">
      <c r="A167" s="36">
        <v>1.0</v>
      </c>
      <c r="B167" s="36">
        <v>9809.551</v>
      </c>
      <c r="C167" s="36">
        <v>6456.2</v>
      </c>
      <c r="D167" s="36">
        <v>693.525</v>
      </c>
      <c r="E167" s="36">
        <v>7061.5</v>
      </c>
      <c r="F167" s="36">
        <v>160.4</v>
      </c>
      <c r="G167" s="36">
        <v>1066.2</v>
      </c>
      <c r="H167" s="37">
        <v>272.912</v>
      </c>
      <c r="I167" s="37">
        <v>5.0</v>
      </c>
      <c r="K167" s="38">
        <f t="array" ref="K167">MMULT(A167:H167,betas)</f>
        <v>4.471896048</v>
      </c>
      <c r="L167" s="38">
        <f t="shared" si="1"/>
        <v>0.5281039516</v>
      </c>
      <c r="M167" s="38">
        <f t="shared" si="2"/>
        <v>0.2788937837</v>
      </c>
      <c r="P167" s="38">
        <f>(I167-ybar)^2</f>
        <v>0.7827455168</v>
      </c>
      <c r="S167" s="38">
        <f>(K167-ybar)^2</f>
        <v>1.99609713</v>
      </c>
      <c r="V167" s="38">
        <f t="shared" si="3"/>
        <v>0.1472849093</v>
      </c>
      <c r="Y167" s="38">
        <f t="shared" si="4"/>
        <v>0.0777817426</v>
      </c>
      <c r="AB167" s="38">
        <f t="shared" si="5"/>
        <v>0.8750091008</v>
      </c>
    </row>
    <row r="168">
      <c r="A168" s="36">
        <v>1.0</v>
      </c>
      <c r="B168" s="36">
        <v>9932.672</v>
      </c>
      <c r="C168" s="36">
        <v>6566.0</v>
      </c>
      <c r="D168" s="36">
        <v>691.261</v>
      </c>
      <c r="E168" s="36">
        <v>7142.4</v>
      </c>
      <c r="F168" s="36">
        <v>161.5</v>
      </c>
      <c r="G168" s="36">
        <v>1065.5</v>
      </c>
      <c r="H168" s="37">
        <v>273.852</v>
      </c>
      <c r="I168" s="37">
        <v>4.9</v>
      </c>
      <c r="K168" s="38">
        <f t="array" ref="K168">MMULT(A168:H168,betas)</f>
        <v>4.504667442</v>
      </c>
      <c r="L168" s="38">
        <f t="shared" si="1"/>
        <v>0.395332558</v>
      </c>
      <c r="M168" s="38">
        <f t="shared" si="2"/>
        <v>0.1562878314</v>
      </c>
      <c r="P168" s="38">
        <f>(I168-ybar)^2</f>
        <v>0.9696913296</v>
      </c>
      <c r="S168" s="38">
        <f>(K168-ybar)^2</f>
        <v>1.90457008</v>
      </c>
      <c r="V168" s="38">
        <f t="shared" si="3"/>
        <v>0.06178566816</v>
      </c>
      <c r="Y168" s="38">
        <f t="shared" si="4"/>
        <v>0.02442588624</v>
      </c>
      <c r="AB168" s="38">
        <f t="shared" si="5"/>
        <v>0.01762824298</v>
      </c>
    </row>
    <row r="169">
      <c r="A169" s="36">
        <v>1.0</v>
      </c>
      <c r="B169" s="36">
        <v>10008.874</v>
      </c>
      <c r="C169" s="36">
        <v>6641.1</v>
      </c>
      <c r="D169" s="36">
        <v>690.311</v>
      </c>
      <c r="E169" s="36">
        <v>7241.5</v>
      </c>
      <c r="F169" s="36">
        <v>162.0</v>
      </c>
      <c r="G169" s="36">
        <v>1074.4</v>
      </c>
      <c r="H169" s="37">
        <v>274.626</v>
      </c>
      <c r="I169" s="37">
        <v>4.7</v>
      </c>
      <c r="K169" s="38">
        <f t="array" ref="K169">MMULT(A169:H169,betas)</f>
        <v>4.722835775</v>
      </c>
      <c r="L169" s="38">
        <f t="shared" si="1"/>
        <v>-0.02283577491</v>
      </c>
      <c r="M169" s="38">
        <f t="shared" si="2"/>
        <v>0.0005214726158</v>
      </c>
      <c r="P169" s="38">
        <f>(I169-ybar)^2</f>
        <v>1.403582955</v>
      </c>
      <c r="S169" s="38">
        <f>(K169-ybar)^2</f>
        <v>1.349996015</v>
      </c>
      <c r="V169" s="38">
        <f t="shared" si="3"/>
        <v>-0.00001190823128</v>
      </c>
      <c r="Y169" s="38">
        <f t="shared" si="4"/>
        <v>0.000000271933689</v>
      </c>
      <c r="AB169" s="38">
        <f t="shared" si="5"/>
        <v>0.1748647546</v>
      </c>
    </row>
    <row r="170">
      <c r="A170" s="36">
        <v>1.0</v>
      </c>
      <c r="B170" s="36">
        <v>10103.425</v>
      </c>
      <c r="C170" s="36">
        <v>6707.2</v>
      </c>
      <c r="D170" s="36">
        <v>668.783</v>
      </c>
      <c r="E170" s="36">
        <v>7406.2</v>
      </c>
      <c r="F170" s="36">
        <v>162.2</v>
      </c>
      <c r="G170" s="36">
        <v>1076.1</v>
      </c>
      <c r="H170" s="37">
        <v>275.304</v>
      </c>
      <c r="I170" s="37">
        <v>4.6</v>
      </c>
      <c r="K170" s="38">
        <f t="array" ref="K170">MMULT(A170:H170,betas)</f>
        <v>4.882285267</v>
      </c>
      <c r="L170" s="38">
        <f t="shared" si="1"/>
        <v>-0.2822852672</v>
      </c>
      <c r="M170" s="38">
        <f t="shared" si="2"/>
        <v>0.07968497207</v>
      </c>
      <c r="P170" s="38">
        <f>(I170-ybar)^2</f>
        <v>1.650528768</v>
      </c>
      <c r="S170" s="38">
        <f>(K170-ybar)^2</f>
        <v>1.004893566</v>
      </c>
      <c r="V170" s="38">
        <f t="shared" si="3"/>
        <v>-0.02249389363</v>
      </c>
      <c r="Y170" s="38">
        <f t="shared" si="4"/>
        <v>0.006349694773</v>
      </c>
      <c r="AB170" s="38">
        <f t="shared" si="5"/>
        <v>0.06731403904</v>
      </c>
    </row>
    <row r="171">
      <c r="A171" s="36">
        <v>1.0</v>
      </c>
      <c r="B171" s="36">
        <v>10194.277</v>
      </c>
      <c r="C171" s="36">
        <v>6822.6</v>
      </c>
      <c r="D171" s="36">
        <v>687.184</v>
      </c>
      <c r="E171" s="36">
        <v>7512.0</v>
      </c>
      <c r="F171" s="36">
        <v>163.2</v>
      </c>
      <c r="G171" s="36">
        <v>1075.0</v>
      </c>
      <c r="H171" s="37">
        <v>276.115</v>
      </c>
      <c r="I171" s="37">
        <v>4.4</v>
      </c>
      <c r="K171" s="38">
        <f t="array" ref="K171">MMULT(A171:H171,betas)</f>
        <v>5.31896695</v>
      </c>
      <c r="L171" s="38">
        <f t="shared" si="1"/>
        <v>-0.9189669497</v>
      </c>
      <c r="M171" s="38">
        <f t="shared" si="2"/>
        <v>0.8445002546</v>
      </c>
      <c r="P171" s="38">
        <f>(I171-ybar)^2</f>
        <v>2.204420394</v>
      </c>
      <c r="S171" s="38">
        <f>(K171-ybar)^2</f>
        <v>0.32008677</v>
      </c>
      <c r="V171" s="38">
        <f t="shared" si="3"/>
        <v>-0.776067823</v>
      </c>
      <c r="Y171" s="38">
        <f t="shared" si="4"/>
        <v>0.7131806801</v>
      </c>
      <c r="AB171" s="38">
        <f t="shared" si="5"/>
        <v>0.4053635649</v>
      </c>
    </row>
    <row r="172">
      <c r="A172" s="36">
        <v>1.0</v>
      </c>
      <c r="B172" s="36">
        <v>10328.787</v>
      </c>
      <c r="C172" s="36">
        <v>6913.1</v>
      </c>
      <c r="D172" s="36">
        <v>681.472</v>
      </c>
      <c r="E172" s="36">
        <v>7591.0</v>
      </c>
      <c r="F172" s="36">
        <v>163.9</v>
      </c>
      <c r="G172" s="36">
        <v>1086.0</v>
      </c>
      <c r="H172" s="37">
        <v>277.003</v>
      </c>
      <c r="I172" s="37">
        <v>4.5</v>
      </c>
      <c r="K172" s="38">
        <f t="array" ref="K172">MMULT(A172:H172,betas)</f>
        <v>4.978618897</v>
      </c>
      <c r="L172" s="38">
        <f t="shared" si="1"/>
        <v>-0.478618897</v>
      </c>
      <c r="M172" s="38">
        <f t="shared" si="2"/>
        <v>0.2290760486</v>
      </c>
      <c r="P172" s="38">
        <f>(I172-ybar)^2</f>
        <v>1.917474581</v>
      </c>
      <c r="S172" s="38">
        <f>(K172-ybar)^2</f>
        <v>0.8210356348</v>
      </c>
      <c r="V172" s="38">
        <f t="shared" si="3"/>
        <v>-0.1096401257</v>
      </c>
      <c r="Y172" s="38">
        <f t="shared" si="4"/>
        <v>0.05247583604</v>
      </c>
      <c r="AB172" s="38">
        <f t="shared" si="5"/>
        <v>0.1939064075</v>
      </c>
    </row>
    <row r="173">
      <c r="A173" s="36">
        <v>1.0</v>
      </c>
      <c r="B173" s="36">
        <v>10507.575</v>
      </c>
      <c r="C173" s="36">
        <v>7019.1</v>
      </c>
      <c r="D173" s="36">
        <v>688.147</v>
      </c>
      <c r="E173" s="36">
        <v>7646.5</v>
      </c>
      <c r="F173" s="36">
        <v>164.7</v>
      </c>
      <c r="G173" s="36">
        <v>1097.8</v>
      </c>
      <c r="H173" s="37">
        <v>277.79</v>
      </c>
      <c r="I173" s="37">
        <v>4.4</v>
      </c>
      <c r="K173" s="38">
        <f t="array" ref="K173">MMULT(A173:H173,betas)</f>
        <v>4.137546265</v>
      </c>
      <c r="L173" s="38">
        <f t="shared" si="1"/>
        <v>0.2624537345</v>
      </c>
      <c r="M173" s="38">
        <f t="shared" si="2"/>
        <v>0.06888196277</v>
      </c>
      <c r="P173" s="38">
        <f>(I173-ybar)^2</f>
        <v>2.204420394</v>
      </c>
      <c r="S173" s="38">
        <f>(K173-ybar)^2</f>
        <v>3.052647732</v>
      </c>
      <c r="V173" s="38">
        <f t="shared" si="3"/>
        <v>0.01807832837</v>
      </c>
      <c r="Y173" s="38">
        <f t="shared" si="4"/>
        <v>0.004744724795</v>
      </c>
      <c r="AB173" s="38">
        <f t="shared" si="5"/>
        <v>0.5491886452</v>
      </c>
    </row>
    <row r="174">
      <c r="A174" s="36">
        <v>1.0</v>
      </c>
      <c r="B174" s="36">
        <v>10601.179</v>
      </c>
      <c r="C174" s="36">
        <v>7088.3</v>
      </c>
      <c r="D174" s="36">
        <v>683.601</v>
      </c>
      <c r="E174" s="36">
        <v>7698.4</v>
      </c>
      <c r="F174" s="36">
        <v>165.9</v>
      </c>
      <c r="G174" s="36">
        <v>1101.9</v>
      </c>
      <c r="H174" s="37">
        <v>278.451</v>
      </c>
      <c r="I174" s="37">
        <v>4.3</v>
      </c>
      <c r="K174" s="38">
        <f t="array" ref="K174">MMULT(A174:H174,betas)</f>
        <v>4.023478643</v>
      </c>
      <c r="L174" s="38">
        <f t="shared" si="1"/>
        <v>0.2765213575</v>
      </c>
      <c r="M174" s="38">
        <f t="shared" si="2"/>
        <v>0.07646406115</v>
      </c>
      <c r="P174" s="38">
        <f>(I174-ybar)^2</f>
        <v>2.511366206</v>
      </c>
      <c r="S174" s="38">
        <f>(K174-ybar)^2</f>
        <v>3.464253132</v>
      </c>
      <c r="V174" s="38">
        <f t="shared" si="3"/>
        <v>0.02114394599</v>
      </c>
      <c r="Y174" s="38">
        <f t="shared" si="4"/>
        <v>0.005846752647</v>
      </c>
      <c r="AB174" s="38">
        <f t="shared" si="5"/>
        <v>0.0001978980158</v>
      </c>
    </row>
    <row r="175">
      <c r="A175" s="36">
        <v>1.0</v>
      </c>
      <c r="B175" s="36">
        <v>10684.049</v>
      </c>
      <c r="C175" s="36">
        <v>7199.9</v>
      </c>
      <c r="D175" s="36">
        <v>683.594</v>
      </c>
      <c r="E175" s="36">
        <v>7716.0</v>
      </c>
      <c r="F175" s="36">
        <v>166.7</v>
      </c>
      <c r="G175" s="36">
        <v>1098.7</v>
      </c>
      <c r="H175" s="37">
        <v>279.295</v>
      </c>
      <c r="I175" s="37">
        <v>4.3</v>
      </c>
      <c r="K175" s="38">
        <f t="array" ref="K175">MMULT(A175:H175,betas)</f>
        <v>4.314323651</v>
      </c>
      <c r="L175" s="38">
        <f t="shared" si="1"/>
        <v>-0.01432365083</v>
      </c>
      <c r="M175" s="38">
        <f t="shared" si="2"/>
        <v>0.0002051669731</v>
      </c>
      <c r="P175" s="38">
        <f>(I175-ybar)^2</f>
        <v>2.511366206</v>
      </c>
      <c r="S175" s="38">
        <f>(K175-ybar)^2</f>
        <v>2.466173162</v>
      </c>
      <c r="V175" s="38">
        <f t="shared" si="3"/>
        <v>-0.000002938740084</v>
      </c>
      <c r="Y175" s="38">
        <f t="shared" si="4"/>
        <v>0.00000004209348683</v>
      </c>
      <c r="AB175" s="38">
        <f t="shared" si="5"/>
        <v>0.08459081886</v>
      </c>
    </row>
    <row r="176">
      <c r="A176" s="36">
        <v>1.0</v>
      </c>
      <c r="B176" s="36">
        <v>10819.914</v>
      </c>
      <c r="C176" s="36">
        <v>7286.4</v>
      </c>
      <c r="D176" s="36">
        <v>697.936</v>
      </c>
      <c r="E176" s="36">
        <v>7765.9</v>
      </c>
      <c r="F176" s="36">
        <v>168.1</v>
      </c>
      <c r="G176" s="36">
        <v>1102.3</v>
      </c>
      <c r="H176" s="37">
        <v>280.203</v>
      </c>
      <c r="I176" s="37">
        <v>4.2</v>
      </c>
      <c r="K176" s="38">
        <f t="array" ref="K176">MMULT(A176:H176,betas)</f>
        <v>3.860281532</v>
      </c>
      <c r="L176" s="38">
        <f t="shared" si="1"/>
        <v>0.3397184678</v>
      </c>
      <c r="M176" s="38">
        <f t="shared" si="2"/>
        <v>0.1154086374</v>
      </c>
      <c r="P176" s="38">
        <f>(I176-ybar)^2</f>
        <v>2.838312019</v>
      </c>
      <c r="S176" s="38">
        <f>(K176-ybar)^2</f>
        <v>4.098387809</v>
      </c>
      <c r="V176" s="38">
        <f t="shared" si="3"/>
        <v>0.03920644547</v>
      </c>
      <c r="Y176" s="38">
        <f t="shared" si="4"/>
        <v>0.01331915358</v>
      </c>
      <c r="AB176" s="38">
        <f t="shared" si="5"/>
        <v>0.1253458218</v>
      </c>
    </row>
    <row r="177">
      <c r="A177" s="36">
        <v>1.0</v>
      </c>
      <c r="B177" s="36">
        <v>11014.254</v>
      </c>
      <c r="C177" s="36">
        <v>7389.2</v>
      </c>
      <c r="D177" s="36">
        <v>713.445</v>
      </c>
      <c r="E177" s="36">
        <v>7887.7</v>
      </c>
      <c r="F177" s="36">
        <v>169.3</v>
      </c>
      <c r="G177" s="36">
        <v>1121.9</v>
      </c>
      <c r="H177" s="37">
        <v>280.976</v>
      </c>
      <c r="I177" s="37">
        <v>4.1</v>
      </c>
      <c r="K177" s="38">
        <f t="array" ref="K177">MMULT(A177:H177,betas)</f>
        <v>2.983012898</v>
      </c>
      <c r="L177" s="38">
        <f t="shared" si="1"/>
        <v>1.116987102</v>
      </c>
      <c r="M177" s="38">
        <f t="shared" si="2"/>
        <v>1.247660187</v>
      </c>
      <c r="P177" s="38">
        <f>(I177-ybar)^2</f>
        <v>3.185257832</v>
      </c>
      <c r="S177" s="38">
        <f>(K177-ybar)^2</f>
        <v>8.419956711</v>
      </c>
      <c r="V177" s="38">
        <f t="shared" si="3"/>
        <v>1.393620337</v>
      </c>
      <c r="Y177" s="38">
        <f t="shared" si="4"/>
        <v>1.556655942</v>
      </c>
      <c r="AB177" s="38">
        <f t="shared" si="5"/>
        <v>0.6041465303</v>
      </c>
    </row>
    <row r="178">
      <c r="A178" s="36">
        <v>1.0</v>
      </c>
      <c r="B178" s="36">
        <v>11043.044</v>
      </c>
      <c r="C178" s="36">
        <v>7501.3</v>
      </c>
      <c r="D178" s="36">
        <v>685.216</v>
      </c>
      <c r="E178" s="36">
        <v>8053.4</v>
      </c>
      <c r="F178" s="36">
        <v>170.9</v>
      </c>
      <c r="G178" s="36">
        <v>1113.5</v>
      </c>
      <c r="H178" s="37">
        <v>281.653</v>
      </c>
      <c r="I178" s="37">
        <v>4.0</v>
      </c>
      <c r="K178" s="38">
        <f t="array" ref="K178">MMULT(A178:H178,betas)</f>
        <v>4.473903742</v>
      </c>
      <c r="L178" s="38">
        <f t="shared" si="1"/>
        <v>-0.4739037422</v>
      </c>
      <c r="M178" s="38">
        <f t="shared" si="2"/>
        <v>0.2245847568</v>
      </c>
      <c r="P178" s="38">
        <f>(I178-ybar)^2</f>
        <v>3.552203645</v>
      </c>
      <c r="S178" s="38">
        <f>(K178-ybar)^2</f>
        <v>1.990428089</v>
      </c>
      <c r="V178" s="38">
        <f t="shared" si="3"/>
        <v>-0.1064315567</v>
      </c>
      <c r="Y178" s="38">
        <f t="shared" si="4"/>
        <v>0.050438313</v>
      </c>
      <c r="AB178" s="38">
        <f t="shared" si="5"/>
        <v>2.530933679</v>
      </c>
    </row>
    <row r="179">
      <c r="A179" s="36">
        <v>1.0</v>
      </c>
      <c r="B179" s="36">
        <v>11258.454</v>
      </c>
      <c r="C179" s="36">
        <v>7571.8</v>
      </c>
      <c r="D179" s="36">
        <v>712.641</v>
      </c>
      <c r="E179" s="36">
        <v>8135.9</v>
      </c>
      <c r="F179" s="36">
        <v>172.7</v>
      </c>
      <c r="G179" s="36">
        <v>1103.0</v>
      </c>
      <c r="H179" s="37">
        <v>282.385</v>
      </c>
      <c r="I179" s="37">
        <v>3.9</v>
      </c>
      <c r="K179" s="38">
        <f t="array" ref="K179">MMULT(A179:H179,betas)</f>
        <v>3.051328341</v>
      </c>
      <c r="L179" s="38">
        <f t="shared" si="1"/>
        <v>0.8486716593</v>
      </c>
      <c r="M179" s="38">
        <f t="shared" si="2"/>
        <v>0.7202435854</v>
      </c>
      <c r="P179" s="38">
        <f>(I179-ybar)^2</f>
        <v>3.939149458</v>
      </c>
      <c r="S179" s="38">
        <f>(K179-ybar)^2</f>
        <v>8.028159659</v>
      </c>
      <c r="V179" s="38">
        <f t="shared" si="3"/>
        <v>0.6112503187</v>
      </c>
      <c r="Y179" s="38">
        <f t="shared" si="4"/>
        <v>0.5187508222</v>
      </c>
      <c r="AB179" s="38">
        <f t="shared" si="5"/>
        <v>1.749205693</v>
      </c>
    </row>
    <row r="180">
      <c r="A180" s="36">
        <v>1.0</v>
      </c>
      <c r="B180" s="36">
        <v>11267.867</v>
      </c>
      <c r="C180" s="36">
        <v>7645.9</v>
      </c>
      <c r="D180" s="36">
        <v>698.827</v>
      </c>
      <c r="E180" s="36">
        <v>8222.3</v>
      </c>
      <c r="F180" s="36">
        <v>173.9</v>
      </c>
      <c r="G180" s="36">
        <v>1098.7</v>
      </c>
      <c r="H180" s="37">
        <v>283.19</v>
      </c>
      <c r="I180" s="37">
        <v>4.0</v>
      </c>
      <c r="K180" s="38">
        <f t="array" ref="K180">MMULT(A180:H180,betas)</f>
        <v>4.142410746</v>
      </c>
      <c r="L180" s="38">
        <f t="shared" si="1"/>
        <v>-0.1424107458</v>
      </c>
      <c r="M180" s="38">
        <f t="shared" si="2"/>
        <v>0.02028082052</v>
      </c>
      <c r="P180" s="38">
        <f>(I180-ybar)^2</f>
        <v>3.552203645</v>
      </c>
      <c r="S180" s="38">
        <f>(K180-ybar)^2</f>
        <v>3.035673122</v>
      </c>
      <c r="V180" s="38">
        <f t="shared" si="3"/>
        <v>-0.002888206775</v>
      </c>
      <c r="Y180" s="38">
        <f t="shared" si="4"/>
        <v>0.0004113116809</v>
      </c>
      <c r="AB180" s="38">
        <f t="shared" si="5"/>
        <v>0.9822443338</v>
      </c>
    </row>
    <row r="181">
      <c r="A181" s="36">
        <v>1.0</v>
      </c>
      <c r="B181" s="36">
        <v>11334.544</v>
      </c>
      <c r="C181" s="36">
        <v>7713.5</v>
      </c>
      <c r="D181" s="36">
        <v>695.597</v>
      </c>
      <c r="E181" s="36">
        <v>8234.6</v>
      </c>
      <c r="F181" s="36">
        <v>175.6</v>
      </c>
      <c r="G181" s="36">
        <v>1097.7</v>
      </c>
      <c r="H181" s="37">
        <v>283.9</v>
      </c>
      <c r="I181" s="37">
        <v>3.9</v>
      </c>
      <c r="K181" s="38">
        <f t="array" ref="K181">MMULT(A181:H181,betas)</f>
        <v>4.273196036</v>
      </c>
      <c r="L181" s="38">
        <f t="shared" si="1"/>
        <v>-0.3731960361</v>
      </c>
      <c r="M181" s="38">
        <f t="shared" si="2"/>
        <v>0.1392752813</v>
      </c>
      <c r="P181" s="38">
        <f>(I181-ybar)^2</f>
        <v>3.939149458</v>
      </c>
      <c r="S181" s="38">
        <f>(K181-ybar)^2</f>
        <v>2.5970387</v>
      </c>
      <c r="V181" s="38">
        <f t="shared" si="3"/>
        <v>-0.05197698291</v>
      </c>
      <c r="Y181" s="38">
        <f t="shared" si="4"/>
        <v>0.01939760399</v>
      </c>
      <c r="AB181" s="38">
        <f t="shared" si="5"/>
        <v>0.0532618502</v>
      </c>
    </row>
    <row r="182">
      <c r="A182" s="36">
        <v>1.0</v>
      </c>
      <c r="B182" s="36">
        <v>11297.171</v>
      </c>
      <c r="C182" s="36">
        <v>7744.3</v>
      </c>
      <c r="D182" s="36">
        <v>710.403</v>
      </c>
      <c r="E182" s="36">
        <v>8296.5</v>
      </c>
      <c r="F182" s="36">
        <v>176.4</v>
      </c>
      <c r="G182" s="36">
        <v>1114.9</v>
      </c>
      <c r="H182" s="37">
        <v>284.55</v>
      </c>
      <c r="I182" s="37">
        <v>4.2</v>
      </c>
      <c r="K182" s="38">
        <f t="array" ref="K182">MMULT(A182:H182,betas)</f>
        <v>5.24829246</v>
      </c>
      <c r="L182" s="38">
        <f t="shared" si="1"/>
        <v>-1.04829246</v>
      </c>
      <c r="M182" s="38">
        <f t="shared" si="2"/>
        <v>1.098917081</v>
      </c>
      <c r="P182" s="38">
        <f>(I182-ybar)^2</f>
        <v>2.838312019</v>
      </c>
      <c r="S182" s="38">
        <f>(K182-ybar)^2</f>
        <v>0.4050515514</v>
      </c>
      <c r="V182" s="38">
        <f t="shared" si="3"/>
        <v>-1.15198649</v>
      </c>
      <c r="Y182" s="38">
        <f t="shared" si="4"/>
        <v>1.207618751</v>
      </c>
      <c r="AB182" s="38">
        <f t="shared" si="5"/>
        <v>0.4557551811</v>
      </c>
    </row>
    <row r="183">
      <c r="A183" s="36">
        <v>1.0</v>
      </c>
      <c r="B183" s="36">
        <v>11371.251</v>
      </c>
      <c r="C183" s="36">
        <v>7773.5</v>
      </c>
      <c r="D183" s="36">
        <v>725.623</v>
      </c>
      <c r="E183" s="36">
        <v>8273.7</v>
      </c>
      <c r="F183" s="36">
        <v>177.4</v>
      </c>
      <c r="G183" s="36">
        <v>1139.7</v>
      </c>
      <c r="H183" s="37">
        <v>285.267</v>
      </c>
      <c r="I183" s="37">
        <v>4.4</v>
      </c>
      <c r="K183" s="38">
        <f t="array" ref="K183">MMULT(A183:H183,betas)</f>
        <v>4.667834914</v>
      </c>
      <c r="L183" s="38">
        <f t="shared" si="1"/>
        <v>-0.2678349139</v>
      </c>
      <c r="M183" s="38">
        <f t="shared" si="2"/>
        <v>0.07173554108</v>
      </c>
      <c r="P183" s="38">
        <f>(I183-ybar)^2</f>
        <v>2.204420394</v>
      </c>
      <c r="S183" s="38">
        <f>(K183-ybar)^2</f>
        <v>1.480831373</v>
      </c>
      <c r="V183" s="38">
        <f t="shared" si="3"/>
        <v>-0.01921328247</v>
      </c>
      <c r="Y183" s="38">
        <f t="shared" si="4"/>
        <v>0.005145987854</v>
      </c>
      <c r="AB183" s="38">
        <f t="shared" si="5"/>
        <v>0.6091139808</v>
      </c>
    </row>
    <row r="184">
      <c r="A184" s="36">
        <v>1.0</v>
      </c>
      <c r="B184" s="36">
        <v>11340.075</v>
      </c>
      <c r="C184" s="36">
        <v>7807.7</v>
      </c>
      <c r="D184" s="36">
        <v>730.493</v>
      </c>
      <c r="E184" s="36">
        <v>8484.5</v>
      </c>
      <c r="F184" s="36">
        <v>177.6</v>
      </c>
      <c r="G184" s="36">
        <v>1166.0</v>
      </c>
      <c r="H184" s="37">
        <v>286.047</v>
      </c>
      <c r="I184" s="37">
        <v>4.8</v>
      </c>
      <c r="K184" s="38">
        <f t="array" ref="K184">MMULT(A184:H184,betas)</f>
        <v>6.014646613</v>
      </c>
      <c r="L184" s="38">
        <f t="shared" si="1"/>
        <v>-1.214646613</v>
      </c>
      <c r="M184" s="38">
        <f t="shared" si="2"/>
        <v>1.475366395</v>
      </c>
      <c r="P184" s="38">
        <f>(I184-ybar)^2</f>
        <v>1.176637142</v>
      </c>
      <c r="S184" s="38">
        <f>(K184-ybar)^2</f>
        <v>0.01687856956</v>
      </c>
      <c r="V184" s="38">
        <f t="shared" si="3"/>
        <v>-1.792048795</v>
      </c>
      <c r="Y184" s="38">
        <f t="shared" si="4"/>
        <v>2.176705999</v>
      </c>
      <c r="AB184" s="38">
        <f t="shared" si="5"/>
        <v>0.8964523939</v>
      </c>
    </row>
    <row r="185">
      <c r="A185" s="36">
        <v>1.0</v>
      </c>
      <c r="B185" s="36">
        <v>11380.128</v>
      </c>
      <c r="C185" s="36">
        <v>7930.0</v>
      </c>
      <c r="D185" s="36">
        <v>739.318</v>
      </c>
      <c r="E185" s="36">
        <v>8385.5</v>
      </c>
      <c r="F185" s="36">
        <v>177.7</v>
      </c>
      <c r="G185" s="36">
        <v>1190.9</v>
      </c>
      <c r="H185" s="37">
        <v>286.728</v>
      </c>
      <c r="I185" s="37">
        <v>5.5</v>
      </c>
      <c r="K185" s="38">
        <f t="array" ref="K185">MMULT(A185:H185,betas)</f>
        <v>6.357422275</v>
      </c>
      <c r="L185" s="38">
        <f t="shared" si="1"/>
        <v>-0.8574222747</v>
      </c>
      <c r="M185" s="38">
        <f t="shared" si="2"/>
        <v>0.7351729571</v>
      </c>
      <c r="P185" s="38">
        <f>(I185-ybar)^2</f>
        <v>0.1480164527</v>
      </c>
      <c r="S185" s="38">
        <f>(K185-ybar)^2</f>
        <v>0.2234388714</v>
      </c>
      <c r="V185" s="38">
        <f t="shared" si="3"/>
        <v>-0.6303536691</v>
      </c>
      <c r="Y185" s="38">
        <f t="shared" si="4"/>
        <v>0.5404792768</v>
      </c>
      <c r="AB185" s="38">
        <f t="shared" si="5"/>
        <v>0.127609228</v>
      </c>
    </row>
    <row r="186">
      <c r="A186" s="36">
        <v>1.0</v>
      </c>
      <c r="B186" s="36">
        <v>11477.868</v>
      </c>
      <c r="C186" s="36">
        <v>7957.3</v>
      </c>
      <c r="D186" s="36">
        <v>756.915</v>
      </c>
      <c r="E186" s="36">
        <v>8611.6</v>
      </c>
      <c r="F186" s="36">
        <v>179.3</v>
      </c>
      <c r="G186" s="36">
        <v>1185.9</v>
      </c>
      <c r="H186" s="37">
        <v>287.328</v>
      </c>
      <c r="I186" s="37">
        <v>5.7</v>
      </c>
      <c r="K186" s="38">
        <f t="array" ref="K186">MMULT(A186:H186,betas)</f>
        <v>6.321579411</v>
      </c>
      <c r="L186" s="38">
        <f t="shared" si="1"/>
        <v>-0.6215794107</v>
      </c>
      <c r="M186" s="38">
        <f t="shared" si="2"/>
        <v>0.3863609638</v>
      </c>
      <c r="P186" s="38">
        <f>(I186-ybar)^2</f>
        <v>0.0341248271</v>
      </c>
      <c r="S186" s="38">
        <f>(K186-ybar)^2</f>
        <v>0.1908382253</v>
      </c>
      <c r="V186" s="38">
        <f t="shared" si="3"/>
        <v>-0.2401540202</v>
      </c>
      <c r="Y186" s="38">
        <f t="shared" si="4"/>
        <v>0.1492747943</v>
      </c>
      <c r="AB186" s="38">
        <f t="shared" si="5"/>
        <v>0.0556218565</v>
      </c>
    </row>
    <row r="187">
      <c r="A187" s="36">
        <v>1.0</v>
      </c>
      <c r="B187" s="36">
        <v>11538.77</v>
      </c>
      <c r="C187" s="36">
        <v>7997.8</v>
      </c>
      <c r="D187" s="36">
        <v>774.408</v>
      </c>
      <c r="E187" s="36">
        <v>8658.9</v>
      </c>
      <c r="F187" s="36">
        <v>180.0</v>
      </c>
      <c r="G187" s="36">
        <v>1199.5</v>
      </c>
      <c r="H187" s="37">
        <v>288.028</v>
      </c>
      <c r="I187" s="37">
        <v>5.8</v>
      </c>
      <c r="K187" s="38">
        <f t="array" ref="K187">MMULT(A187:H187,betas)</f>
        <v>6.197859873</v>
      </c>
      <c r="L187" s="38">
        <f t="shared" si="1"/>
        <v>-0.3978598726</v>
      </c>
      <c r="M187" s="38">
        <f t="shared" si="2"/>
        <v>0.1582924783</v>
      </c>
      <c r="P187" s="38">
        <f>(I187-ybar)^2</f>
        <v>0.007179014293</v>
      </c>
      <c r="S187" s="38">
        <f>(K187-ybar)^2</f>
        <v>0.0980509033</v>
      </c>
      <c r="V187" s="38">
        <f t="shared" si="3"/>
        <v>-0.06297822524</v>
      </c>
      <c r="Y187" s="38">
        <f t="shared" si="4"/>
        <v>0.02505650868</v>
      </c>
      <c r="AB187" s="38">
        <f t="shared" si="5"/>
        <v>0.05005043169</v>
      </c>
    </row>
    <row r="188">
      <c r="A188" s="36">
        <v>1.0</v>
      </c>
      <c r="B188" s="36">
        <v>11596.43</v>
      </c>
      <c r="C188" s="36">
        <v>8052.0</v>
      </c>
      <c r="D188" s="36">
        <v>786.673</v>
      </c>
      <c r="E188" s="36">
        <v>8629.2</v>
      </c>
      <c r="F188" s="36">
        <v>181.2</v>
      </c>
      <c r="G188" s="36">
        <v>1204.0</v>
      </c>
      <c r="H188" s="37">
        <v>288.783</v>
      </c>
      <c r="I188" s="37">
        <v>5.7</v>
      </c>
      <c r="K188" s="38">
        <f t="array" ref="K188">MMULT(A188:H188,betas)</f>
        <v>6.099738523</v>
      </c>
      <c r="L188" s="38">
        <f t="shared" si="1"/>
        <v>-0.399738523</v>
      </c>
      <c r="M188" s="38">
        <f t="shared" si="2"/>
        <v>0.1597908868</v>
      </c>
      <c r="P188" s="38">
        <f>(I188-ybar)^2</f>
        <v>0.0341248271</v>
      </c>
      <c r="S188" s="38">
        <f>(K188-ybar)^2</f>
        <v>0.04622906745</v>
      </c>
      <c r="V188" s="38">
        <f t="shared" si="3"/>
        <v>-0.06387457307</v>
      </c>
      <c r="Y188" s="38">
        <f t="shared" si="4"/>
        <v>0.0255331275</v>
      </c>
      <c r="AB188" s="38">
        <f t="shared" si="5"/>
        <v>0.000003529327198</v>
      </c>
    </row>
    <row r="189">
      <c r="A189" s="36">
        <v>1.0</v>
      </c>
      <c r="B189" s="36">
        <v>11598.824</v>
      </c>
      <c r="C189" s="36">
        <v>8080.6</v>
      </c>
      <c r="D189" s="36">
        <v>799.967</v>
      </c>
      <c r="E189" s="36">
        <v>8649.6</v>
      </c>
      <c r="F189" s="36">
        <v>182.6</v>
      </c>
      <c r="G189" s="36">
        <v>1226.8</v>
      </c>
      <c r="H189" s="37">
        <v>289.421</v>
      </c>
      <c r="I189" s="37">
        <v>5.8</v>
      </c>
      <c r="K189" s="38">
        <f t="array" ref="K189">MMULT(A189:H189,betas)</f>
        <v>6.504243092</v>
      </c>
      <c r="L189" s="38">
        <f t="shared" si="1"/>
        <v>-0.7042430918</v>
      </c>
      <c r="M189" s="38">
        <f t="shared" si="2"/>
        <v>0.4959583323</v>
      </c>
      <c r="P189" s="38">
        <f>(I189-ybar)^2</f>
        <v>0.007179014293</v>
      </c>
      <c r="S189" s="38">
        <f>(K189-ybar)^2</f>
        <v>0.3837976305</v>
      </c>
      <c r="V189" s="38">
        <f t="shared" si="3"/>
        <v>-0.3492752293</v>
      </c>
      <c r="Y189" s="38">
        <f t="shared" si="4"/>
        <v>0.2459746674</v>
      </c>
      <c r="AB189" s="38">
        <f t="shared" si="5"/>
        <v>0.09272303239</v>
      </c>
    </row>
    <row r="190">
      <c r="A190" s="36">
        <v>1.0</v>
      </c>
      <c r="B190" s="36">
        <v>11645.819</v>
      </c>
      <c r="C190" s="36">
        <v>8122.3</v>
      </c>
      <c r="D190" s="36">
        <v>800.196</v>
      </c>
      <c r="E190" s="36">
        <v>8681.3</v>
      </c>
      <c r="F190" s="36">
        <v>183.2</v>
      </c>
      <c r="G190" s="36">
        <v>1248.4</v>
      </c>
      <c r="H190" s="37">
        <v>290.019</v>
      </c>
      <c r="I190" s="37">
        <v>5.9</v>
      </c>
      <c r="K190" s="38">
        <f t="array" ref="K190">MMULT(A190:H190,betas)</f>
        <v>6.507494642</v>
      </c>
      <c r="L190" s="38">
        <f t="shared" si="1"/>
        <v>-0.6074946424</v>
      </c>
      <c r="M190" s="38">
        <f t="shared" si="2"/>
        <v>0.3690497406</v>
      </c>
      <c r="P190" s="38">
        <f>(I190-ybar)^2</f>
        <v>0.0002332014851</v>
      </c>
      <c r="S190" s="38">
        <f>(K190-ybar)^2</f>
        <v>0.3878369656</v>
      </c>
      <c r="V190" s="38">
        <f t="shared" si="3"/>
        <v>-0.2241957402</v>
      </c>
      <c r="Y190" s="38">
        <f t="shared" si="4"/>
        <v>0.136197711</v>
      </c>
      <c r="AB190" s="38">
        <f t="shared" si="5"/>
        <v>0.009360262453</v>
      </c>
    </row>
    <row r="191">
      <c r="A191" s="36">
        <v>1.0</v>
      </c>
      <c r="B191" s="36">
        <v>11738.706</v>
      </c>
      <c r="C191" s="36">
        <v>8197.8</v>
      </c>
      <c r="D191" s="36">
        <v>838.775</v>
      </c>
      <c r="E191" s="36">
        <v>8812.5</v>
      </c>
      <c r="F191" s="36">
        <v>183.7</v>
      </c>
      <c r="G191" s="36">
        <v>1287.9</v>
      </c>
      <c r="H191" s="37">
        <v>290.704</v>
      </c>
      <c r="I191" s="37">
        <v>6.2</v>
      </c>
      <c r="K191" s="38">
        <f t="array" ref="K191">MMULT(A191:H191,betas)</f>
        <v>6.399679492</v>
      </c>
      <c r="L191" s="38">
        <f t="shared" si="1"/>
        <v>-0.1996794915</v>
      </c>
      <c r="M191" s="38">
        <f t="shared" si="2"/>
        <v>0.03987189933</v>
      </c>
      <c r="P191" s="38">
        <f>(I191-ybar)^2</f>
        <v>0.09939576306</v>
      </c>
      <c r="S191" s="38">
        <f>(K191-ybar)^2</f>
        <v>0.2651739428</v>
      </c>
      <c r="V191" s="38">
        <f t="shared" si="3"/>
        <v>-0.007961600585</v>
      </c>
      <c r="Y191" s="38">
        <f t="shared" si="4"/>
        <v>0.001589768356</v>
      </c>
      <c r="AB191" s="38">
        <f t="shared" si="5"/>
        <v>0.1663131973</v>
      </c>
    </row>
    <row r="192">
      <c r="A192" s="36">
        <v>1.0</v>
      </c>
      <c r="B192" s="36">
        <v>11935.461</v>
      </c>
      <c r="C192" s="36">
        <v>8312.1</v>
      </c>
      <c r="D192" s="36">
        <v>839.598</v>
      </c>
      <c r="E192" s="36">
        <v>8935.4</v>
      </c>
      <c r="F192" s="36">
        <v>184.9</v>
      </c>
      <c r="G192" s="36">
        <v>1297.3</v>
      </c>
      <c r="H192" s="37">
        <v>291.449</v>
      </c>
      <c r="I192" s="37">
        <v>6.1</v>
      </c>
      <c r="K192" s="38">
        <f t="array" ref="K192">MMULT(A192:H192,betas)</f>
        <v>5.66732385</v>
      </c>
      <c r="L192" s="38">
        <f t="shared" si="1"/>
        <v>0.4326761499</v>
      </c>
      <c r="M192" s="38">
        <f t="shared" si="2"/>
        <v>0.1872086507</v>
      </c>
      <c r="P192" s="38">
        <f>(I192-ybar)^2</f>
        <v>0.04634157587</v>
      </c>
      <c r="S192" s="38">
        <f>(K192-ybar)^2</f>
        <v>0.04726502704</v>
      </c>
      <c r="V192" s="38">
        <f t="shared" si="3"/>
        <v>0.0810007182</v>
      </c>
      <c r="Y192" s="38">
        <f t="shared" si="4"/>
        <v>0.03504707889</v>
      </c>
      <c r="AB192" s="38">
        <f t="shared" si="5"/>
        <v>0.3998736572</v>
      </c>
    </row>
    <row r="193">
      <c r="A193" s="36">
        <v>1.0</v>
      </c>
      <c r="B193" s="36">
        <v>12042.817</v>
      </c>
      <c r="C193" s="36">
        <v>8358.0</v>
      </c>
      <c r="D193" s="36">
        <v>845.722</v>
      </c>
      <c r="E193" s="36">
        <v>8986.4</v>
      </c>
      <c r="F193" s="36">
        <v>186.3</v>
      </c>
      <c r="G193" s="36">
        <v>1306.1</v>
      </c>
      <c r="H193" s="37">
        <v>292.057</v>
      </c>
      <c r="I193" s="37">
        <v>5.8</v>
      </c>
      <c r="K193" s="38">
        <f t="array" ref="K193">MMULT(A193:H193,betas)</f>
        <v>5.147333795</v>
      </c>
      <c r="L193" s="38">
        <f t="shared" si="1"/>
        <v>0.6526662054</v>
      </c>
      <c r="M193" s="38">
        <f t="shared" si="2"/>
        <v>0.4259731757</v>
      </c>
      <c r="P193" s="38">
        <f>(I193-ybar)^2</f>
        <v>0.007179014293</v>
      </c>
      <c r="S193" s="38">
        <f>(K193-ybar)^2</f>
        <v>0.5437517834</v>
      </c>
      <c r="V193" s="38">
        <f t="shared" si="3"/>
        <v>0.2780182962</v>
      </c>
      <c r="Y193" s="38">
        <f t="shared" si="4"/>
        <v>0.1814531464</v>
      </c>
      <c r="AB193" s="38">
        <f t="shared" si="5"/>
        <v>0.04839562454</v>
      </c>
    </row>
    <row r="194">
      <c r="A194" s="36">
        <v>1.0</v>
      </c>
      <c r="B194" s="36">
        <v>12127.623</v>
      </c>
      <c r="C194" s="36">
        <v>8437.6</v>
      </c>
      <c r="D194" s="36">
        <v>856.57</v>
      </c>
      <c r="E194" s="36">
        <v>9025.9</v>
      </c>
      <c r="F194" s="36">
        <v>187.4</v>
      </c>
      <c r="G194" s="36">
        <v>1332.1</v>
      </c>
      <c r="H194" s="37">
        <v>292.635</v>
      </c>
      <c r="I194" s="37">
        <v>5.7</v>
      </c>
      <c r="K194" s="38">
        <f t="array" ref="K194">MMULT(A194:H194,betas)</f>
        <v>5.053196982</v>
      </c>
      <c r="L194" s="38">
        <f t="shared" si="1"/>
        <v>0.6468030183</v>
      </c>
      <c r="M194" s="38">
        <f t="shared" si="2"/>
        <v>0.4183541445</v>
      </c>
      <c r="P194" s="38">
        <f>(I194-ybar)^2</f>
        <v>0.0341248271</v>
      </c>
      <c r="S194" s="38">
        <f>(K194-ybar)^2</f>
        <v>0.691445604</v>
      </c>
      <c r="V194" s="38">
        <f t="shared" si="3"/>
        <v>0.2705927234</v>
      </c>
      <c r="Y194" s="38">
        <f t="shared" si="4"/>
        <v>0.1750201902</v>
      </c>
      <c r="AB194" s="38">
        <f t="shared" si="5"/>
        <v>0.00003437696297</v>
      </c>
    </row>
    <row r="195">
      <c r="A195" s="36">
        <v>1.0</v>
      </c>
      <c r="B195" s="36">
        <v>12213.818</v>
      </c>
      <c r="C195" s="36">
        <v>8483.2</v>
      </c>
      <c r="D195" s="36">
        <v>861.44</v>
      </c>
      <c r="E195" s="36">
        <v>9115.0</v>
      </c>
      <c r="F195" s="36">
        <v>189.1</v>
      </c>
      <c r="G195" s="36">
        <v>1340.5</v>
      </c>
      <c r="H195" s="37">
        <v>293.31</v>
      </c>
      <c r="I195" s="37">
        <v>5.6</v>
      </c>
      <c r="K195" s="38">
        <f t="array" ref="K195">MMULT(A195:H195,betas)</f>
        <v>4.930223222</v>
      </c>
      <c r="L195" s="38">
        <f t="shared" si="1"/>
        <v>0.6697767781</v>
      </c>
      <c r="M195" s="38">
        <f t="shared" si="2"/>
        <v>0.4486009325</v>
      </c>
      <c r="P195" s="38">
        <f>(I195-ybar)^2</f>
        <v>0.08107063991</v>
      </c>
      <c r="S195" s="38">
        <f>(K195-ybar)^2</f>
        <v>0.9110814026</v>
      </c>
      <c r="V195" s="38">
        <f t="shared" si="3"/>
        <v>0.3004624872</v>
      </c>
      <c r="Y195" s="38">
        <f t="shared" si="4"/>
        <v>0.2012427966</v>
      </c>
      <c r="AB195" s="38">
        <f t="shared" si="5"/>
        <v>0.0005277936368</v>
      </c>
    </row>
    <row r="196">
      <c r="A196" s="36">
        <v>1.0</v>
      </c>
      <c r="B196" s="36">
        <v>12303.533</v>
      </c>
      <c r="C196" s="36">
        <v>8555.8</v>
      </c>
      <c r="D196" s="36">
        <v>876.385</v>
      </c>
      <c r="E196" s="36">
        <v>9175.9</v>
      </c>
      <c r="F196" s="36">
        <v>190.8</v>
      </c>
      <c r="G196" s="36">
        <v>1361.0</v>
      </c>
      <c r="H196" s="37">
        <v>294.066</v>
      </c>
      <c r="I196" s="37">
        <v>5.4</v>
      </c>
      <c r="K196" s="38">
        <f t="array" ref="K196">MMULT(A196:H196,betas)</f>
        <v>4.866874029</v>
      </c>
      <c r="L196" s="38">
        <f t="shared" si="1"/>
        <v>0.5331259712</v>
      </c>
      <c r="M196" s="38">
        <f t="shared" si="2"/>
        <v>0.2842233011</v>
      </c>
      <c r="P196" s="38">
        <f>(I196-ybar)^2</f>
        <v>0.2349622655</v>
      </c>
      <c r="S196" s="38">
        <f>(K196-ybar)^2</f>
        <v>1.036028873</v>
      </c>
      <c r="V196" s="38">
        <f t="shared" si="3"/>
        <v>0.1515268235</v>
      </c>
      <c r="Y196" s="38">
        <f t="shared" si="4"/>
        <v>0.08078288491</v>
      </c>
      <c r="AB196" s="38">
        <f t="shared" si="5"/>
        <v>0.01867344303</v>
      </c>
    </row>
    <row r="197">
      <c r="A197" s="36">
        <v>1.0</v>
      </c>
      <c r="B197" s="36">
        <v>12410.282</v>
      </c>
      <c r="C197" s="36">
        <v>8654.2</v>
      </c>
      <c r="D197" s="36">
        <v>865.596</v>
      </c>
      <c r="E197" s="36">
        <v>9303.4</v>
      </c>
      <c r="F197" s="36">
        <v>191.8</v>
      </c>
      <c r="G197" s="36">
        <v>1366.6</v>
      </c>
      <c r="H197" s="37">
        <v>294.741</v>
      </c>
      <c r="I197" s="37">
        <v>5.4</v>
      </c>
      <c r="K197" s="38">
        <f t="array" ref="K197">MMULT(A197:H197,betas)</f>
        <v>5.07544383</v>
      </c>
      <c r="L197" s="38">
        <f t="shared" si="1"/>
        <v>0.3245561701</v>
      </c>
      <c r="M197" s="38">
        <f t="shared" si="2"/>
        <v>0.1053367075</v>
      </c>
      <c r="P197" s="38">
        <f>(I197-ybar)^2</f>
        <v>0.2349622655</v>
      </c>
      <c r="S197" s="38">
        <f>(K197-ybar)^2</f>
        <v>0.6549425902</v>
      </c>
      <c r="V197" s="38">
        <f t="shared" si="3"/>
        <v>0.03418767837</v>
      </c>
      <c r="Y197" s="38">
        <f t="shared" si="4"/>
        <v>0.01109582195</v>
      </c>
      <c r="AB197" s="38">
        <f t="shared" si="5"/>
        <v>0.04350136193</v>
      </c>
    </row>
    <row r="198">
      <c r="A198" s="36">
        <v>1.0</v>
      </c>
      <c r="B198" s="36">
        <v>12534.113</v>
      </c>
      <c r="C198" s="36">
        <v>8719.0</v>
      </c>
      <c r="D198" s="36">
        <v>869.204</v>
      </c>
      <c r="E198" s="36">
        <v>9189.6</v>
      </c>
      <c r="F198" s="36">
        <v>193.8</v>
      </c>
      <c r="G198" s="36">
        <v>1357.8</v>
      </c>
      <c r="H198" s="37">
        <v>295.308</v>
      </c>
      <c r="I198" s="37">
        <v>5.3</v>
      </c>
      <c r="K198" s="38">
        <f t="array" ref="K198">MMULT(A198:H198,betas)</f>
        <v>4.147276612</v>
      </c>
      <c r="L198" s="38">
        <f t="shared" si="1"/>
        <v>1.152723388</v>
      </c>
      <c r="M198" s="38">
        <f t="shared" si="2"/>
        <v>1.32877121</v>
      </c>
      <c r="P198" s="38">
        <f>(I198-ybar)^2</f>
        <v>0.3419080783</v>
      </c>
      <c r="S198" s="38">
        <f>(K198-ybar)^2</f>
        <v>3.018741024</v>
      </c>
      <c r="V198" s="38">
        <f t="shared" si="3"/>
        <v>1.531705651</v>
      </c>
      <c r="Y198" s="38">
        <f t="shared" si="4"/>
        <v>1.765632928</v>
      </c>
      <c r="AB198" s="38">
        <f t="shared" si="5"/>
        <v>0.6858609411</v>
      </c>
    </row>
    <row r="199">
      <c r="A199" s="36">
        <v>1.0</v>
      </c>
      <c r="B199" s="36">
        <v>12587.535</v>
      </c>
      <c r="C199" s="36">
        <v>8802.9</v>
      </c>
      <c r="D199" s="36">
        <v>870.044</v>
      </c>
      <c r="E199" s="36">
        <v>9253.0</v>
      </c>
      <c r="F199" s="36">
        <v>194.7</v>
      </c>
      <c r="G199" s="36">
        <v>1366.6</v>
      </c>
      <c r="H199" s="37">
        <v>295.994</v>
      </c>
      <c r="I199" s="37">
        <v>5.1</v>
      </c>
      <c r="K199" s="38">
        <f t="array" ref="K199">MMULT(A199:H199,betas)</f>
        <v>4.613056819</v>
      </c>
      <c r="L199" s="38">
        <f t="shared" si="1"/>
        <v>0.4869431808</v>
      </c>
      <c r="M199" s="38">
        <f t="shared" si="2"/>
        <v>0.2371136613</v>
      </c>
      <c r="P199" s="38">
        <f>(I199-ybar)^2</f>
        <v>0.6157997039</v>
      </c>
      <c r="S199" s="38">
        <f>(K199-ybar)^2</f>
        <v>1.617150298</v>
      </c>
      <c r="V199" s="38">
        <f t="shared" si="3"/>
        <v>0.1154608804</v>
      </c>
      <c r="Y199" s="38">
        <f t="shared" si="4"/>
        <v>0.05622288837</v>
      </c>
      <c r="AB199" s="38">
        <f t="shared" si="5"/>
        <v>0.4432632846</v>
      </c>
    </row>
    <row r="200">
      <c r="A200" s="36">
        <v>1.0</v>
      </c>
      <c r="B200" s="36">
        <v>12683.153</v>
      </c>
      <c r="C200" s="36">
        <v>8865.6</v>
      </c>
      <c r="D200" s="36">
        <v>890.394</v>
      </c>
      <c r="E200" s="36">
        <v>9308.0</v>
      </c>
      <c r="F200" s="36">
        <v>199.2</v>
      </c>
      <c r="G200" s="36">
        <v>1375.0</v>
      </c>
      <c r="H200" s="37">
        <v>296.77</v>
      </c>
      <c r="I200" s="37">
        <v>5.0</v>
      </c>
      <c r="K200" s="38">
        <f t="array" ref="K200">MMULT(A200:H200,betas)</f>
        <v>4.625610551</v>
      </c>
      <c r="L200" s="38">
        <f t="shared" si="1"/>
        <v>0.3743894488</v>
      </c>
      <c r="M200" s="38">
        <f t="shared" si="2"/>
        <v>0.1401674594</v>
      </c>
      <c r="P200" s="38">
        <f>(I200-ybar)^2</f>
        <v>0.7827455168</v>
      </c>
      <c r="S200" s="38">
        <f>(K200-ybar)^2</f>
        <v>1.585379429</v>
      </c>
      <c r="V200" s="38">
        <f t="shared" si="3"/>
        <v>0.05247721786</v>
      </c>
      <c r="Y200" s="38">
        <f t="shared" si="4"/>
        <v>0.01964691667</v>
      </c>
      <c r="AB200" s="38">
        <f t="shared" si="5"/>
        <v>0.01266834258</v>
      </c>
    </row>
    <row r="201">
      <c r="A201" s="36">
        <v>1.0</v>
      </c>
      <c r="B201" s="36">
        <v>12748.699</v>
      </c>
      <c r="C201" s="36">
        <v>8888.5</v>
      </c>
      <c r="D201" s="36">
        <v>875.557</v>
      </c>
      <c r="E201" s="36">
        <v>9358.7</v>
      </c>
      <c r="F201" s="36">
        <v>199.4</v>
      </c>
      <c r="G201" s="36">
        <v>1380.6</v>
      </c>
      <c r="H201" s="37">
        <v>297.435</v>
      </c>
      <c r="I201" s="37">
        <v>4.9</v>
      </c>
      <c r="K201" s="38">
        <f t="array" ref="K201">MMULT(A201:H201,betas)</f>
        <v>4.37965664</v>
      </c>
      <c r="L201" s="38">
        <f t="shared" si="1"/>
        <v>0.5203433601</v>
      </c>
      <c r="M201" s="38">
        <f t="shared" si="2"/>
        <v>0.2707572124</v>
      </c>
      <c r="P201" s="38">
        <f>(I201-ybar)^2</f>
        <v>0.9696913296</v>
      </c>
      <c r="S201" s="38">
        <f>(K201-ybar)^2</f>
        <v>2.265243002</v>
      </c>
      <c r="V201" s="38">
        <f t="shared" si="3"/>
        <v>0.1408867177</v>
      </c>
      <c r="Y201" s="38">
        <f t="shared" si="4"/>
        <v>0.07330946809</v>
      </c>
      <c r="AB201" s="38">
        <f t="shared" si="5"/>
        <v>0.02130254423</v>
      </c>
    </row>
    <row r="202">
      <c r="A202" s="36">
        <v>1.0</v>
      </c>
      <c r="B202" s="36">
        <v>12915.938</v>
      </c>
      <c r="C202" s="36">
        <v>8986.6</v>
      </c>
      <c r="D202" s="36">
        <v>900.511</v>
      </c>
      <c r="E202" s="36">
        <v>9533.8</v>
      </c>
      <c r="F202" s="36">
        <v>200.7</v>
      </c>
      <c r="G202" s="36">
        <v>1380.5</v>
      </c>
      <c r="H202" s="37">
        <v>298.061</v>
      </c>
      <c r="I202" s="37">
        <v>4.7</v>
      </c>
      <c r="K202" s="38">
        <f t="array" ref="K202">MMULT(A202:H202,betas)</f>
        <v>3.944567653</v>
      </c>
      <c r="L202" s="38">
        <f t="shared" si="1"/>
        <v>0.7554323471</v>
      </c>
      <c r="M202" s="38">
        <f t="shared" si="2"/>
        <v>0.5706780311</v>
      </c>
      <c r="P202" s="38">
        <f>(I202-ybar)^2</f>
        <v>1.403582955</v>
      </c>
      <c r="S202" s="38">
        <f>(K202-ybar)^2</f>
        <v>3.764226301</v>
      </c>
      <c r="V202" s="38">
        <f t="shared" si="3"/>
        <v>0.4311086445</v>
      </c>
      <c r="Y202" s="38">
        <f t="shared" si="4"/>
        <v>0.3256734152</v>
      </c>
      <c r="AB202" s="38">
        <f t="shared" si="5"/>
        <v>0.05526683181</v>
      </c>
    </row>
    <row r="203">
      <c r="A203" s="36">
        <v>1.0</v>
      </c>
      <c r="B203" s="36">
        <v>12962.462</v>
      </c>
      <c r="C203" s="36">
        <v>9035.0</v>
      </c>
      <c r="D203" s="36">
        <v>892.839</v>
      </c>
      <c r="E203" s="36">
        <v>9617.3</v>
      </c>
      <c r="F203" s="36">
        <v>202.7</v>
      </c>
      <c r="G203" s="36">
        <v>1369.2</v>
      </c>
      <c r="H203" s="37">
        <v>298.766</v>
      </c>
      <c r="I203" s="37">
        <v>4.7</v>
      </c>
      <c r="K203" s="38">
        <f t="array" ref="K203">MMULT(A203:H203,betas)</f>
        <v>4.419055262</v>
      </c>
      <c r="L203" s="38">
        <f t="shared" si="1"/>
        <v>0.2809447379</v>
      </c>
      <c r="M203" s="38">
        <f t="shared" si="2"/>
        <v>0.07892994576</v>
      </c>
      <c r="P203" s="38">
        <f>(I203-ybar)^2</f>
        <v>1.403582955</v>
      </c>
      <c r="S203" s="38">
        <f>(K203-ybar)^2</f>
        <v>2.148199694</v>
      </c>
      <c r="V203" s="38">
        <f t="shared" si="3"/>
        <v>0.02217495292</v>
      </c>
      <c r="Y203" s="38">
        <f t="shared" si="4"/>
        <v>0.006229936338</v>
      </c>
      <c r="AB203" s="38">
        <f t="shared" si="5"/>
        <v>0.2251384913</v>
      </c>
    </row>
    <row r="204">
      <c r="A204" s="36">
        <v>1.0</v>
      </c>
      <c r="B204" s="36">
        <v>12965.916</v>
      </c>
      <c r="C204" s="36">
        <v>9090.7</v>
      </c>
      <c r="D204" s="36">
        <v>892.002</v>
      </c>
      <c r="E204" s="36">
        <v>9662.5</v>
      </c>
      <c r="F204" s="36">
        <v>201.9</v>
      </c>
      <c r="G204" s="36">
        <v>1369.4</v>
      </c>
      <c r="H204" s="37">
        <v>299.593</v>
      </c>
      <c r="I204" s="37">
        <v>4.7</v>
      </c>
      <c r="K204" s="38">
        <f t="array" ref="K204">MMULT(A204:H204,betas)</f>
        <v>5.090911789</v>
      </c>
      <c r="L204" s="38">
        <f t="shared" si="1"/>
        <v>-0.3909117885</v>
      </c>
      <c r="M204" s="38">
        <f t="shared" si="2"/>
        <v>0.1528120264</v>
      </c>
      <c r="P204" s="38">
        <f>(I204-ybar)^2</f>
        <v>1.403582955</v>
      </c>
      <c r="S204" s="38">
        <f>(K204-ybar)^2</f>
        <v>0.6301458669</v>
      </c>
      <c r="V204" s="38">
        <f t="shared" si="3"/>
        <v>-0.05973602256</v>
      </c>
      <c r="Y204" s="38">
        <f t="shared" si="4"/>
        <v>0.02335151542</v>
      </c>
      <c r="AB204" s="38">
        <f t="shared" si="5"/>
        <v>0.4513911921</v>
      </c>
    </row>
    <row r="205">
      <c r="A205" s="36">
        <v>1.0</v>
      </c>
      <c r="B205" s="36">
        <v>13060.679</v>
      </c>
      <c r="C205" s="36">
        <v>9181.6</v>
      </c>
      <c r="D205" s="36">
        <v>894.404</v>
      </c>
      <c r="E205" s="36">
        <v>9788.8</v>
      </c>
      <c r="F205" s="36">
        <v>203.574</v>
      </c>
      <c r="G205" s="36">
        <v>1373.6</v>
      </c>
      <c r="H205" s="37">
        <v>300.32</v>
      </c>
      <c r="I205" s="37">
        <v>4.4</v>
      </c>
      <c r="K205" s="38">
        <f t="array" ref="K205">MMULT(A205:H205,betas)</f>
        <v>5.398745222</v>
      </c>
      <c r="L205" s="38">
        <f t="shared" si="1"/>
        <v>-0.9987452221</v>
      </c>
      <c r="M205" s="38">
        <f t="shared" si="2"/>
        <v>0.9974920186</v>
      </c>
      <c r="P205" s="38">
        <f>(I205-ybar)^2</f>
        <v>2.204420394</v>
      </c>
      <c r="S205" s="38">
        <f>(K205-ybar)^2</f>
        <v>0.2361802946</v>
      </c>
      <c r="V205" s="38">
        <f t="shared" si="3"/>
        <v>-0.9962403877</v>
      </c>
      <c r="Y205" s="38">
        <f t="shared" si="4"/>
        <v>0.9949903273</v>
      </c>
      <c r="AB205" s="38">
        <f t="shared" si="5"/>
        <v>0.3694614829</v>
      </c>
    </row>
    <row r="206">
      <c r="A206" s="36">
        <v>1.0</v>
      </c>
      <c r="B206" s="36">
        <v>13099.901</v>
      </c>
      <c r="C206" s="36">
        <v>9265.1</v>
      </c>
      <c r="D206" s="36">
        <v>882.766</v>
      </c>
      <c r="E206" s="36">
        <v>9830.2</v>
      </c>
      <c r="F206" s="36">
        <v>205.92</v>
      </c>
      <c r="G206" s="36">
        <v>1379.7</v>
      </c>
      <c r="H206" s="37">
        <v>300.977</v>
      </c>
      <c r="I206" s="37">
        <v>4.5</v>
      </c>
      <c r="K206" s="38">
        <f t="array" ref="K206">MMULT(A206:H206,betas)</f>
        <v>6.117841305</v>
      </c>
      <c r="L206" s="38">
        <f t="shared" si="1"/>
        <v>-1.617841305</v>
      </c>
      <c r="M206" s="38">
        <f t="shared" si="2"/>
        <v>2.617410487</v>
      </c>
      <c r="P206" s="38">
        <f>(I206-ybar)^2</f>
        <v>1.917474581</v>
      </c>
      <c r="S206" s="38">
        <f>(K206-ybar)^2</f>
        <v>0.05434131678</v>
      </c>
      <c r="V206" s="38">
        <f t="shared" si="3"/>
        <v>-4.234554798</v>
      </c>
      <c r="Y206" s="38">
        <f t="shared" si="4"/>
        <v>6.85083766</v>
      </c>
      <c r="AB206" s="38">
        <f t="shared" si="5"/>
        <v>0.3832799596</v>
      </c>
    </row>
    <row r="207">
      <c r="A207" s="36">
        <v>1.0</v>
      </c>
      <c r="B207" s="36">
        <v>13203.977</v>
      </c>
      <c r="C207" s="36">
        <v>9291.5</v>
      </c>
      <c r="D207" s="36">
        <v>898.713</v>
      </c>
      <c r="E207" s="36">
        <v>9842.7</v>
      </c>
      <c r="F207" s="36">
        <v>207.338</v>
      </c>
      <c r="G207" s="36">
        <v>1370.0</v>
      </c>
      <c r="H207" s="37">
        <v>301.714</v>
      </c>
      <c r="I207" s="37">
        <v>4.5</v>
      </c>
      <c r="K207" s="38">
        <f t="array" ref="K207">MMULT(A207:H207,betas)</f>
        <v>5.406771657</v>
      </c>
      <c r="L207" s="38">
        <f t="shared" si="1"/>
        <v>-0.9067716574</v>
      </c>
      <c r="M207" s="38">
        <f t="shared" si="2"/>
        <v>0.8222348387</v>
      </c>
      <c r="P207" s="38">
        <f>(I207-ybar)^2</f>
        <v>1.917474581</v>
      </c>
      <c r="S207" s="38">
        <f>(K207-ybar)^2</f>
        <v>0.2284432826</v>
      </c>
      <c r="V207" s="38">
        <f t="shared" si="3"/>
        <v>-0.7455792474</v>
      </c>
      <c r="Y207" s="38">
        <f t="shared" si="4"/>
        <v>0.6760701299</v>
      </c>
      <c r="AB207" s="38">
        <f t="shared" si="5"/>
        <v>0.5056200434</v>
      </c>
    </row>
    <row r="208">
      <c r="A208" s="36">
        <v>1.0</v>
      </c>
      <c r="B208" s="36">
        <v>13321.109</v>
      </c>
      <c r="C208" s="36">
        <v>9335.6</v>
      </c>
      <c r="D208" s="36">
        <v>918.983</v>
      </c>
      <c r="E208" s="36">
        <v>9883.9</v>
      </c>
      <c r="F208" s="36">
        <v>209.133</v>
      </c>
      <c r="G208" s="36">
        <v>1379.2</v>
      </c>
      <c r="H208" s="37">
        <v>302.509</v>
      </c>
      <c r="I208" s="37">
        <v>4.7</v>
      </c>
      <c r="K208" s="38">
        <f t="array" ref="K208">MMULT(A208:H208,betas)</f>
        <v>4.752047102</v>
      </c>
      <c r="L208" s="38">
        <f t="shared" si="1"/>
        <v>-0.05204710196</v>
      </c>
      <c r="M208" s="38">
        <f t="shared" si="2"/>
        <v>0.002708900823</v>
      </c>
      <c r="P208" s="38">
        <f>(I208-ybar)^2</f>
        <v>1.403582955</v>
      </c>
      <c r="S208" s="38">
        <f>(K208-ybar)^2</f>
        <v>1.282968427</v>
      </c>
      <c r="V208" s="38">
        <f t="shared" si="3"/>
        <v>-0.0001409904373</v>
      </c>
      <c r="Y208" s="38">
        <f t="shared" si="4"/>
        <v>0.000007338143667</v>
      </c>
      <c r="AB208" s="38">
        <f t="shared" si="5"/>
        <v>0.7305540657</v>
      </c>
    </row>
    <row r="209">
      <c r="A209" s="36">
        <v>1.0</v>
      </c>
      <c r="B209" s="36">
        <v>13391.249</v>
      </c>
      <c r="C209" s="36">
        <v>9363.6</v>
      </c>
      <c r="D209" s="36">
        <v>925.11</v>
      </c>
      <c r="E209" s="36">
        <v>9886.2</v>
      </c>
      <c r="F209" s="36">
        <v>212.495</v>
      </c>
      <c r="G209" s="36">
        <v>1377.4</v>
      </c>
      <c r="H209" s="37">
        <v>303.204</v>
      </c>
      <c r="I209" s="37">
        <v>4.8</v>
      </c>
      <c r="K209" s="38">
        <f t="array" ref="K209">MMULT(A209:H209,betas)</f>
        <v>4.573145983</v>
      </c>
      <c r="L209" s="38">
        <f t="shared" si="1"/>
        <v>0.2268540169</v>
      </c>
      <c r="M209" s="38">
        <f t="shared" si="2"/>
        <v>0.05146274499</v>
      </c>
      <c r="P209" s="38">
        <f>(I209-ybar)^2</f>
        <v>1.176637142</v>
      </c>
      <c r="S209" s="38">
        <f>(K209-ybar)^2</f>
        <v>1.720250178</v>
      </c>
      <c r="V209" s="38">
        <f t="shared" si="3"/>
        <v>0.01167453042</v>
      </c>
      <c r="Y209" s="38">
        <f t="shared" si="4"/>
        <v>0.002648414122</v>
      </c>
      <c r="AB209" s="38">
        <f t="shared" si="5"/>
        <v>0.07778583411</v>
      </c>
    </row>
    <row r="210">
      <c r="A210" s="36">
        <v>1.0</v>
      </c>
      <c r="B210" s="36">
        <v>13366.865</v>
      </c>
      <c r="C210" s="36">
        <v>9349.6</v>
      </c>
      <c r="D210" s="36">
        <v>943.372</v>
      </c>
      <c r="E210" s="36">
        <v>9826.8</v>
      </c>
      <c r="F210" s="36">
        <v>213.997</v>
      </c>
      <c r="G210" s="36">
        <v>1384.0</v>
      </c>
      <c r="H210" s="37">
        <v>303.803</v>
      </c>
      <c r="I210" s="37">
        <v>4.9</v>
      </c>
      <c r="K210" s="38">
        <f t="array" ref="K210">MMULT(A210:H210,betas)</f>
        <v>4.721026952</v>
      </c>
      <c r="L210" s="38">
        <f t="shared" si="1"/>
        <v>0.1789730482</v>
      </c>
      <c r="M210" s="38">
        <f t="shared" si="2"/>
        <v>0.03203135197</v>
      </c>
      <c r="P210" s="38">
        <f>(I210-ybar)^2</f>
        <v>0.9696913296</v>
      </c>
      <c r="S210" s="38">
        <f>(K210-ybar)^2</f>
        <v>1.354202606</v>
      </c>
      <c r="V210" s="38">
        <f t="shared" si="3"/>
        <v>0.005732748699</v>
      </c>
      <c r="Y210" s="38">
        <f t="shared" si="4"/>
        <v>0.001026007509</v>
      </c>
      <c r="AB210" s="38">
        <f t="shared" si="5"/>
        <v>0.002292587169</v>
      </c>
    </row>
    <row r="211">
      <c r="A211" s="36">
        <v>1.0</v>
      </c>
      <c r="B211" s="36">
        <v>13415.266</v>
      </c>
      <c r="C211" s="36">
        <v>9351.0</v>
      </c>
      <c r="D211" s="36">
        <v>961.28</v>
      </c>
      <c r="E211" s="36">
        <v>10059.0</v>
      </c>
      <c r="F211" s="36">
        <v>218.61</v>
      </c>
      <c r="G211" s="36">
        <v>1409.3</v>
      </c>
      <c r="H211" s="37">
        <v>304.483</v>
      </c>
      <c r="I211" s="37">
        <v>5.4</v>
      </c>
      <c r="K211" s="38">
        <f t="array" ref="K211">MMULT(A211:H211,betas)</f>
        <v>5.21538044</v>
      </c>
      <c r="L211" s="38">
        <f t="shared" si="1"/>
        <v>0.1846195596</v>
      </c>
      <c r="M211" s="38">
        <f t="shared" si="2"/>
        <v>0.03408438179</v>
      </c>
      <c r="P211" s="38">
        <f>(I211-ybar)^2</f>
        <v>0.2349622655</v>
      </c>
      <c r="S211" s="38">
        <f>(K211-ybar)^2</f>
        <v>0.44802758</v>
      </c>
      <c r="V211" s="38">
        <f t="shared" si="3"/>
        <v>0.006292643555</v>
      </c>
      <c r="Y211" s="38">
        <f t="shared" si="4"/>
        <v>0.001161745082</v>
      </c>
      <c r="AB211" s="38">
        <f t="shared" si="5"/>
        <v>0.00003188309144</v>
      </c>
    </row>
    <row r="212">
      <c r="A212" s="36">
        <v>1.0</v>
      </c>
      <c r="B212" s="36">
        <v>13324.6</v>
      </c>
      <c r="C212" s="36">
        <v>9267.7</v>
      </c>
      <c r="D212" s="36">
        <v>991.551</v>
      </c>
      <c r="E212" s="36">
        <v>9838.3</v>
      </c>
      <c r="F212" s="36">
        <v>216.889</v>
      </c>
      <c r="G212" s="36">
        <v>1474.7</v>
      </c>
      <c r="H212" s="37">
        <v>305.27</v>
      </c>
      <c r="I212" s="37">
        <v>6.0</v>
      </c>
      <c r="K212" s="38">
        <f t="array" ref="K212">MMULT(A212:H212,betas)</f>
        <v>4.624841059</v>
      </c>
      <c r="L212" s="38">
        <f t="shared" si="1"/>
        <v>1.375158941</v>
      </c>
      <c r="M212" s="38">
        <f t="shared" si="2"/>
        <v>1.891062112</v>
      </c>
      <c r="P212" s="38">
        <f>(I212-ybar)^2</f>
        <v>0.01328738868</v>
      </c>
      <c r="S212" s="38">
        <f>(K212-ybar)^2</f>
        <v>1.587317785</v>
      </c>
      <c r="V212" s="38">
        <f t="shared" si="3"/>
        <v>2.600510972</v>
      </c>
      <c r="Y212" s="38">
        <f t="shared" si="4"/>
        <v>3.576115913</v>
      </c>
      <c r="AB212" s="38">
        <f t="shared" si="5"/>
        <v>1.417384018</v>
      </c>
    </row>
    <row r="213">
      <c r="A213" s="36">
        <v>1.0</v>
      </c>
      <c r="B213" s="36">
        <v>13141.92</v>
      </c>
      <c r="C213" s="36">
        <v>9195.3</v>
      </c>
      <c r="D213" s="36">
        <v>1007.273</v>
      </c>
      <c r="E213" s="36">
        <v>9920.4</v>
      </c>
      <c r="F213" s="36">
        <v>212.174</v>
      </c>
      <c r="G213" s="36">
        <v>1576.5</v>
      </c>
      <c r="H213" s="37">
        <v>305.952</v>
      </c>
      <c r="I213" s="37">
        <v>6.9</v>
      </c>
      <c r="K213" s="38">
        <f t="array" ref="K213">MMULT(A213:H213,betas)</f>
        <v>5.76008319</v>
      </c>
      <c r="L213" s="38">
        <f t="shared" si="1"/>
        <v>1.13991681</v>
      </c>
      <c r="M213" s="38">
        <f t="shared" si="2"/>
        <v>1.299410335</v>
      </c>
      <c r="P213" s="38">
        <f>(I213-ybar)^2</f>
        <v>1.030775073</v>
      </c>
      <c r="S213" s="38">
        <f>(K213-ybar)^2</f>
        <v>0.015536594</v>
      </c>
      <c r="V213" s="38">
        <f t="shared" si="3"/>
        <v>1.481219684</v>
      </c>
      <c r="Y213" s="38">
        <f t="shared" si="4"/>
        <v>1.688467217</v>
      </c>
      <c r="AB213" s="38">
        <f t="shared" si="5"/>
        <v>0.05533885994</v>
      </c>
    </row>
    <row r="214">
      <c r="A214" s="36">
        <v>1.0</v>
      </c>
      <c r="B214" s="36">
        <v>12925.41</v>
      </c>
      <c r="C214" s="36">
        <v>9209.2</v>
      </c>
      <c r="D214" s="36">
        <v>996.287</v>
      </c>
      <c r="E214" s="36">
        <v>9926.4</v>
      </c>
      <c r="F214" s="36">
        <v>212.671</v>
      </c>
      <c r="G214" s="36">
        <v>1592.8</v>
      </c>
      <c r="H214" s="37">
        <v>306.547</v>
      </c>
      <c r="I214" s="37">
        <v>8.1</v>
      </c>
      <c r="K214" s="38">
        <f t="array" ref="K214">MMULT(A214:H214,betas)</f>
        <v>8.557351249</v>
      </c>
      <c r="L214" s="38">
        <f t="shared" si="1"/>
        <v>-0.4573512486</v>
      </c>
      <c r="M214" s="38">
        <f t="shared" si="2"/>
        <v>0.2091701646</v>
      </c>
      <c r="P214" s="38">
        <f>(I214-ybar)^2</f>
        <v>4.90742532</v>
      </c>
      <c r="S214" s="38">
        <f>(K214-ybar)^2</f>
        <v>7.142909341</v>
      </c>
      <c r="V214" s="38">
        <f t="shared" si="3"/>
        <v>-0.09566423594</v>
      </c>
      <c r="Y214" s="38">
        <f t="shared" si="4"/>
        <v>0.04375215775</v>
      </c>
      <c r="AB214" s="38">
        <f t="shared" si="5"/>
        <v>2.551265252</v>
      </c>
    </row>
    <row r="215">
      <c r="A215" s="36">
        <v>1.0</v>
      </c>
      <c r="B215" s="36">
        <v>12901.504</v>
      </c>
      <c r="C215" s="36">
        <v>9189.0</v>
      </c>
      <c r="D215" s="36">
        <v>1023.528</v>
      </c>
      <c r="E215" s="36">
        <v>10077.5</v>
      </c>
      <c r="F215" s="36">
        <v>214.469</v>
      </c>
      <c r="G215" s="36">
        <v>1653.6</v>
      </c>
      <c r="H215" s="37">
        <v>307.226</v>
      </c>
      <c r="I215" s="37">
        <v>9.2</v>
      </c>
      <c r="K215" s="38">
        <f t="array" ref="K215">MMULT(A215:H215,betas)</f>
        <v>9.10811786</v>
      </c>
      <c r="L215" s="38">
        <f t="shared" si="1"/>
        <v>0.09188213961</v>
      </c>
      <c r="M215" s="38">
        <f t="shared" si="2"/>
        <v>0.008442327579</v>
      </c>
      <c r="P215" s="38">
        <f>(I215-ybar)^2</f>
        <v>10.99102138</v>
      </c>
      <c r="S215" s="38">
        <f>(K215-ybar)^2</f>
        <v>10.39023533</v>
      </c>
      <c r="V215" s="38">
        <f t="shared" si="3"/>
        <v>0.0007756991213</v>
      </c>
      <c r="Y215" s="38">
        <f t="shared" si="4"/>
        <v>0.00007127289496</v>
      </c>
      <c r="AB215" s="38">
        <f t="shared" si="5"/>
        <v>0.3016573147</v>
      </c>
    </row>
    <row r="216">
      <c r="A216" s="36">
        <v>1.0</v>
      </c>
      <c r="B216" s="36">
        <v>12990.341</v>
      </c>
      <c r="C216" s="36">
        <v>9256.0</v>
      </c>
      <c r="D216" s="36">
        <v>1044.088</v>
      </c>
      <c r="E216" s="36">
        <v>10040.6</v>
      </c>
      <c r="F216" s="36">
        <v>216.385</v>
      </c>
      <c r="G216" s="36">
        <v>1673.9</v>
      </c>
      <c r="H216" s="37">
        <v>308.013</v>
      </c>
      <c r="I216" s="37">
        <v>9.6</v>
      </c>
      <c r="K216" s="38">
        <f t="array" ref="K216">MMULT(A216:H216,betas)</f>
        <v>8.72729018</v>
      </c>
      <c r="L216" s="38">
        <f t="shared" si="1"/>
        <v>0.8727098198</v>
      </c>
      <c r="M216" s="38">
        <f t="shared" si="2"/>
        <v>0.7616224297</v>
      </c>
      <c r="P216" s="38">
        <f>(I216-ybar)^2</f>
        <v>13.80323813</v>
      </c>
      <c r="S216" s="38">
        <f>(K216-ybar)^2</f>
        <v>8.080153699</v>
      </c>
      <c r="V216" s="38">
        <f t="shared" si="3"/>
        <v>0.6646753734</v>
      </c>
      <c r="Y216" s="38">
        <f t="shared" si="4"/>
        <v>0.5800687253</v>
      </c>
      <c r="AB216" s="38">
        <f t="shared" si="5"/>
        <v>0.6096918662</v>
      </c>
    </row>
  </sheetData>
  <mergeCells count="1">
    <mergeCell ref="A12:H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22.13"/>
  </cols>
  <sheetData>
    <row r="1">
      <c r="A1" s="29"/>
      <c r="B1" s="29" t="s">
        <v>81</v>
      </c>
      <c r="K1" s="25" t="s">
        <v>82</v>
      </c>
      <c r="L1" s="26"/>
      <c r="M1" s="25" t="s">
        <v>83</v>
      </c>
    </row>
    <row r="2">
      <c r="A2" s="39"/>
      <c r="B2" s="32" t="s">
        <v>29</v>
      </c>
      <c r="C2" s="32" t="s">
        <v>30</v>
      </c>
      <c r="D2" s="32" t="s">
        <v>31</v>
      </c>
      <c r="E2" s="32" t="s">
        <v>32</v>
      </c>
      <c r="F2" s="32" t="s">
        <v>33</v>
      </c>
      <c r="G2" s="32" t="s">
        <v>34</v>
      </c>
      <c r="H2" s="32" t="s">
        <v>35</v>
      </c>
      <c r="I2" s="33" t="s">
        <v>36</v>
      </c>
      <c r="K2" s="34"/>
      <c r="M2" s="34"/>
    </row>
    <row r="3">
      <c r="A3" s="40" t="s">
        <v>29</v>
      </c>
      <c r="B3" s="27">
        <f t="array" ref="B3:I10">MINVERSE(MMULT(TRANSPOSE(X),X))</f>
        <v>28.91706357</v>
      </c>
      <c r="C3" s="27">
        <v>0.002089937136576689</v>
      </c>
      <c r="D3" s="27">
        <v>-0.00629625622643356</v>
      </c>
      <c r="E3" s="27">
        <v>-0.0026476645707965343</v>
      </c>
      <c r="F3" s="27">
        <v>0.005561860788427286</v>
      </c>
      <c r="G3" s="27">
        <v>0.010226466863338541</v>
      </c>
      <c r="H3" s="27">
        <v>0.0018844431253680447</v>
      </c>
      <c r="I3" s="41">
        <v>-0.18244341898729446</v>
      </c>
      <c r="K3" s="38">
        <v>1.0</v>
      </c>
      <c r="M3" s="38">
        <f t="array" ref="M3">INDEX(XTXI,K3,K3)</f>
        <v>28.91706357</v>
      </c>
    </row>
    <row r="4">
      <c r="A4" s="40" t="s">
        <v>30</v>
      </c>
      <c r="B4" s="27">
        <v>0.002089937136581258</v>
      </c>
      <c r="C4" s="27">
        <v>6.782938330417758E-7</v>
      </c>
      <c r="D4" s="27">
        <v>-1.0604287979059337E-6</v>
      </c>
      <c r="E4" s="27">
        <v>3.57969051528952E-8</v>
      </c>
      <c r="F4" s="27">
        <v>3.7418458599572036E-7</v>
      </c>
      <c r="G4" s="27">
        <v>-1.8510693514781633E-6</v>
      </c>
      <c r="H4" s="27">
        <v>1.3144779261457276E-7</v>
      </c>
      <c r="I4" s="41">
        <v>-1.5748502552081634E-5</v>
      </c>
      <c r="K4" s="38">
        <v>2.0</v>
      </c>
      <c r="M4" s="38">
        <f t="array" ref="M4">INDEX(XTXI,K4,K4)</f>
        <v>0.000000678293833</v>
      </c>
    </row>
    <row r="5">
      <c r="A5" s="40" t="s">
        <v>31</v>
      </c>
      <c r="B5" s="27">
        <v>-0.006296256226444563</v>
      </c>
      <c r="C5" s="27">
        <v>-1.0604287979058081E-6</v>
      </c>
      <c r="D5" s="27">
        <v>2.7451922876567848E-6</v>
      </c>
      <c r="E5" s="27">
        <v>2.87742149973768E-7</v>
      </c>
      <c r="F5" s="27">
        <v>-1.8911080530666376E-6</v>
      </c>
      <c r="G5" s="27">
        <v>4.640062288143323E-6</v>
      </c>
      <c r="H5" s="27">
        <v>-6.838274535547901E-7</v>
      </c>
      <c r="I5" s="41">
        <v>4.391950239182686E-5</v>
      </c>
      <c r="K5" s="38">
        <v>3.0</v>
      </c>
      <c r="M5" s="38">
        <f t="array" ref="M5">INDEX(XTXI,K5,K5)</f>
        <v>0.000002745192288</v>
      </c>
    </row>
    <row r="6">
      <c r="A6" s="40" t="s">
        <v>32</v>
      </c>
      <c r="B6" s="27">
        <v>-0.0026476645707937383</v>
      </c>
      <c r="C6" s="27">
        <v>3.579690515342978E-8</v>
      </c>
      <c r="D6" s="27">
        <v>2.877421499722927E-7</v>
      </c>
      <c r="E6" s="27">
        <v>1.4262112553250936E-6</v>
      </c>
      <c r="F6" s="27">
        <v>-4.647811001956061E-7</v>
      </c>
      <c r="G6" s="27">
        <v>-1.6678672078962173E-6</v>
      </c>
      <c r="H6" s="27">
        <v>-4.285605114666209E-7</v>
      </c>
      <c r="I6" s="41">
        <v>1.244939582446777E-5</v>
      </c>
      <c r="K6" s="38">
        <v>4.0</v>
      </c>
      <c r="M6" s="38">
        <f t="array" ref="M6">INDEX(XTXI,K6,K6)</f>
        <v>0.000001426211255</v>
      </c>
    </row>
    <row r="7">
      <c r="A7" s="40" t="s">
        <v>33</v>
      </c>
      <c r="B7" s="27">
        <v>0.005561860788433239</v>
      </c>
      <c r="C7" s="27">
        <v>3.7418458599534544E-7</v>
      </c>
      <c r="D7" s="27">
        <v>-1.8911080530659225E-6</v>
      </c>
      <c r="E7" s="27">
        <v>-4.6478110019665106E-7</v>
      </c>
      <c r="F7" s="27">
        <v>1.8556643407308716E-6</v>
      </c>
      <c r="G7" s="27">
        <v>-3.061435778044047E-6</v>
      </c>
      <c r="H7" s="27">
        <v>6.234222392751373E-7</v>
      </c>
      <c r="I7" s="41">
        <v>-3.6624420749963875E-5</v>
      </c>
      <c r="K7" s="38">
        <v>5.0</v>
      </c>
      <c r="M7" s="38">
        <f t="array" ref="M7">INDEX(XTXI,K7,K7)</f>
        <v>0.000001855664341</v>
      </c>
    </row>
    <row r="8">
      <c r="A8" s="40" t="s">
        <v>34</v>
      </c>
      <c r="B8" s="27">
        <v>0.010226466863277094</v>
      </c>
      <c r="C8" s="27">
        <v>-1.8510693514855276E-6</v>
      </c>
      <c r="D8" s="27">
        <v>4.640062288162418E-6</v>
      </c>
      <c r="E8" s="27">
        <v>-1.6678672078925829E-6</v>
      </c>
      <c r="F8" s="27">
        <v>-3.0614357780581387E-6</v>
      </c>
      <c r="G8" s="27">
        <v>1.3720006556630155E-4</v>
      </c>
      <c r="H8" s="27">
        <v>-8.554798231829952E-6</v>
      </c>
      <c r="I8" s="41">
        <v>-4.416506492467035E-5</v>
      </c>
      <c r="K8" s="38">
        <v>6.0</v>
      </c>
      <c r="M8" s="38">
        <f t="array" ref="M8">INDEX(XTXI,K8,K8)</f>
        <v>0.0001372000656</v>
      </c>
    </row>
    <row r="9">
      <c r="A9" s="40" t="s">
        <v>35</v>
      </c>
      <c r="B9" s="27">
        <v>0.0018844431253703818</v>
      </c>
      <c r="C9" s="27">
        <v>1.3144779261460251E-7</v>
      </c>
      <c r="D9" s="27">
        <v>-6.838274535547734E-7</v>
      </c>
      <c r="E9" s="27">
        <v>-4.285605114669476E-7</v>
      </c>
      <c r="F9" s="27">
        <v>6.234222392751908E-7</v>
      </c>
      <c r="G9" s="27">
        <v>-8.554798231825578E-6</v>
      </c>
      <c r="H9" s="27">
        <v>1.3904176041638792E-6</v>
      </c>
      <c r="I9" s="41">
        <v>-1.080496580866601E-5</v>
      </c>
      <c r="K9" s="38">
        <v>7.0</v>
      </c>
      <c r="M9" s="38">
        <f t="array" ref="M9">INDEX(XTXI,K9,K9)</f>
        <v>0.000001390417604</v>
      </c>
    </row>
    <row r="10">
      <c r="A10" s="42" t="s">
        <v>36</v>
      </c>
      <c r="B10" s="43">
        <v>-0.18244341898732974</v>
      </c>
      <c r="C10" s="43">
        <v>-1.574850255205513E-5</v>
      </c>
      <c r="D10" s="43">
        <v>4.391950239176455E-5</v>
      </c>
      <c r="E10" s="43">
        <v>1.2449395824488306E-5</v>
      </c>
      <c r="F10" s="43">
        <v>-3.6624420749932806E-5</v>
      </c>
      <c r="G10" s="43">
        <v>-4.416506492507844E-5</v>
      </c>
      <c r="H10" s="43">
        <v>-1.0804965808652832E-5</v>
      </c>
      <c r="I10" s="44">
        <v>0.0011777563699548045</v>
      </c>
      <c r="K10" s="45">
        <v>8.0</v>
      </c>
      <c r="M10" s="45">
        <f t="array" ref="M10">INDEX(XTXI,K10,K10)</f>
        <v>0.00117775637</v>
      </c>
    </row>
  </sheetData>
  <mergeCells count="1">
    <mergeCell ref="B1:I1"/>
  </mergeCells>
  <drawing r:id="rId1"/>
</worksheet>
</file>