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18855" windowHeight="8445" tabRatio="387"/>
  </bookViews>
  <sheets>
    <sheet name="Feuil1" sheetId="1" r:id="rId1"/>
    <sheet name="Feuil2" sheetId="2" r:id="rId2"/>
    <sheet name="Feuil3" sheetId="3" r:id="rId3"/>
  </sheets>
  <calcPr calcId="124519"/>
</workbook>
</file>

<file path=xl/calcChain.xml><?xml version="1.0" encoding="utf-8"?>
<calcChain xmlns="http://schemas.openxmlformats.org/spreadsheetml/2006/main">
  <c r="D10" i="1"/>
  <c r="K9"/>
  <c r="K4"/>
  <c r="G14"/>
  <c r="G13"/>
  <c r="G12"/>
  <c r="G11"/>
  <c r="G10"/>
  <c r="G8"/>
  <c r="I5"/>
  <c r="K15"/>
  <c r="K5"/>
  <c r="K25"/>
  <c r="K24"/>
  <c r="K23"/>
  <c r="K22"/>
  <c r="K21"/>
  <c r="K20"/>
  <c r="K19"/>
  <c r="K18"/>
  <c r="K17"/>
  <c r="K16"/>
  <c r="K14"/>
  <c r="K13"/>
  <c r="K26"/>
  <c r="L25"/>
  <c r="M25" s="1"/>
  <c r="N25" s="1"/>
  <c r="L26"/>
  <c r="M26" s="1"/>
  <c r="P26" s="1"/>
  <c r="K12"/>
  <c r="K11"/>
  <c r="K10"/>
  <c r="K8"/>
  <c r="K7"/>
  <c r="K6"/>
  <c r="L6"/>
  <c r="M6" s="1"/>
  <c r="N6" s="1"/>
  <c r="L7"/>
  <c r="M7" s="1"/>
  <c r="N7" s="1"/>
  <c r="L8"/>
  <c r="M8" s="1"/>
  <c r="N8" s="1"/>
  <c r="L9"/>
  <c r="M9" s="1"/>
  <c r="N9" s="1"/>
  <c r="L11"/>
  <c r="M11" s="1"/>
  <c r="N11" s="1"/>
  <c r="L12"/>
  <c r="M12" s="1"/>
  <c r="N12" s="1"/>
  <c r="L13"/>
  <c r="M13" s="1"/>
  <c r="N13" s="1"/>
  <c r="L14"/>
  <c r="M14" s="1"/>
  <c r="N14" s="1"/>
  <c r="L15"/>
  <c r="M15" s="1"/>
  <c r="N15" s="1"/>
  <c r="L16"/>
  <c r="M16" s="1"/>
  <c r="N16" s="1"/>
  <c r="L17"/>
  <c r="M17" s="1"/>
  <c r="N17" s="1"/>
  <c r="L18"/>
  <c r="M18" s="1"/>
  <c r="N18" s="1"/>
  <c r="L19"/>
  <c r="M19" s="1"/>
  <c r="N19" s="1"/>
  <c r="L20"/>
  <c r="M20" s="1"/>
  <c r="N20" s="1"/>
  <c r="L21"/>
  <c r="M21" s="1"/>
  <c r="N21" s="1"/>
  <c r="L22"/>
  <c r="M22" s="1"/>
  <c r="N22" s="1"/>
  <c r="L23"/>
  <c r="M23" s="1"/>
  <c r="N23" s="1"/>
  <c r="L24"/>
  <c r="M24" s="1"/>
  <c r="N24" s="1"/>
  <c r="L5"/>
  <c r="M5" s="1"/>
  <c r="N5" s="1"/>
  <c r="L4"/>
  <c r="M4" s="1"/>
  <c r="N4" s="1"/>
  <c r="I23"/>
  <c r="I24"/>
  <c r="I17"/>
  <c r="I18"/>
  <c r="I19"/>
  <c r="I20"/>
  <c r="I21"/>
  <c r="I22"/>
  <c r="I6"/>
  <c r="I7"/>
  <c r="I8"/>
  <c r="I9"/>
  <c r="I10"/>
  <c r="I11"/>
  <c r="I12"/>
  <c r="I13"/>
  <c r="I14"/>
  <c r="I15"/>
  <c r="I16"/>
  <c r="I4"/>
  <c r="N26" l="1"/>
  <c r="P4"/>
  <c r="P25"/>
  <c r="P24"/>
  <c r="P23"/>
  <c r="P22"/>
  <c r="P21"/>
  <c r="P20"/>
  <c r="P19"/>
  <c r="P18"/>
  <c r="P17"/>
  <c r="P16"/>
  <c r="P14"/>
  <c r="P13"/>
  <c r="P12"/>
  <c r="P11"/>
  <c r="P9"/>
  <c r="P7"/>
  <c r="P6"/>
  <c r="P5"/>
  <c r="P8"/>
  <c r="L10"/>
  <c r="M10" s="1"/>
  <c r="P15"/>
  <c r="N10" l="1"/>
  <c r="P10"/>
</calcChain>
</file>

<file path=xl/sharedStrings.xml><?xml version="1.0" encoding="utf-8"?>
<sst xmlns="http://schemas.openxmlformats.org/spreadsheetml/2006/main" count="36" uniqueCount="33">
  <si>
    <t>DEVISE</t>
  </si>
  <si>
    <t>Ariary</t>
  </si>
  <si>
    <t>Pound</t>
  </si>
  <si>
    <t>USD</t>
  </si>
  <si>
    <t>pound</t>
  </si>
  <si>
    <t>bonus</t>
  </si>
  <si>
    <t>1 euro</t>
  </si>
  <si>
    <t>%</t>
  </si>
  <si>
    <t>Payment Fee</t>
  </si>
  <si>
    <t>Visa/ M.C.</t>
  </si>
  <si>
    <t>Conversion</t>
  </si>
  <si>
    <t>EURO</t>
  </si>
  <si>
    <t>PUBG Mobile Global</t>
  </si>
  <si>
    <t>Sell Price (Ar)</t>
  </si>
  <si>
    <t xml:space="preserve"> UC</t>
  </si>
  <si>
    <t>base UC</t>
  </si>
  <si>
    <t>Buy Price (Ar)</t>
  </si>
  <si>
    <t>HJ GAME</t>
  </si>
  <si>
    <t>Oliva RANDRIANARIJAONA</t>
  </si>
  <si>
    <t>4 300 (63 uc)</t>
  </si>
  <si>
    <t>13 000(198 uc)</t>
  </si>
  <si>
    <t>206 000 (4 000 uc)</t>
  </si>
  <si>
    <t>41 000 (690 uc)</t>
  </si>
  <si>
    <t>BECHMARKING</t>
  </si>
  <si>
    <t>dim img</t>
  </si>
  <si>
    <t>Buy Price + 14%</t>
  </si>
  <si>
    <t>S19 Royal Pack</t>
  </si>
  <si>
    <t>S19 Elite Plus Pack</t>
  </si>
  <si>
    <t>Profit (Ar)</t>
  </si>
  <si>
    <t>usd</t>
  </si>
  <si>
    <t>Processing Fee (usd)</t>
  </si>
  <si>
    <t>Price usd</t>
  </si>
  <si>
    <t>Total Price (usd)</t>
  </si>
</sst>
</file>

<file path=xl/styles.xml><?xml version="1.0" encoding="utf-8"?>
<styleSheet xmlns="http://schemas.openxmlformats.org/spreadsheetml/2006/main">
  <numFmts count="3">
    <numFmt numFmtId="43" formatCode="_-* #,##0.00\ _€_-;\-* #,##0.00\ _€_-;_-* &quot;-&quot;??\ _€_-;_-@_-"/>
    <numFmt numFmtId="164" formatCode="_-* #,##0\ _€_-;\-* #,##0\ _€_-;_-* &quot;-&quot;??\ _€_-;_-@_-"/>
    <numFmt numFmtId="165" formatCode="_-* #,##0.0000\ _€_-;\-* #,##0.0000\ _€_-;_-* &quot;-&quot;??\ _€_-;_-@_-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0" tint="-0.499984740745262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/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/>
      <right style="thin">
        <color theme="1" tint="0.499984740745262"/>
      </right>
      <top/>
      <bottom/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 style="thin">
        <color theme="1" tint="0.499984740745262"/>
      </right>
      <top/>
      <bottom/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/>
      </right>
      <top style="thin">
        <color theme="1" tint="0.499984740745262"/>
      </top>
      <bottom/>
      <diagonal/>
    </border>
    <border>
      <left style="thin">
        <color theme="1" tint="0.499984740745262"/>
      </left>
      <right style="thin">
        <color theme="1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/>
      </right>
      <top/>
      <bottom/>
      <diagonal/>
    </border>
    <border>
      <left style="thin">
        <color theme="1" tint="0.499984740745262"/>
      </left>
      <right style="thin">
        <color theme="1"/>
      </right>
      <top/>
      <bottom style="thin">
        <color theme="1" tint="0.499984740745262"/>
      </bottom>
      <diagonal/>
    </border>
    <border>
      <left style="thin">
        <color theme="1"/>
      </left>
      <right/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 tint="0.499984740745262"/>
      </right>
      <top/>
      <bottom/>
      <diagonal/>
    </border>
    <border>
      <left style="thin">
        <color theme="1"/>
      </left>
      <right style="thin">
        <color theme="1" tint="0.499984740745262"/>
      </right>
      <top/>
      <bottom style="thin">
        <color theme="1" tint="0.499984740745262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8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Border="1" applyAlignment="1"/>
    <xf numFmtId="0" fontId="0" fillId="0" borderId="1" xfId="0" applyNumberFormat="1" applyBorder="1" applyAlignment="1">
      <alignment horizontal="center"/>
    </xf>
    <xf numFmtId="10" fontId="0" fillId="0" borderId="1" xfId="0" applyNumberFormat="1" applyBorder="1" applyAlignment="1">
      <alignment horizontal="center"/>
    </xf>
    <xf numFmtId="43" fontId="0" fillId="0" borderId="0" xfId="1" applyFont="1"/>
    <xf numFmtId="164" fontId="0" fillId="0" borderId="0" xfId="1" applyNumberFormat="1" applyFont="1"/>
    <xf numFmtId="164" fontId="3" fillId="0" borderId="0" xfId="1" applyNumberFormat="1" applyFont="1"/>
    <xf numFmtId="43" fontId="0" fillId="0" borderId="0" xfId="1" applyFont="1" applyAlignment="1">
      <alignment horizontal="right"/>
    </xf>
    <xf numFmtId="164" fontId="0" fillId="0" borderId="11" xfId="1" applyNumberFormat="1" applyFont="1" applyBorder="1"/>
    <xf numFmtId="43" fontId="0" fillId="0" borderId="11" xfId="1" applyFont="1" applyBorder="1" applyAlignment="1">
      <alignment horizontal="right"/>
    </xf>
    <xf numFmtId="0" fontId="0" fillId="0" borderId="3" xfId="0" applyBorder="1"/>
    <xf numFmtId="0" fontId="0" fillId="0" borderId="7" xfId="0" applyBorder="1"/>
    <xf numFmtId="164" fontId="0" fillId="0" borderId="2" xfId="1" applyNumberFormat="1" applyFont="1" applyFill="1" applyBorder="1" applyAlignment="1">
      <alignment horizontal="center"/>
    </xf>
    <xf numFmtId="43" fontId="0" fillId="0" borderId="2" xfId="1" applyFont="1" applyFill="1" applyBorder="1" applyAlignment="1">
      <alignment horizontal="center"/>
    </xf>
    <xf numFmtId="0" fontId="0" fillId="0" borderId="13" xfId="0" applyBorder="1" applyAlignment="1">
      <alignment horizontal="center"/>
    </xf>
    <xf numFmtId="43" fontId="0" fillId="0" borderId="0" xfId="0" applyNumberFormat="1" applyBorder="1"/>
    <xf numFmtId="43" fontId="0" fillId="0" borderId="10" xfId="1" applyFont="1" applyBorder="1" applyAlignment="1">
      <alignment horizontal="right"/>
    </xf>
    <xf numFmtId="43" fontId="0" fillId="0" borderId="11" xfId="1" applyFont="1" applyBorder="1"/>
    <xf numFmtId="165" fontId="0" fillId="0" borderId="2" xfId="1" applyNumberFormat="1" applyFont="1" applyFill="1" applyBorder="1" applyAlignment="1">
      <alignment horizontal="center"/>
    </xf>
    <xf numFmtId="165" fontId="0" fillId="0" borderId="11" xfId="1" applyNumberFormat="1" applyFont="1" applyBorder="1"/>
    <xf numFmtId="165" fontId="0" fillId="0" borderId="0" xfId="1" applyNumberFormat="1" applyFont="1"/>
    <xf numFmtId="43" fontId="0" fillId="0" borderId="1" xfId="1" applyFont="1" applyBorder="1" applyAlignment="1">
      <alignment horizontal="center"/>
    </xf>
    <xf numFmtId="43" fontId="0" fillId="0" borderId="2" xfId="1" applyFont="1" applyBorder="1" applyAlignment="1">
      <alignment horizontal="center"/>
    </xf>
    <xf numFmtId="164" fontId="3" fillId="0" borderId="3" xfId="1" applyNumberFormat="1" applyFont="1" applyBorder="1"/>
    <xf numFmtId="164" fontId="3" fillId="0" borderId="4" xfId="1" applyNumberFormat="1" applyFont="1" applyBorder="1"/>
    <xf numFmtId="43" fontId="0" fillId="0" borderId="4" xfId="1" applyFont="1" applyBorder="1"/>
    <xf numFmtId="164" fontId="3" fillId="0" borderId="0" xfId="1" applyNumberFormat="1" applyFont="1" applyBorder="1"/>
    <xf numFmtId="164" fontId="3" fillId="0" borderId="13" xfId="1" applyNumberFormat="1" applyFont="1" applyFill="1" applyBorder="1" applyAlignment="1">
      <alignment horizontal="center"/>
    </xf>
    <xf numFmtId="164" fontId="3" fillId="0" borderId="2" xfId="1" applyNumberFormat="1" applyFont="1" applyFill="1" applyBorder="1" applyAlignment="1">
      <alignment horizontal="center"/>
    </xf>
    <xf numFmtId="164" fontId="3" fillId="0" borderId="11" xfId="1" applyNumberFormat="1" applyFont="1" applyBorder="1"/>
    <xf numFmtId="43" fontId="0" fillId="0" borderId="0" xfId="1" applyFont="1" applyAlignment="1">
      <alignment horizontal="center"/>
    </xf>
    <xf numFmtId="164" fontId="0" fillId="0" borderId="8" xfId="1" applyNumberFormat="1" applyFont="1" applyBorder="1"/>
    <xf numFmtId="43" fontId="0" fillId="0" borderId="6" xfId="1" applyFont="1" applyBorder="1" applyAlignment="1">
      <alignment horizontal="center"/>
    </xf>
    <xf numFmtId="43" fontId="0" fillId="0" borderId="9" xfId="1" applyFont="1" applyBorder="1" applyAlignment="1">
      <alignment horizontal="center"/>
    </xf>
    <xf numFmtId="43" fontId="0" fillId="0" borderId="13" xfId="1" applyFont="1" applyBorder="1" applyAlignment="1">
      <alignment horizontal="center"/>
    </xf>
    <xf numFmtId="164" fontId="0" fillId="0" borderId="5" xfId="1" applyNumberFormat="1" applyFont="1" applyBorder="1"/>
    <xf numFmtId="164" fontId="0" fillId="0" borderId="9" xfId="1" applyNumberFormat="1" applyFont="1" applyBorder="1"/>
    <xf numFmtId="164" fontId="2" fillId="0" borderId="5" xfId="1" applyNumberFormat="1" applyFont="1" applyBorder="1"/>
    <xf numFmtId="164" fontId="2" fillId="0" borderId="11" xfId="1" applyNumberFormat="1" applyFont="1" applyBorder="1"/>
    <xf numFmtId="164" fontId="0" fillId="0" borderId="13" xfId="1" applyNumberFormat="1" applyFont="1" applyFill="1" applyBorder="1" applyAlignment="1">
      <alignment horizontal="center"/>
    </xf>
    <xf numFmtId="164" fontId="0" fillId="0" borderId="6" xfId="1" applyNumberFormat="1" applyFont="1" applyBorder="1"/>
    <xf numFmtId="164" fontId="0" fillId="0" borderId="14" xfId="1" applyNumberFormat="1" applyFont="1" applyBorder="1"/>
    <xf numFmtId="164" fontId="0" fillId="0" borderId="15" xfId="1" applyNumberFormat="1" applyFont="1" applyBorder="1" applyAlignment="1">
      <alignment horizontal="center"/>
    </xf>
    <xf numFmtId="164" fontId="0" fillId="0" borderId="16" xfId="1" applyNumberFormat="1" applyFont="1" applyBorder="1"/>
    <xf numFmtId="164" fontId="2" fillId="0" borderId="16" xfId="1" applyNumberFormat="1" applyFont="1" applyBorder="1"/>
    <xf numFmtId="164" fontId="3" fillId="0" borderId="16" xfId="1" applyNumberFormat="1" applyFont="1" applyBorder="1"/>
    <xf numFmtId="164" fontId="3" fillId="2" borderId="11" xfId="1" applyNumberFormat="1" applyFont="1" applyFill="1" applyBorder="1"/>
    <xf numFmtId="164" fontId="3" fillId="2" borderId="0" xfId="1" applyNumberFormat="1" applyFont="1" applyFill="1" applyBorder="1"/>
    <xf numFmtId="43" fontId="0" fillId="2" borderId="11" xfId="1" applyFont="1" applyFill="1" applyBorder="1" applyAlignment="1">
      <alignment horizontal="right"/>
    </xf>
    <xf numFmtId="165" fontId="0" fillId="2" borderId="11" xfId="1" applyNumberFormat="1" applyFont="1" applyFill="1" applyBorder="1"/>
    <xf numFmtId="43" fontId="0" fillId="2" borderId="0" xfId="0" applyNumberFormat="1" applyFill="1" applyBorder="1"/>
    <xf numFmtId="43" fontId="0" fillId="2" borderId="11" xfId="1" applyFont="1" applyFill="1" applyBorder="1"/>
    <xf numFmtId="164" fontId="2" fillId="2" borderId="16" xfId="1" applyNumberFormat="1" applyFont="1" applyFill="1" applyBorder="1"/>
    <xf numFmtId="164" fontId="2" fillId="0" borderId="18" xfId="1" applyNumberFormat="1" applyFont="1" applyBorder="1" applyAlignment="1"/>
    <xf numFmtId="164" fontId="2" fillId="0" borderId="13" xfId="1" applyNumberFormat="1" applyFont="1" applyBorder="1" applyAlignment="1"/>
    <xf numFmtId="43" fontId="0" fillId="0" borderId="0" xfId="1" applyFont="1" applyBorder="1" applyAlignment="1">
      <alignment horizontal="center"/>
    </xf>
    <xf numFmtId="43" fontId="0" fillId="0" borderId="19" xfId="1" applyFont="1" applyBorder="1" applyAlignment="1">
      <alignment horizontal="center"/>
    </xf>
    <xf numFmtId="164" fontId="0" fillId="0" borderId="4" xfId="1" applyNumberFormat="1" applyFont="1" applyBorder="1"/>
    <xf numFmtId="43" fontId="0" fillId="0" borderId="20" xfId="1" applyFont="1" applyBorder="1" applyAlignment="1">
      <alignment horizontal="center"/>
    </xf>
    <xf numFmtId="164" fontId="0" fillId="0" borderId="13" xfId="1" applyNumberFormat="1" applyFont="1" applyBorder="1"/>
    <xf numFmtId="164" fontId="2" fillId="2" borderId="11" xfId="1" applyNumberFormat="1" applyFont="1" applyFill="1" applyBorder="1"/>
    <xf numFmtId="164" fontId="2" fillId="2" borderId="5" xfId="1" applyNumberFormat="1" applyFont="1" applyFill="1" applyBorder="1"/>
    <xf numFmtId="43" fontId="0" fillId="0" borderId="21" xfId="1" applyFont="1" applyBorder="1" applyAlignment="1">
      <alignment horizontal="center"/>
    </xf>
    <xf numFmtId="164" fontId="4" fillId="0" borderId="11" xfId="1" applyNumberFormat="1" applyFont="1" applyBorder="1"/>
    <xf numFmtId="164" fontId="3" fillId="3" borderId="11" xfId="1" applyNumberFormat="1" applyFont="1" applyFill="1" applyBorder="1"/>
    <xf numFmtId="164" fontId="3" fillId="3" borderId="0" xfId="1" applyNumberFormat="1" applyFont="1" applyFill="1" applyBorder="1"/>
    <xf numFmtId="164" fontId="0" fillId="3" borderId="11" xfId="1" applyNumberFormat="1" applyFont="1" applyFill="1" applyBorder="1"/>
    <xf numFmtId="43" fontId="0" fillId="3" borderId="11" xfId="1" applyFont="1" applyFill="1" applyBorder="1" applyAlignment="1">
      <alignment horizontal="right"/>
    </xf>
    <xf numFmtId="165" fontId="0" fillId="3" borderId="11" xfId="1" applyNumberFormat="1" applyFont="1" applyFill="1" applyBorder="1"/>
    <xf numFmtId="43" fontId="0" fillId="3" borderId="0" xfId="0" applyNumberFormat="1" applyFill="1" applyBorder="1"/>
    <xf numFmtId="43" fontId="0" fillId="3" borderId="11" xfId="1" applyFont="1" applyFill="1" applyBorder="1"/>
    <xf numFmtId="164" fontId="0" fillId="3" borderId="5" xfId="1" applyNumberFormat="1" applyFont="1" applyFill="1" applyBorder="1"/>
    <xf numFmtId="164" fontId="2" fillId="3" borderId="16" xfId="1" applyNumberFormat="1" applyFont="1" applyFill="1" applyBorder="1"/>
    <xf numFmtId="164" fontId="0" fillId="3" borderId="16" xfId="1" applyNumberFormat="1" applyFont="1" applyFill="1" applyBorder="1"/>
    <xf numFmtId="164" fontId="3" fillId="3" borderId="9" xfId="1" applyNumberFormat="1" applyFont="1" applyFill="1" applyBorder="1"/>
    <xf numFmtId="164" fontId="0" fillId="3" borderId="12" xfId="1" applyNumberFormat="1" applyFont="1" applyFill="1" applyBorder="1"/>
    <xf numFmtId="43" fontId="0" fillId="3" borderId="12" xfId="1" applyFont="1" applyFill="1" applyBorder="1" applyAlignment="1">
      <alignment horizontal="right"/>
    </xf>
    <xf numFmtId="165" fontId="0" fillId="3" borderId="12" xfId="1" applyNumberFormat="1" applyFont="1" applyFill="1" applyBorder="1"/>
    <xf numFmtId="43" fontId="0" fillId="3" borderId="9" xfId="0" applyNumberFormat="1" applyFill="1" applyBorder="1"/>
    <xf numFmtId="43" fontId="0" fillId="3" borderId="12" xfId="1" applyFont="1" applyFill="1" applyBorder="1"/>
    <xf numFmtId="164" fontId="0" fillId="3" borderId="17" xfId="1" applyNumberFormat="1" applyFont="1" applyFill="1" applyBorder="1"/>
    <xf numFmtId="164" fontId="3" fillId="3" borderId="10" xfId="1" applyNumberFormat="1" applyFont="1" applyFill="1" applyBorder="1"/>
    <xf numFmtId="164" fontId="3" fillId="3" borderId="6" xfId="1" applyNumberFormat="1" applyFont="1" applyFill="1" applyBorder="1"/>
    <xf numFmtId="164" fontId="0" fillId="3" borderId="10" xfId="1" applyNumberFormat="1" applyFont="1" applyFill="1" applyBorder="1"/>
    <xf numFmtId="43" fontId="0" fillId="3" borderId="0" xfId="1" applyFont="1" applyFill="1" applyBorder="1" applyAlignment="1">
      <alignment horizontal="right"/>
    </xf>
    <xf numFmtId="43" fontId="0" fillId="3" borderId="6" xfId="0" applyNumberFormat="1" applyFill="1" applyBorder="1"/>
    <xf numFmtId="164" fontId="0" fillId="3" borderId="7" xfId="1" applyNumberFormat="1" applyFont="1" applyFill="1" applyBorder="1"/>
    <xf numFmtId="164" fontId="3" fillId="3" borderId="12" xfId="1" applyNumberFormat="1" applyFont="1" applyFill="1" applyBorder="1"/>
    <xf numFmtId="43" fontId="0" fillId="3" borderId="8" xfId="1" applyFont="1" applyFill="1" applyBorder="1" applyAlignment="1">
      <alignment horizontal="right"/>
    </xf>
    <xf numFmtId="43" fontId="0" fillId="3" borderId="12" xfId="0" applyNumberFormat="1" applyFill="1" applyBorder="1"/>
    <xf numFmtId="164" fontId="0" fillId="3" borderId="2" xfId="1" applyNumberFormat="1" applyFont="1" applyFill="1" applyBorder="1"/>
    <xf numFmtId="0" fontId="2" fillId="0" borderId="4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43" fontId="0" fillId="0" borderId="22" xfId="1" applyFont="1" applyBorder="1" applyAlignment="1">
      <alignment horizontal="center"/>
    </xf>
    <xf numFmtId="0" fontId="0" fillId="0" borderId="22" xfId="0" applyBorder="1"/>
  </cellXfs>
  <cellStyles count="2">
    <cellStyle name="Milliers" xfId="1" builtinId="3"/>
    <cellStyle name="Normal" xfId="0" builtinId="0"/>
  </cellStyles>
  <dxfs count="0"/>
  <tableStyles count="0" defaultTableStyle="TableStyleMedium9" defaultPivotStyle="PivotStyleLight16"/>
  <colors>
    <mruColors>
      <color rgb="FFFFFFCC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R30"/>
  <sheetViews>
    <sheetView tabSelected="1" topLeftCell="D1" zoomScale="80" zoomScaleNormal="80" workbookViewId="0">
      <selection activeCell="O11" sqref="O11"/>
    </sheetView>
  </sheetViews>
  <sheetFormatPr baseColWidth="10" defaultRowHeight="15"/>
  <cols>
    <col min="1" max="1" width="9.5703125" customWidth="1"/>
    <col min="3" max="3" width="12" customWidth="1"/>
    <col min="4" max="4" width="16.28515625" customWidth="1"/>
    <col min="6" max="6" width="19.5703125" customWidth="1"/>
    <col min="7" max="7" width="12.5703125" style="9" customWidth="1"/>
    <col min="8" max="8" width="10.85546875" style="9" customWidth="1"/>
    <col min="9" max="9" width="11.42578125" style="8" customWidth="1"/>
    <col min="10" max="10" width="14.5703125" style="10" customWidth="1"/>
    <col min="11" max="11" width="24.5703125" style="23" customWidth="1"/>
    <col min="12" max="12" width="22.28515625" customWidth="1"/>
    <col min="13" max="13" width="16.7109375" style="7" customWidth="1"/>
    <col min="14" max="14" width="17.42578125" style="8" customWidth="1"/>
    <col min="15" max="15" width="14.7109375" style="8" customWidth="1"/>
    <col min="16" max="16" width="16.85546875" style="33" customWidth="1"/>
    <col min="17" max="17" width="23.85546875" customWidth="1"/>
    <col min="18" max="18" width="28.7109375" customWidth="1"/>
  </cols>
  <sheetData>
    <row r="1" spans="2:18">
      <c r="O1" s="34"/>
      <c r="P1" s="58"/>
    </row>
    <row r="2" spans="2:18">
      <c r="B2" s="95" t="s">
        <v>0</v>
      </c>
      <c r="C2" s="95"/>
      <c r="D2" s="95"/>
      <c r="E2" s="95"/>
      <c r="G2" s="26"/>
      <c r="H2" s="27"/>
      <c r="I2" s="94" t="s">
        <v>12</v>
      </c>
      <c r="J2" s="94"/>
      <c r="K2" s="94"/>
      <c r="L2" s="94"/>
      <c r="M2" s="28"/>
      <c r="N2" s="62"/>
      <c r="O2" s="44"/>
      <c r="P2" s="59"/>
      <c r="Q2" s="56" t="s">
        <v>23</v>
      </c>
      <c r="R2" s="57"/>
    </row>
    <row r="3" spans="2:18">
      <c r="B3" s="3"/>
      <c r="C3" s="3" t="s">
        <v>29</v>
      </c>
      <c r="D3" s="3" t="s">
        <v>4</v>
      </c>
      <c r="E3" s="3" t="s">
        <v>6</v>
      </c>
      <c r="G3" s="31" t="s">
        <v>15</v>
      </c>
      <c r="H3" s="30" t="s">
        <v>5</v>
      </c>
      <c r="I3" s="15" t="s">
        <v>14</v>
      </c>
      <c r="J3" s="16" t="s">
        <v>31</v>
      </c>
      <c r="K3" s="21" t="s">
        <v>30</v>
      </c>
      <c r="L3" s="17" t="s">
        <v>32</v>
      </c>
      <c r="M3" s="25" t="s">
        <v>16</v>
      </c>
      <c r="N3" s="8" t="s">
        <v>25</v>
      </c>
      <c r="O3" s="45" t="s">
        <v>13</v>
      </c>
      <c r="P3" s="61" t="s">
        <v>28</v>
      </c>
      <c r="Q3" s="42" t="s">
        <v>17</v>
      </c>
      <c r="R3" s="37" t="s">
        <v>18</v>
      </c>
    </row>
    <row r="4" spans="2:18">
      <c r="B4" s="3" t="s">
        <v>1</v>
      </c>
      <c r="C4" s="24">
        <v>3747</v>
      </c>
      <c r="D4" s="24">
        <v>5257.17</v>
      </c>
      <c r="E4" s="24">
        <v>4536.5600000000004</v>
      </c>
      <c r="G4" s="32">
        <v>60</v>
      </c>
      <c r="H4" s="29"/>
      <c r="I4" s="11">
        <f t="shared" ref="I4:I21" si="0">SUM(G4:H4)</f>
        <v>60</v>
      </c>
      <c r="J4" s="19">
        <v>0.64</v>
      </c>
      <c r="K4" s="22">
        <f>SUM((C10*J4/100),D10)</f>
        <v>0.14115143227249641</v>
      </c>
      <c r="L4" s="18">
        <f>SUM(J4:K4)</f>
        <v>0.78115143227249639</v>
      </c>
      <c r="M4" s="20">
        <f>PRODUCT(C4,L4)</f>
        <v>2926.9744167250442</v>
      </c>
      <c r="N4" s="38">
        <f>SUM((M4*14/100),M4)</f>
        <v>3336.7508350665503</v>
      </c>
      <c r="O4" s="46">
        <v>5500</v>
      </c>
      <c r="P4" s="61">
        <f>O4-M4</f>
        <v>2573.0255832749558</v>
      </c>
      <c r="Q4" s="38">
        <v>6400</v>
      </c>
      <c r="R4" s="35" t="s">
        <v>19</v>
      </c>
    </row>
    <row r="5" spans="2:18">
      <c r="D5" s="96"/>
      <c r="E5" s="97"/>
      <c r="G5" s="32">
        <v>96</v>
      </c>
      <c r="H5" s="29"/>
      <c r="I5" s="66">
        <f>SUM(G5:H5)</f>
        <v>96</v>
      </c>
      <c r="J5" s="12">
        <v>1.05</v>
      </c>
      <c r="K5" s="22">
        <f>SUM((C10*J5/100),D10)</f>
        <v>0.15304143227249639</v>
      </c>
      <c r="L5" s="18">
        <f t="shared" ref="L5:L26" si="1">SUM(J5:K5)</f>
        <v>1.2030414322724965</v>
      </c>
      <c r="M5" s="20">
        <f>PRODUCT(C4,L5)</f>
        <v>4507.7962467250445</v>
      </c>
      <c r="N5" s="40">
        <f t="shared" ref="N5:N25" si="2">SUM((M5*14/100),M5)</f>
        <v>5138.8877212665511</v>
      </c>
      <c r="O5" s="47">
        <v>5000</v>
      </c>
      <c r="P5" s="61">
        <f t="shared" ref="P5:P26" si="3">O5-M5</f>
        <v>492.20375327495549</v>
      </c>
      <c r="Q5" s="43">
        <v>7900</v>
      </c>
      <c r="R5" s="35"/>
    </row>
    <row r="6" spans="2:18">
      <c r="C6" s="1"/>
      <c r="D6" s="1"/>
      <c r="E6" s="1"/>
      <c r="G6" s="32">
        <v>112</v>
      </c>
      <c r="H6" s="29"/>
      <c r="I6" s="41">
        <f t="shared" si="0"/>
        <v>112</v>
      </c>
      <c r="J6" s="12">
        <v>1.21</v>
      </c>
      <c r="K6" s="22">
        <f>SUM((C10*J6/100),D10)</f>
        <v>0.1576814322724964</v>
      </c>
      <c r="L6" s="18">
        <f t="shared" si="1"/>
        <v>1.3676814322724964</v>
      </c>
      <c r="M6" s="20">
        <f>PRODUCT(C4,L6)</f>
        <v>5124.7023267250443</v>
      </c>
      <c r="N6" s="38">
        <f t="shared" si="2"/>
        <v>5842.1606524665503</v>
      </c>
      <c r="O6" s="47">
        <v>6500</v>
      </c>
      <c r="P6" s="61">
        <f t="shared" si="3"/>
        <v>1375.2976732749557</v>
      </c>
      <c r="Q6" s="43">
        <v>12900</v>
      </c>
      <c r="R6" s="35" t="s">
        <v>20</v>
      </c>
    </row>
    <row r="7" spans="2:18">
      <c r="B7" s="4"/>
      <c r="C7" s="4"/>
      <c r="D7" s="4"/>
      <c r="E7" s="4"/>
      <c r="F7" s="1"/>
      <c r="G7" s="32">
        <v>210</v>
      </c>
      <c r="H7" s="29"/>
      <c r="I7" s="11">
        <f t="shared" si="0"/>
        <v>210</v>
      </c>
      <c r="J7" s="12">
        <v>2.2999999999999998</v>
      </c>
      <c r="K7" s="22">
        <f>SUM((C10*J7/100),D10)</f>
        <v>0.1892914322724964</v>
      </c>
      <c r="L7" s="18">
        <f t="shared" si="1"/>
        <v>2.4892914322724962</v>
      </c>
      <c r="M7" s="20">
        <f>PRODUCT(C4,L7)</f>
        <v>9327.3749967250424</v>
      </c>
      <c r="N7" s="38">
        <f t="shared" si="2"/>
        <v>10633.207496266548</v>
      </c>
      <c r="O7" s="48">
        <v>20500</v>
      </c>
      <c r="P7" s="61">
        <f t="shared" si="3"/>
        <v>11172.625003274958</v>
      </c>
      <c r="Q7" s="43"/>
      <c r="R7" s="35"/>
    </row>
    <row r="8" spans="2:18">
      <c r="B8" s="95" t="s">
        <v>8</v>
      </c>
      <c r="C8" s="95"/>
      <c r="D8" s="95"/>
      <c r="E8" s="95"/>
      <c r="F8" s="4"/>
      <c r="G8" s="32">
        <f>190+114</f>
        <v>304</v>
      </c>
      <c r="H8" s="29"/>
      <c r="I8" s="41">
        <f t="shared" si="0"/>
        <v>304</v>
      </c>
      <c r="J8" s="12">
        <v>3.19</v>
      </c>
      <c r="K8" s="22">
        <f>SUM((C10*J8/100),D10)</f>
        <v>0.2151014322724964</v>
      </c>
      <c r="L8" s="18">
        <f t="shared" si="1"/>
        <v>3.4051014322724962</v>
      </c>
      <c r="M8" s="20">
        <f>PRODUCT(C4,L8)</f>
        <v>12758.915066725043</v>
      </c>
      <c r="N8" s="38">
        <f t="shared" si="2"/>
        <v>14545.16317606655</v>
      </c>
      <c r="O8" s="47">
        <v>21000</v>
      </c>
      <c r="P8" s="61">
        <f>O8-M8</f>
        <v>8241.0849332749567</v>
      </c>
      <c r="Q8" s="43">
        <v>22500</v>
      </c>
      <c r="R8" s="35"/>
    </row>
    <row r="9" spans="2:18">
      <c r="B9" s="3"/>
      <c r="C9" s="3" t="s">
        <v>7</v>
      </c>
      <c r="D9" s="3" t="s">
        <v>3</v>
      </c>
      <c r="E9" s="3" t="s">
        <v>4</v>
      </c>
      <c r="F9" s="1"/>
      <c r="G9" s="32">
        <v>480</v>
      </c>
      <c r="H9" s="29"/>
      <c r="I9" s="11">
        <f t="shared" si="0"/>
        <v>480</v>
      </c>
      <c r="J9" s="12">
        <v>4.6100000000000003</v>
      </c>
      <c r="K9" s="22">
        <f>SUM((C10*J9/100),D10)</f>
        <v>0.25628143227249639</v>
      </c>
      <c r="L9" s="18">
        <f t="shared" si="1"/>
        <v>4.8662814322724968</v>
      </c>
      <c r="M9" s="20">
        <f>PRODUCT(C4,L9)</f>
        <v>18233.956526725044</v>
      </c>
      <c r="N9" s="38">
        <f t="shared" si="2"/>
        <v>20786.710440466552</v>
      </c>
      <c r="O9" s="46">
        <v>31000</v>
      </c>
      <c r="P9" s="61">
        <f t="shared" si="3"/>
        <v>12766.043473274956</v>
      </c>
      <c r="Q9" s="43"/>
      <c r="R9" s="35"/>
    </row>
    <row r="10" spans="2:18">
      <c r="B10" s="6" t="s">
        <v>9</v>
      </c>
      <c r="C10" s="5">
        <v>2.9</v>
      </c>
      <c r="D10" s="3">
        <f>0.172*C4/D4</f>
        <v>0.1225914322724964</v>
      </c>
      <c r="E10" s="3">
        <v>0.17199999999999999</v>
      </c>
      <c r="F10" s="1"/>
      <c r="G10" s="49">
        <f>460+276</f>
        <v>736</v>
      </c>
      <c r="H10" s="50"/>
      <c r="I10" s="63">
        <f t="shared" si="0"/>
        <v>736</v>
      </c>
      <c r="J10" s="51">
        <v>6.91</v>
      </c>
      <c r="K10" s="52">
        <f>SUM((C10*J10/100),D10)</f>
        <v>0.32298143227249643</v>
      </c>
      <c r="L10" s="53">
        <f>SUM(J10:K10)</f>
        <v>7.2329814322724966</v>
      </c>
      <c r="M10" s="54">
        <f>PRODUCT(C4,L10)</f>
        <v>27101.981426725044</v>
      </c>
      <c r="N10" s="64">
        <f t="shared" si="2"/>
        <v>30896.25882646655</v>
      </c>
      <c r="O10" s="55">
        <v>30000</v>
      </c>
      <c r="P10" s="61">
        <f t="shared" si="3"/>
        <v>2898.018573274956</v>
      </c>
      <c r="Q10" s="43">
        <v>41000</v>
      </c>
      <c r="R10" s="35"/>
    </row>
    <row r="11" spans="2:18">
      <c r="B11" s="4"/>
      <c r="C11" s="4"/>
      <c r="D11" s="4"/>
      <c r="E11" s="4"/>
      <c r="F11" s="1"/>
      <c r="G11" s="32">
        <f>610+366</f>
        <v>976</v>
      </c>
      <c r="H11" s="29"/>
      <c r="I11" s="11">
        <f t="shared" si="0"/>
        <v>976</v>
      </c>
      <c r="J11" s="12">
        <v>9.2100000000000009</v>
      </c>
      <c r="K11" s="22">
        <f>SUM((C10*J11/100),D10)</f>
        <v>0.38968143227249646</v>
      </c>
      <c r="L11" s="18">
        <f t="shared" si="1"/>
        <v>9.5996814322724973</v>
      </c>
      <c r="M11" s="20">
        <f>PRODUCT(C4,L11)</f>
        <v>35970.006326725044</v>
      </c>
      <c r="N11" s="40">
        <f t="shared" si="2"/>
        <v>41005.807212466549</v>
      </c>
      <c r="O11" s="46">
        <v>41000</v>
      </c>
      <c r="P11" s="61">
        <f t="shared" si="3"/>
        <v>5029.9936732749557</v>
      </c>
      <c r="Q11" s="43"/>
      <c r="R11" s="35" t="s">
        <v>22</v>
      </c>
    </row>
    <row r="12" spans="2:18">
      <c r="B12" s="4"/>
      <c r="C12" s="4"/>
      <c r="D12" s="4"/>
      <c r="E12" s="4"/>
      <c r="F12" s="1"/>
      <c r="G12" s="32">
        <f>650+390</f>
        <v>1040</v>
      </c>
      <c r="H12" s="29"/>
      <c r="I12" s="41">
        <f t="shared" si="0"/>
        <v>1040</v>
      </c>
      <c r="J12" s="12">
        <v>10.71</v>
      </c>
      <c r="K12" s="22">
        <f>SUM((C10*J12/100),D10)</f>
        <v>0.43318143227249645</v>
      </c>
      <c r="L12" s="18">
        <f t="shared" si="1"/>
        <v>11.143181432272497</v>
      </c>
      <c r="M12" s="20">
        <f>PRODUCT(C4,L12)</f>
        <v>41753.500826725045</v>
      </c>
      <c r="N12" s="38">
        <f t="shared" si="2"/>
        <v>47598.990942466553</v>
      </c>
      <c r="O12" s="47">
        <v>58000</v>
      </c>
      <c r="P12" s="61">
        <f t="shared" si="3"/>
        <v>16246.499173274955</v>
      </c>
      <c r="Q12" s="43">
        <v>51700</v>
      </c>
      <c r="R12" s="35"/>
    </row>
    <row r="13" spans="2:18">
      <c r="B13" s="1"/>
      <c r="C13" s="1"/>
      <c r="D13" s="1"/>
      <c r="E13" s="1"/>
      <c r="F13" s="1"/>
      <c r="G13" s="32">
        <f>780+468</f>
        <v>1248</v>
      </c>
      <c r="H13" s="29"/>
      <c r="I13" s="11">
        <f t="shared" si="0"/>
        <v>1248</v>
      </c>
      <c r="J13" s="12">
        <v>11.51</v>
      </c>
      <c r="K13" s="22">
        <f>SUM((C10*J13/100),D10)</f>
        <v>0.45638143227249639</v>
      </c>
      <c r="L13" s="18">
        <f t="shared" si="1"/>
        <v>11.966381432272495</v>
      </c>
      <c r="M13" s="20">
        <f>PRODUCT(C4,L13)</f>
        <v>44838.031226725041</v>
      </c>
      <c r="N13" s="38">
        <f t="shared" si="2"/>
        <v>51115.355598466544</v>
      </c>
      <c r="O13" s="46">
        <v>51000</v>
      </c>
      <c r="P13" s="61">
        <f t="shared" si="3"/>
        <v>6161.9687732749589</v>
      </c>
      <c r="Q13" s="43">
        <v>61800</v>
      </c>
      <c r="R13" s="35"/>
    </row>
    <row r="14" spans="2:18">
      <c r="B14" s="95" t="s">
        <v>10</v>
      </c>
      <c r="C14" s="95"/>
      <c r="D14" s="95"/>
      <c r="E14" s="95"/>
      <c r="G14" s="32">
        <f>1560+936</f>
        <v>2496</v>
      </c>
      <c r="H14" s="29"/>
      <c r="I14" s="11">
        <f t="shared" si="0"/>
        <v>2496</v>
      </c>
      <c r="J14" s="12">
        <v>23.03</v>
      </c>
      <c r="K14" s="22">
        <f>SUM((C10*J14/100),D10)</f>
        <v>0.79046143227249643</v>
      </c>
      <c r="L14" s="18">
        <f t="shared" si="1"/>
        <v>23.820461432272499</v>
      </c>
      <c r="M14" s="20">
        <f>PRODUCT(C4,L14)</f>
        <v>89255.268986725059</v>
      </c>
      <c r="N14" s="38">
        <f t="shared" si="2"/>
        <v>101751.00664486657</v>
      </c>
      <c r="O14" s="46">
        <v>101000</v>
      </c>
      <c r="P14" s="61">
        <f t="shared" si="3"/>
        <v>11744.731013274941</v>
      </c>
      <c r="Q14" s="43"/>
      <c r="R14" s="35"/>
    </row>
    <row r="15" spans="2:18">
      <c r="B15" s="3" t="s">
        <v>1</v>
      </c>
      <c r="C15" s="3" t="s">
        <v>2</v>
      </c>
      <c r="D15" s="3" t="s">
        <v>3</v>
      </c>
      <c r="E15" s="3" t="s">
        <v>11</v>
      </c>
      <c r="G15" s="67">
        <v>1500</v>
      </c>
      <c r="H15" s="68"/>
      <c r="I15" s="69">
        <f t="shared" si="0"/>
        <v>1500</v>
      </c>
      <c r="J15" s="70">
        <v>16.29</v>
      </c>
      <c r="K15" s="71">
        <f>SUM((C10*J15/100),D10)</f>
        <v>0.59500143227249636</v>
      </c>
      <c r="L15" s="72">
        <f t="shared" si="1"/>
        <v>16.885001432272496</v>
      </c>
      <c r="M15" s="73">
        <f>PRODUCT(C4,L15)</f>
        <v>63268.100366725041</v>
      </c>
      <c r="N15" s="74">
        <f t="shared" si="2"/>
        <v>72125.634418066547</v>
      </c>
      <c r="O15" s="75">
        <v>99000</v>
      </c>
      <c r="P15" s="61">
        <f t="shared" si="3"/>
        <v>35731.899633274959</v>
      </c>
      <c r="Q15" s="43">
        <v>105000</v>
      </c>
      <c r="R15" s="35"/>
    </row>
    <row r="16" spans="2:18">
      <c r="B16" s="2"/>
      <c r="C16" s="2"/>
      <c r="D16" s="2"/>
      <c r="E16" s="2"/>
      <c r="G16" s="67">
        <v>3000</v>
      </c>
      <c r="H16" s="68"/>
      <c r="I16" s="69">
        <f t="shared" si="0"/>
        <v>3000</v>
      </c>
      <c r="J16" s="70">
        <v>32.159999999999997</v>
      </c>
      <c r="K16" s="71">
        <f>SUM((C10*J16/100),D10)</f>
        <v>1.0552314322724963</v>
      </c>
      <c r="L16" s="72">
        <f t="shared" si="1"/>
        <v>33.215231432272496</v>
      </c>
      <c r="M16" s="73">
        <f>PRODUCT(C4,L16)</f>
        <v>124457.47217672504</v>
      </c>
      <c r="N16" s="74">
        <f t="shared" si="2"/>
        <v>141881.51828146656</v>
      </c>
      <c r="O16" s="76">
        <v>197200</v>
      </c>
      <c r="P16" s="61">
        <f t="shared" si="3"/>
        <v>72742.527823274955</v>
      </c>
      <c r="Q16" s="43"/>
      <c r="R16" s="35"/>
    </row>
    <row r="17" spans="6:18">
      <c r="G17" s="67">
        <v>3002</v>
      </c>
      <c r="H17" s="68"/>
      <c r="I17" s="69">
        <f t="shared" si="0"/>
        <v>3002</v>
      </c>
      <c r="J17" s="70">
        <v>33.54</v>
      </c>
      <c r="K17" s="71">
        <f>SUM((C10*J17/100),D10)</f>
        <v>1.0952514322724962</v>
      </c>
      <c r="L17" s="72">
        <f t="shared" si="1"/>
        <v>34.635251432272497</v>
      </c>
      <c r="M17" s="73">
        <f>PRODUCT(C4,L17)</f>
        <v>129778.28711672504</v>
      </c>
      <c r="N17" s="74">
        <f>SUM((M17*14/100),M17)</f>
        <v>147947.24731306656</v>
      </c>
      <c r="O17" s="75">
        <v>205000</v>
      </c>
      <c r="P17" s="61">
        <f t="shared" si="3"/>
        <v>75221.712883274959</v>
      </c>
      <c r="Q17" s="43"/>
      <c r="R17" s="35"/>
    </row>
    <row r="18" spans="6:18">
      <c r="G18" s="67">
        <v>4202</v>
      </c>
      <c r="H18" s="68"/>
      <c r="I18" s="69">
        <f t="shared" si="0"/>
        <v>4202</v>
      </c>
      <c r="J18" s="70">
        <v>49.86</v>
      </c>
      <c r="K18" s="71">
        <f>SUM((C10*J18/100),D10)</f>
        <v>1.5685314322724964</v>
      </c>
      <c r="L18" s="72">
        <f t="shared" si="1"/>
        <v>51.428531432272493</v>
      </c>
      <c r="M18" s="73">
        <f>PRODUCT(C4,L18)</f>
        <v>192702.70727672504</v>
      </c>
      <c r="N18" s="74">
        <f t="shared" si="2"/>
        <v>219681.08629546655</v>
      </c>
      <c r="O18" s="75">
        <v>300000</v>
      </c>
      <c r="P18" s="61">
        <f t="shared" si="3"/>
        <v>107297.29272327496</v>
      </c>
      <c r="Q18" s="43"/>
      <c r="R18" s="35" t="s">
        <v>21</v>
      </c>
    </row>
    <row r="19" spans="6:18">
      <c r="G19" s="67">
        <v>6000</v>
      </c>
      <c r="H19" s="68"/>
      <c r="I19" s="69">
        <f t="shared" si="0"/>
        <v>6000</v>
      </c>
      <c r="J19" s="70">
        <v>64.34</v>
      </c>
      <c r="K19" s="71">
        <f>SUM((C10*J19/100),D10)</f>
        <v>1.9884514322724964</v>
      </c>
      <c r="L19" s="72">
        <f t="shared" si="1"/>
        <v>66.328451432272502</v>
      </c>
      <c r="M19" s="73">
        <f>PRODUCT(C4,L19)</f>
        <v>248532.70751672506</v>
      </c>
      <c r="N19" s="74">
        <f t="shared" si="2"/>
        <v>283327.28656906658</v>
      </c>
      <c r="O19" s="76">
        <v>392000</v>
      </c>
      <c r="P19" s="61">
        <f t="shared" si="3"/>
        <v>143467.29248327494</v>
      </c>
      <c r="Q19" s="43"/>
      <c r="R19" s="35"/>
    </row>
    <row r="20" spans="6:18">
      <c r="G20" s="67">
        <v>6002</v>
      </c>
      <c r="H20" s="68"/>
      <c r="I20" s="69">
        <f t="shared" si="0"/>
        <v>6002</v>
      </c>
      <c r="J20" s="70">
        <v>66.2</v>
      </c>
      <c r="K20" s="71">
        <f>SUM((C10*J20/100),D10)</f>
        <v>2.0423914322724963</v>
      </c>
      <c r="L20" s="72">
        <f t="shared" si="1"/>
        <v>68.242391432272498</v>
      </c>
      <c r="M20" s="73">
        <f>PRODUCT(C4,L20)</f>
        <v>255704.24069672506</v>
      </c>
      <c r="N20" s="74">
        <f t="shared" si="2"/>
        <v>291502.8343942666</v>
      </c>
      <c r="O20" s="76">
        <v>402000</v>
      </c>
      <c r="P20" s="61">
        <f t="shared" si="3"/>
        <v>146295.75930327494</v>
      </c>
      <c r="Q20" s="43"/>
      <c r="R20" s="35"/>
    </row>
    <row r="21" spans="6:18">
      <c r="G21" s="67">
        <v>7202</v>
      </c>
      <c r="H21" s="68"/>
      <c r="I21" s="69">
        <f t="shared" si="0"/>
        <v>7202</v>
      </c>
      <c r="J21" s="70">
        <v>83.1</v>
      </c>
      <c r="K21" s="71">
        <f>SUM((C10*J21/100),D10)</f>
        <v>2.5324914322724963</v>
      </c>
      <c r="L21" s="72">
        <f t="shared" si="1"/>
        <v>85.632491432272488</v>
      </c>
      <c r="M21" s="73">
        <f>PRODUCT(C4,L21)</f>
        <v>320864.94539672503</v>
      </c>
      <c r="N21" s="74">
        <f t="shared" si="2"/>
        <v>365786.03775226651</v>
      </c>
      <c r="O21" s="76">
        <v>497000</v>
      </c>
      <c r="P21" s="61">
        <f t="shared" si="3"/>
        <v>176135.05460327497</v>
      </c>
      <c r="Q21" s="43"/>
      <c r="R21" s="35"/>
    </row>
    <row r="22" spans="6:18">
      <c r="G22" s="67">
        <v>14402</v>
      </c>
      <c r="H22" s="68"/>
      <c r="I22" s="69">
        <f t="shared" ref="I22:I24" si="4">SUM(G22:H22)</f>
        <v>14402</v>
      </c>
      <c r="J22" s="70">
        <v>166.2</v>
      </c>
      <c r="K22" s="71">
        <f>SUM((C10*J22/100),D10)</f>
        <v>4.9423914322724967</v>
      </c>
      <c r="L22" s="72">
        <f t="shared" si="1"/>
        <v>171.14239143227249</v>
      </c>
      <c r="M22" s="73">
        <f>PRODUCT(C4,L22)</f>
        <v>641270.54069672502</v>
      </c>
      <c r="N22" s="74">
        <f t="shared" si="2"/>
        <v>731048.41639426653</v>
      </c>
      <c r="O22" s="76">
        <v>994000</v>
      </c>
      <c r="P22" s="61">
        <f t="shared" si="3"/>
        <v>352729.45930327498</v>
      </c>
      <c r="Q22" s="43"/>
      <c r="R22" s="35"/>
    </row>
    <row r="23" spans="6:18">
      <c r="G23" s="67">
        <v>30002</v>
      </c>
      <c r="H23" s="68"/>
      <c r="I23" s="69">
        <f t="shared" si="4"/>
        <v>30002</v>
      </c>
      <c r="J23" s="70">
        <v>322.39</v>
      </c>
      <c r="K23" s="71">
        <f>SUM((C10*J23/100),D10)</f>
        <v>9.4719014322724959</v>
      </c>
      <c r="L23" s="72">
        <f t="shared" si="1"/>
        <v>331.86190143227248</v>
      </c>
      <c r="M23" s="73">
        <f>PRODUCT(C4,L23)</f>
        <v>1243486.544666725</v>
      </c>
      <c r="N23" s="74">
        <f t="shared" si="2"/>
        <v>1417574.6609200665</v>
      </c>
      <c r="O23" s="76">
        <v>1980000</v>
      </c>
      <c r="P23" s="61">
        <f t="shared" si="3"/>
        <v>736513.45533327502</v>
      </c>
      <c r="Q23" s="43"/>
      <c r="R23" s="35"/>
    </row>
    <row r="24" spans="6:18">
      <c r="G24" s="67">
        <v>42002</v>
      </c>
      <c r="H24" s="77"/>
      <c r="I24" s="78">
        <f t="shared" si="4"/>
        <v>42002</v>
      </c>
      <c r="J24" s="79">
        <v>498.59</v>
      </c>
      <c r="K24" s="80">
        <f>SUM((C10*J24/100),D10)</f>
        <v>14.581701432272496</v>
      </c>
      <c r="L24" s="81">
        <f t="shared" si="1"/>
        <v>513.17170143227247</v>
      </c>
      <c r="M24" s="82">
        <f>PRODUCT(C4,L24)</f>
        <v>1922854.365266725</v>
      </c>
      <c r="N24" s="74">
        <f t="shared" si="2"/>
        <v>2192053.9764040662</v>
      </c>
      <c r="O24" s="83"/>
      <c r="P24" s="65">
        <f t="shared" si="3"/>
        <v>-1922854.365266725</v>
      </c>
      <c r="Q24" s="39"/>
      <c r="R24" s="36"/>
    </row>
    <row r="25" spans="6:18">
      <c r="F25" s="13" t="s">
        <v>26</v>
      </c>
      <c r="G25" s="84"/>
      <c r="H25" s="85"/>
      <c r="I25" s="86"/>
      <c r="J25" s="87">
        <v>6.85</v>
      </c>
      <c r="K25" s="71">
        <f>SUM((C10*J25/100),D10)</f>
        <v>0.32124143227249641</v>
      </c>
      <c r="L25" s="88">
        <f t="shared" si="1"/>
        <v>7.1712414322724962</v>
      </c>
      <c r="M25" s="73">
        <f>PRODUCT(C4,L25)</f>
        <v>26870.641646725042</v>
      </c>
      <c r="N25" s="74">
        <f t="shared" si="2"/>
        <v>30632.531477266548</v>
      </c>
      <c r="O25" s="89"/>
      <c r="P25" s="25">
        <f t="shared" si="3"/>
        <v>-26870.641646725042</v>
      </c>
      <c r="Q25" s="62">
        <v>42500</v>
      </c>
      <c r="R25" s="25"/>
    </row>
    <row r="26" spans="6:18">
      <c r="F26" s="14" t="s">
        <v>27</v>
      </c>
      <c r="G26" s="90"/>
      <c r="H26" s="77"/>
      <c r="I26" s="78"/>
      <c r="J26" s="91">
        <v>17.97</v>
      </c>
      <c r="K26" s="80">
        <f>SUM((C10*J26/100),D10)</f>
        <v>0.64372143227249623</v>
      </c>
      <c r="L26" s="92">
        <f t="shared" si="1"/>
        <v>18.613721432272495</v>
      </c>
      <c r="M26" s="82">
        <f>PRODUCT(C4,L26)</f>
        <v>69745.614206725033</v>
      </c>
      <c r="N26" s="93">
        <f>SUM((M26*14/100),M26)</f>
        <v>79510.000195666536</v>
      </c>
      <c r="O26" s="89"/>
      <c r="P26" s="25">
        <f t="shared" si="3"/>
        <v>-69745.614206725033</v>
      </c>
      <c r="Q26" s="39">
        <v>102700</v>
      </c>
      <c r="R26" s="36"/>
    </row>
    <row r="27" spans="6:18">
      <c r="O27" s="60"/>
      <c r="P27" s="58"/>
    </row>
    <row r="29" spans="6:18">
      <c r="L29" s="1"/>
    </row>
    <row r="30" spans="6:18">
      <c r="F30" t="s">
        <v>24</v>
      </c>
    </row>
  </sheetData>
  <mergeCells count="4">
    <mergeCell ref="I2:L2"/>
    <mergeCell ref="B8:E8"/>
    <mergeCell ref="B14:E14"/>
    <mergeCell ref="B2:E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JEANNI</dc:creator>
  <cp:lastModifiedBy>JEANNI</cp:lastModifiedBy>
  <dcterms:created xsi:type="dcterms:W3CDTF">2021-05-13T09:20:57Z</dcterms:created>
  <dcterms:modified xsi:type="dcterms:W3CDTF">2021-05-17T14:18:11Z</dcterms:modified>
</cp:coreProperties>
</file>