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855" windowHeight="8445" tabRatio="387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P5" i="1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4"/>
  <c r="N7"/>
  <c r="I13"/>
  <c r="N6"/>
  <c r="Q6"/>
  <c r="Q7"/>
  <c r="Q9"/>
  <c r="Q11"/>
  <c r="Q12"/>
  <c r="Q14"/>
  <c r="Q16"/>
  <c r="Q17"/>
  <c r="Q18"/>
  <c r="Q19"/>
  <c r="Q20"/>
  <c r="Q21"/>
  <c r="Q22"/>
  <c r="Q23"/>
  <c r="Q24"/>
  <c r="Q25"/>
  <c r="Q26"/>
  <c r="Q4"/>
  <c r="N26"/>
  <c r="K15"/>
  <c r="K5"/>
  <c r="K25"/>
  <c r="K24"/>
  <c r="K23"/>
  <c r="K22"/>
  <c r="K21"/>
  <c r="K20"/>
  <c r="K19"/>
  <c r="K18"/>
  <c r="K17"/>
  <c r="K16"/>
  <c r="K14"/>
  <c r="K13"/>
  <c r="K26"/>
  <c r="L25"/>
  <c r="M25" s="1"/>
  <c r="N25" s="1"/>
  <c r="L26"/>
  <c r="M26" s="1"/>
  <c r="K12"/>
  <c r="K11"/>
  <c r="K10"/>
  <c r="K9"/>
  <c r="K8"/>
  <c r="K7"/>
  <c r="K6"/>
  <c r="L6"/>
  <c r="M6" s="1"/>
  <c r="L7"/>
  <c r="M7" s="1"/>
  <c r="L8"/>
  <c r="M8" s="1"/>
  <c r="N8" s="1"/>
  <c r="L9"/>
  <c r="M9" s="1"/>
  <c r="N9" s="1"/>
  <c r="L11"/>
  <c r="M11" s="1"/>
  <c r="N11" s="1"/>
  <c r="L12"/>
  <c r="M12" s="1"/>
  <c r="N12" s="1"/>
  <c r="L13"/>
  <c r="M13" s="1"/>
  <c r="N13" s="1"/>
  <c r="L14"/>
  <c r="M14" s="1"/>
  <c r="N14" s="1"/>
  <c r="L15"/>
  <c r="M15" s="1"/>
  <c r="N15" s="1"/>
  <c r="L16"/>
  <c r="M16" s="1"/>
  <c r="N16" s="1"/>
  <c r="L17"/>
  <c r="M17" s="1"/>
  <c r="N17" s="1"/>
  <c r="L18"/>
  <c r="M18" s="1"/>
  <c r="N18" s="1"/>
  <c r="L19"/>
  <c r="M19" s="1"/>
  <c r="N19" s="1"/>
  <c r="L20"/>
  <c r="M20" s="1"/>
  <c r="N20" s="1"/>
  <c r="L21"/>
  <c r="M21" s="1"/>
  <c r="N21" s="1"/>
  <c r="L22"/>
  <c r="M22" s="1"/>
  <c r="N22" s="1"/>
  <c r="L23"/>
  <c r="M23" s="1"/>
  <c r="N23" s="1"/>
  <c r="L24"/>
  <c r="M24" s="1"/>
  <c r="N24" s="1"/>
  <c r="L5"/>
  <c r="M5" s="1"/>
  <c r="N5" s="1"/>
  <c r="K4"/>
  <c r="L4" s="1"/>
  <c r="M4" s="1"/>
  <c r="N4" s="1"/>
  <c r="I23"/>
  <c r="I24"/>
  <c r="I17"/>
  <c r="I18"/>
  <c r="I19"/>
  <c r="I20"/>
  <c r="I21"/>
  <c r="I22"/>
  <c r="I5"/>
  <c r="I6"/>
  <c r="I7"/>
  <c r="I8"/>
  <c r="I9"/>
  <c r="I10"/>
  <c r="I11"/>
  <c r="I12"/>
  <c r="I14"/>
  <c r="I15"/>
  <c r="I16"/>
  <c r="I4"/>
  <c r="Q13" l="1"/>
  <c r="Q8"/>
  <c r="Q5"/>
  <c r="L10"/>
  <c r="M10" s="1"/>
  <c r="Q15"/>
  <c r="N10" l="1"/>
  <c r="Q10"/>
</calcChain>
</file>

<file path=xl/sharedStrings.xml><?xml version="1.0" encoding="utf-8"?>
<sst xmlns="http://schemas.openxmlformats.org/spreadsheetml/2006/main" count="36" uniqueCount="35">
  <si>
    <t>DEVISE</t>
  </si>
  <si>
    <t>Ariary</t>
  </si>
  <si>
    <t>Pound</t>
  </si>
  <si>
    <t>USD</t>
  </si>
  <si>
    <t>pound</t>
  </si>
  <si>
    <t>bonus</t>
  </si>
  <si>
    <t>1 pound</t>
  </si>
  <si>
    <t>1 USD</t>
  </si>
  <si>
    <t>1 euro</t>
  </si>
  <si>
    <t>%</t>
  </si>
  <si>
    <t>Payment Fee</t>
  </si>
  <si>
    <t>Visa/ M.C.</t>
  </si>
  <si>
    <t>Conversion</t>
  </si>
  <si>
    <t>EURO</t>
  </si>
  <si>
    <t>PUBG Mobile Global</t>
  </si>
  <si>
    <t>Price (pound)</t>
  </si>
  <si>
    <t>Sell Price (Ar)</t>
  </si>
  <si>
    <t>Total Price (pound)</t>
  </si>
  <si>
    <t xml:space="preserve"> UC</t>
  </si>
  <si>
    <t>base UC</t>
  </si>
  <si>
    <t>Processing Fee (pound)</t>
  </si>
  <si>
    <t>Buy Price (Ar)</t>
  </si>
  <si>
    <t>HJ GAME</t>
  </si>
  <si>
    <t>Oliva RANDRIANARIJAONA</t>
  </si>
  <si>
    <t>4 300 (63 uc)</t>
  </si>
  <si>
    <t>13 000(198 uc)</t>
  </si>
  <si>
    <t>206 000 (4 000 uc)</t>
  </si>
  <si>
    <t>41 000 (690 uc)</t>
  </si>
  <si>
    <t>BECHMARKING</t>
  </si>
  <si>
    <t>dim img</t>
  </si>
  <si>
    <t>Buy Price + 14%</t>
  </si>
  <si>
    <t>S19 Royal Pack</t>
  </si>
  <si>
    <t>S19 Elite Plus Pack</t>
  </si>
  <si>
    <t>Profit (Ar)</t>
  </si>
  <si>
    <t>Buy Price + 20%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</si>
</sst>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0\ _€_-;\-* #,##0.0000\ _€_-;_-* &quot;-&quot;??\ _€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/>
      </right>
      <top/>
      <bottom/>
      <diagonal/>
    </border>
    <border>
      <left style="thin">
        <color theme="1" tint="0.499984740745262"/>
      </left>
      <right style="thin">
        <color theme="1"/>
      </right>
      <top/>
      <bottom style="thin">
        <color theme="1" tint="0.499984740745262"/>
      </bottom>
      <diagonal/>
    </border>
    <border>
      <left style="thin">
        <color theme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 tint="0.499984740745262"/>
      </right>
      <top/>
      <bottom/>
      <diagonal/>
    </border>
    <border>
      <left style="thin">
        <color theme="1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3" fillId="0" borderId="0" xfId="1" applyNumberFormat="1" applyFont="1"/>
    <xf numFmtId="43" fontId="0" fillId="0" borderId="0" xfId="1" applyFont="1" applyAlignment="1">
      <alignment horizontal="right"/>
    </xf>
    <xf numFmtId="43" fontId="0" fillId="0" borderId="0" xfId="1" applyFont="1" applyBorder="1" applyAlignment="1">
      <alignment horizontal="right"/>
    </xf>
    <xf numFmtId="43" fontId="0" fillId="0" borderId="8" xfId="1" applyFont="1" applyBorder="1" applyAlignment="1">
      <alignment horizontal="right"/>
    </xf>
    <xf numFmtId="164" fontId="0" fillId="0" borderId="11" xfId="1" applyNumberFormat="1" applyFont="1" applyBorder="1"/>
    <xf numFmtId="164" fontId="0" fillId="0" borderId="12" xfId="1" applyNumberFormat="1" applyFont="1" applyBorder="1"/>
    <xf numFmtId="43" fontId="0" fillId="0" borderId="11" xfId="1" applyFont="1" applyBorder="1" applyAlignment="1">
      <alignment horizontal="right"/>
    </xf>
    <xf numFmtId="43" fontId="0" fillId="0" borderId="12" xfId="1" applyFont="1" applyBorder="1" applyAlignment="1">
      <alignment horizontal="right"/>
    </xf>
    <xf numFmtId="0" fontId="0" fillId="0" borderId="3" xfId="0" applyBorder="1"/>
    <xf numFmtId="0" fontId="0" fillId="0" borderId="7" xfId="0" applyBorder="1"/>
    <xf numFmtId="164" fontId="0" fillId="0" borderId="2" xfId="1" applyNumberFormat="1" applyFont="1" applyFill="1" applyBorder="1" applyAlignment="1">
      <alignment horizontal="center"/>
    </xf>
    <xf numFmtId="43" fontId="0" fillId="0" borderId="2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43" fontId="0" fillId="0" borderId="0" xfId="0" applyNumberFormat="1" applyBorder="1"/>
    <xf numFmtId="43" fontId="0" fillId="0" borderId="9" xfId="0" applyNumberFormat="1" applyBorder="1"/>
    <xf numFmtId="164" fontId="3" fillId="0" borderId="6" xfId="1" applyNumberFormat="1" applyFont="1" applyBorder="1"/>
    <xf numFmtId="164" fontId="0" fillId="0" borderId="10" xfId="1" applyNumberFormat="1" applyFont="1" applyBorder="1"/>
    <xf numFmtId="43" fontId="0" fillId="0" borderId="10" xfId="1" applyFont="1" applyBorder="1" applyAlignment="1">
      <alignment horizontal="right"/>
    </xf>
    <xf numFmtId="43" fontId="0" fillId="0" borderId="6" xfId="0" applyNumberFormat="1" applyBorder="1"/>
    <xf numFmtId="43" fontId="0" fillId="0" borderId="12" xfId="0" applyNumberFormat="1" applyBorder="1"/>
    <xf numFmtId="43" fontId="0" fillId="0" borderId="11" xfId="1" applyFont="1" applyBorder="1"/>
    <xf numFmtId="43" fontId="0" fillId="0" borderId="12" xfId="1" applyFont="1" applyBorder="1"/>
    <xf numFmtId="165" fontId="0" fillId="0" borderId="2" xfId="1" applyNumberFormat="1" applyFont="1" applyFill="1" applyBorder="1" applyAlignment="1">
      <alignment horizontal="center"/>
    </xf>
    <xf numFmtId="165" fontId="0" fillId="0" borderId="11" xfId="1" applyNumberFormat="1" applyFont="1" applyBorder="1"/>
    <xf numFmtId="165" fontId="0" fillId="0" borderId="12" xfId="1" applyNumberFormat="1" applyFont="1" applyBorder="1"/>
    <xf numFmtId="165" fontId="0" fillId="0" borderId="0" xfId="1" applyNumberFormat="1" applyFont="1"/>
    <xf numFmtId="43" fontId="0" fillId="0" borderId="1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64" fontId="3" fillId="0" borderId="3" xfId="1" applyNumberFormat="1" applyFont="1" applyBorder="1"/>
    <xf numFmtId="164" fontId="3" fillId="0" borderId="4" xfId="1" applyNumberFormat="1" applyFont="1" applyBorder="1"/>
    <xf numFmtId="43" fontId="0" fillId="0" borderId="4" xfId="1" applyFont="1" applyBorder="1"/>
    <xf numFmtId="164" fontId="3" fillId="0" borderId="0" xfId="1" applyNumberFormat="1" applyFont="1" applyBorder="1"/>
    <xf numFmtId="164" fontId="3" fillId="0" borderId="9" xfId="1" applyNumberFormat="1" applyFont="1" applyBorder="1"/>
    <xf numFmtId="164" fontId="3" fillId="0" borderId="13" xfId="1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1" xfId="1" applyNumberFormat="1" applyFont="1" applyBorder="1"/>
    <xf numFmtId="164" fontId="3" fillId="0" borderId="12" xfId="1" applyNumberFormat="1" applyFont="1" applyBorder="1"/>
    <xf numFmtId="164" fontId="3" fillId="0" borderId="10" xfId="1" applyNumberFormat="1" applyFont="1" applyBorder="1"/>
    <xf numFmtId="43" fontId="0" fillId="0" borderId="0" xfId="1" applyFont="1" applyAlignment="1">
      <alignment horizontal="center"/>
    </xf>
    <xf numFmtId="164" fontId="0" fillId="0" borderId="8" xfId="1" applyNumberFormat="1" applyFont="1" applyBorder="1"/>
    <xf numFmtId="43" fontId="0" fillId="0" borderId="6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164" fontId="0" fillId="0" borderId="5" xfId="1" applyNumberFormat="1" applyFont="1" applyBorder="1"/>
    <xf numFmtId="164" fontId="0" fillId="0" borderId="9" xfId="1" applyNumberFormat="1" applyFont="1" applyBorder="1"/>
    <xf numFmtId="164" fontId="2" fillId="0" borderId="5" xfId="1" applyNumberFormat="1" applyFont="1" applyBorder="1"/>
    <xf numFmtId="164" fontId="2" fillId="0" borderId="11" xfId="1" applyNumberFormat="1" applyFont="1" applyBorder="1"/>
    <xf numFmtId="164" fontId="0" fillId="0" borderId="2" xfId="1" applyNumberFormat="1" applyFont="1" applyBorder="1"/>
    <xf numFmtId="164" fontId="0" fillId="0" borderId="13" xfId="1" applyNumberFormat="1" applyFont="1" applyFill="1" applyBorder="1" applyAlignment="1">
      <alignment horizontal="center"/>
    </xf>
    <xf numFmtId="164" fontId="0" fillId="0" borderId="6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/>
    <xf numFmtId="164" fontId="2" fillId="0" borderId="16" xfId="1" applyNumberFormat="1" applyFont="1" applyBorder="1"/>
    <xf numFmtId="164" fontId="0" fillId="0" borderId="17" xfId="1" applyNumberFormat="1" applyFont="1" applyBorder="1"/>
    <xf numFmtId="164" fontId="3" fillId="2" borderId="11" xfId="1" applyNumberFormat="1" applyFont="1" applyFill="1" applyBorder="1"/>
    <xf numFmtId="164" fontId="3" fillId="2" borderId="0" xfId="1" applyNumberFormat="1" applyFont="1" applyFill="1" applyBorder="1"/>
    <xf numFmtId="164" fontId="0" fillId="2" borderId="11" xfId="1" applyNumberFormat="1" applyFont="1" applyFill="1" applyBorder="1"/>
    <xf numFmtId="43" fontId="0" fillId="2" borderId="11" xfId="1" applyFont="1" applyFill="1" applyBorder="1" applyAlignment="1">
      <alignment horizontal="right"/>
    </xf>
    <xf numFmtId="165" fontId="0" fillId="2" borderId="11" xfId="1" applyNumberFormat="1" applyFont="1" applyFill="1" applyBorder="1"/>
    <xf numFmtId="43" fontId="0" fillId="2" borderId="0" xfId="0" applyNumberFormat="1" applyFill="1" applyBorder="1"/>
    <xf numFmtId="43" fontId="0" fillId="2" borderId="11" xfId="1" applyFont="1" applyFill="1" applyBorder="1"/>
    <xf numFmtId="164" fontId="0" fillId="2" borderId="5" xfId="1" applyNumberFormat="1" applyFont="1" applyFill="1" applyBorder="1"/>
    <xf numFmtId="164" fontId="2" fillId="2" borderId="16" xfId="1" applyNumberFormat="1" applyFont="1" applyFill="1" applyBorder="1"/>
    <xf numFmtId="164" fontId="2" fillId="0" borderId="18" xfId="1" applyNumberFormat="1" applyFont="1" applyBorder="1" applyAlignment="1"/>
    <xf numFmtId="164" fontId="2" fillId="0" borderId="13" xfId="1" applyNumberFormat="1" applyFont="1" applyBorder="1" applyAlignment="1"/>
    <xf numFmtId="43" fontId="0" fillId="0" borderId="0" xfId="1" applyFont="1" applyBorder="1" applyAlignment="1">
      <alignment horizontal="center"/>
    </xf>
    <xf numFmtId="43" fontId="0" fillId="0" borderId="19" xfId="1" applyFont="1" applyBorder="1" applyAlignment="1">
      <alignment horizontal="center"/>
    </xf>
    <xf numFmtId="164" fontId="0" fillId="0" borderId="4" xfId="1" applyNumberFormat="1" applyFont="1" applyBorder="1"/>
    <xf numFmtId="43" fontId="0" fillId="0" borderId="20" xfId="1" applyFont="1" applyBorder="1" applyAlignment="1">
      <alignment horizontal="center"/>
    </xf>
    <xf numFmtId="164" fontId="0" fillId="0" borderId="13" xfId="1" applyNumberFormat="1" applyFont="1" applyBorder="1"/>
    <xf numFmtId="164" fontId="2" fillId="2" borderId="11" xfId="1" applyNumberFormat="1" applyFont="1" applyFill="1" applyBorder="1"/>
    <xf numFmtId="164" fontId="2" fillId="2" borderId="5" xfId="1" applyNumberFormat="1" applyFont="1" applyFill="1" applyBorder="1"/>
    <xf numFmtId="43" fontId="0" fillId="0" borderId="21" xfId="1" applyFont="1" applyBorder="1" applyAlignment="1">
      <alignment horizontal="center"/>
    </xf>
    <xf numFmtId="164" fontId="0" fillId="0" borderId="7" xfId="1" applyNumberFormat="1" applyFont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4" fillId="0" borderId="16" xfId="1" applyNumberFormat="1" applyFont="1" applyBorder="1"/>
    <xf numFmtId="164" fontId="5" fillId="0" borderId="16" xfId="1" applyNumberFormat="1" applyFont="1" applyBorder="1"/>
    <xf numFmtId="164" fontId="5" fillId="2" borderId="16" xfId="1" applyNumberFormat="1" applyFont="1" applyFill="1" applyBorder="1"/>
    <xf numFmtId="43" fontId="0" fillId="3" borderId="0" xfId="1" applyFont="1" applyFill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30"/>
  <sheetViews>
    <sheetView tabSelected="1" topLeftCell="G1" workbookViewId="0">
      <selection activeCell="O10" sqref="O10"/>
    </sheetView>
  </sheetViews>
  <sheetFormatPr baseColWidth="10" defaultRowHeight="15"/>
  <cols>
    <col min="1" max="1" width="9.5703125" customWidth="1"/>
    <col min="3" max="3" width="12" customWidth="1"/>
    <col min="6" max="6" width="19.5703125" customWidth="1"/>
    <col min="7" max="7" width="12.5703125" style="9" customWidth="1"/>
    <col min="8" max="8" width="10.85546875" style="9" customWidth="1"/>
    <col min="9" max="9" width="11.42578125" style="8" customWidth="1"/>
    <col min="10" max="10" width="14.5703125" style="10" customWidth="1"/>
    <col min="11" max="11" width="24.5703125" style="34" customWidth="1"/>
    <col min="12" max="12" width="22.28515625" customWidth="1"/>
    <col min="13" max="13" width="16.7109375" style="7" customWidth="1"/>
    <col min="14" max="14" width="17.42578125" style="8" customWidth="1"/>
    <col min="15" max="15" width="14.7109375" style="8" customWidth="1"/>
    <col min="16" max="16" width="16.85546875" style="47" customWidth="1"/>
    <col min="17" max="17" width="23.85546875" customWidth="1"/>
    <col min="18" max="18" width="28.7109375" customWidth="1"/>
  </cols>
  <sheetData>
    <row r="1" spans="2:19">
      <c r="O1" s="48"/>
      <c r="P1" s="75"/>
    </row>
    <row r="2" spans="2:19">
      <c r="B2" s="85" t="s">
        <v>0</v>
      </c>
      <c r="C2" s="85"/>
      <c r="D2" s="85"/>
      <c r="E2" s="85"/>
      <c r="G2" s="37"/>
      <c r="H2" s="38"/>
      <c r="I2" s="84" t="s">
        <v>14</v>
      </c>
      <c r="J2" s="84"/>
      <c r="K2" s="84"/>
      <c r="L2" s="84"/>
      <c r="M2" s="39"/>
      <c r="N2" s="79"/>
      <c r="O2" s="59"/>
      <c r="P2" s="76"/>
      <c r="Q2" s="73" t="s">
        <v>28</v>
      </c>
      <c r="R2" s="74"/>
    </row>
    <row r="3" spans="2:19">
      <c r="B3" s="3"/>
      <c r="C3" s="3" t="s">
        <v>6</v>
      </c>
      <c r="D3" s="3" t="s">
        <v>7</v>
      </c>
      <c r="E3" s="3" t="s">
        <v>8</v>
      </c>
      <c r="G3" s="43" t="s">
        <v>19</v>
      </c>
      <c r="H3" s="42" t="s">
        <v>5</v>
      </c>
      <c r="I3" s="19" t="s">
        <v>18</v>
      </c>
      <c r="J3" s="20" t="s">
        <v>15</v>
      </c>
      <c r="K3" s="31" t="s">
        <v>20</v>
      </c>
      <c r="L3" s="21" t="s">
        <v>17</v>
      </c>
      <c r="M3" s="36" t="s">
        <v>21</v>
      </c>
      <c r="N3" s="8" t="s">
        <v>30</v>
      </c>
      <c r="O3" s="60" t="s">
        <v>16</v>
      </c>
      <c r="P3" s="8" t="s">
        <v>34</v>
      </c>
      <c r="Q3" s="78" t="s">
        <v>33</v>
      </c>
      <c r="R3" s="57" t="s">
        <v>22</v>
      </c>
      <c r="S3" s="51" t="s">
        <v>23</v>
      </c>
    </row>
    <row r="4" spans="2:19">
      <c r="B4" s="3" t="s">
        <v>1</v>
      </c>
      <c r="C4" s="35">
        <v>5257.17</v>
      </c>
      <c r="D4" s="35">
        <v>3747</v>
      </c>
      <c r="E4" s="35">
        <v>4536.5600000000004</v>
      </c>
      <c r="G4" s="44">
        <v>60</v>
      </c>
      <c r="H4" s="40">
        <v>0</v>
      </c>
      <c r="I4" s="13">
        <f t="shared" ref="I4:I21" si="0">SUM(G4:H4)</f>
        <v>60</v>
      </c>
      <c r="J4" s="26">
        <v>0.64</v>
      </c>
      <c r="K4" s="32">
        <f>SUM((C10*J4/100),D10)</f>
        <v>0.19055999999999998</v>
      </c>
      <c r="L4" s="22">
        <f>SUM(J4:K4)</f>
        <v>0.83055999999999996</v>
      </c>
      <c r="M4" s="29">
        <f>PRODUCT(C4,L4)</f>
        <v>4366.3951152</v>
      </c>
      <c r="N4" s="52">
        <f>SUM((M4*14/100),M4)</f>
        <v>4977.6904313280002</v>
      </c>
      <c r="O4" s="86">
        <v>5500</v>
      </c>
      <c r="P4" s="47">
        <f>SUM(M4,(M4*0.2))</f>
        <v>5239.6741382399996</v>
      </c>
      <c r="Q4" s="78">
        <f>O4-M4</f>
        <v>1133.6048848</v>
      </c>
      <c r="R4" s="52">
        <v>6400</v>
      </c>
      <c r="S4" s="49" t="s">
        <v>24</v>
      </c>
    </row>
    <row r="5" spans="2:19">
      <c r="G5" s="44">
        <v>77</v>
      </c>
      <c r="H5" s="40">
        <v>4</v>
      </c>
      <c r="I5" s="55">
        <f t="shared" si="0"/>
        <v>81</v>
      </c>
      <c r="J5" s="15">
        <v>0.83</v>
      </c>
      <c r="K5" s="32">
        <f>SUM((C10*J5/100),D10)</f>
        <v>0.19606999999999999</v>
      </c>
      <c r="L5" s="22">
        <f t="shared" ref="L5:L26" si="1">SUM(J5:K5)</f>
        <v>1.02607</v>
      </c>
      <c r="M5" s="29">
        <f>PRODUCT(C4,L5)</f>
        <v>5394.2244219000004</v>
      </c>
      <c r="N5" s="54">
        <f t="shared" ref="N5:N25" si="2">SUM((M5*14/100),M5)</f>
        <v>6149.4158409660004</v>
      </c>
      <c r="O5" s="86">
        <v>6000</v>
      </c>
      <c r="P5" s="47">
        <f t="shared" ref="P5:P24" si="3">SUM(M5,(M5*0.2))</f>
        <v>6473.0693062800001</v>
      </c>
      <c r="Q5" s="78">
        <f>O5-M5</f>
        <v>605.77557809999962</v>
      </c>
      <c r="R5" s="58">
        <v>7900</v>
      </c>
      <c r="S5" s="49"/>
    </row>
    <row r="6" spans="2:19">
      <c r="G6" s="44">
        <v>152</v>
      </c>
      <c r="H6" s="40">
        <v>11</v>
      </c>
      <c r="I6" s="55">
        <f t="shared" si="0"/>
        <v>163</v>
      </c>
      <c r="J6" s="15">
        <v>1.66</v>
      </c>
      <c r="K6" s="32">
        <f>SUM((C10*J6/100),D10)</f>
        <v>0.22014</v>
      </c>
      <c r="L6" s="22">
        <f t="shared" si="1"/>
        <v>1.8801399999999999</v>
      </c>
      <c r="M6" s="29">
        <f>PRODUCT(C4,L6)</f>
        <v>9884.2156037999994</v>
      </c>
      <c r="N6" s="52">
        <f>SUM((M6*14/100),M6)</f>
        <v>11268.005788331999</v>
      </c>
      <c r="O6" s="86">
        <v>11000</v>
      </c>
      <c r="P6" s="47">
        <f t="shared" si="3"/>
        <v>11861.05872456</v>
      </c>
      <c r="Q6" s="78">
        <f>O6-M6</f>
        <v>1115.7843962000006</v>
      </c>
      <c r="R6" s="58">
        <v>12900</v>
      </c>
      <c r="S6" s="49" t="s">
        <v>25</v>
      </c>
    </row>
    <row r="7" spans="2:19">
      <c r="B7" s="4"/>
      <c r="C7" s="4"/>
      <c r="D7" s="4"/>
      <c r="E7" s="4"/>
      <c r="F7" s="1"/>
      <c r="G7" s="44">
        <v>300</v>
      </c>
      <c r="H7" s="40">
        <v>25</v>
      </c>
      <c r="I7" s="13">
        <f t="shared" si="0"/>
        <v>325</v>
      </c>
      <c r="J7" s="15">
        <v>3.25</v>
      </c>
      <c r="K7" s="32">
        <f>SUM((C10*J7/100),D10)</f>
        <v>0.26624999999999999</v>
      </c>
      <c r="L7" s="22">
        <f t="shared" si="1"/>
        <v>3.5162499999999999</v>
      </c>
      <c r="M7" s="29">
        <f>PRODUCT(C4,L7)</f>
        <v>18485.524012499998</v>
      </c>
      <c r="N7" s="52">
        <f t="shared" si="2"/>
        <v>21073.497374249997</v>
      </c>
      <c r="O7" s="86">
        <v>23000</v>
      </c>
      <c r="P7" s="47">
        <f t="shared" si="3"/>
        <v>22182.628814999996</v>
      </c>
      <c r="Q7" s="78">
        <f>O7-M7</f>
        <v>4514.4759875000018</v>
      </c>
      <c r="R7" s="58"/>
      <c r="S7" s="49"/>
    </row>
    <row r="8" spans="2:19">
      <c r="B8" s="85" t="s">
        <v>10</v>
      </c>
      <c r="C8" s="85"/>
      <c r="D8" s="85"/>
      <c r="E8" s="85"/>
      <c r="F8" s="4"/>
      <c r="G8" s="44">
        <v>302</v>
      </c>
      <c r="H8" s="40">
        <v>41</v>
      </c>
      <c r="I8" s="55">
        <f t="shared" si="0"/>
        <v>343</v>
      </c>
      <c r="J8" s="15">
        <v>3.32</v>
      </c>
      <c r="K8" s="32">
        <f>SUM((C10*J8/100),D10)</f>
        <v>0.26827999999999996</v>
      </c>
      <c r="L8" s="22">
        <f t="shared" si="1"/>
        <v>3.5882799999999997</v>
      </c>
      <c r="M8" s="29">
        <f>PRODUCT(C4,L8)</f>
        <v>18864.197967599997</v>
      </c>
      <c r="N8" s="52">
        <f t="shared" si="2"/>
        <v>21505.185683063995</v>
      </c>
      <c r="O8" s="87">
        <v>23000</v>
      </c>
      <c r="P8" s="47">
        <f t="shared" si="3"/>
        <v>22637.037561119996</v>
      </c>
      <c r="Q8" s="78">
        <f>O8-M8</f>
        <v>4135.8020324000026</v>
      </c>
      <c r="R8" s="58">
        <v>22500</v>
      </c>
      <c r="S8" s="49"/>
    </row>
    <row r="9" spans="2:19">
      <c r="B9" s="3"/>
      <c r="C9" s="3" t="s">
        <v>9</v>
      </c>
      <c r="D9" s="3" t="s">
        <v>4</v>
      </c>
      <c r="E9" s="3"/>
      <c r="F9" s="1"/>
      <c r="G9" s="44">
        <v>422</v>
      </c>
      <c r="H9" s="40">
        <v>60</v>
      </c>
      <c r="I9" s="13">
        <f t="shared" si="0"/>
        <v>482</v>
      </c>
      <c r="J9" s="15">
        <v>4.99</v>
      </c>
      <c r="K9" s="32">
        <f>SUM((C10*J9/100),D10)</f>
        <v>0.31670999999999999</v>
      </c>
      <c r="L9" s="22">
        <f t="shared" si="1"/>
        <v>5.3067099999999998</v>
      </c>
      <c r="M9" s="29">
        <f>PRODUCT(C4,L9)</f>
        <v>27898.276610699999</v>
      </c>
      <c r="N9" s="52">
        <f t="shared" si="2"/>
        <v>31804.035336197998</v>
      </c>
      <c r="O9" s="86">
        <v>31000</v>
      </c>
      <c r="P9" s="47">
        <f t="shared" si="3"/>
        <v>33477.931932840002</v>
      </c>
      <c r="Q9" s="78">
        <f>O9-M9</f>
        <v>3101.7233893000011</v>
      </c>
      <c r="R9" s="58"/>
      <c r="S9" s="49"/>
    </row>
    <row r="10" spans="2:19">
      <c r="B10" s="6" t="s">
        <v>11</v>
      </c>
      <c r="C10" s="5">
        <v>2.9</v>
      </c>
      <c r="D10" s="3">
        <v>0.17199999999999999</v>
      </c>
      <c r="E10" s="3"/>
      <c r="F10" s="1"/>
      <c r="G10" s="64">
        <v>600</v>
      </c>
      <c r="H10" s="65">
        <v>60</v>
      </c>
      <c r="I10" s="80">
        <f t="shared" si="0"/>
        <v>660</v>
      </c>
      <c r="J10" s="67">
        <v>6.48</v>
      </c>
      <c r="K10" s="68">
        <f>SUM((C10*J10/100),D10)</f>
        <v>0.35992000000000002</v>
      </c>
      <c r="L10" s="69">
        <f>SUM(J10:K10)</f>
        <v>6.8399200000000002</v>
      </c>
      <c r="M10" s="70">
        <f>PRODUCT(C4,L10)</f>
        <v>35958.622226400003</v>
      </c>
      <c r="N10" s="81">
        <f t="shared" si="2"/>
        <v>40992.829338096002</v>
      </c>
      <c r="O10" s="72">
        <v>42500</v>
      </c>
      <c r="P10" s="47">
        <f t="shared" si="3"/>
        <v>43150.346671680003</v>
      </c>
      <c r="Q10" s="78">
        <f>O10-M10</f>
        <v>6541.3777735999975</v>
      </c>
      <c r="R10" s="58">
        <v>41000</v>
      </c>
      <c r="S10" s="49"/>
    </row>
    <row r="11" spans="2:19">
      <c r="B11" s="4"/>
      <c r="C11" s="4"/>
      <c r="D11" s="4"/>
      <c r="E11" s="4"/>
      <c r="F11" s="1"/>
      <c r="G11" s="44">
        <v>602</v>
      </c>
      <c r="H11" s="40">
        <v>91</v>
      </c>
      <c r="I11" s="13">
        <f t="shared" si="0"/>
        <v>693</v>
      </c>
      <c r="J11" s="15">
        <v>6.64</v>
      </c>
      <c r="K11" s="32">
        <f>SUM((C10*J11/100),D10)</f>
        <v>0.36456</v>
      </c>
      <c r="L11" s="22">
        <f t="shared" si="1"/>
        <v>7.0045599999999997</v>
      </c>
      <c r="M11" s="29">
        <f>PRODUCT(C4,L11)</f>
        <v>36824.162695200001</v>
      </c>
      <c r="N11" s="54">
        <f t="shared" si="2"/>
        <v>41979.545472528</v>
      </c>
      <c r="O11" s="86">
        <v>41000</v>
      </c>
      <c r="P11" s="47">
        <f t="shared" si="3"/>
        <v>44188.995234239999</v>
      </c>
      <c r="Q11" s="78">
        <f>O11-M11</f>
        <v>4175.8373047999994</v>
      </c>
      <c r="R11" s="58"/>
      <c r="S11" s="49" t="s">
        <v>27</v>
      </c>
    </row>
    <row r="12" spans="2:19">
      <c r="B12" s="4"/>
      <c r="C12" s="4"/>
      <c r="D12" s="4"/>
      <c r="E12" s="4"/>
      <c r="F12" s="1"/>
      <c r="G12" s="44">
        <v>722</v>
      </c>
      <c r="H12" s="40">
        <v>118</v>
      </c>
      <c r="I12" s="55">
        <f t="shared" si="0"/>
        <v>840</v>
      </c>
      <c r="J12" s="15">
        <v>8.31</v>
      </c>
      <c r="K12" s="32">
        <f>SUM((C10*J12/100),D10)</f>
        <v>0.41298999999999997</v>
      </c>
      <c r="L12" s="22">
        <f t="shared" si="1"/>
        <v>8.7229900000000011</v>
      </c>
      <c r="M12" s="29">
        <f>PRODUCT(C4,L12)</f>
        <v>45858.241338300009</v>
      </c>
      <c r="N12" s="52">
        <f t="shared" si="2"/>
        <v>52278.395125662013</v>
      </c>
      <c r="O12" s="62">
        <v>54000</v>
      </c>
      <c r="P12" s="47">
        <f t="shared" si="3"/>
        <v>55029.889605960008</v>
      </c>
      <c r="Q12" s="78">
        <f>O12-M12</f>
        <v>8141.7586616999906</v>
      </c>
      <c r="R12" s="58">
        <v>51700</v>
      </c>
      <c r="S12" s="49"/>
    </row>
    <row r="13" spans="2:19">
      <c r="B13" s="1"/>
      <c r="C13" s="1"/>
      <c r="D13" s="1"/>
      <c r="E13" s="1"/>
      <c r="F13" s="1"/>
      <c r="G13" s="44">
        <v>902</v>
      </c>
      <c r="H13" s="40">
        <v>166</v>
      </c>
      <c r="I13" s="13">
        <f t="shared" si="0"/>
        <v>1068</v>
      </c>
      <c r="J13" s="15">
        <v>9.9600000000000009</v>
      </c>
      <c r="K13" s="32">
        <f>SUM((C10*J13/100),D10)</f>
        <v>0.46083999999999997</v>
      </c>
      <c r="L13" s="22">
        <f t="shared" si="1"/>
        <v>10.42084</v>
      </c>
      <c r="M13" s="29">
        <f>PRODUCT(C4,L13)</f>
        <v>54784.127422800004</v>
      </c>
      <c r="N13" s="52">
        <f t="shared" si="2"/>
        <v>62453.905261992004</v>
      </c>
      <c r="O13" s="87">
        <v>65000</v>
      </c>
      <c r="P13" s="47">
        <f t="shared" si="3"/>
        <v>65740.952907360013</v>
      </c>
      <c r="Q13" s="78">
        <f>O13-M13</f>
        <v>10215.872577199996</v>
      </c>
      <c r="R13" s="58">
        <v>61800</v>
      </c>
      <c r="S13" s="49"/>
    </row>
    <row r="14" spans="2:19">
      <c r="B14" s="85" t="s">
        <v>12</v>
      </c>
      <c r="C14" s="85"/>
      <c r="D14" s="85"/>
      <c r="E14" s="85"/>
      <c r="G14" s="44">
        <v>1442</v>
      </c>
      <c r="H14" s="40">
        <v>351</v>
      </c>
      <c r="I14" s="13">
        <f t="shared" si="0"/>
        <v>1793</v>
      </c>
      <c r="J14" s="15">
        <v>16.62</v>
      </c>
      <c r="K14" s="32">
        <f>SUM((C10*J14/100),D10)</f>
        <v>0.65398000000000001</v>
      </c>
      <c r="L14" s="22">
        <f t="shared" si="1"/>
        <v>17.273980000000002</v>
      </c>
      <c r="M14" s="29">
        <f>PRODUCT(C4,L14)</f>
        <v>90812.249436600003</v>
      </c>
      <c r="N14" s="52">
        <f t="shared" si="2"/>
        <v>103525.96435772401</v>
      </c>
      <c r="O14" s="86">
        <v>101000</v>
      </c>
      <c r="P14" s="47">
        <f t="shared" si="3"/>
        <v>108974.69932392001</v>
      </c>
      <c r="Q14" s="78">
        <f>O14-M14</f>
        <v>10187.750563399997</v>
      </c>
      <c r="R14" s="58"/>
      <c r="S14" s="49"/>
    </row>
    <row r="15" spans="2:19">
      <c r="B15" s="3" t="s">
        <v>1</v>
      </c>
      <c r="C15" s="3" t="s">
        <v>2</v>
      </c>
      <c r="D15" s="3" t="s">
        <v>3</v>
      </c>
      <c r="E15" s="3" t="s">
        <v>13</v>
      </c>
      <c r="G15" s="64">
        <v>1500</v>
      </c>
      <c r="H15" s="65">
        <v>300</v>
      </c>
      <c r="I15" s="66">
        <f t="shared" si="0"/>
        <v>1800</v>
      </c>
      <c r="J15" s="67">
        <v>16.29</v>
      </c>
      <c r="K15" s="68">
        <f>SUM((C10*J15/100),D10)</f>
        <v>0.64440999999999993</v>
      </c>
      <c r="L15" s="69">
        <f t="shared" si="1"/>
        <v>16.93441</v>
      </c>
      <c r="M15" s="70">
        <f>PRODUCT(C4,L15)</f>
        <v>89027.0722197</v>
      </c>
      <c r="N15" s="71">
        <f t="shared" si="2"/>
        <v>101490.862330458</v>
      </c>
      <c r="O15" s="88">
        <v>105000</v>
      </c>
      <c r="P15" s="89">
        <f t="shared" si="3"/>
        <v>106832.48666364</v>
      </c>
      <c r="Q15" s="78">
        <f>O15-M15</f>
        <v>15972.9277803</v>
      </c>
      <c r="R15" s="58">
        <v>105000</v>
      </c>
      <c r="S15" s="49"/>
    </row>
    <row r="16" spans="2:19">
      <c r="B16" s="2"/>
      <c r="C16" s="2"/>
      <c r="D16" s="2"/>
      <c r="E16" s="2"/>
      <c r="G16" s="44">
        <v>3000</v>
      </c>
      <c r="H16" s="40">
        <v>850</v>
      </c>
      <c r="I16" s="13">
        <f t="shared" si="0"/>
        <v>3850</v>
      </c>
      <c r="J16" s="15">
        <v>32.159999999999997</v>
      </c>
      <c r="K16" s="32">
        <f>SUM((C10*J16/100),D10)</f>
        <v>1.1046399999999998</v>
      </c>
      <c r="L16" s="22">
        <f t="shared" si="1"/>
        <v>33.26464</v>
      </c>
      <c r="M16" s="29">
        <f>PRODUCT(C4,L16)</f>
        <v>174877.86746879999</v>
      </c>
      <c r="N16" s="52">
        <f t="shared" si="2"/>
        <v>199360.76891443197</v>
      </c>
      <c r="O16" s="86">
        <v>197200</v>
      </c>
      <c r="P16" s="89">
        <f t="shared" si="3"/>
        <v>209853.44096255998</v>
      </c>
      <c r="Q16" s="78">
        <f>O16-M16</f>
        <v>22322.132531200012</v>
      </c>
      <c r="R16" s="58"/>
      <c r="S16" s="49"/>
    </row>
    <row r="17" spans="6:19">
      <c r="G17" s="44">
        <v>3002</v>
      </c>
      <c r="H17" s="40">
        <v>1001</v>
      </c>
      <c r="I17" s="13">
        <f t="shared" si="0"/>
        <v>4003</v>
      </c>
      <c r="J17" s="15">
        <v>33.54</v>
      </c>
      <c r="K17" s="32">
        <f>SUM((C10*J17/100),D10)</f>
        <v>1.1446599999999998</v>
      </c>
      <c r="L17" s="22">
        <f t="shared" si="1"/>
        <v>34.684660000000001</v>
      </c>
      <c r="M17" s="29">
        <f>PRODUCT(C4,L17)</f>
        <v>182343.15401220002</v>
      </c>
      <c r="N17" s="52">
        <f>SUM((M17*14/100),M17)</f>
        <v>207871.19557390801</v>
      </c>
      <c r="O17" s="86">
        <v>205000</v>
      </c>
      <c r="P17" s="47">
        <f t="shared" si="3"/>
        <v>218811.78481464001</v>
      </c>
      <c r="Q17" s="78">
        <f>O17-M17</f>
        <v>22656.845987799985</v>
      </c>
      <c r="R17" s="58"/>
      <c r="S17" s="49"/>
    </row>
    <row r="18" spans="6:19">
      <c r="G18" s="44">
        <v>4202</v>
      </c>
      <c r="H18" s="40">
        <v>1513</v>
      </c>
      <c r="I18" s="13">
        <f t="shared" si="0"/>
        <v>5715</v>
      </c>
      <c r="J18" s="15">
        <v>49.86</v>
      </c>
      <c r="K18" s="32">
        <f>SUM((C10*J18/100),D10)</f>
        <v>1.6179399999999999</v>
      </c>
      <c r="L18" s="22">
        <f t="shared" si="1"/>
        <v>51.477939999999997</v>
      </c>
      <c r="M18" s="29">
        <f>PRODUCT(C4,L18)</f>
        <v>270628.28182979999</v>
      </c>
      <c r="N18" s="52">
        <f t="shared" si="2"/>
        <v>308516.24128597201</v>
      </c>
      <c r="O18" s="86">
        <v>300000</v>
      </c>
      <c r="P18" s="47">
        <f t="shared" si="3"/>
        <v>324753.93819576001</v>
      </c>
      <c r="Q18" s="78">
        <f>O18-M18</f>
        <v>29371.718170200009</v>
      </c>
      <c r="R18" s="58"/>
      <c r="S18" s="49" t="s">
        <v>26</v>
      </c>
    </row>
    <row r="19" spans="6:19">
      <c r="G19" s="44">
        <v>6000</v>
      </c>
      <c r="H19" s="40">
        <v>2100</v>
      </c>
      <c r="I19" s="13">
        <f t="shared" si="0"/>
        <v>8100</v>
      </c>
      <c r="J19" s="15">
        <v>64.34</v>
      </c>
      <c r="K19" s="32">
        <f>SUM((C10*J19/100),D10)</f>
        <v>2.0378600000000002</v>
      </c>
      <c r="L19" s="22">
        <f t="shared" si="1"/>
        <v>66.377859999999998</v>
      </c>
      <c r="M19" s="29">
        <f>PRODUCT(C4,L19)</f>
        <v>348959.69425619999</v>
      </c>
      <c r="N19" s="52">
        <f t="shared" si="2"/>
        <v>397814.05145206797</v>
      </c>
      <c r="O19" s="86">
        <v>392000</v>
      </c>
      <c r="P19" s="47">
        <f t="shared" si="3"/>
        <v>418751.63310743996</v>
      </c>
      <c r="Q19" s="78">
        <f>O19-M19</f>
        <v>43040.305743800011</v>
      </c>
      <c r="R19" s="58"/>
      <c r="S19" s="49"/>
    </row>
    <row r="20" spans="6:19">
      <c r="G20" s="44">
        <v>6002</v>
      </c>
      <c r="H20" s="40">
        <v>2401</v>
      </c>
      <c r="I20" s="13">
        <f t="shared" si="0"/>
        <v>8403</v>
      </c>
      <c r="J20" s="15">
        <v>66.2</v>
      </c>
      <c r="K20" s="32">
        <f>SUM((C10*J20/100),D10)</f>
        <v>2.0918000000000001</v>
      </c>
      <c r="L20" s="22">
        <f t="shared" si="1"/>
        <v>68.291800000000009</v>
      </c>
      <c r="M20" s="29">
        <f>PRODUCT(C4,L20)</f>
        <v>359021.60220600007</v>
      </c>
      <c r="N20" s="52">
        <f t="shared" si="2"/>
        <v>409284.62651484006</v>
      </c>
      <c r="O20" s="86">
        <v>402000</v>
      </c>
      <c r="P20" s="47">
        <f t="shared" si="3"/>
        <v>430825.92264720006</v>
      </c>
      <c r="Q20" s="78">
        <f>O20-M20</f>
        <v>42978.397793999931</v>
      </c>
      <c r="R20" s="58"/>
      <c r="S20" s="49"/>
    </row>
    <row r="21" spans="6:19">
      <c r="G21" s="44">
        <v>7202</v>
      </c>
      <c r="H21" s="40">
        <v>2881</v>
      </c>
      <c r="I21" s="13">
        <f t="shared" si="0"/>
        <v>10083</v>
      </c>
      <c r="J21" s="15">
        <v>83.1</v>
      </c>
      <c r="K21" s="32">
        <f>SUM((C10*J21/100),D10)</f>
        <v>2.5819000000000001</v>
      </c>
      <c r="L21" s="22">
        <f t="shared" si="1"/>
        <v>85.681899999999999</v>
      </c>
      <c r="M21" s="29">
        <f>PRODUCT(C4,L21)</f>
        <v>450444.31422300002</v>
      </c>
      <c r="N21" s="52">
        <f t="shared" si="2"/>
        <v>513506.51821422001</v>
      </c>
      <c r="O21" s="86">
        <v>497000</v>
      </c>
      <c r="P21" s="47">
        <f t="shared" si="3"/>
        <v>540533.17706760007</v>
      </c>
      <c r="Q21" s="78">
        <f>O21-M21</f>
        <v>46555.685776999977</v>
      </c>
      <c r="R21" s="58"/>
      <c r="S21" s="49"/>
    </row>
    <row r="22" spans="6:19">
      <c r="G22" s="44">
        <v>14402</v>
      </c>
      <c r="H22" s="40">
        <v>5761</v>
      </c>
      <c r="I22" s="13">
        <f t="shared" ref="I22:I24" si="4">SUM(G22:H22)</f>
        <v>20163</v>
      </c>
      <c r="J22" s="15">
        <v>166.2</v>
      </c>
      <c r="K22" s="32">
        <f>SUM((C10*J22/100),D10)</f>
        <v>4.9917999999999996</v>
      </c>
      <c r="L22" s="22">
        <f t="shared" si="1"/>
        <v>171.1918</v>
      </c>
      <c r="M22" s="29">
        <f>PRODUCT(C4,L22)</f>
        <v>899984.39520600007</v>
      </c>
      <c r="N22" s="52">
        <f t="shared" si="2"/>
        <v>1025982.2105348401</v>
      </c>
      <c r="O22" s="61">
        <v>994000</v>
      </c>
      <c r="P22" s="47">
        <f t="shared" si="3"/>
        <v>1079981.2742472002</v>
      </c>
      <c r="Q22" s="78">
        <f>O22-M22</f>
        <v>94015.604793999926</v>
      </c>
      <c r="R22" s="58"/>
      <c r="S22" s="49"/>
    </row>
    <row r="23" spans="6:19">
      <c r="G23" s="44">
        <v>30002</v>
      </c>
      <c r="H23" s="40">
        <v>12001</v>
      </c>
      <c r="I23" s="13">
        <f t="shared" si="4"/>
        <v>42003</v>
      </c>
      <c r="J23" s="15">
        <v>322.39</v>
      </c>
      <c r="K23" s="32">
        <f>SUM((C10*J23/100),D10)</f>
        <v>9.5213099999999997</v>
      </c>
      <c r="L23" s="22">
        <f t="shared" si="1"/>
        <v>331.91130999999996</v>
      </c>
      <c r="M23" s="29">
        <f>PRODUCT(C4,L23)</f>
        <v>1744914.1815926998</v>
      </c>
      <c r="N23" s="52">
        <f t="shared" si="2"/>
        <v>1989202.1670156778</v>
      </c>
      <c r="O23" s="61">
        <v>1980000</v>
      </c>
      <c r="P23" s="47">
        <f t="shared" si="3"/>
        <v>2093897.0179112398</v>
      </c>
      <c r="Q23" s="78">
        <f>O23-M23</f>
        <v>235085.81840730016</v>
      </c>
      <c r="R23" s="58"/>
      <c r="S23" s="49"/>
    </row>
    <row r="24" spans="6:19">
      <c r="G24" s="44">
        <v>42002</v>
      </c>
      <c r="H24" s="41">
        <v>16801</v>
      </c>
      <c r="I24" s="14">
        <f t="shared" si="4"/>
        <v>58803</v>
      </c>
      <c r="J24" s="16">
        <v>498.59</v>
      </c>
      <c r="K24" s="33">
        <f>SUM((C10*J24/100),D10)</f>
        <v>14.63111</v>
      </c>
      <c r="L24" s="23">
        <f t="shared" si="1"/>
        <v>513.22110999999995</v>
      </c>
      <c r="M24" s="30">
        <f>PRODUCT(C4,L24)</f>
        <v>2698090.6228586999</v>
      </c>
      <c r="N24" s="52">
        <f t="shared" si="2"/>
        <v>3075823.3100589179</v>
      </c>
      <c r="O24" s="63"/>
      <c r="P24" s="47">
        <f t="shared" si="3"/>
        <v>3237708.74743044</v>
      </c>
      <c r="Q24" s="82">
        <f>O24-M24</f>
        <v>-2698090.6228586999</v>
      </c>
      <c r="R24" s="53"/>
      <c r="S24" s="50"/>
    </row>
    <row r="25" spans="6:19">
      <c r="F25" s="17" t="s">
        <v>31</v>
      </c>
      <c r="G25" s="46"/>
      <c r="H25" s="24"/>
      <c r="I25" s="25"/>
      <c r="J25" s="11">
        <v>6.85</v>
      </c>
      <c r="K25" s="32">
        <f>SUM((C10*J25/100),D10)</f>
        <v>0.37064999999999998</v>
      </c>
      <c r="L25" s="27">
        <f t="shared" si="1"/>
        <v>7.22065</v>
      </c>
      <c r="M25" s="29">
        <f>PRODUCT(C4,L25)</f>
        <v>37960.184560499998</v>
      </c>
      <c r="N25" s="52">
        <f t="shared" si="2"/>
        <v>43274.610398969999</v>
      </c>
      <c r="O25" s="83"/>
      <c r="Q25" s="36">
        <f>O25-M25</f>
        <v>-37960.184560499998</v>
      </c>
      <c r="R25" s="79">
        <v>42500</v>
      </c>
      <c r="S25" s="36"/>
    </row>
    <row r="26" spans="6:19">
      <c r="F26" s="18" t="s">
        <v>32</v>
      </c>
      <c r="G26" s="45"/>
      <c r="H26" s="41"/>
      <c r="I26" s="14"/>
      <c r="J26" s="12">
        <v>17.97</v>
      </c>
      <c r="K26" s="33">
        <f>SUM((C10*J26/100),D10)</f>
        <v>0.6931299999999998</v>
      </c>
      <c r="L26" s="28">
        <f t="shared" si="1"/>
        <v>18.663129999999999</v>
      </c>
      <c r="M26" s="30">
        <f>PRODUCT(C4,L26)</f>
        <v>98115.247142099994</v>
      </c>
      <c r="N26" s="56">
        <f>SUM((M26*14/100),M26)</f>
        <v>111851.38174199399</v>
      </c>
      <c r="O26" s="83"/>
      <c r="Q26" s="36">
        <f>O26-M26</f>
        <v>-98115.247142099994</v>
      </c>
      <c r="R26" s="53">
        <v>102700</v>
      </c>
      <c r="S26" s="50"/>
    </row>
    <row r="27" spans="6:19">
      <c r="O27" s="77"/>
      <c r="P27" s="75"/>
    </row>
    <row r="29" spans="6:19">
      <c r="L29" s="1"/>
    </row>
    <row r="30" spans="6:19">
      <c r="F30" t="s">
        <v>29</v>
      </c>
    </row>
  </sheetData>
  <mergeCells count="4">
    <mergeCell ref="I2:L2"/>
    <mergeCell ref="B8:E8"/>
    <mergeCell ref="B14:E14"/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JEANNI</dc:creator>
  <cp:lastModifiedBy>JEANNI</cp:lastModifiedBy>
  <dcterms:created xsi:type="dcterms:W3CDTF">2021-05-13T09:20:57Z</dcterms:created>
  <dcterms:modified xsi:type="dcterms:W3CDTF">2021-05-26T09:46:27Z</dcterms:modified>
</cp:coreProperties>
</file>