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\Dropbox\Family\LBTentor\Professional\Teaching\Finance Class\Financial Institutions\VCU-FIRE622\lesson03\slide\"/>
    </mc:Choice>
  </mc:AlternateContent>
  <xr:revisionPtr revIDLastSave="0" documentId="8_{015EECFD-CBE4-4C9C-8428-CB9AFDA46122}" xr6:coauthVersionLast="45" xr6:coauthVersionMax="45" xr10:uidLastSave="{00000000-0000-0000-0000-000000000000}"/>
  <bookViews>
    <workbookView xWindow="-103" yWindow="-103" windowWidth="23657" windowHeight="1493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Sheet1!$H$19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Sheet1!$C$22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G20" i="1"/>
  <c r="G21" i="1" s="1"/>
  <c r="H20" i="1"/>
  <c r="H21" i="1" s="1"/>
  <c r="H18" i="1"/>
  <c r="G18" i="1"/>
  <c r="D18" i="1"/>
  <c r="C18" i="1"/>
  <c r="F6" i="1"/>
  <c r="G6" i="1" s="1"/>
  <c r="F13" i="1"/>
  <c r="F14" i="1" s="1"/>
  <c r="H5" i="1"/>
  <c r="F18" i="1" s="1"/>
  <c r="F5" i="1"/>
  <c r="F11" i="1" s="1"/>
  <c r="D4" i="1"/>
  <c r="E13" i="1" s="1"/>
  <c r="C4" i="1"/>
  <c r="C8" i="1" s="1"/>
  <c r="C13" i="1" s="1"/>
  <c r="F21" i="1" l="1"/>
  <c r="C14" i="1"/>
  <c r="C20" i="1"/>
  <c r="C21" i="1" s="1"/>
  <c r="E18" i="1"/>
  <c r="E6" i="1"/>
  <c r="E8" i="1" s="1"/>
  <c r="E20" i="1" s="1"/>
  <c r="F8" i="1"/>
  <c r="F20" i="1" s="1"/>
  <c r="C11" i="1"/>
  <c r="D11" i="1"/>
  <c r="E11" i="1"/>
  <c r="E14" i="1" s="1"/>
  <c r="D8" i="1"/>
  <c r="E21" i="1" l="1"/>
  <c r="D13" i="1"/>
  <c r="D14" i="1" s="1"/>
  <c r="C15" i="1" s="1"/>
  <c r="D20" i="1"/>
  <c r="D21" i="1" s="1"/>
  <c r="C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Tentor</author>
  </authors>
  <commentList>
    <comment ref="E1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interpolated y1 rate with year 2 rate
</t>
        </r>
      </text>
    </comment>
    <comment ref="C1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This is the target of solver to be equal to par.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<sst xmlns="http://schemas.openxmlformats.org/spreadsheetml/2006/main" count="28" uniqueCount="21">
  <si>
    <t>6m</t>
  </si>
  <si>
    <t>1y</t>
  </si>
  <si>
    <t>2y</t>
  </si>
  <si>
    <t>3y</t>
  </si>
  <si>
    <t>zero</t>
  </si>
  <si>
    <t>coupon</t>
  </si>
  <si>
    <t>Observered Rate</t>
  </si>
  <si>
    <t>Direct Zero</t>
  </si>
  <si>
    <t>Direct Coupon</t>
  </si>
  <si>
    <t>1 1/2y</t>
  </si>
  <si>
    <t>2 1/2y</t>
  </si>
  <si>
    <t>2 year bootstrap</t>
  </si>
  <si>
    <t>Cash Flow</t>
  </si>
  <si>
    <t>Discount</t>
  </si>
  <si>
    <t>Goal Seek: Rate</t>
  </si>
  <si>
    <t>PV Cash Flow</t>
  </si>
  <si>
    <t>PV Total</t>
  </si>
  <si>
    <t>Solved Zero</t>
  </si>
  <si>
    <t>3 year bootstrap</t>
  </si>
  <si>
    <t>Discount factor</t>
  </si>
  <si>
    <t>&lt;&lt; Solve for this setting PV Total to Par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</si>
</sst>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2" fillId="2" borderId="0" xfId="1"/>
    <xf numFmtId="0" fontId="1" fillId="4" borderId="0" xfId="3"/>
    <xf numFmtId="0" fontId="1" fillId="5" borderId="0" xfId="4"/>
    <xf numFmtId="14" fontId="0" fillId="0" borderId="0" xfId="0" applyNumberFormat="1"/>
  </cellXfs>
  <cellStyles count="5">
    <cellStyle name="20% - Accent2" xfId="3" builtinId="34"/>
    <cellStyle name="40% - Accent2" xfId="4" builtinId="3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E15" sqref="E15"/>
    </sheetView>
  </sheetViews>
  <sheetFormatPr defaultRowHeight="14.6" x14ac:dyDescent="0.4"/>
  <cols>
    <col min="2" max="2" width="16" bestFit="1" customWidth="1"/>
  </cols>
  <sheetData>
    <row r="1" spans="1:8" x14ac:dyDescent="0.4">
      <c r="A1" s="5">
        <v>41856</v>
      </c>
      <c r="C1" t="s">
        <v>4</v>
      </c>
      <c r="D1" t="s">
        <v>4</v>
      </c>
      <c r="F1" t="s">
        <v>5</v>
      </c>
      <c r="H1" t="s">
        <v>5</v>
      </c>
    </row>
    <row r="2" spans="1:8" x14ac:dyDescent="0.4">
      <c r="C2" t="s">
        <v>0</v>
      </c>
      <c r="D2" t="s">
        <v>1</v>
      </c>
      <c r="E2" t="s">
        <v>9</v>
      </c>
      <c r="F2" t="s">
        <v>2</v>
      </c>
      <c r="G2" t="s">
        <v>10</v>
      </c>
      <c r="H2" t="s">
        <v>3</v>
      </c>
    </row>
    <row r="3" spans="1:8" x14ac:dyDescent="0.4">
      <c r="B3" t="s">
        <v>6</v>
      </c>
      <c r="C3">
        <v>5.0000000000000001E-4</v>
      </c>
      <c r="D3">
        <v>1.1999999999999999E-3</v>
      </c>
      <c r="F3">
        <v>4.7000000000000002E-3</v>
      </c>
      <c r="H3">
        <v>9.2999999999999992E-3</v>
      </c>
    </row>
    <row r="4" spans="1:8" x14ac:dyDescent="0.4">
      <c r="B4" t="s">
        <v>7</v>
      </c>
      <c r="C4">
        <f>C3</f>
        <v>5.0000000000000001E-4</v>
      </c>
      <c r="D4">
        <f>D3</f>
        <v>1.1999999999999999E-3</v>
      </c>
    </row>
    <row r="5" spans="1:8" x14ac:dyDescent="0.4">
      <c r="B5" t="s">
        <v>8</v>
      </c>
      <c r="F5">
        <f>F3</f>
        <v>4.7000000000000002E-3</v>
      </c>
      <c r="H5">
        <f>H3</f>
        <v>9.2999999999999992E-3</v>
      </c>
    </row>
    <row r="6" spans="1:8" x14ac:dyDescent="0.4">
      <c r="B6" t="s">
        <v>17</v>
      </c>
      <c r="E6">
        <f>(D4+F6)/2</f>
        <v>2.9573747291500988E-3</v>
      </c>
      <c r="F6">
        <f>F12</f>
        <v>4.714749458300198E-3</v>
      </c>
      <c r="G6">
        <f>(F6+H6)/2</f>
        <v>7.0473031818714497E-3</v>
      </c>
      <c r="H6">
        <f>H19</f>
        <v>9.3798569054427006E-3</v>
      </c>
    </row>
    <row r="8" spans="1:8" x14ac:dyDescent="0.4">
      <c r="B8" t="s">
        <v>19</v>
      </c>
      <c r="C8" s="3">
        <f>(1+C4)^(-1/2)</f>
        <v>0.99975009371095447</v>
      </c>
      <c r="D8" s="3">
        <f>(1+D4)^(-1)</f>
        <v>0.99880143827407097</v>
      </c>
      <c r="E8" s="4">
        <f>(1+E6)^(-3/2)</f>
        <v>0.99558028038578061</v>
      </c>
      <c r="F8" s="4">
        <f>(1+F6)^(-2)</f>
        <v>0.99063677091340452</v>
      </c>
    </row>
    <row r="10" spans="1:8" x14ac:dyDescent="0.4">
      <c r="B10" t="s">
        <v>11</v>
      </c>
    </row>
    <row r="11" spans="1:8" x14ac:dyDescent="0.4">
      <c r="B11" t="s">
        <v>12</v>
      </c>
      <c r="C11">
        <f>$F$5/2*100</f>
        <v>0.23500000000000001</v>
      </c>
      <c r="D11">
        <f>$F$5/2*100</f>
        <v>0.23500000000000001</v>
      </c>
      <c r="E11">
        <f>$F$5/2*100</f>
        <v>0.23500000000000001</v>
      </c>
      <c r="F11">
        <f>($F$5/2+1)*100</f>
        <v>100.23500000000001</v>
      </c>
    </row>
    <row r="12" spans="1:8" x14ac:dyDescent="0.4">
      <c r="B12" t="s">
        <v>14</v>
      </c>
      <c r="F12" s="2">
        <v>4.714749458300198E-3</v>
      </c>
      <c r="G12" t="s">
        <v>20</v>
      </c>
    </row>
    <row r="13" spans="1:8" x14ac:dyDescent="0.4">
      <c r="B13" t="s">
        <v>13</v>
      </c>
      <c r="C13" s="3">
        <f>C8</f>
        <v>0.99975009371095447</v>
      </c>
      <c r="D13" s="3">
        <f>D8</f>
        <v>0.99880143827407097</v>
      </c>
      <c r="E13">
        <f>(1+(D4+F12)/2)^(-3/2)</f>
        <v>0.99558028038578061</v>
      </c>
      <c r="F13">
        <f>(1+F12)^(-2)</f>
        <v>0.99063677091340452</v>
      </c>
    </row>
    <row r="14" spans="1:8" x14ac:dyDescent="0.4">
      <c r="B14" t="s">
        <v>15</v>
      </c>
      <c r="C14">
        <f>C13*C11</f>
        <v>0.23494127202207432</v>
      </c>
      <c r="D14">
        <f>D13*D11</f>
        <v>0.23471833799440669</v>
      </c>
      <c r="E14">
        <f>E13*E11</f>
        <v>0.23396136589065847</v>
      </c>
      <c r="F14">
        <f>F13*F11</f>
        <v>99.296476732505113</v>
      </c>
    </row>
    <row r="15" spans="1:8" x14ac:dyDescent="0.4">
      <c r="B15" t="s">
        <v>16</v>
      </c>
      <c r="C15" s="1">
        <f>SUM(C14:F14)</f>
        <v>100.00009770841226</v>
      </c>
    </row>
    <row r="17" spans="2:8" x14ac:dyDescent="0.4">
      <c r="B17" t="s">
        <v>18</v>
      </c>
    </row>
    <row r="18" spans="2:8" x14ac:dyDescent="0.4">
      <c r="B18" t="s">
        <v>12</v>
      </c>
      <c r="C18">
        <f>$H$5/2*100</f>
        <v>0.46499999999999997</v>
      </c>
      <c r="D18">
        <f>$H$5/2*100</f>
        <v>0.46499999999999997</v>
      </c>
      <c r="E18">
        <f>$H$5/2*100</f>
        <v>0.46499999999999997</v>
      </c>
      <c r="F18">
        <f>$H$5/2*100</f>
        <v>0.46499999999999997</v>
      </c>
      <c r="G18">
        <f>$H$5/2*100</f>
        <v>0.46499999999999997</v>
      </c>
      <c r="H18">
        <f>($H$5/2+1)*100</f>
        <v>100.465</v>
      </c>
    </row>
    <row r="19" spans="2:8" x14ac:dyDescent="0.4">
      <c r="B19" t="s">
        <v>14</v>
      </c>
      <c r="H19" s="2">
        <v>9.3798569054427006E-3</v>
      </c>
    </row>
    <row r="20" spans="2:8" x14ac:dyDescent="0.4">
      <c r="B20" t="s">
        <v>13</v>
      </c>
      <c r="C20" s="3">
        <f>C8</f>
        <v>0.99975009371095447</v>
      </c>
      <c r="D20" s="3">
        <f>D8</f>
        <v>0.99880143827407097</v>
      </c>
      <c r="E20" s="4">
        <f>E8</f>
        <v>0.99558028038578061</v>
      </c>
      <c r="F20" s="4">
        <f>F8</f>
        <v>0.99063677091340452</v>
      </c>
      <c r="G20">
        <f>(1+(F6+H19)/2)^(-5/2)</f>
        <v>0.98259674933005292</v>
      </c>
      <c r="H20">
        <f>(1+H19)^(-3)</f>
        <v>0.97238018162386863</v>
      </c>
    </row>
    <row r="21" spans="2:8" x14ac:dyDescent="0.4">
      <c r="B21" t="s">
        <v>15</v>
      </c>
      <c r="C21">
        <f t="shared" ref="C21:H21" si="0">C18*C20</f>
        <v>0.46488379357559378</v>
      </c>
      <c r="D21">
        <f t="shared" si="0"/>
        <v>0.46444266879744295</v>
      </c>
      <c r="E21">
        <f t="shared" si="0"/>
        <v>0.46294483037938794</v>
      </c>
      <c r="F21">
        <f t="shared" si="0"/>
        <v>0.46064609847473309</v>
      </c>
      <c r="G21">
        <f t="shared" si="0"/>
        <v>0.45690748843847456</v>
      </c>
      <c r="H21">
        <f t="shared" si="0"/>
        <v>97.690174946841964</v>
      </c>
    </row>
    <row r="22" spans="2:8" x14ac:dyDescent="0.4">
      <c r="B22" t="s">
        <v>16</v>
      </c>
      <c r="C22" s="1">
        <f>SUM(C21:H21)</f>
        <v>99.99999982650759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Virginia Retirement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Tentor</dc:creator>
  <cp:lastModifiedBy>Larry Tentor</cp:lastModifiedBy>
  <dcterms:created xsi:type="dcterms:W3CDTF">2014-08-08T12:42:34Z</dcterms:created>
  <dcterms:modified xsi:type="dcterms:W3CDTF">2020-01-30T18:27:37Z</dcterms:modified>
</cp:coreProperties>
</file>