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Desktop\"/>
    </mc:Choice>
  </mc:AlternateContent>
  <xr:revisionPtr revIDLastSave="0" documentId="8_{78E654FF-E11B-46DD-A5C7-7A41389775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me" sheetId="9" r:id="rId1"/>
    <sheet name="Base_de_Datos" sheetId="1" r:id="rId2"/>
    <sheet name="Opciones_estado" sheetId="2" r:id="rId3"/>
    <sheet name="Tabla_Dinamica" sheetId="4" r:id="rId4"/>
    <sheet name="Graficos_dinamicos" sheetId="7" r:id="rId5"/>
    <sheet name="Graficas" sheetId="6" r:id="rId6"/>
  </sheets>
  <definedNames>
    <definedName name="_xlnm._FilterDatabase" localSheetId="1" hidden="1">Base_de_Datos!$A$16:$W$46</definedName>
    <definedName name="Cantidad">Base_de_Datos!$J$17:$J$46</definedName>
    <definedName name="Entregado">Opciones_estado!$E$6:$E$7</definedName>
    <definedName name="Proceso">Opciones_estado!$E$2:$E$3</definedName>
    <definedName name="Proveedores">Base_de_Datos!$E$17:$E$46</definedName>
    <definedName name="Tránsito">Opciones_estado!$E$4:$E$5</definedName>
    <definedName name="VentasMoneda">Base_de_Datos!$H$17:$H$46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7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2" i="1"/>
  <c r="G4" i="1"/>
  <c r="H3" i="1"/>
  <c r="G3" i="1"/>
  <c r="H2" i="1"/>
  <c r="G2" i="1"/>
  <c r="L10" i="1" l="1"/>
  <c r="M2" i="1"/>
  <c r="M9" i="1" s="1"/>
  <c r="L9" i="1"/>
</calcChain>
</file>

<file path=xl/sharedStrings.xml><?xml version="1.0" encoding="utf-8"?>
<sst xmlns="http://schemas.openxmlformats.org/spreadsheetml/2006/main" count="414" uniqueCount="118">
  <si>
    <t>order_id</t>
  </si>
  <si>
    <t>product_id</t>
  </si>
  <si>
    <t>product_name</t>
  </si>
  <si>
    <t>vendor_id</t>
  </si>
  <si>
    <t xml:space="preserve">vendor_name </t>
  </si>
  <si>
    <t>option_id</t>
  </si>
  <si>
    <t>quantity</t>
  </si>
  <si>
    <t>order_date</t>
  </si>
  <si>
    <t>delivery_date</t>
  </si>
  <si>
    <t xml:space="preserve">ship_address </t>
  </si>
  <si>
    <t>tracking_number</t>
  </si>
  <si>
    <t>delivery_status</t>
  </si>
  <si>
    <t>Macbook Pro (2017)</t>
  </si>
  <si>
    <t xml:space="preserve">ZW60001 </t>
  </si>
  <si>
    <t xml:space="preserve">Macbook Air (2015) </t>
  </si>
  <si>
    <t>Iphone X</t>
  </si>
  <si>
    <t xml:space="preserve">AB61001 </t>
  </si>
  <si>
    <t>Iphone 7</t>
  </si>
  <si>
    <t>Iphone 8</t>
  </si>
  <si>
    <t xml:space="preserve">CD62001 </t>
  </si>
  <si>
    <t>Ipad Air</t>
  </si>
  <si>
    <t>Ipad Mini 3th gen</t>
  </si>
  <si>
    <t xml:space="preserve">KB63001 </t>
  </si>
  <si>
    <t>ESC8000 G3</t>
  </si>
  <si>
    <t>ESC8000 G4</t>
  </si>
  <si>
    <t xml:space="preserve">IK64001 </t>
  </si>
  <si>
    <t>XPS 13 - 5080</t>
  </si>
  <si>
    <t>XPS 15 - 5070</t>
  </si>
  <si>
    <t>Monoprice Ultra Slim Series High Speed HDMI Cable</t>
  </si>
  <si>
    <t xml:space="preserve">OP65001 </t>
  </si>
  <si>
    <t>Monoprice Ultra Slim Series High Speed HDMI Cable - 4K</t>
  </si>
  <si>
    <t xml:space="preserve">XH66001 </t>
  </si>
  <si>
    <t>Avantree HT3189 Wireless Headphones</t>
  </si>
  <si>
    <t>COWIN E7 PRO</t>
  </si>
  <si>
    <t>Revision feccha</t>
  </si>
  <si>
    <t>Revision fecha 2</t>
  </si>
  <si>
    <t>1325 Candy Rd--- San Francisco--- CA 96123</t>
  </si>
  <si>
    <t>1931 Brown St--- Gainesville--- FL 85321</t>
  </si>
  <si>
    <t xml:space="preserve">1622 Seaside St--- Seattle--- WA 32569 </t>
  </si>
  <si>
    <t>1756 East Dr--- Houston--- TX 28562</t>
  </si>
  <si>
    <t xml:space="preserve">1465 River Dr--- Boston--- MA 43625 </t>
  </si>
  <si>
    <t>1896 West Dr--- Portland--- OR 65842</t>
  </si>
  <si>
    <t>1252 Vine St--- Chicago--- IL 73215</t>
  </si>
  <si>
    <t>Apple</t>
  </si>
  <si>
    <t>Microsoft</t>
  </si>
  <si>
    <t>Lenovo</t>
  </si>
  <si>
    <t>Asus</t>
  </si>
  <si>
    <t>Dell</t>
  </si>
  <si>
    <t>Monoprice</t>
  </si>
  <si>
    <t>Sony</t>
  </si>
  <si>
    <t>Estado</t>
  </si>
  <si>
    <t>Proceso</t>
  </si>
  <si>
    <t>Tránsito</t>
  </si>
  <si>
    <t>Entregado</t>
  </si>
  <si>
    <t>Estado 2</t>
  </si>
  <si>
    <t>Inentario ok</t>
  </si>
  <si>
    <t>Sin inventario</t>
  </si>
  <si>
    <t>A tiempo</t>
  </si>
  <si>
    <t>Retraso</t>
  </si>
  <si>
    <t>Conforme</t>
  </si>
  <si>
    <t>Reclamo</t>
  </si>
  <si>
    <t>mes</t>
  </si>
  <si>
    <t>Apellido</t>
  </si>
  <si>
    <t>ship_name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</si>
  <si>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</si>
  <si>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</si>
  <si>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</si>
  <si>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</si>
  <si>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</si>
  <si>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</si>
  <si>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</si>
  <si>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</si>
  <si>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</si>
  <si>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</si>
  <si>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</si>
  <si>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</si>
  <si>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</si>
  <si>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</si>
  <si>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Concatenar</t>
  </si>
  <si>
    <t>10 Addison 1000</t>
  </si>
  <si>
    <t>10 Campbell 1001</t>
  </si>
  <si>
    <t>10 Jones 1002</t>
  </si>
  <si>
    <t>10 Everly 1003</t>
  </si>
  <si>
    <t>10 Rose 1004</t>
  </si>
  <si>
    <t>10 Sutton 1005</t>
  </si>
  <si>
    <t>10 West 1006</t>
  </si>
  <si>
    <t>Precio</t>
  </si>
  <si>
    <t>Venta</t>
  </si>
  <si>
    <t>ZW</t>
  </si>
  <si>
    <t>AB</t>
  </si>
  <si>
    <t>CD</t>
  </si>
  <si>
    <t>KB</t>
  </si>
  <si>
    <t>IK</t>
  </si>
  <si>
    <t>OP</t>
  </si>
  <si>
    <t>XH</t>
  </si>
  <si>
    <t>Absoluta</t>
  </si>
  <si>
    <t>Sumar</t>
  </si>
  <si>
    <t>Promedio</t>
  </si>
  <si>
    <t>Contar</t>
  </si>
  <si>
    <t>Relativa</t>
  </si>
  <si>
    <t>Ventas Apple</t>
  </si>
  <si>
    <t>Promedio Dell</t>
  </si>
  <si>
    <t>Pedidos Sony</t>
  </si>
  <si>
    <t>Unidades</t>
  </si>
  <si>
    <t>Moneda</t>
  </si>
  <si>
    <t>Peso</t>
  </si>
  <si>
    <t>Ventas</t>
  </si>
  <si>
    <t>Poderado Manual</t>
  </si>
  <si>
    <t>Condicional</t>
  </si>
  <si>
    <t>Semaforo</t>
  </si>
  <si>
    <t>Columna1</t>
  </si>
  <si>
    <t>Etiquetas de fila</t>
  </si>
  <si>
    <t>Total general</t>
  </si>
  <si>
    <t>Etiquetas de columna</t>
  </si>
  <si>
    <t>Suma de Venta</t>
  </si>
  <si>
    <t>Suma de quantity</t>
  </si>
  <si>
    <t>Cuenta de quantity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</si>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</sst>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3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16" fillId="33" borderId="0" xfId="0" applyNumberFormat="1" applyFont="1" applyFill="1" applyAlignment="1">
      <alignment horizontal="center" vertical="center"/>
    </xf>
    <xf numFmtId="164" fontId="16" fillId="33" borderId="0" xfId="42" applyNumberFormat="1" applyFont="1" applyFill="1" applyAlignment="1">
      <alignment horizontal="center" vertical="center"/>
    </xf>
    <xf numFmtId="164" fontId="0" fillId="0" borderId="0" xfId="42" applyNumberFormat="1" applyFont="1"/>
    <xf numFmtId="0" fontId="0" fillId="0" borderId="10" xfId="0" applyBorder="1"/>
    <xf numFmtId="164" fontId="0" fillId="0" borderId="10" xfId="42" applyNumberFormat="1" applyFont="1" applyBorder="1"/>
    <xf numFmtId="0" fontId="0" fillId="0" borderId="10" xfId="42" applyNumberFormat="1" applyFont="1" applyBorder="1"/>
    <xf numFmtId="1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 applyAlignment="1">
      <alignment horizontal="center"/>
    </xf>
    <xf numFmtId="9" fontId="16" fillId="34" borderId="10" xfId="0" applyNumberFormat="1" applyFont="1" applyFill="1" applyBorder="1" applyAlignment="1">
      <alignment horizontal="center"/>
    </xf>
    <xf numFmtId="164" fontId="16" fillId="34" borderId="10" xfId="42" applyNumberFormat="1" applyFont="1" applyFill="1" applyBorder="1"/>
    <xf numFmtId="14" fontId="16" fillId="34" borderId="10" xfId="0" applyNumberFormat="1" applyFont="1" applyFill="1" applyBorder="1"/>
    <xf numFmtId="0" fontId="0" fillId="34" borderId="10" xfId="0" applyFill="1" applyBorder="1"/>
    <xf numFmtId="1" fontId="0" fillId="0" borderId="0" xfId="4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5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" formatCode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[Archivo_general.xlsx]Graficos_dinamicos!TablaDinámica18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Graficos_dinamicos!$B$1:$B$2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Graficos_dinamicos!$A$3:$A$10</c:f>
              <c:strCache>
                <c:ptCount val="7"/>
                <c:pt idx="0">
                  <c:v>Apple</c:v>
                </c:pt>
                <c:pt idx="1">
                  <c:v>Dell</c:v>
                </c:pt>
                <c:pt idx="2">
                  <c:v>Microsoft</c:v>
                </c:pt>
                <c:pt idx="3">
                  <c:v>Lenovo</c:v>
                </c:pt>
                <c:pt idx="4">
                  <c:v>Asus</c:v>
                </c:pt>
                <c:pt idx="5">
                  <c:v>Sony</c:v>
                </c:pt>
                <c:pt idx="6">
                  <c:v>Monoprice</c:v>
                </c:pt>
              </c:strCache>
            </c:strRef>
          </c:cat>
          <c:val>
            <c:numRef>
              <c:f>Graficos_dinamicos!$B$3:$B$10</c:f>
              <c:numCache>
                <c:formatCode>General</c:formatCode>
                <c:ptCount val="7"/>
                <c:pt idx="0">
                  <c:v>8892</c:v>
                </c:pt>
                <c:pt idx="1">
                  <c:v>8000</c:v>
                </c:pt>
                <c:pt idx="2">
                  <c:v>5390</c:v>
                </c:pt>
                <c:pt idx="3">
                  <c:v>5093</c:v>
                </c:pt>
                <c:pt idx="4">
                  <c:v>4200</c:v>
                </c:pt>
                <c:pt idx="5">
                  <c:v>3400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4-4218-B835-2D970F5E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476984"/>
        <c:axId val="720472504"/>
      </c:barChart>
      <c:catAx>
        <c:axId val="7204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472504"/>
        <c:crosses val="autoZero"/>
        <c:auto val="1"/>
        <c:lblAlgn val="ctr"/>
        <c:lblOffset val="100"/>
        <c:noMultiLvlLbl val="0"/>
      </c:catAx>
      <c:valAx>
        <c:axId val="7204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4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[Archivo_general.xlsx]Graficas!TablaDinámica17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 de Precio por Apellido y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Graficas!$B$9:$B$10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Graficas!$B$11:$B$25</c:f>
              <c:numCache>
                <c:formatCode>General</c:formatCode>
                <c:ptCount val="15"/>
                <c:pt idx="1">
                  <c:v>1600</c:v>
                </c:pt>
                <c:pt idx="3">
                  <c:v>900</c:v>
                </c:pt>
                <c:pt idx="4">
                  <c:v>899</c:v>
                </c:pt>
                <c:pt idx="5">
                  <c:v>998</c:v>
                </c:pt>
                <c:pt idx="8">
                  <c:v>799</c:v>
                </c:pt>
                <c:pt idx="9">
                  <c:v>2997</c:v>
                </c:pt>
                <c:pt idx="11">
                  <c:v>15</c:v>
                </c:pt>
                <c:pt idx="12">
                  <c:v>20</c:v>
                </c:pt>
                <c:pt idx="13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3D6-BC88-05C7DFF5D89A}"/>
            </c:ext>
          </c:extLst>
        </c:ser>
        <c:ser>
          <c:idx val="1"/>
          <c:order val="1"/>
          <c:tx>
            <c:strRef>
              <c:f>Graficas!$C$9:$C$10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Graficas!$C$11:$C$25</c:f>
              <c:numCache>
                <c:formatCode>General</c:formatCode>
                <c:ptCount val="15"/>
                <c:pt idx="0">
                  <c:v>750</c:v>
                </c:pt>
                <c:pt idx="1">
                  <c:v>800</c:v>
                </c:pt>
                <c:pt idx="2">
                  <c:v>650</c:v>
                </c:pt>
                <c:pt idx="3">
                  <c:v>1350</c:v>
                </c:pt>
                <c:pt idx="5">
                  <c:v>499</c:v>
                </c:pt>
                <c:pt idx="6">
                  <c:v>798</c:v>
                </c:pt>
                <c:pt idx="7">
                  <c:v>599</c:v>
                </c:pt>
                <c:pt idx="10">
                  <c:v>2598</c:v>
                </c:pt>
                <c:pt idx="11">
                  <c:v>15</c:v>
                </c:pt>
                <c:pt idx="1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6-43D6-BC88-05C7DFF5D89A}"/>
            </c:ext>
          </c:extLst>
        </c:ser>
        <c:ser>
          <c:idx val="2"/>
          <c:order val="2"/>
          <c:tx>
            <c:strRef>
              <c:f>Graficas!$D$9:$D$10</c:f>
              <c:strCache>
                <c:ptCount val="1"/>
                <c:pt idx="0">
                  <c:v>Tránsito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Graficas!$D$11:$D$25</c:f>
              <c:numCache>
                <c:formatCode>General</c:formatCode>
                <c:ptCount val="15"/>
                <c:pt idx="0">
                  <c:v>250</c:v>
                </c:pt>
                <c:pt idx="2">
                  <c:v>1300</c:v>
                </c:pt>
                <c:pt idx="4">
                  <c:v>2697</c:v>
                </c:pt>
                <c:pt idx="6">
                  <c:v>1197</c:v>
                </c:pt>
                <c:pt idx="7">
                  <c:v>1198</c:v>
                </c:pt>
                <c:pt idx="8">
                  <c:v>799</c:v>
                </c:pt>
                <c:pt idx="9">
                  <c:v>1998</c:v>
                </c:pt>
                <c:pt idx="10">
                  <c:v>1299</c:v>
                </c:pt>
                <c:pt idx="12">
                  <c:v>30</c:v>
                </c:pt>
                <c:pt idx="13">
                  <c:v>1250</c:v>
                </c:pt>
                <c:pt idx="1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6-43D6-BC88-05C7DFF5D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029752"/>
        <c:axId val="627024952"/>
      </c:barChart>
      <c:catAx>
        <c:axId val="6270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024952"/>
        <c:crosses val="autoZero"/>
        <c:auto val="1"/>
        <c:lblAlgn val="ctr"/>
        <c:lblOffset val="100"/>
        <c:noMultiLvlLbl val="0"/>
      </c:catAx>
      <c:valAx>
        <c:axId val="6270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702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[Archivo_general.xlsx]Graficas!TablaDinámica17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Graficas!$B$9:$B$10</c:f>
              <c:strCache>
                <c:ptCount val="1"/>
                <c:pt idx="0">
                  <c:v>Entregado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Graficas!$B$11:$B$25</c:f>
              <c:numCache>
                <c:formatCode>General</c:formatCode>
                <c:ptCount val="15"/>
                <c:pt idx="1">
                  <c:v>1600</c:v>
                </c:pt>
                <c:pt idx="3">
                  <c:v>900</c:v>
                </c:pt>
                <c:pt idx="4">
                  <c:v>899</c:v>
                </c:pt>
                <c:pt idx="5">
                  <c:v>998</c:v>
                </c:pt>
                <c:pt idx="8">
                  <c:v>799</c:v>
                </c:pt>
                <c:pt idx="9">
                  <c:v>2997</c:v>
                </c:pt>
                <c:pt idx="11">
                  <c:v>15</c:v>
                </c:pt>
                <c:pt idx="12">
                  <c:v>20</c:v>
                </c:pt>
                <c:pt idx="13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A-479B-A524-816FE68B0884}"/>
            </c:ext>
          </c:extLst>
        </c:ser>
        <c:ser>
          <c:idx val="1"/>
          <c:order val="1"/>
          <c:tx>
            <c:strRef>
              <c:f>Graficas!$C$9:$C$10</c:f>
              <c:strCache>
                <c:ptCount val="1"/>
                <c:pt idx="0">
                  <c:v>Proceso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Graficas!$C$11:$C$25</c:f>
              <c:numCache>
                <c:formatCode>General</c:formatCode>
                <c:ptCount val="15"/>
                <c:pt idx="0">
                  <c:v>750</c:v>
                </c:pt>
                <c:pt idx="1">
                  <c:v>800</c:v>
                </c:pt>
                <c:pt idx="2">
                  <c:v>650</c:v>
                </c:pt>
                <c:pt idx="3">
                  <c:v>1350</c:v>
                </c:pt>
                <c:pt idx="5">
                  <c:v>499</c:v>
                </c:pt>
                <c:pt idx="6">
                  <c:v>798</c:v>
                </c:pt>
                <c:pt idx="7">
                  <c:v>599</c:v>
                </c:pt>
                <c:pt idx="10">
                  <c:v>2598</c:v>
                </c:pt>
                <c:pt idx="11">
                  <c:v>15</c:v>
                </c:pt>
                <c:pt idx="1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79B-A524-816FE68B0884}"/>
            </c:ext>
          </c:extLst>
        </c:ser>
        <c:ser>
          <c:idx val="2"/>
          <c:order val="2"/>
          <c:tx>
            <c:strRef>
              <c:f>Graficas!$D$9:$D$10</c:f>
              <c:strCache>
                <c:ptCount val="1"/>
                <c:pt idx="0">
                  <c:v>Tránsito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Graficas!$A$11:$A$25</c:f>
              <c:strCache>
                <c:ptCount val="15"/>
                <c:pt idx="0">
                  <c:v>Avantree HT3189 Wireless Headphones</c:v>
                </c:pt>
                <c:pt idx="1">
                  <c:v>COWIN E7 PRO</c:v>
                </c:pt>
                <c:pt idx="2">
                  <c:v>ESC8000 G3</c:v>
                </c:pt>
                <c:pt idx="3">
                  <c:v>ESC8000 G4</c:v>
                </c:pt>
                <c:pt idx="4">
                  <c:v>Ipad Air</c:v>
                </c:pt>
                <c:pt idx="5">
                  <c:v>Ipad Mini 3th gen</c:v>
                </c:pt>
                <c:pt idx="6">
                  <c:v>Iphone 7</c:v>
                </c:pt>
                <c:pt idx="7">
                  <c:v>Iphone 8</c:v>
                </c:pt>
                <c:pt idx="8">
                  <c:v>Iphone X</c:v>
                </c:pt>
                <c:pt idx="9">
                  <c:v>Macbook Air (2015) </c:v>
                </c:pt>
                <c:pt idx="10">
                  <c:v>Macbook Pro (2017)</c:v>
                </c:pt>
                <c:pt idx="11">
                  <c:v>Monoprice Ultra Slim Series High Speed HDMI Cable</c:v>
                </c:pt>
                <c:pt idx="12">
                  <c:v>Monoprice Ultra Slim Series High Speed HDMI Cable - 4K</c:v>
                </c:pt>
                <c:pt idx="13">
                  <c:v>XPS 13 - 5080</c:v>
                </c:pt>
                <c:pt idx="14">
                  <c:v>XPS 15 - 5070</c:v>
                </c:pt>
              </c:strCache>
            </c:strRef>
          </c:cat>
          <c:val>
            <c:numRef>
              <c:f>Graficas!$D$11:$D$25</c:f>
              <c:numCache>
                <c:formatCode>General</c:formatCode>
                <c:ptCount val="15"/>
                <c:pt idx="0">
                  <c:v>250</c:v>
                </c:pt>
                <c:pt idx="2">
                  <c:v>1300</c:v>
                </c:pt>
                <c:pt idx="4">
                  <c:v>2697</c:v>
                </c:pt>
                <c:pt idx="6">
                  <c:v>1197</c:v>
                </c:pt>
                <c:pt idx="7">
                  <c:v>1198</c:v>
                </c:pt>
                <c:pt idx="8">
                  <c:v>799</c:v>
                </c:pt>
                <c:pt idx="9">
                  <c:v>1998</c:v>
                </c:pt>
                <c:pt idx="10">
                  <c:v>1299</c:v>
                </c:pt>
                <c:pt idx="12">
                  <c:v>30</c:v>
                </c:pt>
                <c:pt idx="13">
                  <c:v>1250</c:v>
                </c:pt>
                <c:pt idx="1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A-479B-A524-816FE68B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6504"/>
        <c:axId val="720452984"/>
      </c:lineChart>
      <c:catAx>
        <c:axId val="72045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452984"/>
        <c:crosses val="autoZero"/>
        <c:auto val="1"/>
        <c:lblAlgn val="ctr"/>
        <c:lblOffset val="100"/>
        <c:noMultiLvlLbl val="0"/>
      </c:catAx>
      <c:valAx>
        <c:axId val="7204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45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Opciones_estado!A1"/><Relationship Id="rId2" Type="http://schemas.openxmlformats.org/officeDocument/2006/relationships/hyperlink" Target="#Graficas!A1"/><Relationship Id="rId1" Type="http://schemas.openxmlformats.org/officeDocument/2006/relationships/hyperlink" Target="#Base_de_Datos!A1"/><Relationship Id="rId5" Type="http://schemas.openxmlformats.org/officeDocument/2006/relationships/hyperlink" Target="#Graficos_dinamicos!A1"/><Relationship Id="rId4" Type="http://schemas.openxmlformats.org/officeDocument/2006/relationships/hyperlink" Target="#Tabla_Dinamic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Home!A1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2</xdr:row>
      <xdr:rowOff>160020</xdr:rowOff>
    </xdr:from>
    <xdr:to>
      <xdr:col>2</xdr:col>
      <xdr:colOff>243840</xdr:colOff>
      <xdr:row>6</xdr:row>
      <xdr:rowOff>7620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C6529-10BB-404A-BD21-39C03654CD94}"/>
            </a:ext>
          </a:extLst>
        </xdr:cNvPr>
        <xdr:cNvSpPr/>
      </xdr:nvSpPr>
      <xdr:spPr>
        <a:xfrm>
          <a:off x="541020" y="525780"/>
          <a:ext cx="128778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/>
            <a:t>Base de Datos</a:t>
          </a:r>
        </a:p>
      </xdr:txBody>
    </xdr:sp>
    <xdr:clientData/>
  </xdr:twoCellAnchor>
  <xdr:twoCellAnchor>
    <xdr:from>
      <xdr:col>4</xdr:col>
      <xdr:colOff>419100</xdr:colOff>
      <xdr:row>8</xdr:row>
      <xdr:rowOff>7620</xdr:rowOff>
    </xdr:from>
    <xdr:to>
      <xdr:col>6</xdr:col>
      <xdr:colOff>121920</xdr:colOff>
      <xdr:row>11</xdr:row>
      <xdr:rowOff>38100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06D9F5-FA33-4E5D-8A5E-61467AEAEE81}"/>
            </a:ext>
          </a:extLst>
        </xdr:cNvPr>
        <xdr:cNvSpPr/>
      </xdr:nvSpPr>
      <xdr:spPr>
        <a:xfrm>
          <a:off x="3589020" y="1470660"/>
          <a:ext cx="128778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/>
            <a:t>Graficos</a:t>
          </a:r>
        </a:p>
      </xdr:txBody>
    </xdr:sp>
    <xdr:clientData/>
  </xdr:twoCellAnchor>
  <xdr:twoCellAnchor>
    <xdr:from>
      <xdr:col>2</xdr:col>
      <xdr:colOff>381000</xdr:colOff>
      <xdr:row>2</xdr:row>
      <xdr:rowOff>160020</xdr:rowOff>
    </xdr:from>
    <xdr:to>
      <xdr:col>4</xdr:col>
      <xdr:colOff>571500</xdr:colOff>
      <xdr:row>6</xdr:row>
      <xdr:rowOff>7620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D67AE4-D3C5-4C76-8A79-F0E1190A2BB0}"/>
            </a:ext>
          </a:extLst>
        </xdr:cNvPr>
        <xdr:cNvSpPr/>
      </xdr:nvSpPr>
      <xdr:spPr>
        <a:xfrm>
          <a:off x="1965960" y="525780"/>
          <a:ext cx="177546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/>
            <a:t>Opciones</a:t>
          </a:r>
          <a:r>
            <a:rPr lang="es-CO" sz="1400" baseline="0"/>
            <a:t> Estado</a:t>
          </a:r>
          <a:endParaRPr lang="es-CO" sz="1400"/>
        </a:p>
      </xdr:txBody>
    </xdr:sp>
    <xdr:clientData/>
  </xdr:twoCellAnchor>
  <xdr:twoCellAnchor>
    <xdr:from>
      <xdr:col>5</xdr:col>
      <xdr:colOff>30480</xdr:colOff>
      <xdr:row>2</xdr:row>
      <xdr:rowOff>144780</xdr:rowOff>
    </xdr:from>
    <xdr:to>
      <xdr:col>7</xdr:col>
      <xdr:colOff>137160</xdr:colOff>
      <xdr:row>5</xdr:row>
      <xdr:rowOff>175260</xdr:rowOff>
    </xdr:to>
    <xdr:sp macro="" textlink="">
      <xdr:nvSpPr>
        <xdr:cNvPr id="5" name="Rectángulo: esquinas redondeada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CFA6AB-FB93-41F2-BD77-8792FAAAF9F2}"/>
            </a:ext>
          </a:extLst>
        </xdr:cNvPr>
        <xdr:cNvSpPr/>
      </xdr:nvSpPr>
      <xdr:spPr>
        <a:xfrm>
          <a:off x="3992880" y="510540"/>
          <a:ext cx="169164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/>
            <a:t>Tabla</a:t>
          </a:r>
          <a:r>
            <a:rPr lang="es-CO" sz="1400" baseline="0"/>
            <a:t> Dinamica</a:t>
          </a:r>
          <a:endParaRPr lang="es-CO" sz="1400"/>
        </a:p>
      </xdr:txBody>
    </xdr:sp>
    <xdr:clientData/>
  </xdr:twoCellAnchor>
  <xdr:twoCellAnchor>
    <xdr:from>
      <xdr:col>1</xdr:col>
      <xdr:colOff>403860</xdr:colOff>
      <xdr:row>8</xdr:row>
      <xdr:rowOff>0</xdr:rowOff>
    </xdr:from>
    <xdr:to>
      <xdr:col>4</xdr:col>
      <xdr:colOff>7620</xdr:colOff>
      <xdr:row>11</xdr:row>
      <xdr:rowOff>30480</xdr:rowOff>
    </xdr:to>
    <xdr:sp macro="" textlink="">
      <xdr:nvSpPr>
        <xdr:cNvPr id="6" name="Rectángulo: esquinas redondeada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F24BD6-EB68-4C2E-BFAB-E19B39C5D831}"/>
            </a:ext>
          </a:extLst>
        </xdr:cNvPr>
        <xdr:cNvSpPr/>
      </xdr:nvSpPr>
      <xdr:spPr>
        <a:xfrm>
          <a:off x="1196340" y="1463040"/>
          <a:ext cx="1981200" cy="57912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/>
            <a:t>Graficos</a:t>
          </a:r>
          <a:r>
            <a:rPr lang="es-CO" sz="1400" baseline="0"/>
            <a:t> Dinamicos</a:t>
          </a:r>
          <a:endParaRPr lang="es-CO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11</xdr:row>
      <xdr:rowOff>114300</xdr:rowOff>
    </xdr:from>
    <xdr:to>
      <xdr:col>2</xdr:col>
      <xdr:colOff>2903220</xdr:colOff>
      <xdr:row>14</xdr:row>
      <xdr:rowOff>53340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21D3B-0511-4B80-95D2-0387738FC8CF}"/>
            </a:ext>
          </a:extLst>
        </xdr:cNvPr>
        <xdr:cNvSpPr/>
      </xdr:nvSpPr>
      <xdr:spPr>
        <a:xfrm>
          <a:off x="1196340" y="114300"/>
          <a:ext cx="3329940" cy="48768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000"/>
            <a:t>Home</a:t>
          </a:r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160020</xdr:colOff>
      <xdr:row>3</xdr:row>
      <xdr:rowOff>121920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3F2BC-2C54-4C67-B8E5-255552BA1CAC}"/>
            </a:ext>
          </a:extLst>
        </xdr:cNvPr>
        <xdr:cNvSpPr/>
      </xdr:nvSpPr>
      <xdr:spPr>
        <a:xfrm>
          <a:off x="5547360" y="182880"/>
          <a:ext cx="3329940" cy="48768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000"/>
            <a:t>Home</a:t>
          </a:r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9</xdr:col>
      <xdr:colOff>1036320</xdr:colOff>
      <xdr:row>20</xdr:row>
      <xdr:rowOff>121920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50745-8E23-40C2-AE70-F19C11031C7A}"/>
            </a:ext>
          </a:extLst>
        </xdr:cNvPr>
        <xdr:cNvSpPr/>
      </xdr:nvSpPr>
      <xdr:spPr>
        <a:xfrm>
          <a:off x="5478780" y="3291840"/>
          <a:ext cx="3329940" cy="48768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000"/>
            <a:t>Home</a:t>
          </a:r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FD9A6-4760-4828-93EE-DFAF74DC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</xdr:col>
      <xdr:colOff>251460</xdr:colOff>
      <xdr:row>29</xdr:row>
      <xdr:rowOff>121920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53E6DA-F3D4-4FCA-8ADA-CE857B153E53}"/>
            </a:ext>
          </a:extLst>
        </xdr:cNvPr>
        <xdr:cNvSpPr/>
      </xdr:nvSpPr>
      <xdr:spPr>
        <a:xfrm>
          <a:off x="1135380" y="4937760"/>
          <a:ext cx="3329940" cy="48768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000"/>
            <a:t>Home</a:t>
          </a:r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137160</xdr:rowOff>
    </xdr:from>
    <xdr:to>
      <xdr:col>16</xdr:col>
      <xdr:colOff>38100</xdr:colOff>
      <xdr:row>21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558839-0BFD-4292-B202-F3D55F55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21</xdr:row>
      <xdr:rowOff>160020</xdr:rowOff>
    </xdr:from>
    <xdr:to>
      <xdr:col>15</xdr:col>
      <xdr:colOff>784860</xdr:colOff>
      <xdr:row>37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F9F86A-0226-4860-B5F8-BBE4E89A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160020</xdr:colOff>
      <xdr:row>4</xdr:row>
      <xdr:rowOff>121920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49ABE6-A3FC-461E-A8D5-E9407B46ECA0}"/>
            </a:ext>
          </a:extLst>
        </xdr:cNvPr>
        <xdr:cNvSpPr/>
      </xdr:nvSpPr>
      <xdr:spPr>
        <a:xfrm>
          <a:off x="7338060" y="365760"/>
          <a:ext cx="3329940" cy="48768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000"/>
            <a:t>Home</a:t>
          </a:r>
          <a:endParaRPr lang="es-C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arcia Alvarez" refreshedDate="44566.459545833335" createdVersion="7" refreshedVersion="7" minRefreshableVersion="3" recordCount="30" xr:uid="{E0DE1975-328E-4CA8-9D6C-C56A35E73BD2}">
  <cacheSource type="worksheet">
    <worksheetSource name="Tabla3"/>
  </cacheSource>
  <cacheFields count="25">
    <cacheField name="order_id" numFmtId="0">
      <sharedItems containsSemiMixedTypes="0" containsString="0" containsNumber="1" containsInteger="1" minValue="1000" maxValue="1006" count="7">
        <n v="1000"/>
        <n v="1001"/>
        <n v="1002"/>
        <n v="1003"/>
        <n v="1004"/>
        <n v="1005"/>
        <n v="1006"/>
      </sharedItems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/>
    </cacheField>
    <cacheField name="vendor_id" numFmtId="0">
      <sharedItems containsSemiMixedTypes="0" containsString="0" containsNumber="1" containsInteger="1" minValue="5000" maxValue="5600" count="7">
        <n v="5000"/>
        <n v="5100"/>
        <n v="5200"/>
        <n v="5300"/>
        <n v="5400"/>
        <n v="5500"/>
        <n v="5600"/>
      </sharedItems>
    </cacheField>
    <cacheField name="vendor_name " numFmtId="0">
      <sharedItems count="7">
        <s v="Apple"/>
        <s v="Microsoft"/>
        <s v="Lenovo"/>
        <s v="Asus"/>
        <s v="Dell"/>
        <s v="Monoprice"/>
        <s v="Sony"/>
      </sharedItems>
    </cacheField>
    <cacheField name="option_id" numFmtId="0">
      <sharedItems containsSemiMixedTypes="0" containsString="0" containsNumber="1" containsInteger="1" minValue="1201" maxValue="2602"/>
    </cacheField>
    <cacheField name="Precio" numFmtId="164">
      <sharedItems containsSemiMixedTypes="0" containsString="0" containsNumber="1" containsInteger="1" minValue="10" maxValue="1299"/>
    </cacheField>
    <cacheField name="Venta" numFmtId="164">
      <sharedItems containsSemiMixedTypes="0" containsString="0" containsNumber="1" containsInteger="1" minValue="15" maxValue="3750"/>
    </cacheField>
    <cacheField name="Condicional" numFmtId="164">
      <sharedItems/>
    </cacheField>
    <cacheField name="quantity" numFmtId="0">
      <sharedItems containsSemiMixedTypes="0" containsString="0" containsNumber="1" containsInteger="1" minValue="1" maxValue="3"/>
    </cacheField>
    <cacheField name="Semaforo" numFmtId="1">
      <sharedItems containsSemiMixedTypes="0" containsString="0" containsNumber="1" containsInteger="1" minValue="1" maxValue="3"/>
    </cacheField>
    <cacheField name="order_date" numFmtId="14">
      <sharedItems containsSemiMixedTypes="0" containsNonDate="0" containsDate="1" containsString="0" minDate="2018-10-12T00:00:00" maxDate="2018-10-22T00:00:00" count="7">
        <d v="2018-10-17T00:00:00"/>
        <d v="2018-10-15T00:00:00"/>
        <d v="2018-10-14T00:00:00"/>
        <d v="2018-10-12T00:00:00"/>
        <d v="2018-10-16T00:00:00"/>
        <d v="2018-10-13T00:00:00"/>
        <d v="2018-10-21T00:00:00"/>
      </sharedItems>
    </cacheField>
    <cacheField name="delivery_date" numFmtId="14">
      <sharedItems containsSemiMixedTypes="0" containsNonDate="0" containsDate="1" containsString="0" minDate="2018-10-15T00:00:00" maxDate="2018-10-25T00:00:00"/>
    </cacheField>
    <cacheField name="mes" numFmtId="1">
      <sharedItems containsSemiMixedTypes="0" containsString="0" containsNumber="1" containsInteger="1" minValue="10" maxValue="10" count="1">
        <n v="10"/>
      </sharedItems>
    </cacheField>
    <cacheField name="ship_name" numFmtId="0">
      <sharedItems/>
    </cacheField>
    <cacheField name="Apellido" numFmtId="0">
      <sharedItems/>
    </cacheField>
    <cacheField name="Concatenar" numFmtId="0">
      <sharedItems/>
    </cacheField>
    <cacheField name="ship_address " numFmtId="0">
      <sharedItems/>
    </cacheField>
    <cacheField name="tracking_number" numFmtId="0">
      <sharedItems/>
    </cacheField>
    <cacheField name="Columna1" numFmtId="0">
      <sharedItems/>
    </cacheField>
    <cacheField name="delivery_status" numFmtId="0">
      <sharedItems containsSemiMixedTypes="0" containsString="0" containsNumber="1" containsInteger="1" minValue="0" maxValue="1"/>
    </cacheField>
    <cacheField name="Revision feccha" numFmtId="0">
      <sharedItems containsSemiMixedTypes="0" containsString="0" containsNumber="1" containsInteger="1" minValue="3" maxValue="3"/>
    </cacheField>
    <cacheField name="Revision fecha 2" numFmtId="1">
      <sharedItems containsSemiMixedTypes="0" containsString="0" containsNumber="1" containsInteger="1" minValue="1167" maxValue="1176"/>
    </cacheField>
    <cacheField name="Estado" numFmtId="0">
      <sharedItems count="3">
        <s v="Proceso"/>
        <s v="Tránsito"/>
        <s v="Entregado"/>
      </sharedItems>
    </cacheField>
    <cacheField name="Estado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arcia Alvarez" refreshedDate="44566.554442592591" createdVersion="7" refreshedVersion="7" minRefreshableVersion="3" recordCount="30" xr:uid="{EC099954-B099-450E-99D2-604B40E50DBA}">
  <cacheSource type="worksheet">
    <worksheetSource name="Tabla3"/>
  </cacheSource>
  <cacheFields count="25">
    <cacheField name="order_id" numFmtId="0">
      <sharedItems containsSemiMixedTypes="0" containsString="0" containsNumber="1" containsInteger="1" minValue="1000" maxValue="1006"/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 count="15">
        <s v="Macbook Pro (2017)"/>
        <s v="Macbook Air (2015) "/>
        <s v="Iphone X"/>
        <s v="Iphone 7"/>
        <s v="Iphone 8"/>
        <s v="Ipad Air"/>
        <s v="Ipad Mini 3th gen"/>
        <s v="ESC8000 G3"/>
        <s v="ESC8000 G4"/>
        <s v="XPS 13 - 5080"/>
        <s v="XPS 15 - 5070"/>
        <s v="Monoprice Ultra Slim Series High Speed HDMI Cable"/>
        <s v="Monoprice Ultra Slim Series High Speed HDMI Cable - 4K"/>
        <s v="Avantree HT3189 Wireless Headphones"/>
        <s v="COWIN E7 PRO"/>
      </sharedItems>
    </cacheField>
    <cacheField name="vendor_id" numFmtId="0">
      <sharedItems containsSemiMixedTypes="0" containsString="0" containsNumber="1" containsInteger="1" minValue="5000" maxValue="5600"/>
    </cacheField>
    <cacheField name="vendor_name " numFmtId="0">
      <sharedItems/>
    </cacheField>
    <cacheField name="option_id" numFmtId="0">
      <sharedItems containsSemiMixedTypes="0" containsString="0" containsNumber="1" containsInteger="1" minValue="1201" maxValue="2602"/>
    </cacheField>
    <cacheField name="Precio" numFmtId="164">
      <sharedItems containsSemiMixedTypes="0" containsString="0" containsNumber="1" containsInteger="1" minValue="10" maxValue="1299"/>
    </cacheField>
    <cacheField name="Venta" numFmtId="164">
      <sharedItems containsSemiMixedTypes="0" containsString="0" containsNumber="1" containsInteger="1" minValue="15" maxValue="3750" count="28">
        <n v="2598"/>
        <n v="1299"/>
        <n v="2997"/>
        <n v="1998"/>
        <n v="799"/>
        <n v="798"/>
        <n v="1197"/>
        <n v="1198"/>
        <n v="599"/>
        <n v="899"/>
        <n v="2697"/>
        <n v="499"/>
        <n v="998"/>
        <n v="650"/>
        <n v="1300"/>
        <n v="900"/>
        <n v="1350"/>
        <n v="1250"/>
        <n v="3750"/>
        <n v="1200"/>
        <n v="1800"/>
        <n v="15"/>
        <n v="30"/>
        <n v="20"/>
        <n v="750"/>
        <n v="250"/>
        <n v="1600"/>
        <n v="800"/>
      </sharedItems>
    </cacheField>
    <cacheField name="Condicional" numFmtId="164">
      <sharedItems/>
    </cacheField>
    <cacheField name="quantity" numFmtId="0">
      <sharedItems containsSemiMixedTypes="0" containsString="0" containsNumber="1" containsInteger="1" minValue="1" maxValue="3"/>
    </cacheField>
    <cacheField name="Semaforo" numFmtId="1">
      <sharedItems containsSemiMixedTypes="0" containsString="0" containsNumber="1" containsInteger="1" minValue="1" maxValue="3"/>
    </cacheField>
    <cacheField name="order_date" numFmtId="14">
      <sharedItems containsSemiMixedTypes="0" containsNonDate="0" containsDate="1" containsString="0" minDate="2018-10-12T00:00:00" maxDate="2018-10-22T00:00:00"/>
    </cacheField>
    <cacheField name="delivery_date" numFmtId="14">
      <sharedItems containsSemiMixedTypes="0" containsNonDate="0" containsDate="1" containsString="0" minDate="2018-10-15T00:00:00" maxDate="2018-10-25T00:00:00"/>
    </cacheField>
    <cacheField name="mes" numFmtId="1">
      <sharedItems containsSemiMixedTypes="0" containsString="0" containsNumber="1" containsInteger="1" minValue="10" maxValue="10" count="1">
        <n v="10"/>
      </sharedItems>
    </cacheField>
    <cacheField name="ship_name" numFmtId="0">
      <sharedItems/>
    </cacheField>
    <cacheField name="Apellido" numFmtId="0">
      <sharedItems count="7">
        <s v="Addison"/>
        <s v="Campbell"/>
        <s v="Jones"/>
        <s v="Everly"/>
        <s v="Rose"/>
        <s v="Sutton"/>
        <s v="West"/>
      </sharedItems>
    </cacheField>
    <cacheField name="Concatenar" numFmtId="0">
      <sharedItems/>
    </cacheField>
    <cacheField name="ship_address " numFmtId="0">
      <sharedItems/>
    </cacheField>
    <cacheField name="tracking_number" numFmtId="0">
      <sharedItems/>
    </cacheField>
    <cacheField name="Columna1" numFmtId="0">
      <sharedItems/>
    </cacheField>
    <cacheField name="delivery_status" numFmtId="0">
      <sharedItems containsSemiMixedTypes="0" containsString="0" containsNumber="1" containsInteger="1" minValue="0" maxValue="1"/>
    </cacheField>
    <cacheField name="Revision feccha" numFmtId="0">
      <sharedItems containsSemiMixedTypes="0" containsString="0" containsNumber="1" containsInteger="1" minValue="3" maxValue="3"/>
    </cacheField>
    <cacheField name="Revision fecha 2" numFmtId="1">
      <sharedItems containsSemiMixedTypes="0" containsString="0" containsNumber="1" containsInteger="1" minValue="1167" maxValue="1176"/>
    </cacheField>
    <cacheField name="Estado" numFmtId="0">
      <sharedItems count="3">
        <s v="Proceso"/>
        <s v="Tránsito"/>
        <s v="Entregado"/>
      </sharedItems>
    </cacheField>
    <cacheField name="Estado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200"/>
    <s v="Macbook Pro (2017)"/>
    <x v="0"/>
    <x v="0"/>
    <n v="1201"/>
    <n v="1299"/>
    <n v="2598"/>
    <s v="Aplica bono"/>
    <n v="2"/>
    <n v="3"/>
    <x v="0"/>
    <d v="2018-10-20T00:00:00"/>
    <x v="0"/>
    <s v="Anna"/>
    <s v="Addison"/>
    <s v="10 Addison 1000"/>
    <s v="1325 Candy Rd--- San Francisco--- CA 96123"/>
    <s v="ZW60001 "/>
    <s v="ZW"/>
    <n v="1"/>
    <n v="3"/>
    <n v="1171"/>
    <x v="0"/>
    <s v="Inentario ok"/>
  </r>
  <r>
    <x v="0"/>
    <n v="1200"/>
    <s v="Macbook Pro (2017)"/>
    <x v="0"/>
    <x v="0"/>
    <n v="1202"/>
    <n v="1299"/>
    <n v="1299"/>
    <s v="Aplica bono"/>
    <n v="1"/>
    <n v="3"/>
    <x v="0"/>
    <d v="2018-10-20T00:00:00"/>
    <x v="0"/>
    <s v="Anna"/>
    <s v="Addison"/>
    <s v="10 Addison 1000"/>
    <s v="1325 Candy Rd--- San Francisco--- CA 96123"/>
    <s v="ZW60001 "/>
    <s v="ZW"/>
    <n v="1"/>
    <n v="3"/>
    <n v="1171"/>
    <x v="1"/>
    <s v="Retraso"/>
  </r>
  <r>
    <x v="0"/>
    <n v="1300"/>
    <s v="Macbook Air (2015) "/>
    <x v="0"/>
    <x v="0"/>
    <n v="1301"/>
    <n v="999"/>
    <n v="2997"/>
    <s v="Aplica bono"/>
    <n v="3"/>
    <n v="3"/>
    <x v="0"/>
    <d v="2018-10-20T00:00:00"/>
    <x v="0"/>
    <s v="Anna"/>
    <s v="Addison"/>
    <s v="10 Addison 1000"/>
    <s v="1325 Candy Rd--- San Francisco--- CA 96123"/>
    <s v="ZW60001 "/>
    <s v="ZW"/>
    <n v="1"/>
    <n v="3"/>
    <n v="1171"/>
    <x v="2"/>
    <s v="Reclamo"/>
  </r>
  <r>
    <x v="0"/>
    <n v="1300"/>
    <s v="Macbook Air (2015) "/>
    <x v="0"/>
    <x v="0"/>
    <n v="1302"/>
    <n v="999"/>
    <n v="1998"/>
    <s v="Aplica bono"/>
    <n v="2"/>
    <n v="3"/>
    <x v="0"/>
    <d v="2018-10-20T00:00:00"/>
    <x v="0"/>
    <s v="Anna"/>
    <s v="Addison"/>
    <s v="10 Addison 1000"/>
    <s v="1325 Candy Rd--- San Francisco--- CA 96123"/>
    <s v="ZW60001 "/>
    <s v="ZW"/>
    <n v="1"/>
    <n v="3"/>
    <n v="1171"/>
    <x v="1"/>
    <s v="A tiempo"/>
  </r>
  <r>
    <x v="1"/>
    <n v="1400"/>
    <s v="Iphone X"/>
    <x v="1"/>
    <x v="1"/>
    <n v="1401"/>
    <n v="799"/>
    <n v="799"/>
    <s v="No pasa nada"/>
    <n v="1"/>
    <n v="1"/>
    <x v="1"/>
    <d v="2018-10-18T00:00:00"/>
    <x v="0"/>
    <s v="Carol"/>
    <s v="Campbell"/>
    <s v="10 Campbell 1001"/>
    <s v="1931 Brown St--- Gainesville--- FL 85321"/>
    <s v="AB61001 "/>
    <s v="AB"/>
    <n v="0"/>
    <n v="3"/>
    <n v="1173"/>
    <x v="2"/>
    <s v="Reclamo"/>
  </r>
  <r>
    <x v="1"/>
    <n v="1400"/>
    <s v="Iphone X"/>
    <x v="1"/>
    <x v="1"/>
    <n v="1402"/>
    <n v="799"/>
    <n v="799"/>
    <s v="No pasa nada"/>
    <n v="1"/>
    <n v="1"/>
    <x v="1"/>
    <d v="2018-10-18T00:00:00"/>
    <x v="0"/>
    <s v="Carol"/>
    <s v="Campbell"/>
    <s v="10 Campbell 1001"/>
    <s v="1931 Brown St--- Gainesville--- FL 85321"/>
    <s v="AB61001 "/>
    <s v="AB"/>
    <n v="0"/>
    <n v="3"/>
    <n v="1173"/>
    <x v="1"/>
    <s v="A tiempo"/>
  </r>
  <r>
    <x v="1"/>
    <n v="1500"/>
    <s v="Iphone 7"/>
    <x v="1"/>
    <x v="1"/>
    <n v="1501"/>
    <n v="399"/>
    <n v="798"/>
    <s v="No pasa nada"/>
    <n v="2"/>
    <n v="1"/>
    <x v="1"/>
    <d v="2018-10-18T00:00:00"/>
    <x v="0"/>
    <s v="Carol"/>
    <s v="Campbell"/>
    <s v="10 Campbell 1001"/>
    <s v="1931 Brown St--- Gainesville--- FL 85321"/>
    <s v="AB61001 "/>
    <s v="AB"/>
    <n v="0"/>
    <n v="3"/>
    <n v="1173"/>
    <x v="0"/>
    <s v="Sin inventario"/>
  </r>
  <r>
    <x v="1"/>
    <n v="1500"/>
    <s v="Iphone 7"/>
    <x v="1"/>
    <x v="1"/>
    <n v="1502"/>
    <n v="399"/>
    <n v="1197"/>
    <s v="Aplica bono"/>
    <n v="3"/>
    <n v="3"/>
    <x v="1"/>
    <d v="2018-10-18T00:00:00"/>
    <x v="0"/>
    <s v="Carol"/>
    <s v="Campbell"/>
    <s v="10 Campbell 1001"/>
    <s v="1931 Brown St--- Gainesville--- FL 85321"/>
    <s v="AB61001 "/>
    <s v="AB"/>
    <n v="0"/>
    <n v="3"/>
    <n v="1173"/>
    <x v="1"/>
    <s v="Retraso"/>
  </r>
  <r>
    <x v="2"/>
    <n v="1600"/>
    <s v="Iphone 8"/>
    <x v="1"/>
    <x v="1"/>
    <n v="1601"/>
    <n v="599"/>
    <n v="1198"/>
    <s v="Aplica bono"/>
    <n v="2"/>
    <n v="3"/>
    <x v="2"/>
    <d v="2018-10-17T00:00:00"/>
    <x v="0"/>
    <s v="Julia"/>
    <s v="Jones"/>
    <s v="10 Jones 1002"/>
    <s v="1622 Seaside St--- Seattle--- WA 32569 "/>
    <s v="CD62001 "/>
    <s v="CD"/>
    <n v="1"/>
    <n v="3"/>
    <n v="1174"/>
    <x v="1"/>
    <s v="A tiempo"/>
  </r>
  <r>
    <x v="2"/>
    <n v="1600"/>
    <s v="Iphone 8"/>
    <x v="1"/>
    <x v="1"/>
    <n v="1602"/>
    <n v="599"/>
    <n v="599"/>
    <s v="No pasa nada"/>
    <n v="1"/>
    <n v="1"/>
    <x v="2"/>
    <d v="2018-10-17T00:00:00"/>
    <x v="0"/>
    <s v="Julia"/>
    <s v="Jones"/>
    <s v="10 Jones 1002"/>
    <s v="1622 Seaside St--- Seattle--- WA 32569 "/>
    <s v="CD62001 "/>
    <s v="CD"/>
    <n v="1"/>
    <n v="3"/>
    <n v="1174"/>
    <x v="0"/>
    <s v="Sin inventario"/>
  </r>
  <r>
    <x v="2"/>
    <n v="1700"/>
    <s v="Ipad Air"/>
    <x v="2"/>
    <x v="2"/>
    <n v="1701"/>
    <n v="899"/>
    <n v="899"/>
    <s v="Aplica bono"/>
    <n v="1"/>
    <n v="3"/>
    <x v="2"/>
    <d v="2018-10-17T00:00:00"/>
    <x v="0"/>
    <s v="Julia"/>
    <s v="Jones"/>
    <s v="10 Jones 1002"/>
    <s v="1622 Seaside St--- Seattle--- WA 32569 "/>
    <s v="CD62001 "/>
    <s v="CD"/>
    <n v="1"/>
    <n v="3"/>
    <n v="1174"/>
    <x v="2"/>
    <s v="Conforme"/>
  </r>
  <r>
    <x v="2"/>
    <n v="1700"/>
    <s v="Ipad Air"/>
    <x v="2"/>
    <x v="2"/>
    <n v="1702"/>
    <n v="899"/>
    <n v="2697"/>
    <s v="Aplica bono"/>
    <n v="3"/>
    <n v="3"/>
    <x v="2"/>
    <d v="2018-10-17T00:00:00"/>
    <x v="0"/>
    <s v="Julia"/>
    <s v="Jones"/>
    <s v="10 Jones 1002"/>
    <s v="1622 Seaside St--- Seattle--- WA 32569 "/>
    <s v="CD62001 "/>
    <s v="CD"/>
    <n v="1"/>
    <n v="3"/>
    <n v="1174"/>
    <x v="1"/>
    <s v="Retraso"/>
  </r>
  <r>
    <x v="3"/>
    <n v="1800"/>
    <s v="Ipad Mini 3th gen"/>
    <x v="2"/>
    <x v="2"/>
    <n v="1801"/>
    <n v="499"/>
    <n v="499"/>
    <s v="No pasa nada"/>
    <n v="1"/>
    <n v="1"/>
    <x v="3"/>
    <d v="2018-10-15T00:00:00"/>
    <x v="0"/>
    <s v="Irene"/>
    <s v="Everly"/>
    <s v="10 Everly 1003"/>
    <s v="1756 East Dr--- Houston--- TX 28562"/>
    <s v="KB63001 "/>
    <s v="KB"/>
    <n v="0"/>
    <n v="3"/>
    <n v="1176"/>
    <x v="0"/>
    <s v="Inentario ok"/>
  </r>
  <r>
    <x v="3"/>
    <n v="1800"/>
    <s v="Ipad Mini 3th gen"/>
    <x v="2"/>
    <x v="2"/>
    <n v="1802"/>
    <n v="499"/>
    <n v="998"/>
    <s v="Aplica bono"/>
    <n v="2"/>
    <n v="3"/>
    <x v="3"/>
    <d v="2018-10-15T00:00:00"/>
    <x v="0"/>
    <s v="Irene"/>
    <s v="Everly"/>
    <s v="10 Everly 1003"/>
    <s v="1756 East Dr--- Houston--- TX 28562"/>
    <s v="KB63001 "/>
    <s v="KB"/>
    <n v="0"/>
    <n v="3"/>
    <n v="1176"/>
    <x v="2"/>
    <s v="Reclamo"/>
  </r>
  <r>
    <x v="3"/>
    <n v="1900"/>
    <s v="ESC8000 G3"/>
    <x v="3"/>
    <x v="3"/>
    <n v="1901"/>
    <n v="650"/>
    <n v="650"/>
    <s v="No pasa nada"/>
    <n v="1"/>
    <n v="1"/>
    <x v="3"/>
    <d v="2018-10-15T00:00:00"/>
    <x v="0"/>
    <s v="Irene"/>
    <s v="Everly"/>
    <s v="10 Everly 1003"/>
    <s v="1756 East Dr--- Houston--- TX 28562"/>
    <s v="KB63001 "/>
    <s v="KB"/>
    <n v="0"/>
    <n v="3"/>
    <n v="1176"/>
    <x v="0"/>
    <s v="Inentario ok"/>
  </r>
  <r>
    <x v="3"/>
    <n v="1900"/>
    <s v="ESC8000 G3"/>
    <x v="3"/>
    <x v="3"/>
    <n v="1902"/>
    <n v="650"/>
    <n v="1300"/>
    <s v="Aplica bono"/>
    <n v="2"/>
    <n v="3"/>
    <x v="3"/>
    <d v="2018-10-15T00:00:00"/>
    <x v="0"/>
    <s v="Irene"/>
    <s v="Everly"/>
    <s v="10 Everly 1003"/>
    <s v="1756 East Dr--- Houston--- TX 28562"/>
    <s v="KB63001 "/>
    <s v="KB"/>
    <n v="0"/>
    <n v="3"/>
    <n v="1176"/>
    <x v="1"/>
    <s v="Retraso"/>
  </r>
  <r>
    <x v="4"/>
    <n v="2000"/>
    <s v="ESC8000 G4"/>
    <x v="3"/>
    <x v="3"/>
    <n v="2001"/>
    <n v="450"/>
    <n v="900"/>
    <s v="Aplica bono"/>
    <n v="2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2"/>
    <s v="Conforme"/>
  </r>
  <r>
    <x v="4"/>
    <n v="2000"/>
    <s v="ESC8000 G4"/>
    <x v="3"/>
    <x v="3"/>
    <n v="2002"/>
    <n v="450"/>
    <n v="1350"/>
    <s v="Aplica bono"/>
    <n v="3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0"/>
    <s v="Sin inventario"/>
  </r>
  <r>
    <x v="4"/>
    <n v="2100"/>
    <s v="XPS 13 - 5080"/>
    <x v="4"/>
    <x v="4"/>
    <n v="2101"/>
    <n v="1250"/>
    <n v="1250"/>
    <s v="Aplica bono"/>
    <n v="1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1"/>
    <s v="A tiempo"/>
  </r>
  <r>
    <x v="4"/>
    <n v="2100"/>
    <s v="XPS 13 - 5080"/>
    <x v="4"/>
    <x v="4"/>
    <n v="2102"/>
    <n v="1250"/>
    <n v="3750"/>
    <s v="Aplica bono"/>
    <n v="3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2"/>
    <s v="Conforme"/>
  </r>
  <r>
    <x v="4"/>
    <n v="2200"/>
    <s v="XPS 15 - 5070"/>
    <x v="4"/>
    <x v="4"/>
    <n v="2201"/>
    <n v="600"/>
    <n v="1200"/>
    <s v="Aplica bono"/>
    <n v="2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0"/>
    <s v="Sin inventario"/>
  </r>
  <r>
    <x v="4"/>
    <n v="2200"/>
    <s v="XPS 15 - 5070"/>
    <x v="4"/>
    <x v="4"/>
    <n v="2202"/>
    <n v="600"/>
    <n v="1800"/>
    <s v="Aplica bono"/>
    <n v="3"/>
    <n v="3"/>
    <x v="4"/>
    <d v="2018-10-19T00:00:00"/>
    <x v="0"/>
    <s v="Rachel"/>
    <s v="Rose"/>
    <s v="10 Rose 1004"/>
    <s v="1465 River Dr--- Boston--- MA 43625 "/>
    <s v="IK64001 "/>
    <s v="IK"/>
    <n v="1"/>
    <n v="3"/>
    <n v="1172"/>
    <x v="1"/>
    <s v="A tiempo"/>
  </r>
  <r>
    <x v="5"/>
    <n v="2300"/>
    <s v="Monoprice Ultra Slim Series High Speed HDMI Cable"/>
    <x v="5"/>
    <x v="5"/>
    <n v="2301"/>
    <n v="15"/>
    <n v="15"/>
    <s v="No pasa nada"/>
    <n v="1"/>
    <n v="1"/>
    <x v="5"/>
    <d v="2018-10-16T00:00:00"/>
    <x v="0"/>
    <s v="Sophie"/>
    <s v="Sutton"/>
    <s v="10 Sutton 1005"/>
    <s v="1896 West Dr--- Portland--- OR 65842"/>
    <s v="OP65001 "/>
    <s v="OP"/>
    <n v="0"/>
    <n v="3"/>
    <n v="1175"/>
    <x v="2"/>
    <s v="Reclamo"/>
  </r>
  <r>
    <x v="5"/>
    <n v="2300"/>
    <s v="Monoprice Ultra Slim Series High Speed HDMI Cable"/>
    <x v="5"/>
    <x v="5"/>
    <n v="2302"/>
    <n v="15"/>
    <n v="15"/>
    <s v="No pasa nada"/>
    <n v="1"/>
    <n v="1"/>
    <x v="5"/>
    <d v="2018-10-16T00:00:00"/>
    <x v="0"/>
    <s v="Sophie"/>
    <s v="Sutton"/>
    <s v="10 Sutton 1005"/>
    <s v="1896 West Dr--- Portland--- OR 65842"/>
    <s v="OP65001 "/>
    <s v="OP"/>
    <n v="0"/>
    <n v="3"/>
    <n v="1175"/>
    <x v="0"/>
    <s v="Inentario ok"/>
  </r>
  <r>
    <x v="5"/>
    <n v="2400"/>
    <s v="Monoprice Ultra Slim Series High Speed HDMI Cable - 4K"/>
    <x v="5"/>
    <x v="5"/>
    <n v="2401"/>
    <n v="10"/>
    <n v="30"/>
    <s v="No pasa nada"/>
    <n v="3"/>
    <n v="1"/>
    <x v="5"/>
    <d v="2018-10-16T00:00:00"/>
    <x v="0"/>
    <s v="Sophie"/>
    <s v="Sutton"/>
    <s v="10 Sutton 1005"/>
    <s v="1896 West Dr--- Portland--- OR 65842"/>
    <s v="OP65001 "/>
    <s v="OP"/>
    <n v="0"/>
    <n v="3"/>
    <n v="1175"/>
    <x v="1"/>
    <s v="Retraso"/>
  </r>
  <r>
    <x v="6"/>
    <n v="2400"/>
    <s v="Monoprice Ultra Slim Series High Speed HDMI Cable - 4K"/>
    <x v="5"/>
    <x v="5"/>
    <n v="2402"/>
    <n v="10"/>
    <n v="20"/>
    <s v="No pasa nada"/>
    <n v="2"/>
    <n v="1"/>
    <x v="6"/>
    <d v="2018-10-24T00:00:00"/>
    <x v="0"/>
    <s v="Wendy"/>
    <s v="West"/>
    <s v="10 West 1006"/>
    <s v="1252 Vine St--- Chicago--- IL 73215"/>
    <s v="XH66001 "/>
    <s v="XH"/>
    <n v="1"/>
    <n v="3"/>
    <n v="1167"/>
    <x v="2"/>
    <s v="Conforme"/>
  </r>
  <r>
    <x v="6"/>
    <n v="2500"/>
    <s v="Avantree HT3189 Wireless Headphones"/>
    <x v="6"/>
    <x v="6"/>
    <n v="2501"/>
    <n v="250"/>
    <n v="750"/>
    <s v="No pasa nada"/>
    <n v="3"/>
    <n v="1"/>
    <x v="6"/>
    <d v="2018-10-24T00:00:00"/>
    <x v="0"/>
    <s v="Wendy"/>
    <s v="West"/>
    <s v="10 West 1006"/>
    <s v="1252 Vine St--- Chicago--- IL 73215"/>
    <s v="XH66001 "/>
    <s v="XH"/>
    <n v="1"/>
    <n v="3"/>
    <n v="1167"/>
    <x v="0"/>
    <s v="Sin inventario"/>
  </r>
  <r>
    <x v="6"/>
    <n v="2500"/>
    <s v="Avantree HT3189 Wireless Headphones"/>
    <x v="6"/>
    <x v="6"/>
    <n v="2502"/>
    <n v="250"/>
    <n v="250"/>
    <s v="No pasa nada"/>
    <n v="1"/>
    <n v="1"/>
    <x v="6"/>
    <d v="2018-10-24T00:00:00"/>
    <x v="0"/>
    <s v="Wendy"/>
    <s v="West"/>
    <s v="10 West 1006"/>
    <s v="1252 Vine St--- Chicago--- IL 73215"/>
    <s v="XH66001 "/>
    <s v="XH"/>
    <n v="1"/>
    <n v="3"/>
    <n v="1167"/>
    <x v="1"/>
    <s v="A tiempo"/>
  </r>
  <r>
    <x v="6"/>
    <n v="2600"/>
    <s v="COWIN E7 PRO"/>
    <x v="6"/>
    <x v="6"/>
    <n v="2601"/>
    <n v="800"/>
    <n v="1600"/>
    <s v="Aplica bono"/>
    <n v="2"/>
    <n v="3"/>
    <x v="6"/>
    <d v="2018-10-24T00:00:00"/>
    <x v="0"/>
    <s v="Wendy"/>
    <s v="West"/>
    <s v="10 West 1006"/>
    <s v="1252 Vine St--- Chicago--- IL 73215"/>
    <s v="XH66001 "/>
    <s v="XH"/>
    <n v="1"/>
    <n v="3"/>
    <n v="1167"/>
    <x v="2"/>
    <s v="Conforme"/>
  </r>
  <r>
    <x v="6"/>
    <n v="2600"/>
    <s v="COWIN E7 PRO"/>
    <x v="6"/>
    <x v="6"/>
    <n v="2602"/>
    <n v="800"/>
    <n v="800"/>
    <s v="Falta poco"/>
    <n v="1"/>
    <n v="1"/>
    <x v="6"/>
    <d v="2018-10-24T00:00:00"/>
    <x v="0"/>
    <s v="Wendy"/>
    <s v="West"/>
    <s v="10 West 1006"/>
    <s v="1252 Vine St--- Chicago--- IL 73215"/>
    <s v="XH66001 "/>
    <s v="XH"/>
    <n v="1"/>
    <n v="3"/>
    <n v="1167"/>
    <x v="0"/>
    <s v="Inentario o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0"/>
    <n v="1200"/>
    <x v="0"/>
    <n v="5000"/>
    <s v="Apple"/>
    <n v="1201"/>
    <n v="1299"/>
    <x v="0"/>
    <s v="Aplica bono"/>
    <n v="2"/>
    <n v="3"/>
    <d v="2018-10-17T00:00:00"/>
    <d v="2018-10-20T00:00:00"/>
    <x v="0"/>
    <s v="Anna"/>
    <x v="0"/>
    <s v="10 Addison 1000"/>
    <s v="1325 Candy Rd--- San Francisco--- CA 96123"/>
    <s v="ZW60001 "/>
    <s v="ZW"/>
    <n v="1"/>
    <n v="3"/>
    <n v="1171"/>
    <x v="0"/>
    <s v="Inentario ok"/>
  </r>
  <r>
    <n v="1000"/>
    <n v="1200"/>
    <x v="0"/>
    <n v="5000"/>
    <s v="Apple"/>
    <n v="1202"/>
    <n v="1299"/>
    <x v="1"/>
    <s v="Aplica bono"/>
    <n v="1"/>
    <n v="3"/>
    <d v="2018-10-17T00:00:00"/>
    <d v="2018-10-20T00:00:00"/>
    <x v="0"/>
    <s v="Anna"/>
    <x v="0"/>
    <s v="10 Addison 1000"/>
    <s v="1325 Candy Rd--- San Francisco--- CA 96123"/>
    <s v="ZW60001 "/>
    <s v="ZW"/>
    <n v="1"/>
    <n v="3"/>
    <n v="1171"/>
    <x v="1"/>
    <s v="Retraso"/>
  </r>
  <r>
    <n v="1000"/>
    <n v="1300"/>
    <x v="1"/>
    <n v="5000"/>
    <s v="Apple"/>
    <n v="1301"/>
    <n v="999"/>
    <x v="2"/>
    <s v="Aplica bono"/>
    <n v="3"/>
    <n v="3"/>
    <d v="2018-10-17T00:00:00"/>
    <d v="2018-10-20T00:00:00"/>
    <x v="0"/>
    <s v="Anna"/>
    <x v="0"/>
    <s v="10 Addison 1000"/>
    <s v="1325 Candy Rd--- San Francisco--- CA 96123"/>
    <s v="ZW60001 "/>
    <s v="ZW"/>
    <n v="1"/>
    <n v="3"/>
    <n v="1171"/>
    <x v="2"/>
    <s v="Reclamo"/>
  </r>
  <r>
    <n v="1000"/>
    <n v="1300"/>
    <x v="1"/>
    <n v="5000"/>
    <s v="Apple"/>
    <n v="1302"/>
    <n v="999"/>
    <x v="3"/>
    <s v="Aplica bono"/>
    <n v="2"/>
    <n v="3"/>
    <d v="2018-10-17T00:00:00"/>
    <d v="2018-10-20T00:00:00"/>
    <x v="0"/>
    <s v="Anna"/>
    <x v="0"/>
    <s v="10 Addison 1000"/>
    <s v="1325 Candy Rd--- San Francisco--- CA 96123"/>
    <s v="ZW60001 "/>
    <s v="ZW"/>
    <n v="1"/>
    <n v="3"/>
    <n v="1171"/>
    <x v="1"/>
    <s v="A tiempo"/>
  </r>
  <r>
    <n v="1001"/>
    <n v="1400"/>
    <x v="2"/>
    <n v="5100"/>
    <s v="Microsoft"/>
    <n v="1401"/>
    <n v="799"/>
    <x v="4"/>
    <s v="No pasa nada"/>
    <n v="1"/>
    <n v="1"/>
    <d v="2018-10-15T00:00:00"/>
    <d v="2018-10-18T00:00:00"/>
    <x v="0"/>
    <s v="Carol"/>
    <x v="1"/>
    <s v="10 Campbell 1001"/>
    <s v="1931 Brown St--- Gainesville--- FL 85321"/>
    <s v="AB61001 "/>
    <s v="AB"/>
    <n v="0"/>
    <n v="3"/>
    <n v="1173"/>
    <x v="2"/>
    <s v="Reclamo"/>
  </r>
  <r>
    <n v="1001"/>
    <n v="1400"/>
    <x v="2"/>
    <n v="5100"/>
    <s v="Microsoft"/>
    <n v="1402"/>
    <n v="799"/>
    <x v="4"/>
    <s v="No pasa nada"/>
    <n v="1"/>
    <n v="1"/>
    <d v="2018-10-15T00:00:00"/>
    <d v="2018-10-18T00:00:00"/>
    <x v="0"/>
    <s v="Carol"/>
    <x v="1"/>
    <s v="10 Campbell 1001"/>
    <s v="1931 Brown St--- Gainesville--- FL 85321"/>
    <s v="AB61001 "/>
    <s v="AB"/>
    <n v="0"/>
    <n v="3"/>
    <n v="1173"/>
    <x v="1"/>
    <s v="A tiempo"/>
  </r>
  <r>
    <n v="1001"/>
    <n v="1500"/>
    <x v="3"/>
    <n v="5100"/>
    <s v="Microsoft"/>
    <n v="1501"/>
    <n v="399"/>
    <x v="5"/>
    <s v="No pasa nada"/>
    <n v="2"/>
    <n v="1"/>
    <d v="2018-10-15T00:00:00"/>
    <d v="2018-10-18T00:00:00"/>
    <x v="0"/>
    <s v="Carol"/>
    <x v="1"/>
    <s v="10 Campbell 1001"/>
    <s v="1931 Brown St--- Gainesville--- FL 85321"/>
    <s v="AB61001 "/>
    <s v="AB"/>
    <n v="0"/>
    <n v="3"/>
    <n v="1173"/>
    <x v="0"/>
    <s v="Sin inventario"/>
  </r>
  <r>
    <n v="1001"/>
    <n v="1500"/>
    <x v="3"/>
    <n v="5100"/>
    <s v="Microsoft"/>
    <n v="1502"/>
    <n v="399"/>
    <x v="6"/>
    <s v="Aplica bono"/>
    <n v="3"/>
    <n v="3"/>
    <d v="2018-10-15T00:00:00"/>
    <d v="2018-10-18T00:00:00"/>
    <x v="0"/>
    <s v="Carol"/>
    <x v="1"/>
    <s v="10 Campbell 1001"/>
    <s v="1931 Brown St--- Gainesville--- FL 85321"/>
    <s v="AB61001 "/>
    <s v="AB"/>
    <n v="0"/>
    <n v="3"/>
    <n v="1173"/>
    <x v="1"/>
    <s v="Retraso"/>
  </r>
  <r>
    <n v="1002"/>
    <n v="1600"/>
    <x v="4"/>
    <n v="5100"/>
    <s v="Microsoft"/>
    <n v="1601"/>
    <n v="599"/>
    <x v="7"/>
    <s v="Aplica bono"/>
    <n v="2"/>
    <n v="3"/>
    <d v="2018-10-14T00:00:00"/>
    <d v="2018-10-17T00:00:00"/>
    <x v="0"/>
    <s v="Julia"/>
    <x v="2"/>
    <s v="10 Jones 1002"/>
    <s v="1622 Seaside St--- Seattle--- WA 32569 "/>
    <s v="CD62001 "/>
    <s v="CD"/>
    <n v="1"/>
    <n v="3"/>
    <n v="1174"/>
    <x v="1"/>
    <s v="A tiempo"/>
  </r>
  <r>
    <n v="1002"/>
    <n v="1600"/>
    <x v="4"/>
    <n v="5100"/>
    <s v="Microsoft"/>
    <n v="1602"/>
    <n v="599"/>
    <x v="8"/>
    <s v="No pasa nada"/>
    <n v="1"/>
    <n v="1"/>
    <d v="2018-10-14T00:00:00"/>
    <d v="2018-10-17T00:00:00"/>
    <x v="0"/>
    <s v="Julia"/>
    <x v="2"/>
    <s v="10 Jones 1002"/>
    <s v="1622 Seaside St--- Seattle--- WA 32569 "/>
    <s v="CD62001 "/>
    <s v="CD"/>
    <n v="1"/>
    <n v="3"/>
    <n v="1174"/>
    <x v="0"/>
    <s v="Sin inventario"/>
  </r>
  <r>
    <n v="1002"/>
    <n v="1700"/>
    <x v="5"/>
    <n v="5200"/>
    <s v="Lenovo"/>
    <n v="1701"/>
    <n v="899"/>
    <x v="9"/>
    <s v="Aplica bono"/>
    <n v="1"/>
    <n v="3"/>
    <d v="2018-10-14T00:00:00"/>
    <d v="2018-10-17T00:00:00"/>
    <x v="0"/>
    <s v="Julia"/>
    <x v="2"/>
    <s v="10 Jones 1002"/>
    <s v="1622 Seaside St--- Seattle--- WA 32569 "/>
    <s v="CD62001 "/>
    <s v="CD"/>
    <n v="1"/>
    <n v="3"/>
    <n v="1174"/>
    <x v="2"/>
    <s v="Conforme"/>
  </r>
  <r>
    <n v="1002"/>
    <n v="1700"/>
    <x v="5"/>
    <n v="5200"/>
    <s v="Lenovo"/>
    <n v="1702"/>
    <n v="899"/>
    <x v="10"/>
    <s v="Aplica bono"/>
    <n v="3"/>
    <n v="3"/>
    <d v="2018-10-14T00:00:00"/>
    <d v="2018-10-17T00:00:00"/>
    <x v="0"/>
    <s v="Julia"/>
    <x v="2"/>
    <s v="10 Jones 1002"/>
    <s v="1622 Seaside St--- Seattle--- WA 32569 "/>
    <s v="CD62001 "/>
    <s v="CD"/>
    <n v="1"/>
    <n v="3"/>
    <n v="1174"/>
    <x v="1"/>
    <s v="Retraso"/>
  </r>
  <r>
    <n v="1003"/>
    <n v="1800"/>
    <x v="6"/>
    <n v="5200"/>
    <s v="Lenovo"/>
    <n v="1801"/>
    <n v="499"/>
    <x v="11"/>
    <s v="No pasa nada"/>
    <n v="1"/>
    <n v="1"/>
    <d v="2018-10-12T00:00:00"/>
    <d v="2018-10-15T00:00:00"/>
    <x v="0"/>
    <s v="Irene"/>
    <x v="3"/>
    <s v="10 Everly 1003"/>
    <s v="1756 East Dr--- Houston--- TX 28562"/>
    <s v="KB63001 "/>
    <s v="KB"/>
    <n v="0"/>
    <n v="3"/>
    <n v="1176"/>
    <x v="0"/>
    <s v="Inentario ok"/>
  </r>
  <r>
    <n v="1003"/>
    <n v="1800"/>
    <x v="6"/>
    <n v="5200"/>
    <s v="Lenovo"/>
    <n v="1802"/>
    <n v="499"/>
    <x v="12"/>
    <s v="Aplica bono"/>
    <n v="2"/>
    <n v="3"/>
    <d v="2018-10-12T00:00:00"/>
    <d v="2018-10-15T00:00:00"/>
    <x v="0"/>
    <s v="Irene"/>
    <x v="3"/>
    <s v="10 Everly 1003"/>
    <s v="1756 East Dr--- Houston--- TX 28562"/>
    <s v="KB63001 "/>
    <s v="KB"/>
    <n v="0"/>
    <n v="3"/>
    <n v="1176"/>
    <x v="2"/>
    <s v="Reclamo"/>
  </r>
  <r>
    <n v="1003"/>
    <n v="1900"/>
    <x v="7"/>
    <n v="5300"/>
    <s v="Asus"/>
    <n v="1901"/>
    <n v="650"/>
    <x v="13"/>
    <s v="No pasa nada"/>
    <n v="1"/>
    <n v="1"/>
    <d v="2018-10-12T00:00:00"/>
    <d v="2018-10-15T00:00:00"/>
    <x v="0"/>
    <s v="Irene"/>
    <x v="3"/>
    <s v="10 Everly 1003"/>
    <s v="1756 East Dr--- Houston--- TX 28562"/>
    <s v="KB63001 "/>
    <s v="KB"/>
    <n v="0"/>
    <n v="3"/>
    <n v="1176"/>
    <x v="0"/>
    <s v="Inentario ok"/>
  </r>
  <r>
    <n v="1003"/>
    <n v="1900"/>
    <x v="7"/>
    <n v="5300"/>
    <s v="Asus"/>
    <n v="1902"/>
    <n v="650"/>
    <x v="14"/>
    <s v="Aplica bono"/>
    <n v="2"/>
    <n v="3"/>
    <d v="2018-10-12T00:00:00"/>
    <d v="2018-10-15T00:00:00"/>
    <x v="0"/>
    <s v="Irene"/>
    <x v="3"/>
    <s v="10 Everly 1003"/>
    <s v="1756 East Dr--- Houston--- TX 28562"/>
    <s v="KB63001 "/>
    <s v="KB"/>
    <n v="0"/>
    <n v="3"/>
    <n v="1176"/>
    <x v="1"/>
    <s v="Retraso"/>
  </r>
  <r>
    <n v="1004"/>
    <n v="2000"/>
    <x v="8"/>
    <n v="5300"/>
    <s v="Asus"/>
    <n v="2001"/>
    <n v="450"/>
    <x v="15"/>
    <s v="Aplica bono"/>
    <n v="2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2"/>
    <s v="Conforme"/>
  </r>
  <r>
    <n v="1004"/>
    <n v="2000"/>
    <x v="8"/>
    <n v="5300"/>
    <s v="Asus"/>
    <n v="2002"/>
    <n v="450"/>
    <x v="16"/>
    <s v="Aplica bono"/>
    <n v="3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0"/>
    <s v="Sin inventario"/>
  </r>
  <r>
    <n v="1004"/>
    <n v="2100"/>
    <x v="9"/>
    <n v="5400"/>
    <s v="Dell"/>
    <n v="2101"/>
    <n v="1250"/>
    <x v="17"/>
    <s v="Aplica bono"/>
    <n v="1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1"/>
    <s v="A tiempo"/>
  </r>
  <r>
    <n v="1004"/>
    <n v="2100"/>
    <x v="9"/>
    <n v="5400"/>
    <s v="Dell"/>
    <n v="2102"/>
    <n v="1250"/>
    <x v="18"/>
    <s v="Aplica bono"/>
    <n v="3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2"/>
    <s v="Conforme"/>
  </r>
  <r>
    <n v="1004"/>
    <n v="2200"/>
    <x v="10"/>
    <n v="5400"/>
    <s v="Dell"/>
    <n v="2201"/>
    <n v="600"/>
    <x v="19"/>
    <s v="Aplica bono"/>
    <n v="2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0"/>
    <s v="Sin inventario"/>
  </r>
  <r>
    <n v="1004"/>
    <n v="2200"/>
    <x v="10"/>
    <n v="5400"/>
    <s v="Dell"/>
    <n v="2202"/>
    <n v="600"/>
    <x v="20"/>
    <s v="Aplica bono"/>
    <n v="3"/>
    <n v="3"/>
    <d v="2018-10-16T00:00:00"/>
    <d v="2018-10-19T00:00:00"/>
    <x v="0"/>
    <s v="Rachel"/>
    <x v="4"/>
    <s v="10 Rose 1004"/>
    <s v="1465 River Dr--- Boston--- MA 43625 "/>
    <s v="IK64001 "/>
    <s v="IK"/>
    <n v="1"/>
    <n v="3"/>
    <n v="1172"/>
    <x v="1"/>
    <s v="A tiempo"/>
  </r>
  <r>
    <n v="1005"/>
    <n v="2300"/>
    <x v="11"/>
    <n v="5500"/>
    <s v="Monoprice"/>
    <n v="2301"/>
    <n v="15"/>
    <x v="21"/>
    <s v="No pasa nada"/>
    <n v="1"/>
    <n v="1"/>
    <d v="2018-10-13T00:00:00"/>
    <d v="2018-10-16T00:00:00"/>
    <x v="0"/>
    <s v="Sophie"/>
    <x v="5"/>
    <s v="10 Sutton 1005"/>
    <s v="1896 West Dr--- Portland--- OR 65842"/>
    <s v="OP65001 "/>
    <s v="OP"/>
    <n v="0"/>
    <n v="3"/>
    <n v="1175"/>
    <x v="2"/>
    <s v="Reclamo"/>
  </r>
  <r>
    <n v="1005"/>
    <n v="2300"/>
    <x v="11"/>
    <n v="5500"/>
    <s v="Monoprice"/>
    <n v="2302"/>
    <n v="15"/>
    <x v="21"/>
    <s v="No pasa nada"/>
    <n v="1"/>
    <n v="1"/>
    <d v="2018-10-13T00:00:00"/>
    <d v="2018-10-16T00:00:00"/>
    <x v="0"/>
    <s v="Sophie"/>
    <x v="5"/>
    <s v="10 Sutton 1005"/>
    <s v="1896 West Dr--- Portland--- OR 65842"/>
    <s v="OP65001 "/>
    <s v="OP"/>
    <n v="0"/>
    <n v="3"/>
    <n v="1175"/>
    <x v="0"/>
    <s v="Inentario ok"/>
  </r>
  <r>
    <n v="1005"/>
    <n v="2400"/>
    <x v="12"/>
    <n v="5500"/>
    <s v="Monoprice"/>
    <n v="2401"/>
    <n v="10"/>
    <x v="22"/>
    <s v="No pasa nada"/>
    <n v="3"/>
    <n v="1"/>
    <d v="2018-10-13T00:00:00"/>
    <d v="2018-10-16T00:00:00"/>
    <x v="0"/>
    <s v="Sophie"/>
    <x v="5"/>
    <s v="10 Sutton 1005"/>
    <s v="1896 West Dr--- Portland--- OR 65842"/>
    <s v="OP65001 "/>
    <s v="OP"/>
    <n v="0"/>
    <n v="3"/>
    <n v="1175"/>
    <x v="1"/>
    <s v="Retraso"/>
  </r>
  <r>
    <n v="1006"/>
    <n v="2400"/>
    <x v="12"/>
    <n v="5500"/>
    <s v="Monoprice"/>
    <n v="2402"/>
    <n v="10"/>
    <x v="23"/>
    <s v="No pasa nada"/>
    <n v="2"/>
    <n v="1"/>
    <d v="2018-10-21T00:00:00"/>
    <d v="2018-10-24T00:00:00"/>
    <x v="0"/>
    <s v="Wendy"/>
    <x v="6"/>
    <s v="10 West 1006"/>
    <s v="1252 Vine St--- Chicago--- IL 73215"/>
    <s v="XH66001 "/>
    <s v="XH"/>
    <n v="1"/>
    <n v="3"/>
    <n v="1167"/>
    <x v="2"/>
    <s v="Conforme"/>
  </r>
  <r>
    <n v="1006"/>
    <n v="2500"/>
    <x v="13"/>
    <n v="5600"/>
    <s v="Sony"/>
    <n v="2501"/>
    <n v="250"/>
    <x v="24"/>
    <s v="No pasa nada"/>
    <n v="3"/>
    <n v="1"/>
    <d v="2018-10-21T00:00:00"/>
    <d v="2018-10-24T00:00:00"/>
    <x v="0"/>
    <s v="Wendy"/>
    <x v="6"/>
    <s v="10 West 1006"/>
    <s v="1252 Vine St--- Chicago--- IL 73215"/>
    <s v="XH66001 "/>
    <s v="XH"/>
    <n v="1"/>
    <n v="3"/>
    <n v="1167"/>
    <x v="0"/>
    <s v="Sin inventario"/>
  </r>
  <r>
    <n v="1006"/>
    <n v="2500"/>
    <x v="13"/>
    <n v="5600"/>
    <s v="Sony"/>
    <n v="2502"/>
    <n v="250"/>
    <x v="25"/>
    <s v="No pasa nada"/>
    <n v="1"/>
    <n v="1"/>
    <d v="2018-10-21T00:00:00"/>
    <d v="2018-10-24T00:00:00"/>
    <x v="0"/>
    <s v="Wendy"/>
    <x v="6"/>
    <s v="10 West 1006"/>
    <s v="1252 Vine St--- Chicago--- IL 73215"/>
    <s v="XH66001 "/>
    <s v="XH"/>
    <n v="1"/>
    <n v="3"/>
    <n v="1167"/>
    <x v="1"/>
    <s v="A tiempo"/>
  </r>
  <r>
    <n v="1006"/>
    <n v="2600"/>
    <x v="14"/>
    <n v="5600"/>
    <s v="Sony"/>
    <n v="2601"/>
    <n v="800"/>
    <x v="26"/>
    <s v="Aplica bono"/>
    <n v="2"/>
    <n v="3"/>
    <d v="2018-10-21T00:00:00"/>
    <d v="2018-10-24T00:00:00"/>
    <x v="0"/>
    <s v="Wendy"/>
    <x v="6"/>
    <s v="10 West 1006"/>
    <s v="1252 Vine St--- Chicago--- IL 73215"/>
    <s v="XH66001 "/>
    <s v="XH"/>
    <n v="1"/>
    <n v="3"/>
    <n v="1167"/>
    <x v="2"/>
    <s v="Conforme"/>
  </r>
  <r>
    <n v="1006"/>
    <n v="2600"/>
    <x v="14"/>
    <n v="5600"/>
    <s v="Sony"/>
    <n v="2602"/>
    <n v="800"/>
    <x v="27"/>
    <s v="Falta poco"/>
    <n v="1"/>
    <n v="1"/>
    <d v="2018-10-21T00:00:00"/>
    <d v="2018-10-24T00:00:00"/>
    <x v="0"/>
    <s v="Wendy"/>
    <x v="6"/>
    <s v="10 West 1006"/>
    <s v="1252 Vine St--- Chicago--- IL 73215"/>
    <s v="XH66001 "/>
    <s v="XH"/>
    <n v="1"/>
    <n v="3"/>
    <n v="1167"/>
    <x v="0"/>
    <s v="Inentario 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1CFA3-774B-41EF-A7A8-43010C4C6BA4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7:C25" firstHeaderRow="0" firstDataRow="1" firstDataCol="1" rowPageCount="1" colPageCount="1"/>
  <pivotFields count="2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showAll="0">
      <items count="8">
        <item x="0"/>
        <item x="3"/>
        <item x="4"/>
        <item x="2"/>
        <item x="1"/>
        <item x="5"/>
        <item x="6"/>
        <item t="default"/>
      </items>
    </pivotField>
    <pivotField showAll="0"/>
    <pivotField numFmtId="164" showAll="0"/>
    <pivotField dataField="1" numFmtId="164" showAll="0"/>
    <pivotField showAll="0"/>
    <pivotField dataField="1" showAll="0"/>
    <pivotField numFmtId="1" showAll="0"/>
    <pivotField numFmtId="14" showAll="0">
      <items count="8">
        <item x="3"/>
        <item x="5"/>
        <item x="2"/>
        <item x="1"/>
        <item x="4"/>
        <item x="0"/>
        <item x="6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Page" showAll="0">
      <items count="4">
        <item x="2"/>
        <item x="0"/>
        <item x="1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3" hier="-1"/>
  </pageFields>
  <dataFields count="2">
    <dataField name="Suma de Venta" fld="7" baseField="0" baseItem="0" numFmtId="164"/>
    <dataField name="Suma de quantity" fld="9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25920-22A9-41D0-88D8-DC05A1517D6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12" firstHeaderRow="1" firstDataRow="2" firstDataCol="1"/>
  <pivotFields count="2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showAll="0"/>
    <pivotField numFmtId="1" showAll="0"/>
    <pivotField axis="axisCol" numFmtId="14" showAll="0">
      <items count="8">
        <item x="3"/>
        <item x="5"/>
        <item x="2"/>
        <item x="1"/>
        <item x="4"/>
        <item x="0"/>
        <item x="6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quantity" fld="9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5B047-34C6-47F4-8F78-850F75590FB9}" name="TablaDinámica1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C10" firstHeaderRow="1" firstDataRow="2" firstDataCol="1"/>
  <pivotFields count="25">
    <pivotField showAll="0"/>
    <pivotField showAll="0"/>
    <pivotField showAll="0"/>
    <pivotField showAll="0"/>
    <pivotField axis="axisRow" showAll="0" sortType="descending">
      <items count="8">
        <item x="0"/>
        <item x="3"/>
        <item x="4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  <pivotField showAll="0"/>
    <pivotField showAll="0"/>
    <pivotField numFmtId="1" showAll="0"/>
    <pivotField numFmtId="14" showAll="0"/>
    <pivotField numFmtId="14" showAll="0"/>
    <pivotField axis="axisCol" numFmtI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</pivotFields>
  <rowFields count="1">
    <field x="4"/>
  </rowFields>
  <rowItems count="8">
    <i>
      <x/>
    </i>
    <i>
      <x v="2"/>
    </i>
    <i>
      <x v="4"/>
    </i>
    <i>
      <x v="3"/>
    </i>
    <i>
      <x v="1"/>
    </i>
    <i>
      <x v="6"/>
    </i>
    <i>
      <x v="5"/>
    </i>
    <i t="grand">
      <x/>
    </i>
  </rowItems>
  <colFields count="1">
    <field x="13"/>
  </colFields>
  <colItems count="2">
    <i>
      <x/>
    </i>
    <i t="grand">
      <x/>
    </i>
  </colItems>
  <dataFields count="1">
    <dataField name="Suma de Venta" fld="7" baseField="0" baseItem="0"/>
  </dataFields>
  <chartFormats count="1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29EF6-41FA-45AA-BAE1-BE68C8D16233}" name="TablaDinámica17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7">
  <location ref="A9:D25" firstHeaderRow="1" firstDataRow="2" firstDataCol="1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13"/>
        <item x="14"/>
        <item x="7"/>
        <item x="8"/>
        <item x="5"/>
        <item x="6"/>
        <item x="3"/>
        <item x="4"/>
        <item x="2"/>
        <item x="1"/>
        <item x="0"/>
        <item x="11"/>
        <item x="12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3"/>
        <item x="2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23"/>
  </colFields>
  <colItems count="3">
    <i>
      <x/>
    </i>
    <i>
      <x v="1"/>
    </i>
    <i>
      <x v="2"/>
    </i>
  </colItems>
  <dataFields count="1">
    <dataField name="Suma de Venta" fld="7" baseField="0" baseItem="0"/>
  </dataFields>
  <chartFormats count="6">
    <chartFormat chart="6" format="3" series="1">
      <pivotArea type="data" outline="0" fieldPosition="0">
        <references count="1">
          <reference field="23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23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3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B3BA9-BC00-4E7F-9ED2-3B2BE4164499}" name="Tabla3" displayName="Tabla3" ref="A16:Y46" totalsRowShown="0" headerRowDxfId="10">
  <tableColumns count="25">
    <tableColumn id="1" xr3:uid="{C3006DD2-4CB1-496B-890B-6E34786C12C9}" name="order_id"/>
    <tableColumn id="2" xr3:uid="{C827C1CE-0A37-476D-824D-EF0A02764C4A}" name="product_id"/>
    <tableColumn id="3" xr3:uid="{6C4F024C-906A-4B3A-AFCB-FF519F539A54}" name="product_name"/>
    <tableColumn id="4" xr3:uid="{AFCCDA52-C848-47EC-AA96-5EBA3C3EE173}" name="vendor_id"/>
    <tableColumn id="5" xr3:uid="{1E2528A3-AD33-4EEB-BE29-AC37872CCD2D}" name="vendor_name "/>
    <tableColumn id="6" xr3:uid="{E7572583-B102-4172-AF87-71F6E353EC03}" name="option_id"/>
    <tableColumn id="7" xr3:uid="{9924D73A-AD3D-4B15-8C8B-A030B0B75189}" name="Precio" dataDxfId="9" dataCellStyle="Moneda"/>
    <tableColumn id="8" xr3:uid="{656807EB-5409-4732-A35B-7BC1B5844610}" name="Venta" dataDxfId="8" dataCellStyle="Moneda"/>
    <tableColumn id="9" xr3:uid="{4DEFC5EF-672E-4811-9188-4D8E4A44BF66}" name="Condicional" dataDxfId="7" dataCellStyle="Moneda">
      <calculatedColumnFormula>+IF(H17&gt;800,"Aplica bono",IF(H17=800,"Falta poco","No pasa nada"))</calculatedColumnFormula>
    </tableColumn>
    <tableColumn id="10" xr3:uid="{601706B5-A962-4EA5-AEA2-52BF93157694}" name="quantity"/>
    <tableColumn id="11" xr3:uid="{EE9BCB78-6B68-46F0-A6EA-83921C175236}" name="Semaforo" dataDxfId="6" dataCellStyle="Moneda">
      <calculatedColumnFormula>+IF(H17&gt;800,3,IF(J17=800,2,1))</calculatedColumnFormula>
    </tableColumn>
    <tableColumn id="12" xr3:uid="{BBDC5CC7-4E02-4BBD-8BBE-F8709069AAE6}" name="order_date" dataDxfId="5"/>
    <tableColumn id="13" xr3:uid="{AFA900B2-170F-4FF0-B86C-40FD23FC64B7}" name="delivery_date" dataDxfId="4"/>
    <tableColumn id="14" xr3:uid="{E639DD12-AD5C-4187-930F-438BA52A8547}" name="mes" dataDxfId="3"/>
    <tableColumn id="15" xr3:uid="{5D3CA43E-6F42-4E00-88C1-57191BEC672E}" name="ship_name"/>
    <tableColumn id="16" xr3:uid="{95BFA967-079C-47DB-AEF8-08E644DD9AE8}" name="Apellido"/>
    <tableColumn id="17" xr3:uid="{9FD1F5E5-BDE2-468F-99C5-4C660758059C}" name="Concatenar"/>
    <tableColumn id="18" xr3:uid="{0FAEA53C-201B-42AE-93E5-BFDE2602AB52}" name="ship_address "/>
    <tableColumn id="19" xr3:uid="{5BC90F11-DAFC-493E-9D55-26E5D185B24E}" name="tracking_number"/>
    <tableColumn id="20" xr3:uid="{2EB7F33E-71B6-494F-A78E-A124E24DF12B}" name="Columna1"/>
    <tableColumn id="21" xr3:uid="{56D54EDF-E760-442B-8721-90E3698C75B4}" name="delivery_status"/>
    <tableColumn id="22" xr3:uid="{14D3815D-BCD3-4EA0-BF5D-3AA1B035E913}" name="Revision feccha"/>
    <tableColumn id="23" xr3:uid="{F917CB21-69E0-4F3E-A219-6BDA44F70A63}" name="Revision fecha 2" dataDxfId="2"/>
    <tableColumn id="24" xr3:uid="{53D28003-B27B-4B51-841F-EC5DF4EAE9C1}" name="Estado"/>
    <tableColumn id="25" xr3:uid="{DA101FB8-807B-4D9A-8FA6-6680120AFCB8}" name="Estado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7DB2-61F0-4111-A341-95BCCDB4BF4F}">
  <dimension ref="A1:H19"/>
  <sheetViews>
    <sheetView showGridLines="0" showRowColHeaders="0" tabSelected="1" workbookViewId="0"/>
  </sheetViews>
  <sheetFormatPr baseColWidth="10" defaultColWidth="0" defaultRowHeight="14.4" zeroHeight="1" x14ac:dyDescent="0.3"/>
  <cols>
    <col min="1" max="8" width="11.5546875" customWidth="1"/>
    <col min="9" max="16384" width="11.5546875" hidden="1"/>
  </cols>
  <sheetData>
    <row r="1" spans="1:8" s="25" customFormat="1" x14ac:dyDescent="0.3">
      <c r="A1" s="26"/>
      <c r="B1" s="26"/>
      <c r="C1" s="26"/>
      <c r="D1" s="26"/>
      <c r="E1" s="26"/>
      <c r="F1" s="26"/>
      <c r="G1" s="26"/>
      <c r="H1" s="26"/>
    </row>
    <row r="2" spans="1:8" s="25" customFormat="1" x14ac:dyDescent="0.3">
      <c r="A2" s="26"/>
      <c r="B2" s="26"/>
      <c r="C2" s="26"/>
      <c r="D2" s="26"/>
      <c r="E2" s="26"/>
      <c r="F2" s="26"/>
      <c r="G2" s="26"/>
      <c r="H2" s="26"/>
    </row>
    <row r="3" spans="1:8" s="25" customFormat="1" x14ac:dyDescent="0.3">
      <c r="A3" s="26"/>
      <c r="B3" s="26"/>
      <c r="C3" s="26"/>
      <c r="D3" s="26"/>
      <c r="E3" s="26"/>
      <c r="F3" s="26"/>
      <c r="G3" s="26"/>
      <c r="H3" s="26"/>
    </row>
    <row r="4" spans="1:8" s="25" customFormat="1" x14ac:dyDescent="0.3">
      <c r="A4" s="26"/>
      <c r="B4" s="26"/>
      <c r="C4" s="26"/>
      <c r="D4" s="26"/>
      <c r="E4" s="26"/>
      <c r="F4" s="26"/>
      <c r="G4" s="26"/>
      <c r="H4" s="26"/>
    </row>
    <row r="5" spans="1:8" x14ac:dyDescent="0.3">
      <c r="A5" s="26"/>
      <c r="B5" s="26"/>
      <c r="C5" s="26"/>
      <c r="D5" s="26"/>
      <c r="E5" s="26"/>
      <c r="F5" s="26"/>
      <c r="G5" s="26"/>
      <c r="H5" s="26"/>
    </row>
    <row r="6" spans="1:8" x14ac:dyDescent="0.3">
      <c r="A6" s="26"/>
      <c r="B6" s="26"/>
      <c r="C6" s="26"/>
      <c r="D6" s="26"/>
      <c r="E6" s="26"/>
      <c r="F6" s="26"/>
      <c r="G6" s="26"/>
      <c r="H6" s="26"/>
    </row>
    <row r="7" spans="1:8" x14ac:dyDescent="0.3">
      <c r="A7" s="26"/>
      <c r="B7" s="26"/>
      <c r="C7" s="26"/>
      <c r="D7" s="26"/>
      <c r="E7" s="26"/>
      <c r="F7" s="26"/>
      <c r="G7" s="26"/>
      <c r="H7" s="26"/>
    </row>
    <row r="8" spans="1:8" x14ac:dyDescent="0.3">
      <c r="A8" s="26"/>
      <c r="B8" s="26"/>
      <c r="C8" s="26"/>
      <c r="D8" s="26"/>
      <c r="E8" s="26"/>
      <c r="F8" s="26"/>
      <c r="G8" s="26"/>
      <c r="H8" s="26"/>
    </row>
    <row r="9" spans="1:8" x14ac:dyDescent="0.3">
      <c r="A9" s="26"/>
      <c r="B9" s="26"/>
      <c r="C9" s="26"/>
      <c r="D9" s="26"/>
      <c r="E9" s="26"/>
      <c r="F9" s="26"/>
      <c r="G9" s="26"/>
      <c r="H9" s="26"/>
    </row>
    <row r="10" spans="1:8" x14ac:dyDescent="0.3">
      <c r="A10" s="26"/>
      <c r="B10" s="26"/>
      <c r="C10" s="26"/>
      <c r="D10" s="26"/>
      <c r="E10" s="26"/>
      <c r="F10" s="26"/>
      <c r="G10" s="26"/>
      <c r="H10" s="26"/>
    </row>
    <row r="11" spans="1:8" x14ac:dyDescent="0.3">
      <c r="A11" s="26"/>
      <c r="B11" s="26"/>
      <c r="C11" s="26"/>
      <c r="D11" s="26"/>
      <c r="E11" s="26"/>
      <c r="F11" s="26"/>
      <c r="G11" s="26"/>
      <c r="H11" s="26"/>
    </row>
    <row r="12" spans="1:8" x14ac:dyDescent="0.3">
      <c r="A12" s="26"/>
      <c r="B12" s="26"/>
      <c r="C12" s="26"/>
      <c r="D12" s="26"/>
      <c r="E12" s="26"/>
      <c r="F12" s="26"/>
      <c r="G12" s="26"/>
      <c r="H12" s="26"/>
    </row>
    <row r="13" spans="1:8" x14ac:dyDescent="0.3">
      <c r="A13" s="26"/>
      <c r="B13" s="26"/>
      <c r="C13" s="26"/>
      <c r="D13" s="26"/>
      <c r="E13" s="26"/>
      <c r="F13" s="26"/>
      <c r="G13" s="26"/>
      <c r="H13" s="26"/>
    </row>
    <row r="14" spans="1:8" x14ac:dyDescent="0.3">
      <c r="A14" s="26"/>
      <c r="B14" s="26"/>
      <c r="C14" s="26"/>
      <c r="D14" s="26"/>
      <c r="E14" s="26"/>
      <c r="F14" s="26"/>
      <c r="G14" s="26"/>
      <c r="H14" s="26"/>
    </row>
    <row r="15" spans="1:8" x14ac:dyDescent="0.3">
      <c r="A15" s="26"/>
      <c r="B15" s="26"/>
      <c r="C15" s="26"/>
      <c r="D15" s="26"/>
      <c r="E15" s="26"/>
      <c r="F15" s="26"/>
      <c r="G15" s="26"/>
      <c r="H15" s="26"/>
    </row>
    <row r="16" spans="1:8" x14ac:dyDescent="0.3">
      <c r="A16" s="26"/>
      <c r="B16" s="26"/>
      <c r="C16" s="26"/>
      <c r="D16" s="26"/>
      <c r="E16" s="26"/>
      <c r="F16" s="26"/>
      <c r="G16" s="26"/>
      <c r="H16" s="26"/>
    </row>
    <row r="17" spans="1:8" x14ac:dyDescent="0.3">
      <c r="A17" s="26"/>
      <c r="B17" s="26"/>
      <c r="C17" s="26"/>
      <c r="D17" s="26"/>
      <c r="E17" s="26"/>
      <c r="F17" s="26"/>
      <c r="G17" s="26"/>
      <c r="H17" s="26"/>
    </row>
    <row r="18" spans="1:8" x14ac:dyDescent="0.3">
      <c r="A18" s="26"/>
      <c r="B18" s="26"/>
      <c r="C18" s="26"/>
      <c r="D18" s="26"/>
      <c r="E18" s="26"/>
      <c r="F18" s="26"/>
      <c r="G18" s="26"/>
      <c r="H18" s="26"/>
    </row>
    <row r="19" spans="1:8" x14ac:dyDescent="0.3">
      <c r="A19" s="26"/>
      <c r="B19" s="26"/>
      <c r="C19" s="26"/>
      <c r="D19" s="26"/>
      <c r="E19" s="26"/>
      <c r="F19" s="26"/>
      <c r="G19" s="26"/>
      <c r="H19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opLeftCell="A12" workbookViewId="0"/>
  </sheetViews>
  <sheetFormatPr baseColWidth="10" defaultRowHeight="14.4" x14ac:dyDescent="0.3"/>
  <cols>
    <col min="2" max="2" width="12.109375" customWidth="1"/>
    <col min="3" max="3" width="47.21875" bestFit="1" customWidth="1"/>
    <col min="5" max="5" width="15.109375" customWidth="1"/>
    <col min="6" max="6" width="12.44140625" bestFit="1" customWidth="1"/>
    <col min="7" max="8" width="11.5546875" style="8"/>
    <col min="9" max="9" width="14.109375" customWidth="1"/>
    <col min="10" max="10" width="10.5546875" style="1" bestFit="1" customWidth="1"/>
    <col min="11" max="11" width="23.6640625" style="1" customWidth="1"/>
    <col min="12" max="12" width="12.21875" style="5" customWidth="1"/>
    <col min="13" max="13" width="16.21875" bestFit="1" customWidth="1"/>
    <col min="14" max="14" width="13.44140625" customWidth="1"/>
    <col min="15" max="15" width="14.33203125" customWidth="1"/>
    <col min="16" max="16" width="37.109375" bestFit="1" customWidth="1"/>
    <col min="17" max="17" width="15.44140625" bestFit="1" customWidth="1"/>
    <col min="18" max="18" width="14.6640625" customWidth="1"/>
    <col min="19" max="19" width="17.33203125" customWidth="1"/>
    <col min="20" max="20" width="14" bestFit="1" customWidth="1"/>
    <col min="21" max="21" width="15.5546875" customWidth="1"/>
    <col min="22" max="22" width="15.88671875" customWidth="1"/>
    <col min="23" max="23" width="16.44140625" customWidth="1"/>
  </cols>
  <sheetData>
    <row r="1" spans="1:25" hidden="1" x14ac:dyDescent="0.3">
      <c r="C1" s="2" t="s">
        <v>95</v>
      </c>
      <c r="F1" s="2" t="s">
        <v>99</v>
      </c>
      <c r="G1" s="2" t="s">
        <v>103</v>
      </c>
      <c r="H1" s="2" t="s">
        <v>104</v>
      </c>
      <c r="K1" s="2" t="s">
        <v>105</v>
      </c>
      <c r="L1" s="2" t="s">
        <v>106</v>
      </c>
      <c r="M1" s="2" t="s">
        <v>107</v>
      </c>
    </row>
    <row r="2" spans="1:25" hidden="1" x14ac:dyDescent="0.3">
      <c r="C2" s="9" t="s">
        <v>96</v>
      </c>
      <c r="D2" s="9">
        <v>56</v>
      </c>
      <c r="F2" s="9" t="s">
        <v>100</v>
      </c>
      <c r="G2" s="11">
        <f>+SUMIF(Proveedores,"Apple",Cantidad)</f>
        <v>8</v>
      </c>
      <c r="H2" s="10">
        <f>+SUMIF(Proveedores,"Apple",VentasMoneda)</f>
        <v>8892</v>
      </c>
      <c r="J2" s="12" t="s">
        <v>48</v>
      </c>
      <c r="K2" s="14">
        <v>0.03</v>
      </c>
      <c r="L2" s="10">
        <f t="shared" ref="L2:L8" si="0">+SUMIF(Proveedores,J2,VentasMoneda)</f>
        <v>80</v>
      </c>
      <c r="M2" s="13">
        <f>L2*K2</f>
        <v>2.4</v>
      </c>
    </row>
    <row r="3" spans="1:25" hidden="1" x14ac:dyDescent="0.3">
      <c r="C3" s="9" t="s">
        <v>97</v>
      </c>
      <c r="D3" s="9">
        <v>2</v>
      </c>
      <c r="F3" s="9" t="s">
        <v>101</v>
      </c>
      <c r="G3" s="11">
        <f>+AVERAGEIF(Proveedores,"Dell",Cantidad)</f>
        <v>2.25</v>
      </c>
      <c r="H3" s="10">
        <f>+AVERAGEIF(Proveedores,"Dell",VentasMoneda)</f>
        <v>2000</v>
      </c>
      <c r="J3" s="12" t="s">
        <v>43</v>
      </c>
      <c r="K3" s="14">
        <v>0.03</v>
      </c>
      <c r="L3" s="10">
        <f t="shared" si="0"/>
        <v>8892</v>
      </c>
      <c r="M3" s="13">
        <f t="shared" ref="M3:M8" si="1">L3*K3</f>
        <v>266.76</v>
      </c>
    </row>
    <row r="4" spans="1:25" hidden="1" x14ac:dyDescent="0.3">
      <c r="C4" s="9" t="s">
        <v>98</v>
      </c>
      <c r="D4" s="9">
        <v>30</v>
      </c>
      <c r="F4" s="9" t="s">
        <v>102</v>
      </c>
      <c r="G4" s="11">
        <f>+COUNTIF(Proveedores,"sony")</f>
        <v>4</v>
      </c>
      <c r="H4" s="10"/>
      <c r="J4" s="12" t="s">
        <v>44</v>
      </c>
      <c r="K4" s="14">
        <v>0.3</v>
      </c>
      <c r="L4" s="10">
        <f t="shared" si="0"/>
        <v>5390</v>
      </c>
      <c r="M4" s="13">
        <f t="shared" si="1"/>
        <v>1617</v>
      </c>
    </row>
    <row r="5" spans="1:25" hidden="1" x14ac:dyDescent="0.3">
      <c r="J5" s="12" t="s">
        <v>47</v>
      </c>
      <c r="K5" s="14">
        <v>0.15</v>
      </c>
      <c r="L5" s="10">
        <f t="shared" si="0"/>
        <v>8000</v>
      </c>
      <c r="M5" s="13">
        <f t="shared" si="1"/>
        <v>1200</v>
      </c>
    </row>
    <row r="6" spans="1:25" hidden="1" x14ac:dyDescent="0.3">
      <c r="J6" s="12" t="s">
        <v>49</v>
      </c>
      <c r="K6" s="14">
        <v>0.15</v>
      </c>
      <c r="L6" s="10">
        <f t="shared" si="0"/>
        <v>3400</v>
      </c>
      <c r="M6" s="13">
        <f t="shared" si="1"/>
        <v>510</v>
      </c>
    </row>
    <row r="7" spans="1:25" hidden="1" x14ac:dyDescent="0.3">
      <c r="J7" s="12" t="s">
        <v>45</v>
      </c>
      <c r="K7" s="14">
        <v>0.3</v>
      </c>
      <c r="L7" s="10">
        <f t="shared" si="0"/>
        <v>5093</v>
      </c>
      <c r="M7" s="13">
        <f t="shared" si="1"/>
        <v>1527.8999999999999</v>
      </c>
    </row>
    <row r="8" spans="1:25" hidden="1" x14ac:dyDescent="0.3">
      <c r="J8" s="12" t="s">
        <v>46</v>
      </c>
      <c r="K8" s="14">
        <v>0.05</v>
      </c>
      <c r="L8" s="10">
        <f t="shared" si="0"/>
        <v>4200</v>
      </c>
      <c r="M8" s="13">
        <f t="shared" si="1"/>
        <v>210</v>
      </c>
    </row>
    <row r="9" spans="1:25" hidden="1" x14ac:dyDescent="0.3">
      <c r="K9" s="15">
        <v>1</v>
      </c>
      <c r="L9" s="16">
        <f>+SUM(L2:L8)</f>
        <v>35055</v>
      </c>
      <c r="M9" s="16">
        <f>+SUM(M2:M8)</f>
        <v>5334.0599999999995</v>
      </c>
    </row>
    <row r="10" spans="1:25" hidden="1" x14ac:dyDescent="0.3">
      <c r="K10" s="17" t="s">
        <v>97</v>
      </c>
      <c r="L10" s="16">
        <f>+AVERAGE(L2:L8)</f>
        <v>5007.8571428571431</v>
      </c>
      <c r="M10" s="18"/>
    </row>
    <row r="11" spans="1:25" hidden="1" x14ac:dyDescent="0.3"/>
    <row r="16" spans="1:25" s="3" customFormat="1" x14ac:dyDescent="0.3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7" t="s">
        <v>86</v>
      </c>
      <c r="H16" s="7" t="s">
        <v>87</v>
      </c>
      <c r="I16" s="7" t="s">
        <v>108</v>
      </c>
      <c r="J16" s="2" t="s">
        <v>6</v>
      </c>
      <c r="K16" s="2" t="s">
        <v>109</v>
      </c>
      <c r="L16" s="4" t="s">
        <v>7</v>
      </c>
      <c r="M16" s="4" t="s">
        <v>8</v>
      </c>
      <c r="N16" s="6" t="s">
        <v>61</v>
      </c>
      <c r="O16" s="2" t="s">
        <v>63</v>
      </c>
      <c r="P16" s="2" t="s">
        <v>62</v>
      </c>
      <c r="Q16" s="2" t="s">
        <v>78</v>
      </c>
      <c r="R16" s="2" t="s">
        <v>9</v>
      </c>
      <c r="S16" s="2" t="s">
        <v>10</v>
      </c>
      <c r="T16" s="2" t="s">
        <v>110</v>
      </c>
      <c r="U16" s="2" t="s">
        <v>11</v>
      </c>
      <c r="V16" s="2" t="s">
        <v>34</v>
      </c>
      <c r="W16" s="2" t="s">
        <v>35</v>
      </c>
      <c r="X16" s="2" t="s">
        <v>50</v>
      </c>
      <c r="Y16" s="2" t="s">
        <v>54</v>
      </c>
    </row>
    <row r="17" spans="1:25" x14ac:dyDescent="0.3">
      <c r="A17">
        <v>1000</v>
      </c>
      <c r="B17">
        <v>1200</v>
      </c>
      <c r="C17" t="s">
        <v>12</v>
      </c>
      <c r="D17">
        <v>5000</v>
      </c>
      <c r="E17" t="s">
        <v>43</v>
      </c>
      <c r="F17">
        <v>1201</v>
      </c>
      <c r="G17" s="8">
        <v>1299</v>
      </c>
      <c r="H17" s="8">
        <v>2598</v>
      </c>
      <c r="I17" s="8" t="str">
        <f>+IF(H17&gt;800,"Aplica bono",IF(H17=800,"Falta poco","No pasa nada"))</f>
        <v>Aplica bono</v>
      </c>
      <c r="J17">
        <v>2</v>
      </c>
      <c r="K17" s="19">
        <f>+IF(H17&gt;800,3,IF(J17=800,2,1))</f>
        <v>3</v>
      </c>
      <c r="L17" s="1">
        <v>43390</v>
      </c>
      <c r="M17" s="1">
        <v>43393</v>
      </c>
      <c r="N17" s="5">
        <v>10</v>
      </c>
      <c r="O17" t="s">
        <v>64</v>
      </c>
      <c r="P17" t="s">
        <v>65</v>
      </c>
      <c r="Q17" t="s">
        <v>79</v>
      </c>
      <c r="R17" t="s">
        <v>36</v>
      </c>
      <c r="S17" t="s">
        <v>13</v>
      </c>
      <c r="T17" t="s">
        <v>88</v>
      </c>
      <c r="U17">
        <v>1</v>
      </c>
      <c r="V17">
        <v>3</v>
      </c>
      <c r="W17" s="5">
        <v>1171</v>
      </c>
      <c r="X17" t="s">
        <v>51</v>
      </c>
      <c r="Y17" t="s">
        <v>55</v>
      </c>
    </row>
    <row r="18" spans="1:25" x14ac:dyDescent="0.3">
      <c r="A18">
        <v>1000</v>
      </c>
      <c r="B18">
        <v>1200</v>
      </c>
      <c r="C18" t="s">
        <v>12</v>
      </c>
      <c r="D18">
        <v>5000</v>
      </c>
      <c r="E18" t="s">
        <v>43</v>
      </c>
      <c r="F18">
        <v>1202</v>
      </c>
      <c r="G18" s="8">
        <v>1299</v>
      </c>
      <c r="H18" s="8">
        <v>1299</v>
      </c>
      <c r="I18" s="8" t="str">
        <f t="shared" ref="I18:I46" si="2">+IF(H18&gt;800,"Aplica bono",IF(H18=800,"Falta poco","No pasa nada"))</f>
        <v>Aplica bono</v>
      </c>
      <c r="J18">
        <v>1</v>
      </c>
      <c r="K18" s="19">
        <f t="shared" ref="K18:K46" si="3">+IF(H18&gt;800,3,IF(J18=800,2,1))</f>
        <v>3</v>
      </c>
      <c r="L18" s="1">
        <v>43390</v>
      </c>
      <c r="M18" s="1">
        <v>43393</v>
      </c>
      <c r="N18" s="5">
        <v>10</v>
      </c>
      <c r="O18" t="s">
        <v>64</v>
      </c>
      <c r="P18" t="s">
        <v>65</v>
      </c>
      <c r="Q18" t="s">
        <v>79</v>
      </c>
      <c r="R18" t="s">
        <v>36</v>
      </c>
      <c r="S18" t="s">
        <v>13</v>
      </c>
      <c r="T18" t="s">
        <v>88</v>
      </c>
      <c r="U18">
        <v>1</v>
      </c>
      <c r="V18">
        <v>3</v>
      </c>
      <c r="W18" s="5">
        <v>1171</v>
      </c>
      <c r="X18" t="s">
        <v>52</v>
      </c>
      <c r="Y18" t="s">
        <v>58</v>
      </c>
    </row>
    <row r="19" spans="1:25" x14ac:dyDescent="0.3">
      <c r="A19">
        <v>1000</v>
      </c>
      <c r="B19">
        <v>1300</v>
      </c>
      <c r="C19" t="s">
        <v>14</v>
      </c>
      <c r="D19">
        <v>5000</v>
      </c>
      <c r="E19" t="s">
        <v>43</v>
      </c>
      <c r="F19">
        <v>1301</v>
      </c>
      <c r="G19" s="8">
        <v>999</v>
      </c>
      <c r="H19" s="8">
        <v>2997</v>
      </c>
      <c r="I19" s="8" t="str">
        <f t="shared" si="2"/>
        <v>Aplica bono</v>
      </c>
      <c r="J19">
        <v>3</v>
      </c>
      <c r="K19" s="19">
        <f t="shared" si="3"/>
        <v>3</v>
      </c>
      <c r="L19" s="1">
        <v>43390</v>
      </c>
      <c r="M19" s="1">
        <v>43393</v>
      </c>
      <c r="N19" s="5">
        <v>10</v>
      </c>
      <c r="O19" t="s">
        <v>64</v>
      </c>
      <c r="P19" t="s">
        <v>65</v>
      </c>
      <c r="Q19" t="s">
        <v>79</v>
      </c>
      <c r="R19" t="s">
        <v>36</v>
      </c>
      <c r="S19" t="s">
        <v>13</v>
      </c>
      <c r="T19" t="s">
        <v>88</v>
      </c>
      <c r="U19">
        <v>1</v>
      </c>
      <c r="V19">
        <v>3</v>
      </c>
      <c r="W19" s="5">
        <v>1171</v>
      </c>
      <c r="X19" t="s">
        <v>53</v>
      </c>
      <c r="Y19" t="s">
        <v>60</v>
      </c>
    </row>
    <row r="20" spans="1:25" x14ac:dyDescent="0.3">
      <c r="A20">
        <v>1000</v>
      </c>
      <c r="B20">
        <v>1300</v>
      </c>
      <c r="C20" t="s">
        <v>14</v>
      </c>
      <c r="D20">
        <v>5000</v>
      </c>
      <c r="E20" t="s">
        <v>43</v>
      </c>
      <c r="F20">
        <v>1302</v>
      </c>
      <c r="G20" s="8">
        <v>999</v>
      </c>
      <c r="H20" s="8">
        <v>1998</v>
      </c>
      <c r="I20" s="8" t="str">
        <f t="shared" si="2"/>
        <v>Aplica bono</v>
      </c>
      <c r="J20">
        <v>2</v>
      </c>
      <c r="K20" s="19">
        <f t="shared" si="3"/>
        <v>3</v>
      </c>
      <c r="L20" s="1">
        <v>43390</v>
      </c>
      <c r="M20" s="1">
        <v>43393</v>
      </c>
      <c r="N20" s="5">
        <v>10</v>
      </c>
      <c r="O20" t="s">
        <v>64</v>
      </c>
      <c r="P20" t="s">
        <v>65</v>
      </c>
      <c r="Q20" t="s">
        <v>79</v>
      </c>
      <c r="R20" t="s">
        <v>36</v>
      </c>
      <c r="S20" t="s">
        <v>13</v>
      </c>
      <c r="T20" t="s">
        <v>88</v>
      </c>
      <c r="U20">
        <v>1</v>
      </c>
      <c r="V20">
        <v>3</v>
      </c>
      <c r="W20" s="5">
        <v>1171</v>
      </c>
      <c r="X20" t="s">
        <v>52</v>
      </c>
      <c r="Y20" t="s">
        <v>57</v>
      </c>
    </row>
    <row r="21" spans="1:25" x14ac:dyDescent="0.3">
      <c r="A21">
        <v>1001</v>
      </c>
      <c r="B21">
        <v>1400</v>
      </c>
      <c r="C21" t="s">
        <v>15</v>
      </c>
      <c r="D21">
        <v>5100</v>
      </c>
      <c r="E21" t="s">
        <v>44</v>
      </c>
      <c r="F21">
        <v>1401</v>
      </c>
      <c r="G21" s="8">
        <v>799</v>
      </c>
      <c r="H21" s="8">
        <v>799</v>
      </c>
      <c r="I21" s="8" t="str">
        <f t="shared" si="2"/>
        <v>No pasa nada</v>
      </c>
      <c r="J21">
        <v>1</v>
      </c>
      <c r="K21" s="19">
        <f t="shared" si="3"/>
        <v>1</v>
      </c>
      <c r="L21" s="1">
        <v>43388</v>
      </c>
      <c r="M21" s="1">
        <v>43391</v>
      </c>
      <c r="N21" s="5">
        <v>10</v>
      </c>
      <c r="O21" t="s">
        <v>66</v>
      </c>
      <c r="P21" t="s">
        <v>67</v>
      </c>
      <c r="Q21" t="s">
        <v>80</v>
      </c>
      <c r="R21" t="s">
        <v>37</v>
      </c>
      <c r="S21" t="s">
        <v>16</v>
      </c>
      <c r="T21" t="s">
        <v>89</v>
      </c>
      <c r="U21">
        <v>0</v>
      </c>
      <c r="V21">
        <v>3</v>
      </c>
      <c r="W21" s="5">
        <v>1173</v>
      </c>
      <c r="X21" t="s">
        <v>53</v>
      </c>
      <c r="Y21" t="s">
        <v>60</v>
      </c>
    </row>
    <row r="22" spans="1:25" x14ac:dyDescent="0.3">
      <c r="A22">
        <v>1001</v>
      </c>
      <c r="B22">
        <v>1400</v>
      </c>
      <c r="C22" t="s">
        <v>15</v>
      </c>
      <c r="D22">
        <v>5100</v>
      </c>
      <c r="E22" t="s">
        <v>44</v>
      </c>
      <c r="F22">
        <v>1402</v>
      </c>
      <c r="G22" s="8">
        <v>799</v>
      </c>
      <c r="H22" s="8">
        <v>799</v>
      </c>
      <c r="I22" s="8" t="str">
        <f t="shared" si="2"/>
        <v>No pasa nada</v>
      </c>
      <c r="J22">
        <v>1</v>
      </c>
      <c r="K22" s="19">
        <f t="shared" si="3"/>
        <v>1</v>
      </c>
      <c r="L22" s="1">
        <v>43388</v>
      </c>
      <c r="M22" s="1">
        <v>43391</v>
      </c>
      <c r="N22" s="5">
        <v>10</v>
      </c>
      <c r="O22" t="s">
        <v>66</v>
      </c>
      <c r="P22" t="s">
        <v>67</v>
      </c>
      <c r="Q22" t="s">
        <v>80</v>
      </c>
      <c r="R22" t="s">
        <v>37</v>
      </c>
      <c r="S22" t="s">
        <v>16</v>
      </c>
      <c r="T22" t="s">
        <v>89</v>
      </c>
      <c r="U22">
        <v>0</v>
      </c>
      <c r="V22">
        <v>3</v>
      </c>
      <c r="W22" s="5">
        <v>1173</v>
      </c>
      <c r="X22" t="s">
        <v>52</v>
      </c>
      <c r="Y22" t="s">
        <v>57</v>
      </c>
    </row>
    <row r="23" spans="1:25" x14ac:dyDescent="0.3">
      <c r="A23">
        <v>1001</v>
      </c>
      <c r="B23">
        <v>1500</v>
      </c>
      <c r="C23" t="s">
        <v>17</v>
      </c>
      <c r="D23">
        <v>5100</v>
      </c>
      <c r="E23" t="s">
        <v>44</v>
      </c>
      <c r="F23">
        <v>1501</v>
      </c>
      <c r="G23" s="8">
        <v>399</v>
      </c>
      <c r="H23" s="8">
        <v>798</v>
      </c>
      <c r="I23" s="8" t="str">
        <f t="shared" si="2"/>
        <v>No pasa nada</v>
      </c>
      <c r="J23">
        <v>2</v>
      </c>
      <c r="K23" s="19">
        <f t="shared" si="3"/>
        <v>1</v>
      </c>
      <c r="L23" s="1">
        <v>43388</v>
      </c>
      <c r="M23" s="1">
        <v>43391</v>
      </c>
      <c r="N23" s="5">
        <v>10</v>
      </c>
      <c r="O23" t="s">
        <v>66</v>
      </c>
      <c r="P23" t="s">
        <v>67</v>
      </c>
      <c r="Q23" t="s">
        <v>80</v>
      </c>
      <c r="R23" t="s">
        <v>37</v>
      </c>
      <c r="S23" t="s">
        <v>16</v>
      </c>
      <c r="T23" t="s">
        <v>89</v>
      </c>
      <c r="U23">
        <v>0</v>
      </c>
      <c r="V23">
        <v>3</v>
      </c>
      <c r="W23" s="5">
        <v>1173</v>
      </c>
      <c r="X23" t="s">
        <v>51</v>
      </c>
      <c r="Y23" t="s">
        <v>56</v>
      </c>
    </row>
    <row r="24" spans="1:25" x14ac:dyDescent="0.3">
      <c r="A24">
        <v>1001</v>
      </c>
      <c r="B24">
        <v>1500</v>
      </c>
      <c r="C24" t="s">
        <v>17</v>
      </c>
      <c r="D24">
        <v>5100</v>
      </c>
      <c r="E24" t="s">
        <v>44</v>
      </c>
      <c r="F24">
        <v>1502</v>
      </c>
      <c r="G24" s="8">
        <v>399</v>
      </c>
      <c r="H24" s="8">
        <v>1197</v>
      </c>
      <c r="I24" s="8" t="str">
        <f t="shared" si="2"/>
        <v>Aplica bono</v>
      </c>
      <c r="J24">
        <v>3</v>
      </c>
      <c r="K24" s="19">
        <f t="shared" si="3"/>
        <v>3</v>
      </c>
      <c r="L24" s="1">
        <v>43388</v>
      </c>
      <c r="M24" s="1">
        <v>43391</v>
      </c>
      <c r="N24" s="5">
        <v>10</v>
      </c>
      <c r="O24" t="s">
        <v>66</v>
      </c>
      <c r="P24" t="s">
        <v>67</v>
      </c>
      <c r="Q24" t="s">
        <v>80</v>
      </c>
      <c r="R24" t="s">
        <v>37</v>
      </c>
      <c r="S24" t="s">
        <v>16</v>
      </c>
      <c r="T24" t="s">
        <v>89</v>
      </c>
      <c r="U24">
        <v>0</v>
      </c>
      <c r="V24">
        <v>3</v>
      </c>
      <c r="W24" s="5">
        <v>1173</v>
      </c>
      <c r="X24" t="s">
        <v>52</v>
      </c>
      <c r="Y24" t="s">
        <v>58</v>
      </c>
    </row>
    <row r="25" spans="1:25" x14ac:dyDescent="0.3">
      <c r="A25">
        <v>1002</v>
      </c>
      <c r="B25">
        <v>1600</v>
      </c>
      <c r="C25" t="s">
        <v>18</v>
      </c>
      <c r="D25">
        <v>5100</v>
      </c>
      <c r="E25" t="s">
        <v>44</v>
      </c>
      <c r="F25">
        <v>1601</v>
      </c>
      <c r="G25" s="8">
        <v>599</v>
      </c>
      <c r="H25" s="8">
        <v>1198</v>
      </c>
      <c r="I25" s="8" t="str">
        <f t="shared" si="2"/>
        <v>Aplica bono</v>
      </c>
      <c r="J25">
        <v>2</v>
      </c>
      <c r="K25" s="19">
        <f t="shared" si="3"/>
        <v>3</v>
      </c>
      <c r="L25" s="1">
        <v>43387</v>
      </c>
      <c r="M25" s="1">
        <v>43390</v>
      </c>
      <c r="N25" s="5">
        <v>10</v>
      </c>
      <c r="O25" t="s">
        <v>68</v>
      </c>
      <c r="P25" t="s">
        <v>69</v>
      </c>
      <c r="Q25" t="s">
        <v>81</v>
      </c>
      <c r="R25" t="s">
        <v>38</v>
      </c>
      <c r="S25" t="s">
        <v>19</v>
      </c>
      <c r="T25" t="s">
        <v>90</v>
      </c>
      <c r="U25">
        <v>1</v>
      </c>
      <c r="V25">
        <v>3</v>
      </c>
      <c r="W25" s="5">
        <v>1174</v>
      </c>
      <c r="X25" t="s">
        <v>52</v>
      </c>
      <c r="Y25" t="s">
        <v>57</v>
      </c>
    </row>
    <row r="26" spans="1:25" x14ac:dyDescent="0.3">
      <c r="A26">
        <v>1002</v>
      </c>
      <c r="B26">
        <v>1600</v>
      </c>
      <c r="C26" t="s">
        <v>18</v>
      </c>
      <c r="D26">
        <v>5100</v>
      </c>
      <c r="E26" t="s">
        <v>44</v>
      </c>
      <c r="F26">
        <v>1602</v>
      </c>
      <c r="G26" s="8">
        <v>599</v>
      </c>
      <c r="H26" s="8">
        <v>599</v>
      </c>
      <c r="I26" s="8" t="str">
        <f t="shared" si="2"/>
        <v>No pasa nada</v>
      </c>
      <c r="J26">
        <v>1</v>
      </c>
      <c r="K26" s="19">
        <f t="shared" si="3"/>
        <v>1</v>
      </c>
      <c r="L26" s="1">
        <v>43387</v>
      </c>
      <c r="M26" s="1">
        <v>43390</v>
      </c>
      <c r="N26" s="5">
        <v>10</v>
      </c>
      <c r="O26" t="s">
        <v>68</v>
      </c>
      <c r="P26" t="s">
        <v>69</v>
      </c>
      <c r="Q26" t="s">
        <v>81</v>
      </c>
      <c r="R26" t="s">
        <v>38</v>
      </c>
      <c r="S26" t="s">
        <v>19</v>
      </c>
      <c r="T26" t="s">
        <v>90</v>
      </c>
      <c r="U26">
        <v>1</v>
      </c>
      <c r="V26">
        <v>3</v>
      </c>
      <c r="W26" s="5">
        <v>1174</v>
      </c>
      <c r="X26" t="s">
        <v>51</v>
      </c>
      <c r="Y26" t="s">
        <v>56</v>
      </c>
    </row>
    <row r="27" spans="1:25" x14ac:dyDescent="0.3">
      <c r="A27">
        <v>1002</v>
      </c>
      <c r="B27">
        <v>1700</v>
      </c>
      <c r="C27" t="s">
        <v>20</v>
      </c>
      <c r="D27">
        <v>5200</v>
      </c>
      <c r="E27" t="s">
        <v>45</v>
      </c>
      <c r="F27">
        <v>1701</v>
      </c>
      <c r="G27" s="8">
        <v>899</v>
      </c>
      <c r="H27" s="8">
        <v>899</v>
      </c>
      <c r="I27" s="8" t="str">
        <f t="shared" si="2"/>
        <v>Aplica bono</v>
      </c>
      <c r="J27">
        <v>1</v>
      </c>
      <c r="K27" s="19">
        <f t="shared" si="3"/>
        <v>3</v>
      </c>
      <c r="L27" s="1">
        <v>43387</v>
      </c>
      <c r="M27" s="1">
        <v>43390</v>
      </c>
      <c r="N27" s="5">
        <v>10</v>
      </c>
      <c r="O27" t="s">
        <v>68</v>
      </c>
      <c r="P27" t="s">
        <v>69</v>
      </c>
      <c r="Q27" t="s">
        <v>81</v>
      </c>
      <c r="R27" t="s">
        <v>38</v>
      </c>
      <c r="S27" t="s">
        <v>19</v>
      </c>
      <c r="T27" t="s">
        <v>90</v>
      </c>
      <c r="U27">
        <v>1</v>
      </c>
      <c r="V27">
        <v>3</v>
      </c>
      <c r="W27" s="5">
        <v>1174</v>
      </c>
      <c r="X27" t="s">
        <v>53</v>
      </c>
      <c r="Y27" t="s">
        <v>59</v>
      </c>
    </row>
    <row r="28" spans="1:25" x14ac:dyDescent="0.3">
      <c r="A28">
        <v>1002</v>
      </c>
      <c r="B28">
        <v>1700</v>
      </c>
      <c r="C28" t="s">
        <v>20</v>
      </c>
      <c r="D28">
        <v>5200</v>
      </c>
      <c r="E28" t="s">
        <v>45</v>
      </c>
      <c r="F28">
        <v>1702</v>
      </c>
      <c r="G28" s="8">
        <v>899</v>
      </c>
      <c r="H28" s="8">
        <v>2697</v>
      </c>
      <c r="I28" s="8" t="str">
        <f t="shared" si="2"/>
        <v>Aplica bono</v>
      </c>
      <c r="J28">
        <v>3</v>
      </c>
      <c r="K28" s="19">
        <f t="shared" si="3"/>
        <v>3</v>
      </c>
      <c r="L28" s="1">
        <v>43387</v>
      </c>
      <c r="M28" s="1">
        <v>43390</v>
      </c>
      <c r="N28" s="5">
        <v>10</v>
      </c>
      <c r="O28" t="s">
        <v>68</v>
      </c>
      <c r="P28" t="s">
        <v>69</v>
      </c>
      <c r="Q28" t="s">
        <v>81</v>
      </c>
      <c r="R28" t="s">
        <v>38</v>
      </c>
      <c r="S28" t="s">
        <v>19</v>
      </c>
      <c r="T28" t="s">
        <v>90</v>
      </c>
      <c r="U28">
        <v>1</v>
      </c>
      <c r="V28">
        <v>3</v>
      </c>
      <c r="W28" s="5">
        <v>1174</v>
      </c>
      <c r="X28" t="s">
        <v>52</v>
      </c>
      <c r="Y28" t="s">
        <v>58</v>
      </c>
    </row>
    <row r="29" spans="1:25" x14ac:dyDescent="0.3">
      <c r="A29">
        <v>1003</v>
      </c>
      <c r="B29">
        <v>1800</v>
      </c>
      <c r="C29" t="s">
        <v>21</v>
      </c>
      <c r="D29">
        <v>5200</v>
      </c>
      <c r="E29" t="s">
        <v>45</v>
      </c>
      <c r="F29">
        <v>1801</v>
      </c>
      <c r="G29" s="8">
        <v>499</v>
      </c>
      <c r="H29" s="8">
        <v>499</v>
      </c>
      <c r="I29" s="8" t="str">
        <f t="shared" si="2"/>
        <v>No pasa nada</v>
      </c>
      <c r="J29">
        <v>1</v>
      </c>
      <c r="K29" s="19">
        <f t="shared" si="3"/>
        <v>1</v>
      </c>
      <c r="L29" s="1">
        <v>43385</v>
      </c>
      <c r="M29" s="1">
        <v>43388</v>
      </c>
      <c r="N29" s="5">
        <v>10</v>
      </c>
      <c r="O29" t="s">
        <v>70</v>
      </c>
      <c r="P29" t="s">
        <v>71</v>
      </c>
      <c r="Q29" t="s">
        <v>82</v>
      </c>
      <c r="R29" t="s">
        <v>39</v>
      </c>
      <c r="S29" t="s">
        <v>22</v>
      </c>
      <c r="T29" t="s">
        <v>91</v>
      </c>
      <c r="U29">
        <v>0</v>
      </c>
      <c r="V29">
        <v>3</v>
      </c>
      <c r="W29" s="5">
        <v>1176</v>
      </c>
      <c r="X29" t="s">
        <v>51</v>
      </c>
      <c r="Y29" t="s">
        <v>55</v>
      </c>
    </row>
    <row r="30" spans="1:25" x14ac:dyDescent="0.3">
      <c r="A30">
        <v>1003</v>
      </c>
      <c r="B30">
        <v>1800</v>
      </c>
      <c r="C30" t="s">
        <v>21</v>
      </c>
      <c r="D30">
        <v>5200</v>
      </c>
      <c r="E30" t="s">
        <v>45</v>
      </c>
      <c r="F30">
        <v>1802</v>
      </c>
      <c r="G30" s="8">
        <v>499</v>
      </c>
      <c r="H30" s="8">
        <v>998</v>
      </c>
      <c r="I30" s="8" t="str">
        <f t="shared" si="2"/>
        <v>Aplica bono</v>
      </c>
      <c r="J30">
        <v>2</v>
      </c>
      <c r="K30" s="19">
        <f t="shared" si="3"/>
        <v>3</v>
      </c>
      <c r="L30" s="1">
        <v>43385</v>
      </c>
      <c r="M30" s="1">
        <v>43388</v>
      </c>
      <c r="N30" s="5">
        <v>10</v>
      </c>
      <c r="O30" t="s">
        <v>70</v>
      </c>
      <c r="P30" t="s">
        <v>71</v>
      </c>
      <c r="Q30" t="s">
        <v>82</v>
      </c>
      <c r="R30" t="s">
        <v>39</v>
      </c>
      <c r="S30" t="s">
        <v>22</v>
      </c>
      <c r="T30" t="s">
        <v>91</v>
      </c>
      <c r="U30">
        <v>0</v>
      </c>
      <c r="V30">
        <v>3</v>
      </c>
      <c r="W30" s="5">
        <v>1176</v>
      </c>
      <c r="X30" t="s">
        <v>53</v>
      </c>
      <c r="Y30" t="s">
        <v>60</v>
      </c>
    </row>
    <row r="31" spans="1:25" x14ac:dyDescent="0.3">
      <c r="A31">
        <v>1003</v>
      </c>
      <c r="B31">
        <v>1900</v>
      </c>
      <c r="C31" t="s">
        <v>23</v>
      </c>
      <c r="D31">
        <v>5300</v>
      </c>
      <c r="E31" t="s">
        <v>46</v>
      </c>
      <c r="F31">
        <v>1901</v>
      </c>
      <c r="G31" s="8">
        <v>650</v>
      </c>
      <c r="H31" s="8">
        <v>650</v>
      </c>
      <c r="I31" s="8" t="str">
        <f t="shared" si="2"/>
        <v>No pasa nada</v>
      </c>
      <c r="J31">
        <v>1</v>
      </c>
      <c r="K31" s="19">
        <f t="shared" si="3"/>
        <v>1</v>
      </c>
      <c r="L31" s="1">
        <v>43385</v>
      </c>
      <c r="M31" s="1">
        <v>43388</v>
      </c>
      <c r="N31" s="5">
        <v>10</v>
      </c>
      <c r="O31" t="s">
        <v>70</v>
      </c>
      <c r="P31" t="s">
        <v>71</v>
      </c>
      <c r="Q31" t="s">
        <v>82</v>
      </c>
      <c r="R31" t="s">
        <v>39</v>
      </c>
      <c r="S31" t="s">
        <v>22</v>
      </c>
      <c r="T31" t="s">
        <v>91</v>
      </c>
      <c r="U31">
        <v>0</v>
      </c>
      <c r="V31">
        <v>3</v>
      </c>
      <c r="W31" s="5">
        <v>1176</v>
      </c>
      <c r="X31" t="s">
        <v>51</v>
      </c>
      <c r="Y31" t="s">
        <v>55</v>
      </c>
    </row>
    <row r="32" spans="1:25" x14ac:dyDescent="0.3">
      <c r="A32">
        <v>1003</v>
      </c>
      <c r="B32">
        <v>1900</v>
      </c>
      <c r="C32" t="s">
        <v>23</v>
      </c>
      <c r="D32">
        <v>5300</v>
      </c>
      <c r="E32" t="s">
        <v>46</v>
      </c>
      <c r="F32">
        <v>1902</v>
      </c>
      <c r="G32" s="8">
        <v>650</v>
      </c>
      <c r="H32" s="8">
        <v>1300</v>
      </c>
      <c r="I32" s="8" t="str">
        <f t="shared" si="2"/>
        <v>Aplica bono</v>
      </c>
      <c r="J32">
        <v>2</v>
      </c>
      <c r="K32" s="19">
        <f t="shared" si="3"/>
        <v>3</v>
      </c>
      <c r="L32" s="1">
        <v>43385</v>
      </c>
      <c r="M32" s="1">
        <v>43388</v>
      </c>
      <c r="N32" s="5">
        <v>10</v>
      </c>
      <c r="O32" t="s">
        <v>70</v>
      </c>
      <c r="P32" t="s">
        <v>71</v>
      </c>
      <c r="Q32" t="s">
        <v>82</v>
      </c>
      <c r="R32" t="s">
        <v>39</v>
      </c>
      <c r="S32" t="s">
        <v>22</v>
      </c>
      <c r="T32" t="s">
        <v>91</v>
      </c>
      <c r="U32">
        <v>0</v>
      </c>
      <c r="V32">
        <v>3</v>
      </c>
      <c r="W32" s="5">
        <v>1176</v>
      </c>
      <c r="X32" t="s">
        <v>52</v>
      </c>
      <c r="Y32" t="s">
        <v>58</v>
      </c>
    </row>
    <row r="33" spans="1:25" x14ac:dyDescent="0.3">
      <c r="A33">
        <v>1004</v>
      </c>
      <c r="B33">
        <v>2000</v>
      </c>
      <c r="C33" t="s">
        <v>24</v>
      </c>
      <c r="D33">
        <v>5300</v>
      </c>
      <c r="E33" t="s">
        <v>46</v>
      </c>
      <c r="F33">
        <v>2001</v>
      </c>
      <c r="G33" s="8">
        <v>450</v>
      </c>
      <c r="H33" s="8">
        <v>900</v>
      </c>
      <c r="I33" s="8" t="str">
        <f t="shared" si="2"/>
        <v>Aplica bono</v>
      </c>
      <c r="J33">
        <v>2</v>
      </c>
      <c r="K33" s="19">
        <f t="shared" si="3"/>
        <v>3</v>
      </c>
      <c r="L33" s="1">
        <v>43389</v>
      </c>
      <c r="M33" s="1">
        <v>43392</v>
      </c>
      <c r="N33" s="5">
        <v>10</v>
      </c>
      <c r="O33" t="s">
        <v>72</v>
      </c>
      <c r="P33" t="s">
        <v>73</v>
      </c>
      <c r="Q33" t="s">
        <v>83</v>
      </c>
      <c r="R33" t="s">
        <v>40</v>
      </c>
      <c r="S33" t="s">
        <v>25</v>
      </c>
      <c r="T33" t="s">
        <v>92</v>
      </c>
      <c r="U33">
        <v>1</v>
      </c>
      <c r="V33">
        <v>3</v>
      </c>
      <c r="W33" s="5">
        <v>1172</v>
      </c>
      <c r="X33" t="s">
        <v>53</v>
      </c>
      <c r="Y33" t="s">
        <v>59</v>
      </c>
    </row>
    <row r="34" spans="1:25" x14ac:dyDescent="0.3">
      <c r="A34">
        <v>1004</v>
      </c>
      <c r="B34">
        <v>2000</v>
      </c>
      <c r="C34" t="s">
        <v>24</v>
      </c>
      <c r="D34">
        <v>5300</v>
      </c>
      <c r="E34" t="s">
        <v>46</v>
      </c>
      <c r="F34">
        <v>2002</v>
      </c>
      <c r="G34" s="8">
        <v>450</v>
      </c>
      <c r="H34" s="8">
        <v>1350</v>
      </c>
      <c r="I34" s="8" t="str">
        <f t="shared" si="2"/>
        <v>Aplica bono</v>
      </c>
      <c r="J34">
        <v>3</v>
      </c>
      <c r="K34" s="19">
        <f t="shared" si="3"/>
        <v>3</v>
      </c>
      <c r="L34" s="1">
        <v>43389</v>
      </c>
      <c r="M34" s="1">
        <v>43392</v>
      </c>
      <c r="N34" s="5">
        <v>10</v>
      </c>
      <c r="O34" t="s">
        <v>72</v>
      </c>
      <c r="P34" t="s">
        <v>73</v>
      </c>
      <c r="Q34" t="s">
        <v>83</v>
      </c>
      <c r="R34" t="s">
        <v>40</v>
      </c>
      <c r="S34" t="s">
        <v>25</v>
      </c>
      <c r="T34" t="s">
        <v>92</v>
      </c>
      <c r="U34">
        <v>1</v>
      </c>
      <c r="V34">
        <v>3</v>
      </c>
      <c r="W34" s="5">
        <v>1172</v>
      </c>
      <c r="X34" t="s">
        <v>51</v>
      </c>
      <c r="Y34" t="s">
        <v>56</v>
      </c>
    </row>
    <row r="35" spans="1:25" x14ac:dyDescent="0.3">
      <c r="A35">
        <v>1004</v>
      </c>
      <c r="B35">
        <v>2100</v>
      </c>
      <c r="C35" t="s">
        <v>26</v>
      </c>
      <c r="D35">
        <v>5400</v>
      </c>
      <c r="E35" t="s">
        <v>47</v>
      </c>
      <c r="F35">
        <v>2101</v>
      </c>
      <c r="G35" s="8">
        <v>1250</v>
      </c>
      <c r="H35" s="8">
        <v>1250</v>
      </c>
      <c r="I35" s="8" t="str">
        <f t="shared" si="2"/>
        <v>Aplica bono</v>
      </c>
      <c r="J35">
        <v>1</v>
      </c>
      <c r="K35" s="19">
        <f t="shared" si="3"/>
        <v>3</v>
      </c>
      <c r="L35" s="1">
        <v>43389</v>
      </c>
      <c r="M35" s="1">
        <v>43392</v>
      </c>
      <c r="N35" s="5">
        <v>10</v>
      </c>
      <c r="O35" t="s">
        <v>72</v>
      </c>
      <c r="P35" t="s">
        <v>73</v>
      </c>
      <c r="Q35" t="s">
        <v>83</v>
      </c>
      <c r="R35" t="s">
        <v>40</v>
      </c>
      <c r="S35" t="s">
        <v>25</v>
      </c>
      <c r="T35" t="s">
        <v>92</v>
      </c>
      <c r="U35">
        <v>1</v>
      </c>
      <c r="V35">
        <v>3</v>
      </c>
      <c r="W35" s="5">
        <v>1172</v>
      </c>
      <c r="X35" t="s">
        <v>52</v>
      </c>
      <c r="Y35" t="s">
        <v>57</v>
      </c>
    </row>
    <row r="36" spans="1:25" x14ac:dyDescent="0.3">
      <c r="A36">
        <v>1004</v>
      </c>
      <c r="B36">
        <v>2100</v>
      </c>
      <c r="C36" t="s">
        <v>26</v>
      </c>
      <c r="D36">
        <v>5400</v>
      </c>
      <c r="E36" t="s">
        <v>47</v>
      </c>
      <c r="F36">
        <v>2102</v>
      </c>
      <c r="G36" s="8">
        <v>1250</v>
      </c>
      <c r="H36" s="8">
        <v>3750</v>
      </c>
      <c r="I36" s="8" t="str">
        <f t="shared" si="2"/>
        <v>Aplica bono</v>
      </c>
      <c r="J36">
        <v>3</v>
      </c>
      <c r="K36" s="19">
        <f t="shared" si="3"/>
        <v>3</v>
      </c>
      <c r="L36" s="1">
        <v>43389</v>
      </c>
      <c r="M36" s="1">
        <v>43392</v>
      </c>
      <c r="N36" s="5">
        <v>10</v>
      </c>
      <c r="O36" t="s">
        <v>72</v>
      </c>
      <c r="P36" t="s">
        <v>73</v>
      </c>
      <c r="Q36" t="s">
        <v>83</v>
      </c>
      <c r="R36" t="s">
        <v>40</v>
      </c>
      <c r="S36" t="s">
        <v>25</v>
      </c>
      <c r="T36" t="s">
        <v>92</v>
      </c>
      <c r="U36">
        <v>1</v>
      </c>
      <c r="V36">
        <v>3</v>
      </c>
      <c r="W36" s="5">
        <v>1172</v>
      </c>
      <c r="X36" t="s">
        <v>53</v>
      </c>
      <c r="Y36" t="s">
        <v>59</v>
      </c>
    </row>
    <row r="37" spans="1:25" x14ac:dyDescent="0.3">
      <c r="A37">
        <v>1004</v>
      </c>
      <c r="B37">
        <v>2200</v>
      </c>
      <c r="C37" t="s">
        <v>27</v>
      </c>
      <c r="D37">
        <v>5400</v>
      </c>
      <c r="E37" t="s">
        <v>47</v>
      </c>
      <c r="F37">
        <v>2201</v>
      </c>
      <c r="G37" s="8">
        <v>600</v>
      </c>
      <c r="H37" s="8">
        <v>1200</v>
      </c>
      <c r="I37" s="8" t="str">
        <f t="shared" si="2"/>
        <v>Aplica bono</v>
      </c>
      <c r="J37">
        <v>2</v>
      </c>
      <c r="K37" s="19">
        <f t="shared" si="3"/>
        <v>3</v>
      </c>
      <c r="L37" s="1">
        <v>43389</v>
      </c>
      <c r="M37" s="1">
        <v>43392</v>
      </c>
      <c r="N37" s="5">
        <v>10</v>
      </c>
      <c r="O37" t="s">
        <v>72</v>
      </c>
      <c r="P37" t="s">
        <v>73</v>
      </c>
      <c r="Q37" t="s">
        <v>83</v>
      </c>
      <c r="R37" t="s">
        <v>40</v>
      </c>
      <c r="S37" t="s">
        <v>25</v>
      </c>
      <c r="T37" t="s">
        <v>92</v>
      </c>
      <c r="U37">
        <v>1</v>
      </c>
      <c r="V37">
        <v>3</v>
      </c>
      <c r="W37" s="5">
        <v>1172</v>
      </c>
      <c r="X37" t="s">
        <v>51</v>
      </c>
      <c r="Y37" t="s">
        <v>56</v>
      </c>
    </row>
    <row r="38" spans="1:25" x14ac:dyDescent="0.3">
      <c r="A38">
        <v>1004</v>
      </c>
      <c r="B38">
        <v>2200</v>
      </c>
      <c r="C38" t="s">
        <v>27</v>
      </c>
      <c r="D38">
        <v>5400</v>
      </c>
      <c r="E38" t="s">
        <v>47</v>
      </c>
      <c r="F38">
        <v>2202</v>
      </c>
      <c r="G38" s="8">
        <v>600</v>
      </c>
      <c r="H38" s="8">
        <v>1800</v>
      </c>
      <c r="I38" s="8" t="str">
        <f t="shared" si="2"/>
        <v>Aplica bono</v>
      </c>
      <c r="J38">
        <v>3</v>
      </c>
      <c r="K38" s="19">
        <f t="shared" si="3"/>
        <v>3</v>
      </c>
      <c r="L38" s="1">
        <v>43389</v>
      </c>
      <c r="M38" s="1">
        <v>43392</v>
      </c>
      <c r="N38" s="5">
        <v>10</v>
      </c>
      <c r="O38" t="s">
        <v>72</v>
      </c>
      <c r="P38" t="s">
        <v>73</v>
      </c>
      <c r="Q38" t="s">
        <v>83</v>
      </c>
      <c r="R38" t="s">
        <v>40</v>
      </c>
      <c r="S38" t="s">
        <v>25</v>
      </c>
      <c r="T38" t="s">
        <v>92</v>
      </c>
      <c r="U38">
        <v>1</v>
      </c>
      <c r="V38">
        <v>3</v>
      </c>
      <c r="W38" s="5">
        <v>1172</v>
      </c>
      <c r="X38" t="s">
        <v>52</v>
      </c>
      <c r="Y38" t="s">
        <v>57</v>
      </c>
    </row>
    <row r="39" spans="1:25" x14ac:dyDescent="0.3">
      <c r="A39">
        <v>1005</v>
      </c>
      <c r="B39">
        <v>2300</v>
      </c>
      <c r="C39" t="s">
        <v>28</v>
      </c>
      <c r="D39">
        <v>5500</v>
      </c>
      <c r="E39" t="s">
        <v>48</v>
      </c>
      <c r="F39">
        <v>2301</v>
      </c>
      <c r="G39" s="8">
        <v>15</v>
      </c>
      <c r="H39" s="8">
        <v>15</v>
      </c>
      <c r="I39" s="8" t="str">
        <f t="shared" si="2"/>
        <v>No pasa nada</v>
      </c>
      <c r="J39">
        <v>1</v>
      </c>
      <c r="K39" s="19">
        <f t="shared" si="3"/>
        <v>1</v>
      </c>
      <c r="L39" s="1">
        <v>43386</v>
      </c>
      <c r="M39" s="1">
        <v>43389</v>
      </c>
      <c r="N39" s="5">
        <v>10</v>
      </c>
      <c r="O39" t="s">
        <v>74</v>
      </c>
      <c r="P39" t="s">
        <v>75</v>
      </c>
      <c r="Q39" t="s">
        <v>84</v>
      </c>
      <c r="R39" t="s">
        <v>41</v>
      </c>
      <c r="S39" t="s">
        <v>29</v>
      </c>
      <c r="T39" t="s">
        <v>93</v>
      </c>
      <c r="U39">
        <v>0</v>
      </c>
      <c r="V39">
        <v>3</v>
      </c>
      <c r="W39" s="5">
        <v>1175</v>
      </c>
      <c r="X39" t="s">
        <v>53</v>
      </c>
      <c r="Y39" t="s">
        <v>60</v>
      </c>
    </row>
    <row r="40" spans="1:25" x14ac:dyDescent="0.3">
      <c r="A40">
        <v>1005</v>
      </c>
      <c r="B40">
        <v>2300</v>
      </c>
      <c r="C40" t="s">
        <v>28</v>
      </c>
      <c r="D40">
        <v>5500</v>
      </c>
      <c r="E40" t="s">
        <v>48</v>
      </c>
      <c r="F40">
        <v>2302</v>
      </c>
      <c r="G40" s="8">
        <v>15</v>
      </c>
      <c r="H40" s="8">
        <v>15</v>
      </c>
      <c r="I40" s="8" t="str">
        <f t="shared" si="2"/>
        <v>No pasa nada</v>
      </c>
      <c r="J40">
        <v>1</v>
      </c>
      <c r="K40" s="19">
        <f t="shared" si="3"/>
        <v>1</v>
      </c>
      <c r="L40" s="1">
        <v>43386</v>
      </c>
      <c r="M40" s="1">
        <v>43389</v>
      </c>
      <c r="N40" s="5">
        <v>10</v>
      </c>
      <c r="O40" t="s">
        <v>74</v>
      </c>
      <c r="P40" t="s">
        <v>75</v>
      </c>
      <c r="Q40" t="s">
        <v>84</v>
      </c>
      <c r="R40" t="s">
        <v>41</v>
      </c>
      <c r="S40" t="s">
        <v>29</v>
      </c>
      <c r="T40" t="s">
        <v>93</v>
      </c>
      <c r="U40">
        <v>0</v>
      </c>
      <c r="V40">
        <v>3</v>
      </c>
      <c r="W40" s="5">
        <v>1175</v>
      </c>
      <c r="X40" t="s">
        <v>51</v>
      </c>
      <c r="Y40" t="s">
        <v>55</v>
      </c>
    </row>
    <row r="41" spans="1:25" x14ac:dyDescent="0.3">
      <c r="A41">
        <v>1005</v>
      </c>
      <c r="B41">
        <v>2400</v>
      </c>
      <c r="C41" t="s">
        <v>30</v>
      </c>
      <c r="D41">
        <v>5500</v>
      </c>
      <c r="E41" t="s">
        <v>48</v>
      </c>
      <c r="F41">
        <v>2401</v>
      </c>
      <c r="G41" s="8">
        <v>10</v>
      </c>
      <c r="H41" s="8">
        <v>30</v>
      </c>
      <c r="I41" s="8" t="str">
        <f t="shared" si="2"/>
        <v>No pasa nada</v>
      </c>
      <c r="J41">
        <v>3</v>
      </c>
      <c r="K41" s="19">
        <f t="shared" si="3"/>
        <v>1</v>
      </c>
      <c r="L41" s="1">
        <v>43386</v>
      </c>
      <c r="M41" s="1">
        <v>43389</v>
      </c>
      <c r="N41" s="5">
        <v>10</v>
      </c>
      <c r="O41" t="s">
        <v>74</v>
      </c>
      <c r="P41" t="s">
        <v>75</v>
      </c>
      <c r="Q41" t="s">
        <v>84</v>
      </c>
      <c r="R41" t="s">
        <v>41</v>
      </c>
      <c r="S41" t="s">
        <v>29</v>
      </c>
      <c r="T41" t="s">
        <v>93</v>
      </c>
      <c r="U41">
        <v>0</v>
      </c>
      <c r="V41">
        <v>3</v>
      </c>
      <c r="W41" s="5">
        <v>1175</v>
      </c>
      <c r="X41" t="s">
        <v>52</v>
      </c>
      <c r="Y41" t="s">
        <v>58</v>
      </c>
    </row>
    <row r="42" spans="1:25" x14ac:dyDescent="0.3">
      <c r="A42">
        <v>1006</v>
      </c>
      <c r="B42">
        <v>2400</v>
      </c>
      <c r="C42" t="s">
        <v>30</v>
      </c>
      <c r="D42">
        <v>5500</v>
      </c>
      <c r="E42" t="s">
        <v>48</v>
      </c>
      <c r="F42">
        <v>2402</v>
      </c>
      <c r="G42" s="8">
        <v>10</v>
      </c>
      <c r="H42" s="8">
        <v>20</v>
      </c>
      <c r="I42" s="8" t="str">
        <f t="shared" si="2"/>
        <v>No pasa nada</v>
      </c>
      <c r="J42">
        <v>2</v>
      </c>
      <c r="K42" s="19">
        <f t="shared" si="3"/>
        <v>1</v>
      </c>
      <c r="L42" s="1">
        <v>43394</v>
      </c>
      <c r="M42" s="1">
        <v>43397</v>
      </c>
      <c r="N42" s="5">
        <v>10</v>
      </c>
      <c r="O42" t="s">
        <v>76</v>
      </c>
      <c r="P42" t="s">
        <v>77</v>
      </c>
      <c r="Q42" t="s">
        <v>85</v>
      </c>
      <c r="R42" t="s">
        <v>42</v>
      </c>
      <c r="S42" t="s">
        <v>31</v>
      </c>
      <c r="T42" t="s">
        <v>94</v>
      </c>
      <c r="U42">
        <v>1</v>
      </c>
      <c r="V42">
        <v>3</v>
      </c>
      <c r="W42" s="5">
        <v>1167</v>
      </c>
      <c r="X42" t="s">
        <v>53</v>
      </c>
      <c r="Y42" t="s">
        <v>59</v>
      </c>
    </row>
    <row r="43" spans="1:25" x14ac:dyDescent="0.3">
      <c r="A43">
        <v>1006</v>
      </c>
      <c r="B43">
        <v>2500</v>
      </c>
      <c r="C43" t="s">
        <v>32</v>
      </c>
      <c r="D43">
        <v>5600</v>
      </c>
      <c r="E43" t="s">
        <v>49</v>
      </c>
      <c r="F43">
        <v>2501</v>
      </c>
      <c r="G43" s="8">
        <v>250</v>
      </c>
      <c r="H43" s="8">
        <v>750</v>
      </c>
      <c r="I43" s="8" t="str">
        <f t="shared" si="2"/>
        <v>No pasa nada</v>
      </c>
      <c r="J43">
        <v>3</v>
      </c>
      <c r="K43" s="19">
        <f t="shared" si="3"/>
        <v>1</v>
      </c>
      <c r="L43" s="1">
        <v>43394</v>
      </c>
      <c r="M43" s="1">
        <v>43397</v>
      </c>
      <c r="N43" s="5">
        <v>10</v>
      </c>
      <c r="O43" t="s">
        <v>76</v>
      </c>
      <c r="P43" t="s">
        <v>77</v>
      </c>
      <c r="Q43" t="s">
        <v>85</v>
      </c>
      <c r="R43" t="s">
        <v>42</v>
      </c>
      <c r="S43" t="s">
        <v>31</v>
      </c>
      <c r="T43" t="s">
        <v>94</v>
      </c>
      <c r="U43">
        <v>1</v>
      </c>
      <c r="V43">
        <v>3</v>
      </c>
      <c r="W43" s="5">
        <v>1167</v>
      </c>
      <c r="X43" t="s">
        <v>51</v>
      </c>
      <c r="Y43" t="s">
        <v>56</v>
      </c>
    </row>
    <row r="44" spans="1:25" x14ac:dyDescent="0.3">
      <c r="A44">
        <v>1006</v>
      </c>
      <c r="B44">
        <v>2500</v>
      </c>
      <c r="C44" t="s">
        <v>32</v>
      </c>
      <c r="D44">
        <v>5600</v>
      </c>
      <c r="E44" t="s">
        <v>49</v>
      </c>
      <c r="F44">
        <v>2502</v>
      </c>
      <c r="G44" s="8">
        <v>250</v>
      </c>
      <c r="H44" s="8">
        <v>250</v>
      </c>
      <c r="I44" s="8" t="str">
        <f t="shared" si="2"/>
        <v>No pasa nada</v>
      </c>
      <c r="J44">
        <v>1</v>
      </c>
      <c r="K44" s="19">
        <f t="shared" si="3"/>
        <v>1</v>
      </c>
      <c r="L44" s="1">
        <v>43394</v>
      </c>
      <c r="M44" s="1">
        <v>43397</v>
      </c>
      <c r="N44" s="5">
        <v>10</v>
      </c>
      <c r="O44" t="s">
        <v>76</v>
      </c>
      <c r="P44" t="s">
        <v>77</v>
      </c>
      <c r="Q44" t="s">
        <v>85</v>
      </c>
      <c r="R44" t="s">
        <v>42</v>
      </c>
      <c r="S44" t="s">
        <v>31</v>
      </c>
      <c r="T44" t="s">
        <v>94</v>
      </c>
      <c r="U44">
        <v>1</v>
      </c>
      <c r="V44">
        <v>3</v>
      </c>
      <c r="W44" s="5">
        <v>1167</v>
      </c>
      <c r="X44" t="s">
        <v>52</v>
      </c>
      <c r="Y44" t="s">
        <v>57</v>
      </c>
    </row>
    <row r="45" spans="1:25" x14ac:dyDescent="0.3">
      <c r="A45">
        <v>1006</v>
      </c>
      <c r="B45">
        <v>2600</v>
      </c>
      <c r="C45" t="s">
        <v>33</v>
      </c>
      <c r="D45">
        <v>5600</v>
      </c>
      <c r="E45" t="s">
        <v>49</v>
      </c>
      <c r="F45">
        <v>2601</v>
      </c>
      <c r="G45" s="8">
        <v>800</v>
      </c>
      <c r="H45" s="8">
        <v>1600</v>
      </c>
      <c r="I45" s="8" t="str">
        <f t="shared" si="2"/>
        <v>Aplica bono</v>
      </c>
      <c r="J45">
        <v>2</v>
      </c>
      <c r="K45" s="19">
        <f t="shared" si="3"/>
        <v>3</v>
      </c>
      <c r="L45" s="1">
        <v>43394</v>
      </c>
      <c r="M45" s="1">
        <v>43397</v>
      </c>
      <c r="N45" s="5">
        <v>10</v>
      </c>
      <c r="O45" t="s">
        <v>76</v>
      </c>
      <c r="P45" t="s">
        <v>77</v>
      </c>
      <c r="Q45" t="s">
        <v>85</v>
      </c>
      <c r="R45" t="s">
        <v>42</v>
      </c>
      <c r="S45" t="s">
        <v>31</v>
      </c>
      <c r="T45" t="s">
        <v>94</v>
      </c>
      <c r="U45">
        <v>1</v>
      </c>
      <c r="V45">
        <v>3</v>
      </c>
      <c r="W45" s="5">
        <v>1167</v>
      </c>
      <c r="X45" t="s">
        <v>53</v>
      </c>
      <c r="Y45" t="s">
        <v>59</v>
      </c>
    </row>
    <row r="46" spans="1:25" x14ac:dyDescent="0.3">
      <c r="A46">
        <v>1006</v>
      </c>
      <c r="B46">
        <v>2600</v>
      </c>
      <c r="C46" t="s">
        <v>33</v>
      </c>
      <c r="D46">
        <v>5600</v>
      </c>
      <c r="E46" t="s">
        <v>49</v>
      </c>
      <c r="F46">
        <v>2602</v>
      </c>
      <c r="G46" s="8">
        <v>800</v>
      </c>
      <c r="H46" s="8">
        <v>800</v>
      </c>
      <c r="I46" s="8" t="str">
        <f t="shared" si="2"/>
        <v>Falta poco</v>
      </c>
      <c r="J46">
        <v>1</v>
      </c>
      <c r="K46" s="19">
        <f t="shared" si="3"/>
        <v>1</v>
      </c>
      <c r="L46" s="1">
        <v>43394</v>
      </c>
      <c r="M46" s="1">
        <v>43397</v>
      </c>
      <c r="N46" s="5">
        <v>10</v>
      </c>
      <c r="O46" t="s">
        <v>76</v>
      </c>
      <c r="P46" t="s">
        <v>77</v>
      </c>
      <c r="Q46" t="s">
        <v>85</v>
      </c>
      <c r="R46" t="s">
        <v>42</v>
      </c>
      <c r="S46" t="s">
        <v>31</v>
      </c>
      <c r="T46" t="s">
        <v>94</v>
      </c>
      <c r="U46">
        <v>1</v>
      </c>
      <c r="V46">
        <v>3</v>
      </c>
      <c r="W46" s="5">
        <v>1167</v>
      </c>
      <c r="X46" t="s">
        <v>51</v>
      </c>
      <c r="Y46" t="s">
        <v>55</v>
      </c>
    </row>
  </sheetData>
  <conditionalFormatting sqref="I16:I46">
    <cfRule type="cellIs" dxfId="12" priority="8" operator="equal">
      <formula>"Aplica bono"</formula>
    </cfRule>
  </conditionalFormatting>
  <conditionalFormatting sqref="G17:G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K46">
    <cfRule type="iconSet" priority="1">
      <iconSet>
        <cfvo type="percent" val="0"/>
        <cfvo type="num" val="2"/>
        <cfvo type="num" val="3"/>
      </iconSet>
    </cfRule>
    <cfRule type="iconSet" priority="3">
      <iconSet>
        <cfvo type="percent" val="0"/>
        <cfvo type="num" val="2"/>
        <cfvo type="num" val="3"/>
      </iconSet>
    </cfRule>
    <cfRule type="iconSet" priority="4">
      <iconSet>
        <cfvo type="percent" val="0"/>
        <cfvo type="num" val="2"/>
        <cfvo type="num" val="3"/>
      </iconSet>
    </cfRule>
    <cfRule type="iconSet" priority="5">
      <iconSet>
        <cfvo type="percent" val="0"/>
        <cfvo type="num" val="2"/>
        <cfvo type="num" val="3"/>
      </iconSet>
    </cfRule>
    <cfRule type="cellIs" dxfId="11" priority="6" operator="equal">
      <formula>"Aplica bono"</formula>
    </cfRule>
  </conditionalFormatting>
  <dataValidations count="1">
    <dataValidation type="list" allowBlank="1" showInputMessage="1" showErrorMessage="1" sqref="Y17:Y24 Y26:Y46 Y25" xr:uid="{BF8B1512-DE3A-4C22-9328-AFE0488568C4}">
      <formula1>INDIRECT($X17)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14F127-E4AB-475D-839A-FD05F51110BB}">
          <x14:formula1>
            <xm:f>Opciones_estado!$C$2:$C$4</xm:f>
          </x14:formula1>
          <xm:sqref>X17:X46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A0EC-F3B4-469F-A0B3-5D5801C83853}">
  <dimension ref="C1:E7"/>
  <sheetViews>
    <sheetView workbookViewId="0"/>
  </sheetViews>
  <sheetFormatPr baseColWidth="10" defaultRowHeight="14.4" x14ac:dyDescent="0.3"/>
  <sheetData>
    <row r="1" spans="3:5" x14ac:dyDescent="0.3">
      <c r="C1" t="s">
        <v>50</v>
      </c>
      <c r="D1" t="s">
        <v>54</v>
      </c>
    </row>
    <row r="2" spans="3:5" x14ac:dyDescent="0.3">
      <c r="C2" t="s">
        <v>51</v>
      </c>
      <c r="D2" t="s">
        <v>51</v>
      </c>
      <c r="E2" t="s">
        <v>55</v>
      </c>
    </row>
    <row r="3" spans="3:5" x14ac:dyDescent="0.3">
      <c r="C3" t="s">
        <v>52</v>
      </c>
      <c r="D3" t="s">
        <v>51</v>
      </c>
      <c r="E3" t="s">
        <v>56</v>
      </c>
    </row>
    <row r="4" spans="3:5" x14ac:dyDescent="0.3">
      <c r="C4" t="s">
        <v>53</v>
      </c>
      <c r="D4" t="s">
        <v>52</v>
      </c>
      <c r="E4" t="s">
        <v>57</v>
      </c>
    </row>
    <row r="5" spans="3:5" x14ac:dyDescent="0.3">
      <c r="D5" t="s">
        <v>52</v>
      </c>
      <c r="E5" t="s">
        <v>58</v>
      </c>
    </row>
    <row r="6" spans="3:5" x14ac:dyDescent="0.3">
      <c r="D6" t="s">
        <v>53</v>
      </c>
      <c r="E6" t="s">
        <v>59</v>
      </c>
    </row>
    <row r="7" spans="3:5" x14ac:dyDescent="0.3">
      <c r="D7" t="s">
        <v>53</v>
      </c>
      <c r="E7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C0ED-6398-4B92-97A0-3B27850B7A1F}">
  <dimension ref="A3:I25"/>
  <sheetViews>
    <sheetView workbookViewId="0"/>
  </sheetViews>
  <sheetFormatPr baseColWidth="10" defaultRowHeight="14.4" x14ac:dyDescent="0.3"/>
  <cols>
    <col min="1" max="1" width="16.5546875" bestFit="1" customWidth="1"/>
    <col min="2" max="2" width="15.109375" bestFit="1" customWidth="1"/>
    <col min="3" max="3" width="15.88671875" bestFit="1" customWidth="1"/>
    <col min="4" max="8" width="10.77734375" bestFit="1" customWidth="1"/>
    <col min="9" max="9" width="11.88671875" bestFit="1" customWidth="1"/>
    <col min="10" max="10" width="17.21875" bestFit="1" customWidth="1"/>
    <col min="11" max="11" width="17.44140625" bestFit="1" customWidth="1"/>
    <col min="12" max="12" width="17.21875" bestFit="1" customWidth="1"/>
    <col min="13" max="13" width="17.44140625" bestFit="1" customWidth="1"/>
    <col min="14" max="14" width="17.21875" bestFit="1" customWidth="1"/>
    <col min="15" max="15" width="17.44140625" bestFit="1" customWidth="1"/>
    <col min="16" max="16" width="22" bestFit="1" customWidth="1"/>
    <col min="17" max="17" width="22.21875" bestFit="1" customWidth="1"/>
  </cols>
  <sheetData>
    <row r="3" spans="1:9" x14ac:dyDescent="0.3">
      <c r="A3" s="20" t="s">
        <v>116</v>
      </c>
      <c r="B3" s="20" t="s">
        <v>113</v>
      </c>
    </row>
    <row r="4" spans="1:9" x14ac:dyDescent="0.3">
      <c r="A4" s="20" t="s">
        <v>111</v>
      </c>
      <c r="B4" s="1">
        <v>43385</v>
      </c>
      <c r="C4" s="1">
        <v>43386</v>
      </c>
      <c r="D4" s="1">
        <v>43387</v>
      </c>
      <c r="E4" s="1">
        <v>43388</v>
      </c>
      <c r="F4" s="1">
        <v>43389</v>
      </c>
      <c r="G4" s="1">
        <v>43390</v>
      </c>
      <c r="H4" s="1">
        <v>43394</v>
      </c>
      <c r="I4" s="1" t="s">
        <v>112</v>
      </c>
    </row>
    <row r="5" spans="1:9" x14ac:dyDescent="0.3">
      <c r="A5" s="21">
        <v>1000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0.13333333333333333</v>
      </c>
      <c r="H5" s="23">
        <v>0</v>
      </c>
      <c r="I5" s="23">
        <v>0.13333333333333333</v>
      </c>
    </row>
    <row r="6" spans="1:9" x14ac:dyDescent="0.3">
      <c r="A6" s="21">
        <v>1001</v>
      </c>
      <c r="B6" s="23">
        <v>0</v>
      </c>
      <c r="C6" s="23">
        <v>0</v>
      </c>
      <c r="D6" s="23">
        <v>0</v>
      </c>
      <c r="E6" s="23">
        <v>0.13333333333333333</v>
      </c>
      <c r="F6" s="23">
        <v>0</v>
      </c>
      <c r="G6" s="23">
        <v>0</v>
      </c>
      <c r="H6" s="23">
        <v>0</v>
      </c>
      <c r="I6" s="23">
        <v>0.13333333333333333</v>
      </c>
    </row>
    <row r="7" spans="1:9" x14ac:dyDescent="0.3">
      <c r="A7" s="21">
        <v>1002</v>
      </c>
      <c r="B7" s="23">
        <v>0</v>
      </c>
      <c r="C7" s="23">
        <v>0</v>
      </c>
      <c r="D7" s="23">
        <v>0.13333333333333333</v>
      </c>
      <c r="E7" s="23">
        <v>0</v>
      </c>
      <c r="F7" s="23">
        <v>0</v>
      </c>
      <c r="G7" s="23">
        <v>0</v>
      </c>
      <c r="H7" s="23">
        <v>0</v>
      </c>
      <c r="I7" s="23">
        <v>0.13333333333333333</v>
      </c>
    </row>
    <row r="8" spans="1:9" x14ac:dyDescent="0.3">
      <c r="A8" s="21">
        <v>1003</v>
      </c>
      <c r="B8" s="23">
        <v>0.13333333333333333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0.13333333333333333</v>
      </c>
    </row>
    <row r="9" spans="1:9" x14ac:dyDescent="0.3">
      <c r="A9" s="21">
        <v>1004</v>
      </c>
      <c r="B9" s="23">
        <v>0</v>
      </c>
      <c r="C9" s="23">
        <v>0</v>
      </c>
      <c r="D9" s="23">
        <v>0</v>
      </c>
      <c r="E9" s="23">
        <v>0</v>
      </c>
      <c r="F9" s="23">
        <v>0.2</v>
      </c>
      <c r="G9" s="23">
        <v>0</v>
      </c>
      <c r="H9" s="23">
        <v>0</v>
      </c>
      <c r="I9" s="23">
        <v>0.2</v>
      </c>
    </row>
    <row r="10" spans="1:9" x14ac:dyDescent="0.3">
      <c r="A10" s="21">
        <v>1005</v>
      </c>
      <c r="B10" s="23">
        <v>0</v>
      </c>
      <c r="C10" s="23">
        <v>0.1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0.1</v>
      </c>
    </row>
    <row r="11" spans="1:9" x14ac:dyDescent="0.3">
      <c r="A11" s="21">
        <v>1006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0.16666666666666666</v>
      </c>
      <c r="I11" s="23">
        <v>0.16666666666666666</v>
      </c>
    </row>
    <row r="12" spans="1:9" x14ac:dyDescent="0.3">
      <c r="A12" s="21" t="s">
        <v>112</v>
      </c>
      <c r="B12" s="23">
        <v>0.13333333333333333</v>
      </c>
      <c r="C12" s="23">
        <v>0.1</v>
      </c>
      <c r="D12" s="23">
        <v>0.13333333333333333</v>
      </c>
      <c r="E12" s="23">
        <v>0.13333333333333333</v>
      </c>
      <c r="F12" s="23">
        <v>0.2</v>
      </c>
      <c r="G12" s="23">
        <v>0.13333333333333333</v>
      </c>
      <c r="H12" s="23">
        <v>0.16666666666666666</v>
      </c>
      <c r="I12" s="23">
        <v>1</v>
      </c>
    </row>
    <row r="15" spans="1:9" x14ac:dyDescent="0.3">
      <c r="A15" s="20" t="s">
        <v>50</v>
      </c>
      <c r="B15" t="s">
        <v>117</v>
      </c>
    </row>
    <row r="17" spans="1:3" x14ac:dyDescent="0.3">
      <c r="A17" s="20" t="s">
        <v>111</v>
      </c>
      <c r="B17" s="24" t="s">
        <v>114</v>
      </c>
      <c r="C17" t="s">
        <v>115</v>
      </c>
    </row>
    <row r="18" spans="1:3" x14ac:dyDescent="0.3">
      <c r="A18" s="21" t="s">
        <v>43</v>
      </c>
      <c r="B18" s="24">
        <v>8892</v>
      </c>
      <c r="C18" s="22">
        <v>8</v>
      </c>
    </row>
    <row r="19" spans="1:3" x14ac:dyDescent="0.3">
      <c r="A19" s="21" t="s">
        <v>46</v>
      </c>
      <c r="B19" s="24">
        <v>4200</v>
      </c>
      <c r="C19" s="22">
        <v>8</v>
      </c>
    </row>
    <row r="20" spans="1:3" x14ac:dyDescent="0.3">
      <c r="A20" s="21" t="s">
        <v>47</v>
      </c>
      <c r="B20" s="24">
        <v>8000</v>
      </c>
      <c r="C20" s="22">
        <v>9</v>
      </c>
    </row>
    <row r="21" spans="1:3" x14ac:dyDescent="0.3">
      <c r="A21" s="21" t="s">
        <v>45</v>
      </c>
      <c r="B21" s="24">
        <v>5093</v>
      </c>
      <c r="C21" s="22">
        <v>7</v>
      </c>
    </row>
    <row r="22" spans="1:3" x14ac:dyDescent="0.3">
      <c r="A22" s="21" t="s">
        <v>44</v>
      </c>
      <c r="B22" s="24">
        <v>5390</v>
      </c>
      <c r="C22" s="22">
        <v>10</v>
      </c>
    </row>
    <row r="23" spans="1:3" x14ac:dyDescent="0.3">
      <c r="A23" s="21" t="s">
        <v>48</v>
      </c>
      <c r="B23" s="24">
        <v>80</v>
      </c>
      <c r="C23" s="22">
        <v>7</v>
      </c>
    </row>
    <row r="24" spans="1:3" x14ac:dyDescent="0.3">
      <c r="A24" s="21" t="s">
        <v>49</v>
      </c>
      <c r="B24" s="24">
        <v>3400</v>
      </c>
      <c r="C24" s="22">
        <v>7</v>
      </c>
    </row>
    <row r="25" spans="1:3" x14ac:dyDescent="0.3">
      <c r="A25" s="21" t="s">
        <v>112</v>
      </c>
      <c r="B25" s="24">
        <v>35055</v>
      </c>
      <c r="C25" s="22">
        <v>56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EFE3-ECD3-43A1-B279-2C96ED51C3C8}">
  <dimension ref="A1:C10"/>
  <sheetViews>
    <sheetView workbookViewId="0"/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1.88671875" bestFit="1" customWidth="1"/>
  </cols>
  <sheetData>
    <row r="1" spans="1:3" x14ac:dyDescent="0.3">
      <c r="A1" s="20" t="s">
        <v>114</v>
      </c>
      <c r="B1" s="20" t="s">
        <v>113</v>
      </c>
    </row>
    <row r="2" spans="1:3" x14ac:dyDescent="0.3">
      <c r="A2" s="20" t="s">
        <v>111</v>
      </c>
      <c r="B2" s="5">
        <v>10</v>
      </c>
      <c r="C2" s="5" t="s">
        <v>112</v>
      </c>
    </row>
    <row r="3" spans="1:3" x14ac:dyDescent="0.3">
      <c r="A3" s="21" t="s">
        <v>43</v>
      </c>
      <c r="B3" s="22">
        <v>8892</v>
      </c>
      <c r="C3" s="22">
        <v>8892</v>
      </c>
    </row>
    <row r="4" spans="1:3" x14ac:dyDescent="0.3">
      <c r="A4" s="21" t="s">
        <v>47</v>
      </c>
      <c r="B4" s="22">
        <v>8000</v>
      </c>
      <c r="C4" s="22">
        <v>8000</v>
      </c>
    </row>
    <row r="5" spans="1:3" x14ac:dyDescent="0.3">
      <c r="A5" s="21" t="s">
        <v>44</v>
      </c>
      <c r="B5" s="22">
        <v>5390</v>
      </c>
      <c r="C5" s="22">
        <v>5390</v>
      </c>
    </row>
    <row r="6" spans="1:3" x14ac:dyDescent="0.3">
      <c r="A6" s="21" t="s">
        <v>45</v>
      </c>
      <c r="B6" s="22">
        <v>5093</v>
      </c>
      <c r="C6" s="22">
        <v>5093</v>
      </c>
    </row>
    <row r="7" spans="1:3" x14ac:dyDescent="0.3">
      <c r="A7" s="21" t="s">
        <v>46</v>
      </c>
      <c r="B7" s="22">
        <v>4200</v>
      </c>
      <c r="C7" s="22">
        <v>4200</v>
      </c>
    </row>
    <row r="8" spans="1:3" x14ac:dyDescent="0.3">
      <c r="A8" s="21" t="s">
        <v>49</v>
      </c>
      <c r="B8" s="22">
        <v>3400</v>
      </c>
      <c r="C8" s="22">
        <v>3400</v>
      </c>
    </row>
    <row r="9" spans="1:3" x14ac:dyDescent="0.3">
      <c r="A9" s="21" t="s">
        <v>48</v>
      </c>
      <c r="B9" s="22">
        <v>80</v>
      </c>
      <c r="C9" s="22">
        <v>80</v>
      </c>
    </row>
    <row r="10" spans="1:3" x14ac:dyDescent="0.3">
      <c r="A10" s="21" t="s">
        <v>112</v>
      </c>
      <c r="B10" s="22">
        <v>35055</v>
      </c>
      <c r="C10" s="22">
        <v>35055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C596FBA-94BB-46DB-8AD8-A985F48121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Graficos_dinamicos!A3:C3</xm:f>
              <xm:sqref>E18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08F2-653E-446C-B142-7BC1F1B0B00A}">
  <dimension ref="A9:D25"/>
  <sheetViews>
    <sheetView workbookViewId="0"/>
  </sheetViews>
  <sheetFormatPr baseColWidth="10" defaultRowHeight="14.4" x14ac:dyDescent="0.3"/>
  <cols>
    <col min="1" max="1" width="47.21875" bestFit="1" customWidth="1"/>
    <col min="2" max="2" width="9.6640625" bestFit="1" customWidth="1"/>
    <col min="3" max="3" width="7.6640625" bestFit="1" customWidth="1"/>
    <col min="4" max="4" width="7.77734375" bestFit="1" customWidth="1"/>
  </cols>
  <sheetData>
    <row r="9" spans="1:4" x14ac:dyDescent="0.3">
      <c r="A9" s="20" t="s">
        <v>114</v>
      </c>
      <c r="B9" s="20" t="s">
        <v>50</v>
      </c>
    </row>
    <row r="10" spans="1:4" x14ac:dyDescent="0.3">
      <c r="A10" s="20" t="s">
        <v>2</v>
      </c>
      <c r="B10" t="s">
        <v>53</v>
      </c>
      <c r="C10" t="s">
        <v>51</v>
      </c>
      <c r="D10" t="s">
        <v>52</v>
      </c>
    </row>
    <row r="11" spans="1:4" x14ac:dyDescent="0.3">
      <c r="A11" t="s">
        <v>32</v>
      </c>
      <c r="B11" s="22"/>
      <c r="C11" s="22">
        <v>750</v>
      </c>
      <c r="D11" s="22">
        <v>250</v>
      </c>
    </row>
    <row r="12" spans="1:4" x14ac:dyDescent="0.3">
      <c r="A12" t="s">
        <v>33</v>
      </c>
      <c r="B12" s="22">
        <v>1600</v>
      </c>
      <c r="C12" s="22">
        <v>800</v>
      </c>
      <c r="D12" s="22"/>
    </row>
    <row r="13" spans="1:4" x14ac:dyDescent="0.3">
      <c r="A13" t="s">
        <v>23</v>
      </c>
      <c r="B13" s="22"/>
      <c r="C13" s="22">
        <v>650</v>
      </c>
      <c r="D13" s="22">
        <v>1300</v>
      </c>
    </row>
    <row r="14" spans="1:4" x14ac:dyDescent="0.3">
      <c r="A14" t="s">
        <v>24</v>
      </c>
      <c r="B14" s="22">
        <v>900</v>
      </c>
      <c r="C14" s="22">
        <v>1350</v>
      </c>
      <c r="D14" s="22"/>
    </row>
    <row r="15" spans="1:4" x14ac:dyDescent="0.3">
      <c r="A15" t="s">
        <v>20</v>
      </c>
      <c r="B15" s="22">
        <v>899</v>
      </c>
      <c r="C15" s="22"/>
      <c r="D15" s="22">
        <v>2697</v>
      </c>
    </row>
    <row r="16" spans="1:4" x14ac:dyDescent="0.3">
      <c r="A16" t="s">
        <v>21</v>
      </c>
      <c r="B16" s="22">
        <v>998</v>
      </c>
      <c r="C16" s="22">
        <v>499</v>
      </c>
      <c r="D16" s="22"/>
    </row>
    <row r="17" spans="1:4" x14ac:dyDescent="0.3">
      <c r="A17" t="s">
        <v>17</v>
      </c>
      <c r="B17" s="22"/>
      <c r="C17" s="22">
        <v>798</v>
      </c>
      <c r="D17" s="22">
        <v>1197</v>
      </c>
    </row>
    <row r="18" spans="1:4" x14ac:dyDescent="0.3">
      <c r="A18" t="s">
        <v>18</v>
      </c>
      <c r="B18" s="22"/>
      <c r="C18" s="22">
        <v>599</v>
      </c>
      <c r="D18" s="22">
        <v>1198</v>
      </c>
    </row>
    <row r="19" spans="1:4" x14ac:dyDescent="0.3">
      <c r="A19" t="s">
        <v>15</v>
      </c>
      <c r="B19" s="22">
        <v>799</v>
      </c>
      <c r="C19" s="22"/>
      <c r="D19" s="22">
        <v>799</v>
      </c>
    </row>
    <row r="20" spans="1:4" x14ac:dyDescent="0.3">
      <c r="A20" t="s">
        <v>14</v>
      </c>
      <c r="B20" s="22">
        <v>2997</v>
      </c>
      <c r="C20" s="22"/>
      <c r="D20" s="22">
        <v>1998</v>
      </c>
    </row>
    <row r="21" spans="1:4" x14ac:dyDescent="0.3">
      <c r="A21" t="s">
        <v>12</v>
      </c>
      <c r="B21" s="22"/>
      <c r="C21" s="22">
        <v>2598</v>
      </c>
      <c r="D21" s="22">
        <v>1299</v>
      </c>
    </row>
    <row r="22" spans="1:4" x14ac:dyDescent="0.3">
      <c r="A22" t="s">
        <v>28</v>
      </c>
      <c r="B22" s="22">
        <v>15</v>
      </c>
      <c r="C22" s="22">
        <v>15</v>
      </c>
      <c r="D22" s="22"/>
    </row>
    <row r="23" spans="1:4" x14ac:dyDescent="0.3">
      <c r="A23" t="s">
        <v>30</v>
      </c>
      <c r="B23" s="22">
        <v>20</v>
      </c>
      <c r="C23" s="22"/>
      <c r="D23" s="22">
        <v>30</v>
      </c>
    </row>
    <row r="24" spans="1:4" x14ac:dyDescent="0.3">
      <c r="A24" t="s">
        <v>26</v>
      </c>
      <c r="B24" s="22">
        <v>3750</v>
      </c>
      <c r="C24" s="22"/>
      <c r="D24" s="22">
        <v>1250</v>
      </c>
    </row>
    <row r="25" spans="1:4" x14ac:dyDescent="0.3">
      <c r="A25" t="s">
        <v>27</v>
      </c>
      <c r="B25" s="22"/>
      <c r="C25" s="22">
        <v>1200</v>
      </c>
      <c r="D25" s="22">
        <v>1800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Home</vt:lpstr>
      <vt:lpstr>Base_de_Datos</vt:lpstr>
      <vt:lpstr>Opciones_estado</vt:lpstr>
      <vt:lpstr>Tabla_Dinamica</vt:lpstr>
      <vt:lpstr>Graficos_dinamicos</vt:lpstr>
      <vt:lpstr>Graficas</vt:lpstr>
      <vt:lpstr>Cantidad</vt:lpstr>
      <vt:lpstr>Entregado</vt:lpstr>
      <vt:lpstr>Proceso</vt:lpstr>
      <vt:lpstr>Proveedores</vt:lpstr>
      <vt:lpstr>Tránsito</vt:lpstr>
      <vt:lpstr>VentasMoneda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Garcia Alvarez</dc:creator>
  <cp:lastModifiedBy>Mateo Garcia Alvarez</cp:lastModifiedBy>
  <dcterms:created xsi:type="dcterms:W3CDTF">2021-12-29T15:12:36Z</dcterms:created>
  <dcterms:modified xsi:type="dcterms:W3CDTF">2022-01-06T15:16:10Z</dcterms:modified>
</cp:coreProperties>
</file>