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eoMouse\Desktop\BB2SW_Public_Folder\4_TestReport\"/>
    </mc:Choice>
  </mc:AlternateContent>
  <xr:revisionPtr revIDLastSave="0" documentId="13_ncr:1_{9BC493C4-6D38-4BA2-AEB5-0D5ADA7C2606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Converter_Specifications" sheetId="7" r:id="rId1"/>
    <sheet name="PowerSupplies" sheetId="1" r:id="rId2"/>
    <sheet name="Converter_SteadyState" sheetId="2" r:id="rId3"/>
    <sheet name="Converter_StartUp" sheetId="4" r:id="rId4"/>
    <sheet name="ProtectionsAndOpLimits" sheetId="5" r:id="rId5"/>
    <sheet name="TransientResponse" sheetId="6" r:id="rId6"/>
    <sheet name="Thermal Consideration" sheetId="3" r:id="rId7"/>
  </sheets>
  <externalReferences>
    <externalReference r:id="rId8"/>
  </externalReferences>
  <definedNames>
    <definedName name="NTC">'Thermal Consideration'!$O$36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7" l="1"/>
  <c r="Q38" i="7" s="1"/>
  <c r="C67" i="3"/>
  <c r="D67" i="3" s="1"/>
  <c r="E67" i="3" s="1"/>
  <c r="C66" i="3"/>
  <c r="D66" i="3" s="1"/>
  <c r="E66" i="3" s="1"/>
  <c r="H66" i="3" s="1"/>
  <c r="I66" i="3" s="1"/>
  <c r="J66" i="3" s="1"/>
  <c r="C65" i="3"/>
  <c r="D65" i="3" s="1"/>
  <c r="E65" i="3" s="1"/>
  <c r="H65" i="3" s="1"/>
  <c r="I65" i="3" s="1"/>
  <c r="J65" i="3" s="1"/>
  <c r="C64" i="3"/>
  <c r="D64" i="3" s="1"/>
  <c r="E64" i="3" s="1"/>
  <c r="H64" i="3" s="1"/>
  <c r="I64" i="3" s="1"/>
  <c r="J64" i="3" s="1"/>
  <c r="C63" i="3"/>
  <c r="D63" i="3" s="1"/>
  <c r="E63" i="3" s="1"/>
  <c r="H63" i="3" s="1"/>
  <c r="I63" i="3" s="1"/>
  <c r="J63" i="3" s="1"/>
  <c r="C62" i="3"/>
  <c r="D62" i="3" s="1"/>
  <c r="E62" i="3" s="1"/>
  <c r="H62" i="3" s="1"/>
  <c r="I62" i="3" s="1"/>
  <c r="J62" i="3" s="1"/>
  <c r="C61" i="3"/>
  <c r="D61" i="3" s="1"/>
  <c r="E61" i="3" s="1"/>
  <c r="H61" i="3" s="1"/>
  <c r="I61" i="3" s="1"/>
  <c r="J61" i="3" s="1"/>
  <c r="C60" i="3"/>
  <c r="D60" i="3" s="1"/>
  <c r="E60" i="3" s="1"/>
  <c r="H60" i="3" s="1"/>
  <c r="I60" i="3" s="1"/>
  <c r="J60" i="3" s="1"/>
  <c r="C59" i="3"/>
  <c r="D59" i="3" s="1"/>
  <c r="E59" i="3" s="1"/>
  <c r="H59" i="3" s="1"/>
  <c r="I59" i="3" s="1"/>
  <c r="J59" i="3" s="1"/>
  <c r="C58" i="3"/>
  <c r="D58" i="3" s="1"/>
  <c r="E58" i="3" s="1"/>
  <c r="H58" i="3" s="1"/>
  <c r="I58" i="3" s="1"/>
  <c r="J58" i="3" s="1"/>
  <c r="C57" i="3"/>
  <c r="D57" i="3" s="1"/>
  <c r="E57" i="3" s="1"/>
  <c r="H57" i="3" s="1"/>
  <c r="I57" i="3" s="1"/>
  <c r="J57" i="3" s="1"/>
  <c r="C56" i="3"/>
  <c r="D56" i="3" s="1"/>
  <c r="E56" i="3" s="1"/>
  <c r="H56" i="3" s="1"/>
  <c r="I56" i="3" s="1"/>
  <c r="J56" i="3" s="1"/>
  <c r="C55" i="3"/>
  <c r="D55" i="3" s="1"/>
  <c r="E55" i="3" s="1"/>
  <c r="H55" i="3" s="1"/>
  <c r="I55" i="3" s="1"/>
  <c r="J55" i="3" s="1"/>
  <c r="C54" i="3"/>
  <c r="D54" i="3" s="1"/>
  <c r="E54" i="3" s="1"/>
  <c r="H54" i="3" s="1"/>
  <c r="I54" i="3" s="1"/>
  <c r="J54" i="3" s="1"/>
  <c r="C53" i="3"/>
  <c r="D53" i="3" s="1"/>
  <c r="E53" i="3" s="1"/>
  <c r="H53" i="3" s="1"/>
  <c r="I53" i="3" s="1"/>
  <c r="J53" i="3" s="1"/>
  <c r="C52" i="3"/>
  <c r="D52" i="3" s="1"/>
  <c r="E52" i="3" s="1"/>
  <c r="H52" i="3" s="1"/>
  <c r="I52" i="3" s="1"/>
  <c r="J52" i="3" s="1"/>
  <c r="C51" i="3"/>
  <c r="D51" i="3" s="1"/>
  <c r="E51" i="3" s="1"/>
  <c r="H51" i="3" s="1"/>
  <c r="I51" i="3" s="1"/>
  <c r="J51" i="3" s="1"/>
  <c r="C50" i="3"/>
  <c r="D50" i="3" s="1"/>
  <c r="E50" i="3" s="1"/>
  <c r="H50" i="3" s="1"/>
  <c r="I50" i="3" s="1"/>
  <c r="J50" i="3" s="1"/>
  <c r="C49" i="3"/>
  <c r="D49" i="3" s="1"/>
  <c r="E49" i="3" s="1"/>
  <c r="H49" i="3" s="1"/>
  <c r="I49" i="3" s="1"/>
  <c r="J49" i="3" s="1"/>
  <c r="C48" i="3"/>
  <c r="D48" i="3" s="1"/>
  <c r="E48" i="3" s="1"/>
  <c r="H48" i="3" s="1"/>
  <c r="I48" i="3" s="1"/>
  <c r="J48" i="3" s="1"/>
  <c r="C47" i="3"/>
  <c r="D47" i="3" s="1"/>
  <c r="E47" i="3" s="1"/>
  <c r="H47" i="3" s="1"/>
  <c r="I47" i="3" s="1"/>
  <c r="J47" i="3" s="1"/>
  <c r="C46" i="3"/>
  <c r="D46" i="3" s="1"/>
  <c r="E46" i="3" s="1"/>
  <c r="H46" i="3" s="1"/>
  <c r="I46" i="3" s="1"/>
  <c r="J46" i="3" s="1"/>
  <c r="C45" i="3"/>
  <c r="D45" i="3" s="1"/>
  <c r="E45" i="3" s="1"/>
  <c r="H45" i="3" s="1"/>
  <c r="I45" i="3" s="1"/>
  <c r="J45" i="3" s="1"/>
  <c r="C44" i="3"/>
  <c r="D44" i="3" s="1"/>
  <c r="E44" i="3" s="1"/>
  <c r="H44" i="3" s="1"/>
  <c r="I44" i="3" s="1"/>
  <c r="J44" i="3" s="1"/>
  <c r="C43" i="3"/>
  <c r="D43" i="3" s="1"/>
  <c r="E43" i="3" s="1"/>
  <c r="H43" i="3" s="1"/>
  <c r="I43" i="3" s="1"/>
  <c r="J43" i="3" s="1"/>
  <c r="C42" i="3"/>
  <c r="D42" i="3" s="1"/>
  <c r="E42" i="3" s="1"/>
  <c r="H42" i="3" s="1"/>
  <c r="I42" i="3" s="1"/>
  <c r="J42" i="3" s="1"/>
  <c r="C41" i="3"/>
  <c r="D41" i="3" s="1"/>
  <c r="E41" i="3" s="1"/>
  <c r="H41" i="3" s="1"/>
  <c r="I41" i="3" s="1"/>
  <c r="J41" i="3" s="1"/>
  <c r="C40" i="3"/>
  <c r="D40" i="3" s="1"/>
  <c r="E40" i="3" s="1"/>
  <c r="H40" i="3" s="1"/>
  <c r="I40" i="3" s="1"/>
  <c r="J40" i="3" s="1"/>
  <c r="C39" i="3"/>
  <c r="D39" i="3" s="1"/>
  <c r="E39" i="3" s="1"/>
  <c r="H39" i="3" s="1"/>
  <c r="I39" i="3" s="1"/>
  <c r="J39" i="3" s="1"/>
  <c r="C38" i="3"/>
  <c r="D38" i="3" s="1"/>
  <c r="E38" i="3" s="1"/>
  <c r="H38" i="3" s="1"/>
  <c r="I38" i="3" s="1"/>
  <c r="J38" i="3" s="1"/>
  <c r="C37" i="3"/>
  <c r="D37" i="3" s="1"/>
  <c r="E37" i="3" s="1"/>
  <c r="H37" i="3" s="1"/>
  <c r="I37" i="3" s="1"/>
  <c r="J37" i="3" s="1"/>
  <c r="C36" i="3"/>
  <c r="D36" i="3" s="1"/>
  <c r="E36" i="3" s="1"/>
  <c r="H36" i="3" s="1"/>
  <c r="I36" i="3" s="1"/>
  <c r="J36" i="3" s="1"/>
  <c r="C35" i="3"/>
  <c r="D35" i="3" s="1"/>
  <c r="E35" i="3" s="1"/>
  <c r="H35" i="3" s="1"/>
  <c r="I35" i="3" s="1"/>
  <c r="J35" i="3" s="1"/>
  <c r="C34" i="3"/>
  <c r="D34" i="3" s="1"/>
  <c r="E34" i="3" s="1"/>
  <c r="H34" i="3" s="1"/>
  <c r="I34" i="3" s="1"/>
  <c r="J34" i="3" s="1"/>
  <c r="C33" i="3"/>
  <c r="D33" i="3" s="1"/>
  <c r="E33" i="3" s="1"/>
  <c r="H33" i="3" s="1"/>
  <c r="I33" i="3" s="1"/>
  <c r="J33" i="3" s="1"/>
  <c r="H67" i="3" l="1"/>
  <c r="I67" i="3" s="1"/>
  <c r="J67" i="3" s="1"/>
  <c r="F67" i="3"/>
  <c r="G67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</calcChain>
</file>

<file path=xl/sharedStrings.xml><?xml version="1.0" encoding="utf-8"?>
<sst xmlns="http://schemas.openxmlformats.org/spreadsheetml/2006/main" count="194" uniqueCount="145">
  <si>
    <t xml:space="preserve">Temperature </t>
  </si>
  <si>
    <t>Resistance Coef</t>
  </si>
  <si>
    <t>Resistance (kOhms)</t>
  </si>
  <si>
    <t>RpEq(kOhms)</t>
  </si>
  <si>
    <t>Vdiv_Out(V)</t>
  </si>
  <si>
    <t>P_NTC (mW)</t>
  </si>
  <si>
    <t>Power OK</t>
  </si>
  <si>
    <t>ADC Value</t>
  </si>
  <si>
    <t>Calc temp</t>
  </si>
  <si>
    <t>Dif</t>
  </si>
  <si>
    <t>Vin (V)</t>
  </si>
  <si>
    <t>R1 (kOhms)</t>
  </si>
  <si>
    <t>Rp (kOhms)</t>
  </si>
  <si>
    <t>Dissipation factor NTC (mW/C)</t>
  </si>
  <si>
    <t>NTC Nominal Res @ 25 °C</t>
  </si>
  <si>
    <t>Fan Duty</t>
  </si>
  <si>
    <t>Two SMD NTC thermistors are populated on the power stage board tied to GND to measure the temperature of the board (Noted with the red circle)</t>
  </si>
  <si>
    <t>Thermistor with parallel voltage divider transfer function</t>
  </si>
  <si>
    <t>Fan control (Temperature vs applied duty cycle)</t>
  </si>
  <si>
    <t>For the cooling one 12 V, 0,2 A fan is used (PN: MGT3612HB-W28)</t>
  </si>
  <si>
    <t xml:space="preserve">For the cooling of the power stage a heatsink is attached on the backside secured with two M3 screws. </t>
  </si>
  <si>
    <t>Between the PCB and the heatsink the thermal pad Arctic TP-3 is used with 1 mm thickness.</t>
  </si>
  <si>
    <t>Converter 3D</t>
  </si>
  <si>
    <t>For all the tests the nominal voltage of 48 V is applied at the the input of the converter.</t>
  </si>
  <si>
    <t>Auxiliary 48 V to 5 V rail</t>
  </si>
  <si>
    <t>DC coupled</t>
  </si>
  <si>
    <t>AC coupled</t>
  </si>
  <si>
    <t>3.3 V rail</t>
  </si>
  <si>
    <t>3 V ADC reference</t>
  </si>
  <si>
    <t>DC coupling</t>
  </si>
  <si>
    <t>AC coupling</t>
  </si>
  <si>
    <t>12 V rail (measured at the input of the gate driver)</t>
  </si>
  <si>
    <t>Bootstrap capacitor voltage 1</t>
  </si>
  <si>
    <t>Bootstrap capacitor voltage 2</t>
  </si>
  <si>
    <t>1,5 V voltage reference</t>
  </si>
  <si>
    <t>Wavefroms</t>
  </si>
  <si>
    <t xml:space="preserve">Current phase 1 </t>
  </si>
  <si>
    <t>Yellow</t>
  </si>
  <si>
    <t>Current phase 2</t>
  </si>
  <si>
    <t>Cyan</t>
  </si>
  <si>
    <t>Input voltage</t>
  </si>
  <si>
    <t>Magenta</t>
  </si>
  <si>
    <t>Output voltage</t>
  </si>
  <si>
    <t>Blue</t>
  </si>
  <si>
    <t>Start Up @ 0 A load</t>
  </si>
  <si>
    <t>Start Up @ 10 A load</t>
  </si>
  <si>
    <t>Start Up @ 28 A Load</t>
  </si>
  <si>
    <t>Undervoltage protection and restart (10 A load)</t>
  </si>
  <si>
    <t>Converter is disabled if the input voltage is below 40 V</t>
  </si>
  <si>
    <t>Converter is enabled if the input voltage is greater than 46 V.</t>
  </si>
  <si>
    <t>Switching Node 2</t>
  </si>
  <si>
    <t>Load 0 A</t>
  </si>
  <si>
    <t>Load 10 A</t>
  </si>
  <si>
    <t>Load 20 A</t>
  </si>
  <si>
    <t>Load 28 A</t>
  </si>
  <si>
    <t>Overvoltage protection and restart (10 A load)</t>
  </si>
  <si>
    <t>Converter is disabled if the input voltage is greater than  52 V</t>
  </si>
  <si>
    <t>Converter is enabled if the input voltage is lower than 51 V</t>
  </si>
  <si>
    <t>Output overvoltage protection (10 A load)</t>
  </si>
  <si>
    <t>Overvoltage is intruduced manually by changing the reference of the voltage loop to 15 V (from 12 V).</t>
  </si>
  <si>
    <t xml:space="preserve">If an overvoltage event (Vout &gt; 14 V) is detected then the converter shuts down and tries to restart after 20 ms. </t>
  </si>
  <si>
    <t>If 5 overvoltage events are detected in total the converter shuts down and the fault latches.</t>
  </si>
  <si>
    <t>Output undervoltage protection (10 A load)</t>
  </si>
  <si>
    <t>Undervoltage is intruduced manually by changing the reference of the voltage loop to 9 V (from 12 V).</t>
  </si>
  <si>
    <t xml:space="preserve">If an undervoltage event (Vout &lt;10 V) is detected then the converter shuts down and tries to restart after 20 ms. </t>
  </si>
  <si>
    <t>If 8 undervoltage events are detected in total the converter shuts down and the fault latches.</t>
  </si>
  <si>
    <t>Shortcircuit protection output (short circuit applied before the start up of the converter)</t>
  </si>
  <si>
    <t>If the sampled current of any phase is greater than 25 A for two consecutive sampling cycles (fs = 50 kHz) converter is off</t>
  </si>
  <si>
    <t>Load current 2 A - 20 A</t>
  </si>
  <si>
    <t>Load current 20 A - 2 A</t>
  </si>
  <si>
    <t>Load current 0 A - 25 A</t>
  </si>
  <si>
    <t>Load current 25 A - 0 A</t>
  </si>
  <si>
    <t>Control Loop Structure</t>
  </si>
  <si>
    <t>10 A constant load current Vin drops from 48 V to 43 V</t>
  </si>
  <si>
    <t>10 A constant load current Vin raises from 41 V to 46 V</t>
  </si>
  <si>
    <t>No load current Vin raises from 41 V to 47 V</t>
  </si>
  <si>
    <t>No load current Vin dops from 48 V to 41 V</t>
  </si>
  <si>
    <t xml:space="preserve">Thermal measurement </t>
  </si>
  <si>
    <t>Steady state operation with the fan blowing from the side</t>
  </si>
  <si>
    <t>Maximum temperature recorded: 53 °C</t>
  </si>
  <si>
    <t>Fan duty cycle: 0.4</t>
  </si>
  <si>
    <t>Vin = 48 V, I_load = 28 A, Tamb = 25 °C</t>
  </si>
  <si>
    <t>Converter specifications</t>
  </si>
  <si>
    <t xml:space="preserve">Description </t>
  </si>
  <si>
    <t>Value</t>
  </si>
  <si>
    <t>Nominal input voltage</t>
  </si>
  <si>
    <t>48 V</t>
  </si>
  <si>
    <t>Nominal output voltage</t>
  </si>
  <si>
    <t>12 V</t>
  </si>
  <si>
    <t>Nominal output current</t>
  </si>
  <si>
    <t>40 A</t>
  </si>
  <si>
    <t>Absolute maximum input voltage</t>
  </si>
  <si>
    <t>55 V</t>
  </si>
  <si>
    <t>Absolute maximum output voltage</t>
  </si>
  <si>
    <t>25 V</t>
  </si>
  <si>
    <t xml:space="preserve">Switching frequency </t>
  </si>
  <si>
    <t>100 kHz</t>
  </si>
  <si>
    <t xml:space="preserve">Output voltage ripple </t>
  </si>
  <si>
    <t>Warning !!</t>
  </si>
  <si>
    <t>There is no soft charging feature for the input capacitors</t>
  </si>
  <si>
    <t>The converter operating and protection limits can be configured with the following parameters</t>
  </si>
  <si>
    <t>Absolute minimum input voltage</t>
  </si>
  <si>
    <t>20 V</t>
  </si>
  <si>
    <t>Converter operation and description of main functionalities at nominal conditions.</t>
  </si>
  <si>
    <t>The converter will shutdown when the input voltage is &lt; 40 V. The converter will start operating again if the input voltage is &gt; 46 V.</t>
  </si>
  <si>
    <t>The converter will shutdown if the input voltage is  &gt; 52 V.  The converter will start operating again if the input voltage is &lt; 51 V.</t>
  </si>
  <si>
    <t>The converter will shutdown if the maximum voltage measured on the power stage is &gt; 105 °C. The converter will start operating again if the maximum temperature is &lt; 80 °C</t>
  </si>
  <si>
    <t>The nominal output voltage of the converter is 12 V and the closed loop ensures the regulation of the output voltage +- 1%.</t>
  </si>
  <si>
    <t>If the output voltage is &gt; 14 V the converter shuts down. Then after 20 ms retries to start up. If there are 5 overvoltage protection events then the fault latches.</t>
  </si>
  <si>
    <t>If the output voltage is &lt; 10 V during steady state the converter shuts down. Then after 20 ms retries to start up. If there are 8 undervoltage protection events then the fault latches.</t>
  </si>
  <si>
    <t>For the overcurrent protection two limits are used. The low or soft limit and the high or hard limit.</t>
  </si>
  <si>
    <t>The converter will start the normal operation when the input voltage during power up is &gt; 46 V. The start up procedure will finish in 20 ms.</t>
  </si>
  <si>
    <t>For the high limit, if the current measurement of any phase is greater than 25 A for 2 consecutive sampling cycles (fs = 50 kHz, every second switching cycle) then the converter shuts down.</t>
  </si>
  <si>
    <t xml:space="preserve">If a fault condition is triggered then the converter will enter into a latch fault condition. </t>
  </si>
  <si>
    <t>In order to restart the converter and clear the fault the input voltage should be &lt; 40 V.</t>
  </si>
  <si>
    <t>The above operating and protection limits can be configured by adjusting accordingly the definitions as shown on the figure.</t>
  </si>
  <si>
    <t>Consider any hardware limitations applied before any change.</t>
  </si>
  <si>
    <t>For the low limit, if the current measurement of any phase is greater than 22 A for 15 consecutive sampling cycles (fs = 50 kHz, every second switching cycle) then the converter shuts down.</t>
  </si>
  <si>
    <t>&lt; 250 mV (@ the nominal operating point)</t>
  </si>
  <si>
    <t>User LEDs operation</t>
  </si>
  <si>
    <t>Converter State</t>
  </si>
  <si>
    <t>LED operation</t>
  </si>
  <si>
    <t>Normal operation</t>
  </si>
  <si>
    <t>Green LED</t>
  </si>
  <si>
    <t>Red LED</t>
  </si>
  <si>
    <t>ON</t>
  </si>
  <si>
    <t>OFF</t>
  </si>
  <si>
    <t>Vin Overvoltage protection</t>
  </si>
  <si>
    <t>Blink: 0.5 sec ON, 0.5 sec OFF,  0.5 sec ON..</t>
  </si>
  <si>
    <t>Vin Undervoltage protection</t>
  </si>
  <si>
    <t>Blink: 1 sec ON, 1 sec OFF,  1 sec ON..</t>
  </si>
  <si>
    <t>Vout Undervoltage protection</t>
  </si>
  <si>
    <t>Vout Overvoltage protection</t>
  </si>
  <si>
    <t>Overcurrent protection</t>
  </si>
  <si>
    <t>Over temperature protection</t>
  </si>
  <si>
    <t xml:space="preserve"> ON</t>
  </si>
  <si>
    <t>Converter Physical Dimensions</t>
  </si>
  <si>
    <t>Length</t>
  </si>
  <si>
    <t>mm</t>
  </si>
  <si>
    <t>Width</t>
  </si>
  <si>
    <t>Height</t>
  </si>
  <si>
    <t>Volume</t>
  </si>
  <si>
    <t>in^3</t>
  </si>
  <si>
    <t>Power density</t>
  </si>
  <si>
    <t>W/in^3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</si>
</sst>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0" fontId="2" fillId="2" borderId="0" xfId="0" applyFont="1" applyFill="1"/>
    <xf numFmtId="11" fontId="2" fillId="0" borderId="0" xfId="0" applyNumberFormat="1" applyFont="1"/>
    <xf numFmtId="0" fontId="2" fillId="2" borderId="1" xfId="0" applyFont="1" applyFill="1" applyBorder="1"/>
    <xf numFmtId="0" fontId="2" fillId="3" borderId="0" xfId="0" applyFont="1" applyFill="1"/>
    <xf numFmtId="0" fontId="2" fillId="3" borderId="1" xfId="0" applyFont="1" applyFill="1" applyBorder="1"/>
    <xf numFmtId="0" fontId="2" fillId="4" borderId="0" xfId="0" applyFont="1" applyFill="1"/>
    <xf numFmtId="0" fontId="3" fillId="0" borderId="0" xfId="0" applyFont="1"/>
    <xf numFmtId="0" fontId="2" fillId="0" borderId="2" xfId="0" applyFont="1" applyBorder="1"/>
    <xf numFmtId="9" fontId="2" fillId="0" borderId="2" xfId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3" xfId="0" applyFont="1" applyBorder="1"/>
    <xf numFmtId="0" fontId="9" fillId="0" borderId="6" xfId="0" applyFont="1" applyBorder="1"/>
    <xf numFmtId="0" fontId="9" fillId="0" borderId="0" xfId="0" applyFont="1"/>
    <xf numFmtId="0" fontId="9" fillId="0" borderId="7" xfId="0" applyFont="1" applyBorder="1"/>
    <xf numFmtId="0" fontId="9" fillId="0" borderId="6" xfId="0" applyFont="1" applyBorder="1" applyAlignment="1">
      <alignment horizontal="left"/>
    </xf>
    <xf numFmtId="0" fontId="9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0" fontId="10" fillId="0" borderId="0" xfId="0" applyFont="1"/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</a:t>
            </a:r>
            <a:r>
              <a:rPr lang="en-US" baseline="0"/>
              <a:t> = f(Temp)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[1]Φύλλο1!$A$2:$A$35</c:f>
              <c:numCache>
                <c:formatCode>General</c:formatCode>
                <c:ptCount val="34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-15</c:v>
                </c:pt>
                <c:pt idx="6">
                  <c:v>-10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</c:numCache>
            </c:numRef>
          </c:xVal>
          <c:yVal>
            <c:numRef>
              <c:f>[1]Φύλλο1!$C$2:$C$35</c:f>
              <c:numCache>
                <c:formatCode>General</c:formatCode>
                <c:ptCount val="34"/>
                <c:pt idx="0">
                  <c:v>205.2</c:v>
                </c:pt>
                <c:pt idx="1">
                  <c:v>154.80000000000001</c:v>
                </c:pt>
                <c:pt idx="2">
                  <c:v>117.89999999999999</c:v>
                </c:pt>
                <c:pt idx="3">
                  <c:v>90.690000000000012</c:v>
                </c:pt>
                <c:pt idx="4">
                  <c:v>70.37</c:v>
                </c:pt>
                <c:pt idx="5">
                  <c:v>55.069999999999993</c:v>
                </c:pt>
                <c:pt idx="6">
                  <c:v>43.440000000000005</c:v>
                </c:pt>
                <c:pt idx="7">
                  <c:v>34.53</c:v>
                </c:pt>
                <c:pt idx="8">
                  <c:v>27.639999999999997</c:v>
                </c:pt>
                <c:pt idx="9">
                  <c:v>22.27</c:v>
                </c:pt>
                <c:pt idx="10">
                  <c:v>18.060000000000002</c:v>
                </c:pt>
                <c:pt idx="11">
                  <c:v>14.74</c:v>
                </c:pt>
                <c:pt idx="12">
                  <c:v>12.110000000000001</c:v>
                </c:pt>
                <c:pt idx="13">
                  <c:v>10</c:v>
                </c:pt>
                <c:pt idx="14">
                  <c:v>8.3089999999999993</c:v>
                </c:pt>
                <c:pt idx="15">
                  <c:v>6.9410000000000007</c:v>
                </c:pt>
                <c:pt idx="16">
                  <c:v>5.8279999999999994</c:v>
                </c:pt>
                <c:pt idx="17">
                  <c:v>4.9159999999999995</c:v>
                </c:pt>
                <c:pt idx="18">
                  <c:v>4.165</c:v>
                </c:pt>
                <c:pt idx="19">
                  <c:v>3.5430000000000001</c:v>
                </c:pt>
                <c:pt idx="20">
                  <c:v>3.0270000000000001</c:v>
                </c:pt>
                <c:pt idx="21">
                  <c:v>2.5950000000000002</c:v>
                </c:pt>
                <c:pt idx="22">
                  <c:v>2.2330000000000001</c:v>
                </c:pt>
                <c:pt idx="23">
                  <c:v>1.9289999999999998</c:v>
                </c:pt>
                <c:pt idx="24">
                  <c:v>1.6719999999999999</c:v>
                </c:pt>
                <c:pt idx="25">
                  <c:v>1.4510000000000001</c:v>
                </c:pt>
                <c:pt idx="26">
                  <c:v>1.2609999999999999</c:v>
                </c:pt>
                <c:pt idx="27">
                  <c:v>1.097</c:v>
                </c:pt>
                <c:pt idx="28">
                  <c:v>0.95630000000000004</c:v>
                </c:pt>
                <c:pt idx="29">
                  <c:v>0.83570000000000011</c:v>
                </c:pt>
                <c:pt idx="30">
                  <c:v>0.73170000000000002</c:v>
                </c:pt>
                <c:pt idx="31">
                  <c:v>0.6421</c:v>
                </c:pt>
                <c:pt idx="32">
                  <c:v>0.56500000000000006</c:v>
                </c:pt>
                <c:pt idx="33">
                  <c:v>0.49860000000000004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9-4E98-BA5C-DCA0D7B4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02600"/>
        <c:axId val="802908000"/>
      </c:scatterChart>
      <c:valAx>
        <c:axId val="80290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08000"/>
        <c:crosses val="autoZero"/>
        <c:crossBetween val="midCat"/>
      </c:valAx>
      <c:valAx>
        <c:axId val="8029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0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Vdiv = f(Temp)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5142169728783949E-2"/>
                  <c:y val="-0.20874999999999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[1]Φύλλο1!$A$2:$A$35</c:f>
              <c:numCache>
                <c:formatCode>General</c:formatCode>
                <c:ptCount val="34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-15</c:v>
                </c:pt>
                <c:pt idx="6">
                  <c:v>-10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</c:numCache>
            </c:numRef>
          </c:xVal>
          <c:yVal>
            <c:numRef>
              <c:f>[1]Φύλλο1!$E$2:$E$35</c:f>
              <c:numCache>
                <c:formatCode>General</c:formatCode>
                <c:ptCount val="34"/>
                <c:pt idx="0">
                  <c:v>1.3267241379310344</c:v>
                </c:pt>
                <c:pt idx="1">
                  <c:v>1.2471679687500001</c:v>
                </c:pt>
                <c:pt idx="2">
                  <c:v>1.1586360929124477</c:v>
                </c:pt>
                <c:pt idx="3">
                  <c:v>1.063604378420641</c:v>
                </c:pt>
                <c:pt idx="4">
                  <c:v>0.96461327573315614</c:v>
                </c:pt>
                <c:pt idx="5">
                  <c:v>0.86480917483582354</c:v>
                </c:pt>
                <c:pt idx="6">
                  <c:v>0.76708047945205482</c:v>
                </c:pt>
                <c:pt idx="7">
                  <c:v>0.67401514255293971</c:v>
                </c:pt>
                <c:pt idx="8">
                  <c:v>0.58740340030911875</c:v>
                </c:pt>
                <c:pt idx="9">
                  <c:v>0.50844748858447486</c:v>
                </c:pt>
                <c:pt idx="10">
                  <c:v>0.43783426388480756</c:v>
                </c:pt>
                <c:pt idx="11">
                  <c:v>0.37567191844300279</c:v>
                </c:pt>
                <c:pt idx="12">
                  <c:v>0.32171147963290936</c:v>
                </c:pt>
                <c:pt idx="13">
                  <c:v>0.27499999999999997</c:v>
                </c:pt>
                <c:pt idx="14">
                  <c:v>0.23512408033065221</c:v>
                </c:pt>
                <c:pt idx="15">
                  <c:v>0.20113187334258267</c:v>
                </c:pt>
                <c:pt idx="16">
                  <c:v>0.17224690119653216</c:v>
                </c:pt>
                <c:pt idx="17">
                  <c:v>0.14770558671425446</c:v>
                </c:pt>
                <c:pt idx="18">
                  <c:v>0.12687621157574078</c:v>
                </c:pt>
                <c:pt idx="19">
                  <c:v>0.10918233942812319</c:v>
                </c:pt>
                <c:pt idx="20">
                  <c:v>9.4188809474418669E-2</c:v>
                </c:pt>
                <c:pt idx="21">
                  <c:v>8.1409829831733047E-2</c:v>
                </c:pt>
                <c:pt idx="22">
                  <c:v>7.0538739877089196E-2</c:v>
                </c:pt>
                <c:pt idx="23">
                  <c:v>6.1292341466232733E-2</c:v>
                </c:pt>
                <c:pt idx="24">
                  <c:v>5.3390617742684617E-2</c:v>
                </c:pt>
                <c:pt idx="25">
                  <c:v>4.6532623272628325E-2</c:v>
                </c:pt>
                <c:pt idx="26">
                  <c:v>4.0589336922806814E-2</c:v>
                </c:pt>
                <c:pt idx="27">
                  <c:v>3.5423801788754726E-2</c:v>
                </c:pt>
                <c:pt idx="28">
                  <c:v>3.0965650959743938E-2</c:v>
                </c:pt>
                <c:pt idx="29">
                  <c:v>2.7124737143385456E-2</c:v>
                </c:pt>
                <c:pt idx="30">
                  <c:v>2.3797842374688804E-2</c:v>
                </c:pt>
                <c:pt idx="31">
                  <c:v>2.092063717736823E-2</c:v>
                </c:pt>
                <c:pt idx="32">
                  <c:v>1.8436665677840403E-2</c:v>
                </c:pt>
                <c:pt idx="33">
                  <c:v>1.6291342730293513E-2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8A-4D7B-B7B0-7EC640899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59272"/>
        <c:axId val="861761432"/>
      </c:scatterChart>
      <c:valAx>
        <c:axId val="8617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61432"/>
        <c:crosses val="autoZero"/>
        <c:crossBetween val="midCat"/>
      </c:valAx>
      <c:valAx>
        <c:axId val="8617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5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ADC=f(Temp)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089585836286275"/>
                  <c:y val="-0.44909481571862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[1]Φύλλο1!$H$2:$H$35</c:f>
              <c:numCache>
                <c:formatCode>General</c:formatCode>
                <c:ptCount val="34"/>
                <c:pt idx="0">
                  <c:v>1810.9784482758621</c:v>
                </c:pt>
                <c:pt idx="1">
                  <c:v>1702.3842773437502</c:v>
                </c:pt>
                <c:pt idx="2">
                  <c:v>1581.5382668254913</c:v>
                </c:pt>
                <c:pt idx="3">
                  <c:v>1451.819976544175</c:v>
                </c:pt>
                <c:pt idx="4">
                  <c:v>1316.6971213757581</c:v>
                </c:pt>
                <c:pt idx="5">
                  <c:v>1180.4645236508991</c:v>
                </c:pt>
                <c:pt idx="6">
                  <c:v>1047.0648544520548</c:v>
                </c:pt>
                <c:pt idx="7">
                  <c:v>920.03066958476268</c:v>
                </c:pt>
                <c:pt idx="8">
                  <c:v>801.80564142194714</c:v>
                </c:pt>
                <c:pt idx="9">
                  <c:v>694.03082191780823</c:v>
                </c:pt>
                <c:pt idx="10">
                  <c:v>597.64377020276231</c:v>
                </c:pt>
                <c:pt idx="11">
                  <c:v>512.79216867469881</c:v>
                </c:pt>
                <c:pt idx="12">
                  <c:v>439.13616969892126</c:v>
                </c:pt>
                <c:pt idx="13">
                  <c:v>375.37499999999994</c:v>
                </c:pt>
                <c:pt idx="14">
                  <c:v>320.94436965134025</c:v>
                </c:pt>
                <c:pt idx="15">
                  <c:v>274.54500711262534</c:v>
                </c:pt>
                <c:pt idx="16">
                  <c:v>235.11702013326638</c:v>
                </c:pt>
                <c:pt idx="17">
                  <c:v>201.61812586495736</c:v>
                </c:pt>
                <c:pt idx="18">
                  <c:v>173.18602880088613</c:v>
                </c:pt>
                <c:pt idx="19">
                  <c:v>149.03389331938817</c:v>
                </c:pt>
                <c:pt idx="20">
                  <c:v>128.56772493258148</c:v>
                </c:pt>
                <c:pt idx="21">
                  <c:v>111.12441772031561</c:v>
                </c:pt>
                <c:pt idx="22">
                  <c:v>96.285379932226761</c:v>
                </c:pt>
                <c:pt idx="23">
                  <c:v>83.664046101407678</c:v>
                </c:pt>
                <c:pt idx="24">
                  <c:v>72.878193218764508</c:v>
                </c:pt>
                <c:pt idx="25">
                  <c:v>63.517030767137662</c:v>
                </c:pt>
                <c:pt idx="26">
                  <c:v>55.404444899631301</c:v>
                </c:pt>
                <c:pt idx="27">
                  <c:v>48.353489441650197</c:v>
                </c:pt>
                <c:pt idx="28">
                  <c:v>42.268113560050473</c:v>
                </c:pt>
                <c:pt idx="29">
                  <c:v>37.025266200721148</c:v>
                </c:pt>
                <c:pt idx="30">
                  <c:v>32.484054841450217</c:v>
                </c:pt>
                <c:pt idx="31">
                  <c:v>28.556669747107634</c:v>
                </c:pt>
                <c:pt idx="32">
                  <c:v>25.166048650252151</c:v>
                </c:pt>
                <c:pt idx="33">
                  <c:v>22.237682826850644</c:v>
                </c:pt>
              </c:numCache>
            </c:numRef>
          </c:xVal>
          <c:yVal>
            <c:numRef>
              <c:f>[1]Φύλλο1!$A$2:$A$35</c:f>
              <c:numCache>
                <c:formatCode>General</c:formatCode>
                <c:ptCount val="34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-15</c:v>
                </c:pt>
                <c:pt idx="6">
                  <c:v>-10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D-4BFE-9462-CD88E1B30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02016"/>
        <c:axId val="861102376"/>
      </c:scatterChart>
      <c:valAx>
        <c:axId val="8611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02376"/>
        <c:crosses val="autoZero"/>
        <c:crossBetween val="midCat"/>
      </c:valAx>
      <c:valAx>
        <c:axId val="86110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0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vs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[1]Φύλλο1!$C$44:$C$45</c:f>
              <c:numCache>
                <c:formatCode>General</c:formatCode>
                <c:ptCount val="2"/>
                <c:pt idx="0">
                  <c:v>45</c:v>
                </c:pt>
                <c:pt idx="1">
                  <c:v>80</c:v>
                </c:pt>
              </c:numCache>
            </c:numRef>
          </c:xVal>
          <c:yVal>
            <c:numRef>
              <c:f>[1]Φύλλο1!$D$44:$D$45</c:f>
              <c:numCache>
                <c:formatCode>General</c:formatCode>
                <c:ptCount val="2"/>
                <c:pt idx="0">
                  <c:v>0.25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1-4356-815C-6E5BE98D8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37080"/>
        <c:axId val="804637440"/>
      </c:scatterChart>
      <c:valAx>
        <c:axId val="80463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37440"/>
        <c:crosses val="autoZero"/>
        <c:crossBetween val="midCat"/>
      </c:valAx>
      <c:valAx>
        <c:axId val="8046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3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3" Type="http://schemas.openxmlformats.org/officeDocument/2006/relationships/image" Target="../media/image35.png"/><Relationship Id="rId7" Type="http://schemas.openxmlformats.org/officeDocument/2006/relationships/image" Target="../media/image39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Relationship Id="rId9" Type="http://schemas.openxmlformats.org/officeDocument/2006/relationships/image" Target="../media/image4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png"/><Relationship Id="rId3" Type="http://schemas.openxmlformats.org/officeDocument/2006/relationships/chart" Target="../charts/chart2.xml"/><Relationship Id="rId7" Type="http://schemas.openxmlformats.org/officeDocument/2006/relationships/image" Target="../media/image44.png"/><Relationship Id="rId2" Type="http://schemas.openxmlformats.org/officeDocument/2006/relationships/chart" Target="../charts/chart1.xml"/><Relationship Id="rId1" Type="http://schemas.openxmlformats.org/officeDocument/2006/relationships/image" Target="../media/image42.png"/><Relationship Id="rId6" Type="http://schemas.openxmlformats.org/officeDocument/2006/relationships/chart" Target="../charts/chart4.xml"/><Relationship Id="rId11" Type="http://schemas.openxmlformats.org/officeDocument/2006/relationships/image" Target="../media/image48.png"/><Relationship Id="rId5" Type="http://schemas.openxmlformats.org/officeDocument/2006/relationships/image" Target="../media/image43.png"/><Relationship Id="rId10" Type="http://schemas.openxmlformats.org/officeDocument/2006/relationships/image" Target="../media/image47.png"/><Relationship Id="rId4" Type="http://schemas.openxmlformats.org/officeDocument/2006/relationships/chart" Target="../charts/chart3.xml"/><Relationship Id="rId9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</xdr:colOff>
      <xdr:row>12</xdr:row>
      <xdr:rowOff>19050</xdr:rowOff>
    </xdr:from>
    <xdr:to>
      <xdr:col>24</xdr:col>
      <xdr:colOff>85507</xdr:colOff>
      <xdr:row>27</xdr:row>
      <xdr:rowOff>248093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88CD4C-6EA0-2F73-4484-F332F4F62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7075" y="2495550"/>
          <a:ext cx="6468378" cy="3172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2</xdr:col>
      <xdr:colOff>1666631</xdr:colOff>
      <xdr:row>58</xdr:row>
      <xdr:rowOff>1018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765EB7-84D5-77F5-AF99-FF8CE6A5D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05525"/>
          <a:ext cx="6428571" cy="5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1792941</xdr:colOff>
      <xdr:row>30</xdr:row>
      <xdr:rowOff>44823</xdr:rowOff>
    </xdr:from>
    <xdr:to>
      <xdr:col>13</xdr:col>
      <xdr:colOff>599143</xdr:colOff>
      <xdr:row>56</xdr:row>
      <xdr:rowOff>25156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B9F68B-E097-3BD0-F610-B3DBC405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4235" y="5950323"/>
          <a:ext cx="7457143" cy="4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86592</xdr:rowOff>
    </xdr:from>
    <xdr:to>
      <xdr:col>12</xdr:col>
      <xdr:colOff>188016</xdr:colOff>
      <xdr:row>19</xdr:row>
      <xdr:rowOff>138545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BB2A32-C885-796B-644A-4939059D7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64228"/>
          <a:ext cx="7461652" cy="4468090"/>
        </a:xfrm>
        <a:prstGeom prst="rect">
          <a:avLst/>
        </a:prstGeom>
      </xdr:spPr>
    </xdr:pic>
    <xdr:clientData/>
  </xdr:twoCellAnchor>
  <xdr:twoCellAnchor editAs="oneCell">
    <xdr:from>
      <xdr:col>12</xdr:col>
      <xdr:colOff>294409</xdr:colOff>
      <xdr:row>4</xdr:row>
      <xdr:rowOff>69273</xdr:rowOff>
    </xdr:from>
    <xdr:to>
      <xdr:col>25</xdr:col>
      <xdr:colOff>16647</xdr:colOff>
      <xdr:row>19</xdr:row>
      <xdr:rowOff>225774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98CE9C-496B-D0E0-3650-13FC517FF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8045" y="1246909"/>
          <a:ext cx="7602011" cy="45726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69273</xdr:rowOff>
    </xdr:from>
    <xdr:to>
      <xdr:col>12</xdr:col>
      <xdr:colOff>328375</xdr:colOff>
      <xdr:row>38</xdr:row>
      <xdr:rowOff>244828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9C70C9-E8A6-4558-3743-038C54C9F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40682"/>
          <a:ext cx="7602011" cy="459169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25</xdr:col>
      <xdr:colOff>356954</xdr:colOff>
      <xdr:row>38</xdr:row>
      <xdr:rowOff>175555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AF3192-9A08-3F0C-37E1-960B0EBB4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79773" y="6771409"/>
          <a:ext cx="7630590" cy="4591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12</xdr:col>
      <xdr:colOff>328375</xdr:colOff>
      <xdr:row>58</xdr:row>
      <xdr:rowOff>127923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1ED356-F34B-9968-6C40-A1A9E73F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659591"/>
          <a:ext cx="7602011" cy="454405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25</xdr:col>
      <xdr:colOff>261691</xdr:colOff>
      <xdr:row>58</xdr:row>
      <xdr:rowOff>156502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D12203-6A8E-C443-1199-5693CE317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79773" y="12659591"/>
          <a:ext cx="7535327" cy="45726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12</xdr:col>
      <xdr:colOff>328375</xdr:colOff>
      <xdr:row>77</xdr:row>
      <xdr:rowOff>175555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6035BD-13ED-3D48-ADBF-1EEAC336E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8253364"/>
          <a:ext cx="7602011" cy="459169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62</xdr:row>
      <xdr:rowOff>0</xdr:rowOff>
    </xdr:from>
    <xdr:to>
      <xdr:col>25</xdr:col>
      <xdr:colOff>347428</xdr:colOff>
      <xdr:row>77</xdr:row>
      <xdr:rowOff>185081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1939C4-730D-A3AA-3DE5-21287BCD2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79773" y="18253364"/>
          <a:ext cx="7621064" cy="4601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12</xdr:col>
      <xdr:colOff>309322</xdr:colOff>
      <xdr:row>96</xdr:row>
      <xdr:rowOff>127922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CF1D7E8-01BD-4BC8-33C5-84CFA2354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3847136"/>
          <a:ext cx="7582958" cy="4544059"/>
        </a:xfrm>
        <a:prstGeom prst="rect">
          <a:avLst/>
        </a:prstGeom>
      </xdr:spPr>
    </xdr:pic>
    <xdr:clientData/>
  </xdr:twoCellAnchor>
  <xdr:twoCellAnchor editAs="oneCell">
    <xdr:from>
      <xdr:col>13</xdr:col>
      <xdr:colOff>86590</xdr:colOff>
      <xdr:row>81</xdr:row>
      <xdr:rowOff>17319</xdr:rowOff>
    </xdr:from>
    <xdr:to>
      <xdr:col>25</xdr:col>
      <xdr:colOff>510228</xdr:colOff>
      <xdr:row>96</xdr:row>
      <xdr:rowOff>211925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FE9A444-9377-8F23-6E8C-9BD1970EC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66363" y="23864455"/>
          <a:ext cx="7697274" cy="461074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100</xdr:row>
      <xdr:rowOff>0</xdr:rowOff>
    </xdr:from>
    <xdr:to>
      <xdr:col>25</xdr:col>
      <xdr:colOff>309322</xdr:colOff>
      <xdr:row>115</xdr:row>
      <xdr:rowOff>166028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968CBB5-BD8C-E9AD-B388-41D48352D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79773" y="29440909"/>
          <a:ext cx="7582958" cy="45821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12</xdr:col>
      <xdr:colOff>452217</xdr:colOff>
      <xdr:row>115</xdr:row>
      <xdr:rowOff>194607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C84E6C8-938F-0A2F-EE38-9F40ACC94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9440909"/>
          <a:ext cx="7725853" cy="46107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12</xdr:col>
      <xdr:colOff>318849</xdr:colOff>
      <xdr:row>134</xdr:row>
      <xdr:rowOff>127923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FD59950-295F-41B4-B30D-5C41C0F1E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5034682"/>
          <a:ext cx="7592485" cy="454405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119</xdr:row>
      <xdr:rowOff>0</xdr:rowOff>
    </xdr:from>
    <xdr:to>
      <xdr:col>25</xdr:col>
      <xdr:colOff>376007</xdr:colOff>
      <xdr:row>134</xdr:row>
      <xdr:rowOff>185081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9B5AEAD-BACC-B40D-0D3A-3399EC508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879773" y="35034682"/>
          <a:ext cx="7649643" cy="46012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57150</xdr:rowOff>
    </xdr:from>
    <xdr:to>
      <xdr:col>11</xdr:col>
      <xdr:colOff>401110</xdr:colOff>
      <xdr:row>32</xdr:row>
      <xdr:rowOff>67314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B29ABB-EDF1-BEE6-E6A6-6065E671E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81150"/>
          <a:ext cx="7592485" cy="45821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123825</xdr:rowOff>
    </xdr:from>
    <xdr:to>
      <xdr:col>11</xdr:col>
      <xdr:colOff>410636</xdr:colOff>
      <xdr:row>58</xdr:row>
      <xdr:rowOff>153042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873A30-6136-361A-FD1F-7AAA4576E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00825"/>
          <a:ext cx="7602011" cy="4601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85725</xdr:rowOff>
    </xdr:from>
    <xdr:to>
      <xdr:col>11</xdr:col>
      <xdr:colOff>496373</xdr:colOff>
      <xdr:row>85</xdr:row>
      <xdr:rowOff>105416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1A492C-84E9-B818-244B-7715BCEEC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706225"/>
          <a:ext cx="7687748" cy="4591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38100</xdr:rowOff>
    </xdr:from>
    <xdr:to>
      <xdr:col>11</xdr:col>
      <xdr:colOff>496373</xdr:colOff>
      <xdr:row>112</xdr:row>
      <xdr:rowOff>29212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D7957B-FEBA-C418-6A54-C8F2A03AE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802100"/>
          <a:ext cx="7687748" cy="456311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88</xdr:row>
      <xdr:rowOff>95250</xdr:rowOff>
    </xdr:from>
    <xdr:to>
      <xdr:col>24</xdr:col>
      <xdr:colOff>273207</xdr:colOff>
      <xdr:row>112</xdr:row>
      <xdr:rowOff>57783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76A802-590E-0A29-6411-54A6B8610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37714" y="16859250"/>
          <a:ext cx="7621064" cy="4534533"/>
        </a:xfrm>
        <a:prstGeom prst="rect">
          <a:avLst/>
        </a:prstGeom>
      </xdr:spPr>
    </xdr:pic>
    <xdr:clientData/>
  </xdr:twoCellAnchor>
  <xdr:twoCellAnchor editAs="oneCell">
    <xdr:from>
      <xdr:col>24</xdr:col>
      <xdr:colOff>421821</xdr:colOff>
      <xdr:row>88</xdr:row>
      <xdr:rowOff>27214</xdr:rowOff>
    </xdr:from>
    <xdr:to>
      <xdr:col>37</xdr:col>
      <xdr:colOff>168443</xdr:colOff>
      <xdr:row>112</xdr:row>
      <xdr:rowOff>94536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98ACA1-C597-654D-02F6-90A3D2FEC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07392" y="16791214"/>
          <a:ext cx="7706801" cy="46393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173181</xdr:rowOff>
    </xdr:from>
    <xdr:to>
      <xdr:col>11</xdr:col>
      <xdr:colOff>528401</xdr:colOff>
      <xdr:row>33</xdr:row>
      <xdr:rowOff>30951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355712-3DDE-BDBD-F8DB-D673C188E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97181"/>
          <a:ext cx="7611537" cy="4620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173182</xdr:rowOff>
    </xdr:from>
    <xdr:to>
      <xdr:col>11</xdr:col>
      <xdr:colOff>556980</xdr:colOff>
      <xdr:row>60</xdr:row>
      <xdr:rowOff>145241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F5030A-5A47-8949-C10B-70BA60B77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31182"/>
          <a:ext cx="7640116" cy="4544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17319</xdr:rowOff>
    </xdr:from>
    <xdr:to>
      <xdr:col>11</xdr:col>
      <xdr:colOff>528401</xdr:colOff>
      <xdr:row>87</xdr:row>
      <xdr:rowOff>56062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5FCB9B-14D3-1781-E8CB-D228CE529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018819"/>
          <a:ext cx="7611537" cy="46107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142875</xdr:rowOff>
    </xdr:from>
    <xdr:to>
      <xdr:col>11</xdr:col>
      <xdr:colOff>467785</xdr:colOff>
      <xdr:row>32</xdr:row>
      <xdr:rowOff>172092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C7910D-1166-E527-F089-CF99EBE4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66875"/>
          <a:ext cx="7592485" cy="4601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66675</xdr:rowOff>
    </xdr:from>
    <xdr:to>
      <xdr:col>11</xdr:col>
      <xdr:colOff>534469</xdr:colOff>
      <xdr:row>60</xdr:row>
      <xdr:rowOff>86366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3C3939-E2B8-E27A-3AD9-EA8931CCA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24675"/>
          <a:ext cx="7659169" cy="4591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28575</xdr:rowOff>
    </xdr:from>
    <xdr:to>
      <xdr:col>11</xdr:col>
      <xdr:colOff>486837</xdr:colOff>
      <xdr:row>87</xdr:row>
      <xdr:rowOff>76845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5FB53B-7112-2430-2387-E15BD6A18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030075"/>
          <a:ext cx="7611537" cy="4620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114300</xdr:rowOff>
    </xdr:from>
    <xdr:to>
      <xdr:col>11</xdr:col>
      <xdr:colOff>505890</xdr:colOff>
      <xdr:row>114</xdr:row>
      <xdr:rowOff>114938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068AC8-6021-A607-9D73-DA29E9013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259300"/>
          <a:ext cx="7630590" cy="45726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11</xdr:col>
      <xdr:colOff>524943</xdr:colOff>
      <xdr:row>141</xdr:row>
      <xdr:rowOff>181612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CF2894-4ABE-B433-C1A8-82470DC32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2479000"/>
          <a:ext cx="7649643" cy="456311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118</xdr:row>
      <xdr:rowOff>0</xdr:rowOff>
    </xdr:from>
    <xdr:to>
      <xdr:col>24</xdr:col>
      <xdr:colOff>382074</xdr:colOff>
      <xdr:row>142</xdr:row>
      <xdr:rowOff>638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33FF21-1372-3427-EC7B-0F95452CC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34300" y="22479000"/>
          <a:ext cx="7697274" cy="45726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28575</xdr:rowOff>
    </xdr:from>
    <xdr:to>
      <xdr:col>11</xdr:col>
      <xdr:colOff>515411</xdr:colOff>
      <xdr:row>31</xdr:row>
      <xdr:rowOff>19687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81DBB9-9594-07F5-EA89-877B22ADC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62075"/>
          <a:ext cx="7602011" cy="45631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28575</xdr:rowOff>
    </xdr:from>
    <xdr:to>
      <xdr:col>11</xdr:col>
      <xdr:colOff>515411</xdr:colOff>
      <xdr:row>57</xdr:row>
      <xdr:rowOff>19687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5BB523-4A1E-81DD-33B0-E1E4F2C78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315075"/>
          <a:ext cx="7602011" cy="45631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57150</xdr:rowOff>
    </xdr:from>
    <xdr:to>
      <xdr:col>11</xdr:col>
      <xdr:colOff>534464</xdr:colOff>
      <xdr:row>83</xdr:row>
      <xdr:rowOff>48262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062A40-35B6-500F-6847-E409E26C7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296650"/>
          <a:ext cx="7621064" cy="45631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38100</xdr:rowOff>
    </xdr:from>
    <xdr:to>
      <xdr:col>11</xdr:col>
      <xdr:colOff>582095</xdr:colOff>
      <xdr:row>108</xdr:row>
      <xdr:rowOff>172080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99227C-B6F8-E8A0-A89E-B47316A07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230600"/>
          <a:ext cx="7668695" cy="4515480"/>
        </a:xfrm>
        <a:prstGeom prst="rect">
          <a:avLst/>
        </a:prstGeom>
      </xdr:spPr>
    </xdr:pic>
    <xdr:clientData/>
  </xdr:twoCellAnchor>
  <xdr:twoCellAnchor editAs="oneCell">
    <xdr:from>
      <xdr:col>15</xdr:col>
      <xdr:colOff>496166</xdr:colOff>
      <xdr:row>2</xdr:row>
      <xdr:rowOff>121227</xdr:rowOff>
    </xdr:from>
    <xdr:to>
      <xdr:col>34</xdr:col>
      <xdr:colOff>199480</xdr:colOff>
      <xdr:row>17</xdr:row>
      <xdr:rowOff>92298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E529E4-5895-D4B0-2243-4A1F2B96E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69211" y="554182"/>
          <a:ext cx="11219905" cy="2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103909</xdr:rowOff>
    </xdr:from>
    <xdr:to>
      <xdr:col>11</xdr:col>
      <xdr:colOff>572564</xdr:colOff>
      <xdr:row>135</xdr:row>
      <xdr:rowOff>44801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D85E253-20EE-37DD-0E61-CDDA9247B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301364"/>
          <a:ext cx="7621064" cy="45821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121227</xdr:rowOff>
    </xdr:from>
    <xdr:to>
      <xdr:col>11</xdr:col>
      <xdr:colOff>553511</xdr:colOff>
      <xdr:row>162</xdr:row>
      <xdr:rowOff>121865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277080-1841-442F-1A20-71B2D6022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6531454"/>
          <a:ext cx="7602011" cy="45726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69273</xdr:rowOff>
    </xdr:from>
    <xdr:to>
      <xdr:col>11</xdr:col>
      <xdr:colOff>601143</xdr:colOff>
      <xdr:row>189</xdr:row>
      <xdr:rowOff>41332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467F3A1-FCD6-AEC9-9422-E64A7F299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1623000"/>
          <a:ext cx="7649643" cy="4544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191</xdr:row>
      <xdr:rowOff>86591</xdr:rowOff>
    </xdr:from>
    <xdr:to>
      <xdr:col>11</xdr:col>
      <xdr:colOff>505879</xdr:colOff>
      <xdr:row>215</xdr:row>
      <xdr:rowOff>96755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885CA94-FE30-B1E5-04C2-A5BFA7BE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6593318"/>
          <a:ext cx="7554379" cy="45821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</xdr:row>
      <xdr:rowOff>119062</xdr:rowOff>
    </xdr:from>
    <xdr:to>
      <xdr:col>12</xdr:col>
      <xdr:colOff>230085</xdr:colOff>
      <xdr:row>23</xdr:row>
      <xdr:rowOff>197836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EF99AB-5D1D-50D3-BE4B-C8A9FFAC3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00062"/>
          <a:ext cx="10802835" cy="593015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781050</xdr:colOff>
      <xdr:row>9</xdr:row>
      <xdr:rowOff>142874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4D11B42-5298-F944-2C09-A25B75FB80FB}"/>
            </a:ext>
          </a:extLst>
        </xdr:cNvPr>
        <xdr:cNvSpPr/>
      </xdr:nvSpPr>
      <xdr:spPr>
        <a:xfrm>
          <a:off x="0" y="1047750"/>
          <a:ext cx="781050" cy="1452562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733424</xdr:colOff>
      <xdr:row>4</xdr:row>
      <xdr:rowOff>214312</xdr:rowOff>
    </xdr:from>
    <xdr:to>
      <xdr:col>5</xdr:col>
      <xdr:colOff>419099</xdr:colOff>
      <xdr:row>9</xdr:row>
      <xdr:rowOff>190501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57E8307-7BF3-4F15-9AFE-E4F136AC2DF6}"/>
            </a:ext>
          </a:extLst>
        </xdr:cNvPr>
        <xdr:cNvSpPr/>
      </xdr:nvSpPr>
      <xdr:spPr>
        <a:xfrm>
          <a:off x="5376862" y="1262062"/>
          <a:ext cx="781050" cy="128587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510021</xdr:colOff>
      <xdr:row>36</xdr:row>
      <xdr:rowOff>148502</xdr:rowOff>
    </xdr:from>
    <xdr:to>
      <xdr:col>28</xdr:col>
      <xdr:colOff>176645</xdr:colOff>
      <xdr:row>51</xdr:row>
      <xdr:rowOff>34202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F33698-8CCD-4351-A463-CF207ED28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595312</xdr:colOff>
      <xdr:row>53</xdr:row>
      <xdr:rowOff>80962</xdr:rowOff>
    </xdr:from>
    <xdr:to>
      <xdr:col>19</xdr:col>
      <xdr:colOff>42862</xdr:colOff>
      <xdr:row>67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774E15-703A-4262-86DF-62EFEE4DB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36</xdr:row>
      <xdr:rowOff>128587</xdr:rowOff>
    </xdr:from>
    <xdr:to>
      <xdr:col>19</xdr:col>
      <xdr:colOff>76200</xdr:colOff>
      <xdr:row>51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AFA088-8C71-420A-973A-408E2AFD2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313763</xdr:colOff>
      <xdr:row>53</xdr:row>
      <xdr:rowOff>156882</xdr:rowOff>
    </xdr:from>
    <xdr:to>
      <xdr:col>28</xdr:col>
      <xdr:colOff>467591</xdr:colOff>
      <xdr:row>69</xdr:row>
      <xdr:rowOff>20337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C28DFAB-C269-4DEA-8475-EECBAB87B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822445" y="14271200"/>
          <a:ext cx="6838646" cy="4019819"/>
        </a:xfrm>
        <a:prstGeom prst="rect">
          <a:avLst/>
        </a:prstGeom>
      </xdr:spPr>
    </xdr:pic>
    <xdr:clientData/>
  </xdr:twoCellAnchor>
  <xdr:twoCellAnchor>
    <xdr:from>
      <xdr:col>33</xdr:col>
      <xdr:colOff>66035</xdr:colOff>
      <xdr:row>43</xdr:row>
      <xdr:rowOff>217434</xdr:rowOff>
    </xdr:from>
    <xdr:to>
      <xdr:col>44</xdr:col>
      <xdr:colOff>333374</xdr:colOff>
      <xdr:row>61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197766-33A9-4797-881E-C080CB5D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2630</xdr:colOff>
      <xdr:row>3</xdr:row>
      <xdr:rowOff>163284</xdr:rowOff>
    </xdr:from>
    <xdr:to>
      <xdr:col>22</xdr:col>
      <xdr:colOff>411742</xdr:colOff>
      <xdr:row>12</xdr:row>
      <xdr:rowOff>82604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06DA1F8-8342-8034-892E-D75F80C53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75880" y="979713"/>
          <a:ext cx="4695362" cy="2727339"/>
        </a:xfrm>
        <a:prstGeom prst="rect">
          <a:avLst/>
        </a:prstGeom>
      </xdr:spPr>
    </xdr:pic>
    <xdr:clientData/>
  </xdr:twoCellAnchor>
  <xdr:twoCellAnchor editAs="oneCell">
    <xdr:from>
      <xdr:col>23</xdr:col>
      <xdr:colOff>13608</xdr:colOff>
      <xdr:row>3</xdr:row>
      <xdr:rowOff>258536</xdr:rowOff>
    </xdr:from>
    <xdr:to>
      <xdr:col>26</xdr:col>
      <xdr:colOff>196225</xdr:colOff>
      <xdr:row>13</xdr:row>
      <xdr:rowOff>131536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47E08F-0B38-6D25-75AA-9A63FBC45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485429" y="1074965"/>
          <a:ext cx="2019582" cy="2953162"/>
        </a:xfrm>
        <a:prstGeom prst="rect">
          <a:avLst/>
        </a:prstGeom>
      </xdr:spPr>
    </xdr:pic>
    <xdr:clientData/>
  </xdr:twoCellAnchor>
  <xdr:twoCellAnchor editAs="oneCell">
    <xdr:from>
      <xdr:col>15</xdr:col>
      <xdr:colOff>81643</xdr:colOff>
      <xdr:row>16</xdr:row>
      <xdr:rowOff>54429</xdr:rowOff>
    </xdr:from>
    <xdr:to>
      <xdr:col>21</xdr:col>
      <xdr:colOff>342088</xdr:colOff>
      <xdr:row>25</xdr:row>
      <xdr:rowOff>101041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402546C-EC1F-9BFA-ABAC-A1D483B4A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654893" y="4408715"/>
          <a:ext cx="3934374" cy="2495898"/>
        </a:xfrm>
        <a:prstGeom prst="rect">
          <a:avLst/>
        </a:prstGeom>
      </xdr:spPr>
    </xdr:pic>
    <xdr:clientData/>
  </xdr:twoCellAnchor>
  <xdr:twoCellAnchor editAs="oneCell">
    <xdr:from>
      <xdr:col>21</xdr:col>
      <xdr:colOff>396597</xdr:colOff>
      <xdr:row>16</xdr:row>
      <xdr:rowOff>-1</xdr:rowOff>
    </xdr:from>
    <xdr:to>
      <xdr:col>27</xdr:col>
      <xdr:colOff>583335</xdr:colOff>
      <xdr:row>31</xdr:row>
      <xdr:rowOff>2357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002EFD4-0C86-14ED-D52A-41CF3294E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43776" y="4354285"/>
          <a:ext cx="4432166" cy="4072131"/>
        </a:xfrm>
        <a:prstGeom prst="rect">
          <a:avLst/>
        </a:prstGeom>
      </xdr:spPr>
    </xdr:pic>
    <xdr:clientData/>
  </xdr:twoCellAnchor>
  <xdr:twoCellAnchor editAs="oneCell">
    <xdr:from>
      <xdr:col>29</xdr:col>
      <xdr:colOff>96487</xdr:colOff>
      <xdr:row>11</xdr:row>
      <xdr:rowOff>4949</xdr:rowOff>
    </xdr:from>
    <xdr:to>
      <xdr:col>40</xdr:col>
      <xdr:colOff>530679</xdr:colOff>
      <xdr:row>28</xdr:row>
      <xdr:rowOff>27214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B28848-37F2-1EEA-59FB-2D34E6A253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4754" t="12325" r="2669" b="8732"/>
        <a:stretch/>
      </xdr:blipFill>
      <xdr:spPr>
        <a:xfrm>
          <a:off x="24453273" y="3338699"/>
          <a:ext cx="8503227" cy="46486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eoMouse\My%20Drive\RegenDCLoad_BuckBoost2S\NTC0603_Curve.xlsx" TargetMode="External"/><Relationship Id="rId1" Type="http://schemas.openxmlformats.org/officeDocument/2006/relationships/externalLinkPath" Target="/Users/TeoMouse/My%20Drive/RegenDCLoad_BuckBoost2S/NTC0603_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Φύλλο1"/>
    </sheetNames>
    <sheetDataSet>
      <sheetData sheetId="0">
        <row r="2">
          <cell r="A2">
            <v>-40</v>
          </cell>
          <cell r="C2">
            <v>205.2</v>
          </cell>
          <cell r="E2">
            <v>1.3267241379310344</v>
          </cell>
          <cell r="H2">
            <v>1810.9784482758621</v>
          </cell>
        </row>
        <row r="3">
          <cell r="A3">
            <v>-35</v>
          </cell>
          <cell r="C3">
            <v>154.80000000000001</v>
          </cell>
          <cell r="E3">
            <v>1.2471679687500001</v>
          </cell>
          <cell r="H3">
            <v>1702.3842773437502</v>
          </cell>
        </row>
        <row r="4">
          <cell r="A4">
            <v>-30</v>
          </cell>
          <cell r="C4">
            <v>117.89999999999999</v>
          </cell>
          <cell r="E4">
            <v>1.1586360929124477</v>
          </cell>
          <cell r="H4">
            <v>1581.5382668254913</v>
          </cell>
        </row>
        <row r="5">
          <cell r="A5">
            <v>-25</v>
          </cell>
          <cell r="C5">
            <v>90.690000000000012</v>
          </cell>
          <cell r="E5">
            <v>1.063604378420641</v>
          </cell>
          <cell r="H5">
            <v>1451.819976544175</v>
          </cell>
        </row>
        <row r="6">
          <cell r="A6">
            <v>-20</v>
          </cell>
          <cell r="C6">
            <v>70.37</v>
          </cell>
          <cell r="E6">
            <v>0.96461327573315614</v>
          </cell>
          <cell r="H6">
            <v>1316.6971213757581</v>
          </cell>
        </row>
        <row r="7">
          <cell r="A7">
            <v>-15</v>
          </cell>
          <cell r="C7">
            <v>55.069999999999993</v>
          </cell>
          <cell r="E7">
            <v>0.86480917483582354</v>
          </cell>
          <cell r="H7">
            <v>1180.4645236508991</v>
          </cell>
        </row>
        <row r="8">
          <cell r="A8">
            <v>-10</v>
          </cell>
          <cell r="C8">
            <v>43.440000000000005</v>
          </cell>
          <cell r="E8">
            <v>0.76708047945205482</v>
          </cell>
          <cell r="H8">
            <v>1047.0648544520548</v>
          </cell>
        </row>
        <row r="9">
          <cell r="A9">
            <v>-5</v>
          </cell>
          <cell r="C9">
            <v>34.53</v>
          </cell>
          <cell r="E9">
            <v>0.67401514255293971</v>
          </cell>
          <cell r="H9">
            <v>920.03066958476268</v>
          </cell>
        </row>
        <row r="10">
          <cell r="A10">
            <v>0</v>
          </cell>
          <cell r="C10">
            <v>27.639999999999997</v>
          </cell>
          <cell r="E10">
            <v>0.58740340030911875</v>
          </cell>
          <cell r="H10">
            <v>801.80564142194714</v>
          </cell>
        </row>
        <row r="11">
          <cell r="A11">
            <v>5</v>
          </cell>
          <cell r="C11">
            <v>22.27</v>
          </cell>
          <cell r="E11">
            <v>0.50844748858447486</v>
          </cell>
          <cell r="H11">
            <v>694.03082191780823</v>
          </cell>
        </row>
        <row r="12">
          <cell r="A12">
            <v>10</v>
          </cell>
          <cell r="C12">
            <v>18.060000000000002</v>
          </cell>
          <cell r="E12">
            <v>0.43783426388480756</v>
          </cell>
          <cell r="H12">
            <v>597.64377020276231</v>
          </cell>
        </row>
        <row r="13">
          <cell r="A13">
            <v>15</v>
          </cell>
          <cell r="C13">
            <v>14.74</v>
          </cell>
          <cell r="E13">
            <v>0.37567191844300279</v>
          </cell>
          <cell r="H13">
            <v>512.79216867469881</v>
          </cell>
        </row>
        <row r="14">
          <cell r="A14">
            <v>20</v>
          </cell>
          <cell r="C14">
            <v>12.110000000000001</v>
          </cell>
          <cell r="E14">
            <v>0.32171147963290936</v>
          </cell>
          <cell r="H14">
            <v>439.13616969892126</v>
          </cell>
        </row>
        <row r="15">
          <cell r="A15">
            <v>25</v>
          </cell>
          <cell r="C15">
            <v>10</v>
          </cell>
          <cell r="E15">
            <v>0.27499999999999997</v>
          </cell>
          <cell r="H15">
            <v>375.37499999999994</v>
          </cell>
        </row>
        <row r="16">
          <cell r="A16">
            <v>30</v>
          </cell>
          <cell r="C16">
            <v>8.3089999999999993</v>
          </cell>
          <cell r="E16">
            <v>0.23512408033065221</v>
          </cell>
          <cell r="H16">
            <v>320.94436965134025</v>
          </cell>
        </row>
        <row r="17">
          <cell r="A17">
            <v>35</v>
          </cell>
          <cell r="C17">
            <v>6.9410000000000007</v>
          </cell>
          <cell r="E17">
            <v>0.20113187334258267</v>
          </cell>
          <cell r="H17">
            <v>274.54500711262534</v>
          </cell>
        </row>
        <row r="18">
          <cell r="A18">
            <v>40</v>
          </cell>
          <cell r="C18">
            <v>5.8279999999999994</v>
          </cell>
          <cell r="E18">
            <v>0.17224690119653216</v>
          </cell>
          <cell r="H18">
            <v>235.11702013326638</v>
          </cell>
        </row>
        <row r="19">
          <cell r="A19">
            <v>45</v>
          </cell>
          <cell r="C19">
            <v>4.9159999999999995</v>
          </cell>
          <cell r="E19">
            <v>0.14770558671425446</v>
          </cell>
          <cell r="H19">
            <v>201.61812586495736</v>
          </cell>
        </row>
        <row r="20">
          <cell r="A20">
            <v>50</v>
          </cell>
          <cell r="C20">
            <v>4.165</v>
          </cell>
          <cell r="E20">
            <v>0.12687621157574078</v>
          </cell>
          <cell r="H20">
            <v>173.18602880088613</v>
          </cell>
        </row>
        <row r="21">
          <cell r="A21">
            <v>55</v>
          </cell>
          <cell r="C21">
            <v>3.5430000000000001</v>
          </cell>
          <cell r="E21">
            <v>0.10918233942812319</v>
          </cell>
          <cell r="H21">
            <v>149.03389331938817</v>
          </cell>
        </row>
        <row r="22">
          <cell r="A22">
            <v>60</v>
          </cell>
          <cell r="C22">
            <v>3.0270000000000001</v>
          </cell>
          <cell r="E22">
            <v>9.4188809474418669E-2</v>
          </cell>
          <cell r="H22">
            <v>128.56772493258148</v>
          </cell>
        </row>
        <row r="23">
          <cell r="A23">
            <v>65</v>
          </cell>
          <cell r="C23">
            <v>2.5950000000000002</v>
          </cell>
          <cell r="E23">
            <v>8.1409829831733047E-2</v>
          </cell>
          <cell r="H23">
            <v>111.12441772031561</v>
          </cell>
        </row>
        <row r="24">
          <cell r="A24">
            <v>70</v>
          </cell>
          <cell r="C24">
            <v>2.2330000000000001</v>
          </cell>
          <cell r="E24">
            <v>7.0538739877089196E-2</v>
          </cell>
          <cell r="H24">
            <v>96.285379932226761</v>
          </cell>
        </row>
        <row r="25">
          <cell r="A25">
            <v>75</v>
          </cell>
          <cell r="C25">
            <v>1.9289999999999998</v>
          </cell>
          <cell r="E25">
            <v>6.1292341466232733E-2</v>
          </cell>
          <cell r="H25">
            <v>83.664046101407678</v>
          </cell>
        </row>
        <row r="26">
          <cell r="A26">
            <v>80</v>
          </cell>
          <cell r="C26">
            <v>1.6719999999999999</v>
          </cell>
          <cell r="E26">
            <v>5.3390617742684617E-2</v>
          </cell>
          <cell r="H26">
            <v>72.878193218764508</v>
          </cell>
        </row>
        <row r="27">
          <cell r="A27">
            <v>85</v>
          </cell>
          <cell r="C27">
            <v>1.4510000000000001</v>
          </cell>
          <cell r="E27">
            <v>4.6532623272628325E-2</v>
          </cell>
          <cell r="H27">
            <v>63.517030767137662</v>
          </cell>
        </row>
        <row r="28">
          <cell r="A28">
            <v>90</v>
          </cell>
          <cell r="C28">
            <v>1.2609999999999999</v>
          </cell>
          <cell r="E28">
            <v>4.0589336922806814E-2</v>
          </cell>
          <cell r="H28">
            <v>55.404444899631301</v>
          </cell>
        </row>
        <row r="29">
          <cell r="A29">
            <v>95</v>
          </cell>
          <cell r="C29">
            <v>1.097</v>
          </cell>
          <cell r="E29">
            <v>3.5423801788754726E-2</v>
          </cell>
          <cell r="H29">
            <v>48.353489441650197</v>
          </cell>
        </row>
        <row r="30">
          <cell r="A30">
            <v>100</v>
          </cell>
          <cell r="C30">
            <v>0.95630000000000004</v>
          </cell>
          <cell r="E30">
            <v>3.0965650959743938E-2</v>
          </cell>
          <cell r="H30">
            <v>42.268113560050473</v>
          </cell>
        </row>
        <row r="31">
          <cell r="A31">
            <v>105</v>
          </cell>
          <cell r="C31">
            <v>0.83570000000000011</v>
          </cell>
          <cell r="E31">
            <v>2.7124737143385456E-2</v>
          </cell>
          <cell r="H31">
            <v>37.025266200721148</v>
          </cell>
        </row>
        <row r="32">
          <cell r="A32">
            <v>110</v>
          </cell>
          <cell r="C32">
            <v>0.73170000000000002</v>
          </cell>
          <cell r="E32">
            <v>2.3797842374688804E-2</v>
          </cell>
          <cell r="H32">
            <v>32.484054841450217</v>
          </cell>
        </row>
        <row r="33">
          <cell r="A33">
            <v>115</v>
          </cell>
          <cell r="C33">
            <v>0.6421</v>
          </cell>
          <cell r="E33">
            <v>2.092063717736823E-2</v>
          </cell>
          <cell r="H33">
            <v>28.556669747107634</v>
          </cell>
        </row>
        <row r="34">
          <cell r="A34">
            <v>120</v>
          </cell>
          <cell r="C34">
            <v>0.56500000000000006</v>
          </cell>
          <cell r="E34">
            <v>1.8436665677840403E-2</v>
          </cell>
          <cell r="H34">
            <v>25.166048650252151</v>
          </cell>
        </row>
        <row r="35">
          <cell r="A35">
            <v>125</v>
          </cell>
          <cell r="C35">
            <v>0.49860000000000004</v>
          </cell>
          <cell r="E35">
            <v>1.6291342730293513E-2</v>
          </cell>
          <cell r="H35">
            <v>22.237682826850644</v>
          </cell>
        </row>
        <row r="44">
          <cell r="C44">
            <v>45</v>
          </cell>
          <cell r="D44">
            <v>0.25</v>
          </cell>
        </row>
        <row r="45">
          <cell r="C45">
            <v>80</v>
          </cell>
          <cell r="D4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A848-B3EF-4521-8F8F-37ED222FE31B}">
  <dimension ref="A1:Y70"/>
  <sheetViews>
    <sheetView zoomScale="85" zoomScaleNormal="85" workbookViewId="0">
      <selection activeCell="S47" sqref="S47"/>
    </sheetView>
  </sheetViews>
  <sheetFormatPr defaultRowHeight="15" x14ac:dyDescent="0.25"/>
  <cols>
    <col min="1" max="1" width="32.42578125" customWidth="1"/>
    <col min="2" max="2" width="38.85546875" bestFit="1" customWidth="1"/>
    <col min="3" max="3" width="39" customWidth="1"/>
    <col min="16" max="16" width="14" customWidth="1"/>
  </cols>
  <sheetData>
    <row r="1" spans="1:25" x14ac:dyDescent="0.25">
      <c r="A1" s="39" t="s">
        <v>82</v>
      </c>
      <c r="B1" s="39"/>
    </row>
    <row r="2" spans="1:25" x14ac:dyDescent="0.25">
      <c r="A2" s="17" t="s">
        <v>83</v>
      </c>
      <c r="B2" s="17" t="s">
        <v>84</v>
      </c>
      <c r="J2" t="s">
        <v>98</v>
      </c>
    </row>
    <row r="3" spans="1:25" x14ac:dyDescent="0.25">
      <c r="A3" s="18" t="s">
        <v>85</v>
      </c>
      <c r="B3" s="18" t="s">
        <v>86</v>
      </c>
      <c r="J3" t="s">
        <v>99</v>
      </c>
    </row>
    <row r="4" spans="1:25" x14ac:dyDescent="0.25">
      <c r="A4" s="18" t="s">
        <v>87</v>
      </c>
      <c r="B4" s="18" t="s">
        <v>88</v>
      </c>
    </row>
    <row r="5" spans="1:25" x14ac:dyDescent="0.25">
      <c r="A5" s="18" t="s">
        <v>89</v>
      </c>
      <c r="B5" s="18" t="s">
        <v>90</v>
      </c>
    </row>
    <row r="6" spans="1:25" x14ac:dyDescent="0.25">
      <c r="A6" s="18" t="s">
        <v>91</v>
      </c>
      <c r="B6" s="18" t="s">
        <v>92</v>
      </c>
    </row>
    <row r="7" spans="1:25" x14ac:dyDescent="0.25">
      <c r="A7" s="18" t="s">
        <v>93</v>
      </c>
      <c r="B7" s="18" t="s">
        <v>94</v>
      </c>
    </row>
    <row r="8" spans="1:25" x14ac:dyDescent="0.25">
      <c r="A8" s="18" t="s">
        <v>95</v>
      </c>
      <c r="B8" s="18" t="s">
        <v>96</v>
      </c>
    </row>
    <row r="9" spans="1:25" x14ac:dyDescent="0.25">
      <c r="A9" s="18" t="s">
        <v>97</v>
      </c>
      <c r="B9" s="18" t="s">
        <v>118</v>
      </c>
    </row>
    <row r="10" spans="1:25" x14ac:dyDescent="0.25">
      <c r="A10" s="18" t="s">
        <v>101</v>
      </c>
      <c r="B10" s="18" t="s">
        <v>102</v>
      </c>
    </row>
    <row r="11" spans="1:25" ht="15.75" thickBot="1" x14ac:dyDescent="0.3"/>
    <row r="12" spans="1:25" x14ac:dyDescent="0.25">
      <c r="A12" s="27" t="s">
        <v>103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1"/>
      <c r="O12" s="19" t="s">
        <v>100</v>
      </c>
      <c r="P12" s="20"/>
      <c r="Q12" s="20"/>
      <c r="R12" s="20"/>
      <c r="S12" s="20"/>
      <c r="T12" s="20"/>
      <c r="U12" s="20"/>
      <c r="V12" s="20"/>
      <c r="W12" s="20"/>
      <c r="X12" s="20"/>
      <c r="Y12" s="21"/>
    </row>
    <row r="13" spans="1:25" x14ac:dyDescent="0.25">
      <c r="A13" s="22"/>
      <c r="M13" s="23"/>
      <c r="O13" s="22"/>
      <c r="Y13" s="23"/>
    </row>
    <row r="14" spans="1:25" x14ac:dyDescent="0.25">
      <c r="A14" s="28" t="s">
        <v>111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30"/>
      <c r="O14" s="22"/>
      <c r="Y14" s="23"/>
    </row>
    <row r="15" spans="1:25" x14ac:dyDescent="0.25">
      <c r="A15" s="28" t="s">
        <v>104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30"/>
      <c r="O15" s="22"/>
      <c r="Y15" s="23"/>
    </row>
    <row r="16" spans="1:25" x14ac:dyDescent="0.25">
      <c r="A16" s="28" t="s">
        <v>105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0"/>
      <c r="O16" s="22"/>
      <c r="Y16" s="23"/>
    </row>
    <row r="17" spans="1:25" x14ac:dyDescent="0.25">
      <c r="A17" s="28" t="s">
        <v>106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30"/>
      <c r="O17" s="22"/>
      <c r="Y17" s="23"/>
    </row>
    <row r="18" spans="1:25" x14ac:dyDescent="0.25">
      <c r="A18" s="28" t="s">
        <v>107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0"/>
      <c r="O18" s="22"/>
      <c r="Y18" s="23"/>
    </row>
    <row r="19" spans="1:25" x14ac:dyDescent="0.25">
      <c r="A19" s="28" t="s">
        <v>108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0"/>
      <c r="O19" s="22"/>
      <c r="Y19" s="23"/>
    </row>
    <row r="20" spans="1:25" x14ac:dyDescent="0.25">
      <c r="A20" s="28" t="s">
        <v>109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30"/>
      <c r="O20" s="22"/>
      <c r="Y20" s="23"/>
    </row>
    <row r="21" spans="1:25" x14ac:dyDescent="0.25">
      <c r="A21" s="28" t="s">
        <v>110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30"/>
      <c r="O21" s="22"/>
      <c r="Y21" s="23"/>
    </row>
    <row r="22" spans="1:25" x14ac:dyDescent="0.25">
      <c r="A22" s="31" t="s">
        <v>117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0"/>
      <c r="O22" s="22"/>
      <c r="Y22" s="23"/>
    </row>
    <row r="23" spans="1:25" x14ac:dyDescent="0.25">
      <c r="A23" s="31" t="s">
        <v>112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30"/>
      <c r="O23" s="22"/>
      <c r="Y23" s="23"/>
    </row>
    <row r="24" spans="1:25" x14ac:dyDescent="0.25">
      <c r="A24" s="28" t="s">
        <v>113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30"/>
      <c r="O24" s="22"/>
      <c r="Y24" s="23"/>
    </row>
    <row r="25" spans="1:25" ht="15.75" thickBot="1" x14ac:dyDescent="0.3">
      <c r="A25" s="32" t="s">
        <v>114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  <c r="O25" s="22"/>
      <c r="Y25" s="23"/>
    </row>
    <row r="26" spans="1:25" x14ac:dyDescent="0.25">
      <c r="O26" s="22"/>
      <c r="Y26" s="23"/>
    </row>
    <row r="27" spans="1:25" ht="21" x14ac:dyDescent="0.35">
      <c r="A27" s="35" t="s">
        <v>115</v>
      </c>
      <c r="B27" s="35"/>
      <c r="C27" s="35"/>
      <c r="D27" s="35"/>
      <c r="E27" s="35"/>
      <c r="F27" s="35"/>
      <c r="G27" s="35"/>
      <c r="O27" s="22"/>
      <c r="Y27" s="23"/>
    </row>
    <row r="28" spans="1:25" ht="21" x14ac:dyDescent="0.35">
      <c r="A28" s="35" t="s">
        <v>116</v>
      </c>
      <c r="B28" s="35"/>
      <c r="C28" s="35"/>
      <c r="D28" s="35"/>
      <c r="E28" s="35"/>
      <c r="F28" s="35"/>
      <c r="G28" s="35"/>
      <c r="O28" s="22"/>
      <c r="Y28" s="23"/>
    </row>
    <row r="29" spans="1:25" ht="15.75" thickBot="1" x14ac:dyDescent="0.3">
      <c r="O29" s="24"/>
      <c r="P29" s="25"/>
      <c r="Q29" s="25"/>
      <c r="R29" s="25"/>
      <c r="S29" s="25"/>
      <c r="T29" s="25"/>
      <c r="U29" s="25"/>
      <c r="V29" s="25"/>
      <c r="W29" s="25"/>
      <c r="X29" s="25"/>
      <c r="Y29" s="26"/>
    </row>
    <row r="33" spans="16:18" x14ac:dyDescent="0.25">
      <c r="P33" s="14" t="s">
        <v>136</v>
      </c>
      <c r="Q33" s="14"/>
      <c r="R33" s="14"/>
    </row>
    <row r="34" spans="16:18" x14ac:dyDescent="0.25">
      <c r="P34" s="18" t="s">
        <v>137</v>
      </c>
      <c r="Q34" s="18">
        <v>68</v>
      </c>
      <c r="R34" s="18" t="s">
        <v>138</v>
      </c>
    </row>
    <row r="35" spans="16:18" x14ac:dyDescent="0.25">
      <c r="P35" s="18" t="s">
        <v>139</v>
      </c>
      <c r="Q35" s="18">
        <v>60</v>
      </c>
      <c r="R35" s="18" t="s">
        <v>138</v>
      </c>
    </row>
    <row r="36" spans="16:18" x14ac:dyDescent="0.25">
      <c r="P36" s="18" t="s">
        <v>140</v>
      </c>
      <c r="Q36" s="18">
        <v>27</v>
      </c>
      <c r="R36" s="18" t="s">
        <v>138</v>
      </c>
    </row>
    <row r="37" spans="16:18" x14ac:dyDescent="0.25">
      <c r="P37" s="18" t="s">
        <v>141</v>
      </c>
      <c r="Q37" s="18">
        <f>Q34*Q35*Q36*6.1023744*10^-5</f>
        <v>6.7223756390400018</v>
      </c>
      <c r="R37" s="18" t="s">
        <v>142</v>
      </c>
    </row>
    <row r="38" spans="16:18" x14ac:dyDescent="0.25">
      <c r="P38" s="18" t="s">
        <v>143</v>
      </c>
      <c r="Q38" s="18">
        <f>480/Q37</f>
        <v>71.40332908688022</v>
      </c>
      <c r="R38" s="18" t="s">
        <v>144</v>
      </c>
    </row>
    <row r="61" spans="1:3" x14ac:dyDescent="0.25">
      <c r="A61" s="14" t="s">
        <v>119</v>
      </c>
      <c r="B61" s="36"/>
      <c r="C61" s="36"/>
    </row>
    <row r="62" spans="1:3" x14ac:dyDescent="0.25">
      <c r="A62" s="41" t="s">
        <v>120</v>
      </c>
      <c r="B62" s="40" t="s">
        <v>121</v>
      </c>
      <c r="C62" s="40"/>
    </row>
    <row r="63" spans="1:3" x14ac:dyDescent="0.25">
      <c r="A63" s="41"/>
      <c r="B63" s="37" t="s">
        <v>123</v>
      </c>
      <c r="C63" s="37" t="s">
        <v>124</v>
      </c>
    </row>
    <row r="64" spans="1:3" x14ac:dyDescent="0.25">
      <c r="A64" s="18" t="s">
        <v>122</v>
      </c>
      <c r="B64" s="38" t="s">
        <v>125</v>
      </c>
      <c r="C64" s="38" t="s">
        <v>126</v>
      </c>
    </row>
    <row r="65" spans="1:3" x14ac:dyDescent="0.25">
      <c r="A65" s="18" t="s">
        <v>127</v>
      </c>
      <c r="B65" s="38" t="s">
        <v>128</v>
      </c>
      <c r="C65" s="38" t="s">
        <v>126</v>
      </c>
    </row>
    <row r="66" spans="1:3" x14ac:dyDescent="0.25">
      <c r="A66" s="18" t="s">
        <v>129</v>
      </c>
      <c r="B66" s="38" t="s">
        <v>130</v>
      </c>
      <c r="C66" s="38" t="s">
        <v>126</v>
      </c>
    </row>
    <row r="67" spans="1:3" x14ac:dyDescent="0.25">
      <c r="A67" s="18" t="s">
        <v>131</v>
      </c>
      <c r="B67" s="38" t="s">
        <v>126</v>
      </c>
      <c r="C67" s="38" t="s">
        <v>130</v>
      </c>
    </row>
    <row r="68" spans="1:3" x14ac:dyDescent="0.25">
      <c r="A68" s="18" t="s">
        <v>132</v>
      </c>
      <c r="B68" s="38" t="s">
        <v>126</v>
      </c>
      <c r="C68" s="38" t="s">
        <v>128</v>
      </c>
    </row>
    <row r="69" spans="1:3" x14ac:dyDescent="0.25">
      <c r="A69" s="18" t="s">
        <v>133</v>
      </c>
      <c r="B69" s="38" t="s">
        <v>128</v>
      </c>
      <c r="C69" s="38" t="s">
        <v>128</v>
      </c>
    </row>
    <row r="70" spans="1:3" x14ac:dyDescent="0.25">
      <c r="A70" s="18" t="s">
        <v>134</v>
      </c>
      <c r="B70" s="38" t="s">
        <v>126</v>
      </c>
      <c r="C70" s="38" t="s">
        <v>135</v>
      </c>
    </row>
  </sheetData>
  <mergeCells count="3">
    <mergeCell ref="A1:B1"/>
    <mergeCell ref="B62:C62"/>
    <mergeCell ref="A62:A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zoomScale="55" zoomScaleNormal="55" workbookViewId="0">
      <selection activeCell="AI21" sqref="AI21"/>
    </sheetView>
  </sheetViews>
  <sheetFormatPr defaultColWidth="9.140625" defaultRowHeight="23.25" x14ac:dyDescent="0.35"/>
  <cols>
    <col min="1" max="16384" width="9.140625" style="13"/>
  </cols>
  <sheetData>
    <row r="1" spans="1:14" x14ac:dyDescent="0.35">
      <c r="A1" s="13" t="s">
        <v>23</v>
      </c>
    </row>
    <row r="3" spans="1:14" x14ac:dyDescent="0.35">
      <c r="A3" s="13" t="s">
        <v>24</v>
      </c>
    </row>
    <row r="4" spans="1:14" x14ac:dyDescent="0.35">
      <c r="A4" s="13" t="s">
        <v>25</v>
      </c>
      <c r="N4" s="13" t="s">
        <v>26</v>
      </c>
    </row>
    <row r="22" spans="1:14" x14ac:dyDescent="0.35">
      <c r="A22" s="13" t="s">
        <v>27</v>
      </c>
    </row>
    <row r="23" spans="1:14" x14ac:dyDescent="0.35">
      <c r="A23" s="13" t="s">
        <v>25</v>
      </c>
      <c r="N23" s="13" t="s">
        <v>26</v>
      </c>
    </row>
    <row r="42" spans="1:14" x14ac:dyDescent="0.35">
      <c r="A42" s="13" t="s">
        <v>28</v>
      </c>
    </row>
    <row r="43" spans="1:14" x14ac:dyDescent="0.35">
      <c r="A43" s="13" t="s">
        <v>29</v>
      </c>
      <c r="N43" s="13" t="s">
        <v>30</v>
      </c>
    </row>
    <row r="61" spans="1:14" x14ac:dyDescent="0.35">
      <c r="A61" s="13" t="s">
        <v>31</v>
      </c>
    </row>
    <row r="62" spans="1:14" x14ac:dyDescent="0.35">
      <c r="A62" s="13" t="s">
        <v>29</v>
      </c>
      <c r="N62" s="13" t="s">
        <v>30</v>
      </c>
    </row>
    <row r="80" spans="1:1" x14ac:dyDescent="0.35">
      <c r="A80" s="13" t="s">
        <v>32</v>
      </c>
    </row>
    <row r="81" spans="1:14" x14ac:dyDescent="0.35">
      <c r="A81" s="13" t="s">
        <v>29</v>
      </c>
      <c r="N81" s="13" t="s">
        <v>30</v>
      </c>
    </row>
    <row r="99" spans="1:14" x14ac:dyDescent="0.35">
      <c r="A99" s="13" t="s">
        <v>33</v>
      </c>
    </row>
    <row r="100" spans="1:14" x14ac:dyDescent="0.35">
      <c r="A100" s="13" t="s">
        <v>29</v>
      </c>
      <c r="N100" s="13" t="s">
        <v>30</v>
      </c>
    </row>
    <row r="118" spans="1:14" x14ac:dyDescent="0.35">
      <c r="A118" s="13" t="s">
        <v>34</v>
      </c>
    </row>
    <row r="119" spans="1:14" x14ac:dyDescent="0.35">
      <c r="A119" s="13" t="s">
        <v>29</v>
      </c>
      <c r="N119" s="13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3AE8-54FD-452E-B1F6-3D0286912E50}">
  <dimension ref="A1:B88"/>
  <sheetViews>
    <sheetView zoomScale="70" zoomScaleNormal="70" workbookViewId="0">
      <selection activeCell="AC119" sqref="AC119"/>
    </sheetView>
  </sheetViews>
  <sheetFormatPr defaultRowHeight="15" x14ac:dyDescent="0.25"/>
  <cols>
    <col min="1" max="1" width="16.42578125" bestFit="1" customWidth="1"/>
  </cols>
  <sheetData>
    <row r="1" spans="1:2" x14ac:dyDescent="0.25">
      <c r="A1" t="s">
        <v>35</v>
      </c>
    </row>
    <row r="2" spans="1:2" x14ac:dyDescent="0.25">
      <c r="A2" t="s">
        <v>36</v>
      </c>
      <c r="B2" t="s">
        <v>37</v>
      </c>
    </row>
    <row r="3" spans="1:2" x14ac:dyDescent="0.25">
      <c r="A3" t="s">
        <v>38</v>
      </c>
      <c r="B3" t="s">
        <v>39</v>
      </c>
    </row>
    <row r="4" spans="1:2" x14ac:dyDescent="0.25">
      <c r="A4" t="s">
        <v>50</v>
      </c>
      <c r="B4" t="s">
        <v>41</v>
      </c>
    </row>
    <row r="5" spans="1:2" x14ac:dyDescent="0.25">
      <c r="A5" t="s">
        <v>42</v>
      </c>
      <c r="B5" t="s">
        <v>43</v>
      </c>
    </row>
    <row r="8" spans="1:2" x14ac:dyDescent="0.25">
      <c r="A8" s="14" t="s">
        <v>51</v>
      </c>
    </row>
    <row r="34" spans="1:1" x14ac:dyDescent="0.25">
      <c r="A34" s="14" t="s">
        <v>52</v>
      </c>
    </row>
    <row r="61" spans="1:1" x14ac:dyDescent="0.25">
      <c r="A61" s="14" t="s">
        <v>53</v>
      </c>
    </row>
    <row r="88" spans="1:1" x14ac:dyDescent="0.25">
      <c r="A88" s="14" t="s">
        <v>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DD16-CE60-4DDB-BA85-0473C9214E61}">
  <dimension ref="A1:F62"/>
  <sheetViews>
    <sheetView topLeftCell="A25" zoomScale="55" zoomScaleNormal="55" workbookViewId="0">
      <selection activeCell="Q12" sqref="Q12"/>
    </sheetView>
  </sheetViews>
  <sheetFormatPr defaultRowHeight="15" x14ac:dyDescent="0.25"/>
  <cols>
    <col min="1" max="1" width="15.42578125" bestFit="1" customWidth="1"/>
  </cols>
  <sheetData>
    <row r="1" spans="1:6" x14ac:dyDescent="0.25">
      <c r="A1" t="s">
        <v>35</v>
      </c>
    </row>
    <row r="2" spans="1:6" x14ac:dyDescent="0.25">
      <c r="A2" t="s">
        <v>36</v>
      </c>
      <c r="B2" t="s">
        <v>37</v>
      </c>
      <c r="F2" s="14" t="s">
        <v>49</v>
      </c>
    </row>
    <row r="3" spans="1:6" x14ac:dyDescent="0.25">
      <c r="A3" t="s">
        <v>38</v>
      </c>
      <c r="B3" t="s">
        <v>39</v>
      </c>
    </row>
    <row r="4" spans="1:6" x14ac:dyDescent="0.25">
      <c r="A4" t="s">
        <v>40</v>
      </c>
      <c r="B4" t="s">
        <v>41</v>
      </c>
    </row>
    <row r="5" spans="1:6" x14ac:dyDescent="0.25">
      <c r="A5" t="s">
        <v>42</v>
      </c>
      <c r="B5" t="s">
        <v>43</v>
      </c>
    </row>
    <row r="8" spans="1:6" x14ac:dyDescent="0.25">
      <c r="A8" s="14" t="s">
        <v>44</v>
      </c>
    </row>
    <row r="35" spans="1:1" x14ac:dyDescent="0.25">
      <c r="A35" s="14" t="s">
        <v>45</v>
      </c>
    </row>
    <row r="62" spans="1:1" x14ac:dyDescent="0.25">
      <c r="A62" s="14" t="s">
        <v>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9F49-E24F-4A1B-9F02-F6E30F64706D}">
  <dimension ref="A1:Z121"/>
  <sheetViews>
    <sheetView zoomScale="70" zoomScaleNormal="70" workbookViewId="0">
      <selection activeCell="R113" sqref="R113"/>
    </sheetView>
  </sheetViews>
  <sheetFormatPr defaultRowHeight="15" x14ac:dyDescent="0.25"/>
  <cols>
    <col min="1" max="1" width="15.42578125" bestFit="1" customWidth="1"/>
  </cols>
  <sheetData>
    <row r="1" spans="1:19" x14ac:dyDescent="0.25">
      <c r="A1" t="s">
        <v>35</v>
      </c>
    </row>
    <row r="2" spans="1:19" x14ac:dyDescent="0.25">
      <c r="A2" t="s">
        <v>36</v>
      </c>
      <c r="B2" t="s">
        <v>37</v>
      </c>
    </row>
    <row r="3" spans="1:19" x14ac:dyDescent="0.25">
      <c r="A3" t="s">
        <v>38</v>
      </c>
      <c r="B3" t="s">
        <v>39</v>
      </c>
    </row>
    <row r="4" spans="1:19" x14ac:dyDescent="0.25">
      <c r="A4" t="s">
        <v>40</v>
      </c>
      <c r="B4" t="s">
        <v>41</v>
      </c>
    </row>
    <row r="5" spans="1:19" x14ac:dyDescent="0.25">
      <c r="A5" t="s">
        <v>42</v>
      </c>
      <c r="B5" t="s">
        <v>43</v>
      </c>
    </row>
    <row r="8" spans="1:19" x14ac:dyDescent="0.25">
      <c r="A8" s="14" t="s">
        <v>47</v>
      </c>
    </row>
    <row r="11" spans="1:19" x14ac:dyDescent="0.25">
      <c r="N11" s="14" t="s">
        <v>49</v>
      </c>
      <c r="O11" s="14"/>
      <c r="P11" s="14"/>
      <c r="Q11" s="14"/>
      <c r="R11" s="14"/>
      <c r="S11" s="14"/>
    </row>
    <row r="12" spans="1:19" x14ac:dyDescent="0.25">
      <c r="N12" s="14" t="s">
        <v>48</v>
      </c>
      <c r="O12" s="14"/>
      <c r="P12" s="14"/>
      <c r="Q12" s="14"/>
      <c r="R12" s="14"/>
      <c r="S12" s="14"/>
    </row>
    <row r="36" spans="1:19" x14ac:dyDescent="0.25">
      <c r="A36" s="14" t="s">
        <v>55</v>
      </c>
    </row>
    <row r="43" spans="1:19" x14ac:dyDescent="0.25">
      <c r="N43" s="14" t="s">
        <v>56</v>
      </c>
      <c r="O43" s="14"/>
      <c r="P43" s="14"/>
      <c r="Q43" s="14"/>
      <c r="R43" s="14"/>
      <c r="S43" s="14"/>
    </row>
    <row r="44" spans="1:19" x14ac:dyDescent="0.25">
      <c r="N44" s="14" t="s">
        <v>57</v>
      </c>
      <c r="O44" s="14"/>
      <c r="P44" s="14"/>
      <c r="Q44" s="14"/>
      <c r="R44" s="14"/>
      <c r="S44" s="14"/>
    </row>
    <row r="63" spans="1:1" x14ac:dyDescent="0.25">
      <c r="A63" s="14" t="s">
        <v>58</v>
      </c>
    </row>
    <row r="67" spans="14:24" x14ac:dyDescent="0.25">
      <c r="N67" s="14" t="s">
        <v>59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4:24" x14ac:dyDescent="0.25">
      <c r="N68" s="14" t="s">
        <v>60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4:24" x14ac:dyDescent="0.25">
      <c r="N69" s="14" t="s">
        <v>61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4:24" x14ac:dyDescent="0.25"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90" spans="1:25" x14ac:dyDescent="0.25">
      <c r="A90" s="14" t="s">
        <v>62</v>
      </c>
    </row>
    <row r="94" spans="1:25" x14ac:dyDescent="0.25">
      <c r="N94" s="14" t="s">
        <v>63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x14ac:dyDescent="0.25">
      <c r="N95" s="14" t="s">
        <v>64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x14ac:dyDescent="0.25">
      <c r="N96" s="14" t="s">
        <v>65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117" spans="1:26" x14ac:dyDescent="0.25">
      <c r="A117" s="14" t="s">
        <v>66</v>
      </c>
    </row>
    <row r="121" spans="1:26" x14ac:dyDescent="0.25">
      <c r="Z121" s="14" t="s">
        <v>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119D-8A31-4D53-BAF9-1EEFC8BC04C8}">
  <dimension ref="A1:Q191"/>
  <sheetViews>
    <sheetView topLeftCell="A144" zoomScale="70" zoomScaleNormal="70" workbookViewId="0">
      <selection activeCell="T125" sqref="T125"/>
    </sheetView>
  </sheetViews>
  <sheetFormatPr defaultRowHeight="15" x14ac:dyDescent="0.25"/>
  <cols>
    <col min="1" max="1" width="14.85546875" customWidth="1"/>
  </cols>
  <sheetData>
    <row r="1" spans="1:17" x14ac:dyDescent="0.25">
      <c r="A1" t="s">
        <v>35</v>
      </c>
    </row>
    <row r="2" spans="1:17" ht="18.75" x14ac:dyDescent="0.3">
      <c r="A2" t="s">
        <v>36</v>
      </c>
      <c r="B2" t="s">
        <v>37</v>
      </c>
      <c r="Q2" s="15" t="s">
        <v>72</v>
      </c>
    </row>
    <row r="3" spans="1:17" x14ac:dyDescent="0.25">
      <c r="A3" t="s">
        <v>38</v>
      </c>
      <c r="B3" t="s">
        <v>39</v>
      </c>
    </row>
    <row r="4" spans="1:17" x14ac:dyDescent="0.25">
      <c r="A4" t="s">
        <v>40</v>
      </c>
      <c r="B4" t="s">
        <v>41</v>
      </c>
    </row>
    <row r="5" spans="1:17" x14ac:dyDescent="0.25">
      <c r="A5" t="s">
        <v>42</v>
      </c>
      <c r="B5" t="s">
        <v>43</v>
      </c>
    </row>
    <row r="7" spans="1:17" x14ac:dyDescent="0.25">
      <c r="A7" s="14" t="s">
        <v>68</v>
      </c>
    </row>
    <row r="33" spans="1:1" x14ac:dyDescent="0.25">
      <c r="A33" s="14" t="s">
        <v>69</v>
      </c>
    </row>
    <row r="59" spans="1:1" x14ac:dyDescent="0.25">
      <c r="A59" s="14" t="s">
        <v>70</v>
      </c>
    </row>
    <row r="85" spans="1:1" x14ac:dyDescent="0.25">
      <c r="A85" s="14" t="s">
        <v>71</v>
      </c>
    </row>
    <row r="111" spans="1:1" x14ac:dyDescent="0.25">
      <c r="A111" s="14" t="s">
        <v>73</v>
      </c>
    </row>
    <row r="125" ht="20.25" customHeight="1" x14ac:dyDescent="0.25"/>
    <row r="138" spans="1:1" x14ac:dyDescent="0.25">
      <c r="A138" s="14" t="s">
        <v>74</v>
      </c>
    </row>
    <row r="165" spans="1:1" x14ac:dyDescent="0.25">
      <c r="A165" s="14" t="s">
        <v>75</v>
      </c>
    </row>
    <row r="191" spans="1:1" x14ac:dyDescent="0.25">
      <c r="A191" s="14" t="s">
        <v>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66AD-5164-46A1-A90A-01FB33C240C9}">
  <dimension ref="A1:AL67"/>
  <sheetViews>
    <sheetView tabSelected="1" topLeftCell="C1" zoomScale="55" zoomScaleNormal="55" workbookViewId="0">
      <selection activeCell="AF4" sqref="AF4"/>
    </sheetView>
  </sheetViews>
  <sheetFormatPr defaultColWidth="9.140625" defaultRowHeight="21" x14ac:dyDescent="0.35"/>
  <cols>
    <col min="1" max="1" width="12.7109375" style="1" customWidth="1"/>
    <col min="2" max="2" width="16.42578125" style="1" bestFit="1" customWidth="1"/>
    <col min="3" max="3" width="22" style="1" customWidth="1"/>
    <col min="4" max="4" width="18.140625" style="1" customWidth="1"/>
    <col min="5" max="5" width="16.28515625" style="1" customWidth="1"/>
    <col min="6" max="6" width="12.5703125" style="1" customWidth="1"/>
    <col min="7" max="7" width="9.7109375" style="1" bestFit="1" customWidth="1"/>
    <col min="8" max="8" width="11.5703125" style="1" customWidth="1"/>
    <col min="9" max="9" width="13.28515625" style="1" bestFit="1" customWidth="1"/>
    <col min="10" max="10" width="9.28515625" style="1" customWidth="1"/>
    <col min="11" max="13" width="9.140625" style="1"/>
    <col min="14" max="14" width="42.140625" style="1" customWidth="1"/>
    <col min="15" max="15" width="14.85546875" style="1" bestFit="1" customWidth="1"/>
    <col min="16" max="26" width="9.140625" style="1"/>
    <col min="27" max="27" width="17.7109375" style="1" customWidth="1"/>
    <col min="28" max="28" width="18.85546875" style="1" customWidth="1"/>
    <col min="29" max="33" width="9.140625" style="1"/>
    <col min="34" max="34" width="19" style="1" customWidth="1"/>
    <col min="35" max="35" width="19.28515625" style="1" customWidth="1"/>
    <col min="36" max="16384" width="9.140625" style="1"/>
  </cols>
  <sheetData>
    <row r="1" spans="1:36" x14ac:dyDescent="0.35">
      <c r="A1" s="10" t="s">
        <v>16</v>
      </c>
    </row>
    <row r="2" spans="1:36" x14ac:dyDescent="0.35">
      <c r="P2" s="1" t="s">
        <v>20</v>
      </c>
    </row>
    <row r="3" spans="1:36" x14ac:dyDescent="0.35">
      <c r="P3" s="1" t="s">
        <v>21</v>
      </c>
    </row>
    <row r="7" spans="1:36" ht="26.25" x14ac:dyDescent="0.4">
      <c r="AD7" s="16" t="s">
        <v>77</v>
      </c>
      <c r="AE7" s="16"/>
      <c r="AF7" s="16"/>
      <c r="AG7" s="16"/>
      <c r="AH7" s="16"/>
      <c r="AI7" s="16"/>
      <c r="AJ7" s="16"/>
    </row>
    <row r="8" spans="1:36" ht="26.25" x14ac:dyDescent="0.4">
      <c r="AD8" s="16" t="s">
        <v>78</v>
      </c>
      <c r="AE8" s="16"/>
      <c r="AF8" s="16"/>
      <c r="AG8" s="16"/>
      <c r="AH8" s="16"/>
      <c r="AI8" s="16"/>
      <c r="AJ8" s="16"/>
    </row>
    <row r="9" spans="1:36" ht="26.25" x14ac:dyDescent="0.4">
      <c r="AD9" s="16" t="s">
        <v>81</v>
      </c>
      <c r="AJ9" s="16"/>
    </row>
    <row r="10" spans="1:36" ht="26.25" x14ac:dyDescent="0.4">
      <c r="AD10" s="16" t="s">
        <v>79</v>
      </c>
      <c r="AE10" s="16"/>
      <c r="AF10" s="16"/>
      <c r="AG10" s="16"/>
      <c r="AH10" s="16"/>
      <c r="AI10" s="16"/>
      <c r="AJ10" s="16"/>
    </row>
    <row r="11" spans="1:36" ht="26.25" x14ac:dyDescent="0.4">
      <c r="AD11" s="16" t="s">
        <v>80</v>
      </c>
      <c r="AE11" s="16"/>
      <c r="AF11" s="16"/>
      <c r="AG11" s="16"/>
      <c r="AH11" s="16"/>
      <c r="AI11" s="16"/>
    </row>
    <row r="16" spans="1:36" x14ac:dyDescent="0.35">
      <c r="P16" s="10" t="s">
        <v>22</v>
      </c>
    </row>
    <row r="29" spans="1:15" x14ac:dyDescent="0.35">
      <c r="A29" s="10" t="s">
        <v>17</v>
      </c>
    </row>
    <row r="32" spans="1:15" x14ac:dyDescent="0.3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N32" s="1" t="s">
        <v>10</v>
      </c>
      <c r="O32" s="1">
        <v>3.3</v>
      </c>
    </row>
    <row r="33" spans="1:38" x14ac:dyDescent="0.35">
      <c r="A33" s="1">
        <v>-40</v>
      </c>
      <c r="B33" s="2">
        <v>20.52</v>
      </c>
      <c r="C33" s="1">
        <f t="shared" ref="C33:C67" si="0">B33*NTC</f>
        <v>205.2</v>
      </c>
      <c r="D33" s="2">
        <f t="shared" ref="D33:D67" si="1">C33*$O$34/($O$34+C33)</f>
        <v>67.234600262123195</v>
      </c>
      <c r="E33" s="3">
        <f t="shared" ref="E33:E67" si="2">D33*$O$32/(D33+$O$33)</f>
        <v>1.3267241379310344</v>
      </c>
      <c r="F33" s="2">
        <f>E33^2/B33*1000</f>
        <v>85.779577883472044</v>
      </c>
      <c r="G33" s="1" t="str">
        <f t="shared" ref="G33:G67" si="3">IF(F33&lt;=3*$O$35,"ok","check")</f>
        <v>check</v>
      </c>
      <c r="H33" s="2">
        <f t="shared" ref="H33:H67" si="4">4095*E33/3</f>
        <v>1810.9784482758621</v>
      </c>
      <c r="I33" s="2">
        <f>-0.0429*H33+36.766</f>
        <v>-40.92497543103449</v>
      </c>
      <c r="J33" s="2">
        <f t="shared" ref="J33:J67" si="5">I33-A33</f>
        <v>-0.92497543103448976</v>
      </c>
      <c r="K33" s="4"/>
      <c r="N33" s="1" t="s">
        <v>11</v>
      </c>
      <c r="O33" s="2">
        <v>100</v>
      </c>
    </row>
    <row r="34" spans="1:38" x14ac:dyDescent="0.35">
      <c r="A34" s="1">
        <v>-35</v>
      </c>
      <c r="B34" s="1">
        <v>15.48</v>
      </c>
      <c r="C34" s="1">
        <f t="shared" si="0"/>
        <v>154.80000000000001</v>
      </c>
      <c r="D34" s="2">
        <f t="shared" si="1"/>
        <v>60.753532182103612</v>
      </c>
      <c r="E34" s="3">
        <f t="shared" si="2"/>
        <v>1.2471679687500001</v>
      </c>
      <c r="F34" s="2">
        <f t="shared" ref="F34:F67" si="6">E34^2/C34*1000</f>
        <v>10.047984123229982</v>
      </c>
      <c r="G34" s="1" t="str">
        <f t="shared" si="3"/>
        <v>check</v>
      </c>
      <c r="H34" s="2">
        <f t="shared" si="4"/>
        <v>1702.3842773437502</v>
      </c>
      <c r="I34" s="2">
        <f t="shared" ref="I34:I45" si="7">-0.0429*H34+36.766</f>
        <v>-36.266285498046891</v>
      </c>
      <c r="J34" s="2">
        <f t="shared" si="5"/>
        <v>-1.2662854980468907</v>
      </c>
      <c r="K34" s="4"/>
      <c r="N34" s="1" t="s">
        <v>12</v>
      </c>
      <c r="O34" s="2">
        <v>100</v>
      </c>
    </row>
    <row r="35" spans="1:38" x14ac:dyDescent="0.35">
      <c r="A35" s="1">
        <v>-30</v>
      </c>
      <c r="B35" s="1">
        <v>11.79</v>
      </c>
      <c r="C35" s="1">
        <f t="shared" si="0"/>
        <v>117.89999999999999</v>
      </c>
      <c r="D35" s="2">
        <f t="shared" si="1"/>
        <v>54.107388710417631</v>
      </c>
      <c r="E35" s="3">
        <f t="shared" si="2"/>
        <v>1.1586360929124477</v>
      </c>
      <c r="F35" s="2">
        <f t="shared" si="6"/>
        <v>11.386239150122325</v>
      </c>
      <c r="G35" s="1" t="str">
        <f t="shared" si="3"/>
        <v>check</v>
      </c>
      <c r="H35" s="2">
        <f t="shared" si="4"/>
        <v>1581.5382668254913</v>
      </c>
      <c r="I35" s="2">
        <f t="shared" si="7"/>
        <v>-31.081991646813584</v>
      </c>
      <c r="J35" s="2">
        <f t="shared" si="5"/>
        <v>-1.0819916468135844</v>
      </c>
      <c r="K35" s="4"/>
      <c r="N35" s="1" t="s">
        <v>13</v>
      </c>
      <c r="O35" s="1">
        <v>3</v>
      </c>
    </row>
    <row r="36" spans="1:38" x14ac:dyDescent="0.35">
      <c r="A36" s="1">
        <v>-25</v>
      </c>
      <c r="B36" s="1">
        <v>9.0690000000000008</v>
      </c>
      <c r="C36" s="1">
        <f t="shared" si="0"/>
        <v>90.690000000000012</v>
      </c>
      <c r="D36" s="2">
        <f t="shared" si="1"/>
        <v>47.558865173842371</v>
      </c>
      <c r="E36" s="3">
        <f t="shared" si="2"/>
        <v>1.063604378420641</v>
      </c>
      <c r="F36" s="2">
        <f t="shared" si="6"/>
        <v>12.473859011969987</v>
      </c>
      <c r="G36" s="1" t="str">
        <f t="shared" si="3"/>
        <v>check</v>
      </c>
      <c r="H36" s="2">
        <f t="shared" si="4"/>
        <v>1451.819976544175</v>
      </c>
      <c r="I36" s="2">
        <f t="shared" si="7"/>
        <v>-25.517076993745107</v>
      </c>
      <c r="J36" s="2">
        <f t="shared" si="5"/>
        <v>-0.51707699374510696</v>
      </c>
      <c r="K36" s="4"/>
      <c r="N36" s="1" t="s">
        <v>14</v>
      </c>
      <c r="O36" s="5">
        <v>10</v>
      </c>
    </row>
    <row r="37" spans="1:38" x14ac:dyDescent="0.35">
      <c r="A37" s="1">
        <v>-20</v>
      </c>
      <c r="B37" s="1">
        <v>7.0369999999999999</v>
      </c>
      <c r="C37" s="1">
        <f t="shared" si="0"/>
        <v>70.37</v>
      </c>
      <c r="D37" s="2">
        <f t="shared" si="1"/>
        <v>41.304220226565711</v>
      </c>
      <c r="E37" s="3">
        <f t="shared" si="2"/>
        <v>0.96461327573315614</v>
      </c>
      <c r="F37" s="2">
        <f t="shared" si="6"/>
        <v>13.222662664781154</v>
      </c>
      <c r="G37" s="1" t="str">
        <f t="shared" si="3"/>
        <v>check</v>
      </c>
      <c r="H37" s="2">
        <f t="shared" si="4"/>
        <v>1316.6971213757581</v>
      </c>
      <c r="I37" s="2">
        <f t="shared" si="7"/>
        <v>-19.720306507020027</v>
      </c>
      <c r="J37" s="2">
        <f t="shared" si="5"/>
        <v>0.27969349297997326</v>
      </c>
      <c r="K37" s="4"/>
    </row>
    <row r="38" spans="1:38" x14ac:dyDescent="0.35">
      <c r="A38" s="1">
        <v>-15</v>
      </c>
      <c r="B38" s="1">
        <v>5.5069999999999997</v>
      </c>
      <c r="C38" s="1">
        <f t="shared" si="0"/>
        <v>55.069999999999993</v>
      </c>
      <c r="D38" s="2">
        <f t="shared" si="1"/>
        <v>35.512994131682461</v>
      </c>
      <c r="E38" s="3">
        <f t="shared" si="2"/>
        <v>0.86480917483582354</v>
      </c>
      <c r="F38" s="2">
        <f t="shared" si="6"/>
        <v>13.580804591977813</v>
      </c>
      <c r="G38" s="1" t="str">
        <f t="shared" si="3"/>
        <v>check</v>
      </c>
      <c r="H38" s="2">
        <f t="shared" si="4"/>
        <v>1180.4645236508991</v>
      </c>
      <c r="I38" s="2">
        <f t="shared" si="7"/>
        <v>-13.875928064623572</v>
      </c>
      <c r="J38" s="2">
        <f t="shared" si="5"/>
        <v>1.1240719353764277</v>
      </c>
      <c r="K38" s="4"/>
    </row>
    <row r="39" spans="1:38" x14ac:dyDescent="0.35">
      <c r="A39" s="1">
        <v>-10</v>
      </c>
      <c r="B39" s="1">
        <v>4.3440000000000003</v>
      </c>
      <c r="C39" s="1">
        <f t="shared" si="0"/>
        <v>43.440000000000005</v>
      </c>
      <c r="D39" s="2">
        <f t="shared" si="1"/>
        <v>30.284439486893483</v>
      </c>
      <c r="E39" s="3">
        <f t="shared" si="2"/>
        <v>0.76708047945205482</v>
      </c>
      <c r="F39" s="2">
        <f t="shared" si="6"/>
        <v>13.545406582789921</v>
      </c>
      <c r="G39" s="1" t="str">
        <f t="shared" si="3"/>
        <v>check</v>
      </c>
      <c r="H39" s="2">
        <f t="shared" si="4"/>
        <v>1047.0648544520548</v>
      </c>
      <c r="I39" s="2">
        <f t="shared" si="7"/>
        <v>-8.1530822559931551</v>
      </c>
      <c r="J39" s="2">
        <f t="shared" si="5"/>
        <v>1.8469177440068449</v>
      </c>
      <c r="K39" s="4"/>
      <c r="AH39" s="10" t="s">
        <v>18</v>
      </c>
      <c r="AI39" s="10"/>
      <c r="AJ39" s="10"/>
      <c r="AK39" s="10"/>
      <c r="AL39" s="10"/>
    </row>
    <row r="40" spans="1:38" x14ac:dyDescent="0.35">
      <c r="A40" s="1">
        <v>-5</v>
      </c>
      <c r="B40" s="1">
        <v>3.4529999999999998</v>
      </c>
      <c r="C40" s="1">
        <f t="shared" si="0"/>
        <v>34.53</v>
      </c>
      <c r="D40" s="2">
        <f t="shared" si="1"/>
        <v>25.66713744146287</v>
      </c>
      <c r="E40" s="3">
        <f t="shared" si="2"/>
        <v>0.67401514255293971</v>
      </c>
      <c r="F40" s="2">
        <f t="shared" si="6"/>
        <v>13.156571456433815</v>
      </c>
      <c r="G40" s="1" t="str">
        <f t="shared" si="3"/>
        <v>check</v>
      </c>
      <c r="H40" s="2">
        <f t="shared" si="4"/>
        <v>920.03066958476268</v>
      </c>
      <c r="I40" s="2">
        <f t="shared" si="7"/>
        <v>-2.7033157251863216</v>
      </c>
      <c r="J40" s="2">
        <f t="shared" si="5"/>
        <v>2.2966842748136784</v>
      </c>
      <c r="K40" s="4"/>
      <c r="AH40" s="1" t="s">
        <v>19</v>
      </c>
    </row>
    <row r="41" spans="1:38" x14ac:dyDescent="0.35">
      <c r="A41" s="1">
        <v>0</v>
      </c>
      <c r="B41" s="1">
        <v>2.7639999999999998</v>
      </c>
      <c r="C41" s="1">
        <f t="shared" si="0"/>
        <v>27.639999999999997</v>
      </c>
      <c r="D41" s="2">
        <f t="shared" si="1"/>
        <v>21.654653713569409</v>
      </c>
      <c r="E41" s="3">
        <f t="shared" si="2"/>
        <v>0.58740340030911875</v>
      </c>
      <c r="F41" s="2">
        <f t="shared" si="6"/>
        <v>12.483457116306615</v>
      </c>
      <c r="G41" s="1" t="str">
        <f t="shared" si="3"/>
        <v>check</v>
      </c>
      <c r="H41" s="2">
        <f t="shared" si="4"/>
        <v>801.80564142194714</v>
      </c>
      <c r="I41" s="2">
        <f t="shared" si="7"/>
        <v>2.3685379829984683</v>
      </c>
      <c r="J41" s="2">
        <f t="shared" si="5"/>
        <v>2.3685379829984683</v>
      </c>
      <c r="K41" s="4"/>
      <c r="AH41" s="11" t="s">
        <v>0</v>
      </c>
      <c r="AI41" s="11" t="s">
        <v>15</v>
      </c>
    </row>
    <row r="42" spans="1:38" x14ac:dyDescent="0.35">
      <c r="A42" s="1">
        <v>5</v>
      </c>
      <c r="B42" s="1">
        <v>2.2269999999999999</v>
      </c>
      <c r="C42" s="1">
        <f t="shared" si="0"/>
        <v>22.27</v>
      </c>
      <c r="D42" s="2">
        <f t="shared" si="1"/>
        <v>18.213789155148444</v>
      </c>
      <c r="E42" s="3">
        <f t="shared" si="2"/>
        <v>0.50844748858447486</v>
      </c>
      <c r="F42" s="2">
        <f t="shared" si="6"/>
        <v>11.608390150330475</v>
      </c>
      <c r="G42" s="1" t="str">
        <f t="shared" si="3"/>
        <v>check</v>
      </c>
      <c r="H42" s="2">
        <f t="shared" si="4"/>
        <v>694.03082191780823</v>
      </c>
      <c r="I42" s="2">
        <f t="shared" si="7"/>
        <v>6.9920777397260245</v>
      </c>
      <c r="J42" s="2">
        <f t="shared" si="5"/>
        <v>1.9920777397260245</v>
      </c>
      <c r="K42" s="4"/>
      <c r="AH42" s="11">
        <v>45</v>
      </c>
      <c r="AI42" s="12">
        <v>0.25</v>
      </c>
    </row>
    <row r="43" spans="1:38" x14ac:dyDescent="0.35">
      <c r="A43" s="1">
        <v>10</v>
      </c>
      <c r="B43" s="1">
        <v>1.806</v>
      </c>
      <c r="C43" s="1">
        <f t="shared" si="0"/>
        <v>18.060000000000002</v>
      </c>
      <c r="D43" s="2">
        <f t="shared" si="1"/>
        <v>15.29730645434525</v>
      </c>
      <c r="E43" s="3">
        <f t="shared" si="2"/>
        <v>0.43783426388480756</v>
      </c>
      <c r="F43" s="2">
        <f t="shared" si="6"/>
        <v>10.614553855567623</v>
      </c>
      <c r="G43" s="1" t="str">
        <f t="shared" si="3"/>
        <v>check</v>
      </c>
      <c r="H43" s="2">
        <f t="shared" si="4"/>
        <v>597.64377020276231</v>
      </c>
      <c r="I43" s="2">
        <f t="shared" si="7"/>
        <v>11.127082258301495</v>
      </c>
      <c r="J43" s="2">
        <f t="shared" si="5"/>
        <v>1.1270822583014954</v>
      </c>
      <c r="K43" s="4"/>
      <c r="AH43" s="11">
        <v>80</v>
      </c>
      <c r="AI43" s="12">
        <v>1</v>
      </c>
    </row>
    <row r="44" spans="1:38" x14ac:dyDescent="0.35">
      <c r="A44" s="1">
        <v>15</v>
      </c>
      <c r="B44" s="1">
        <v>1.474</v>
      </c>
      <c r="C44" s="1">
        <f t="shared" si="0"/>
        <v>14.74</v>
      </c>
      <c r="D44" s="2">
        <f t="shared" si="1"/>
        <v>12.846435419208646</v>
      </c>
      <c r="E44" s="3">
        <f t="shared" si="2"/>
        <v>0.37567191844300279</v>
      </c>
      <c r="F44" s="2">
        <f t="shared" si="6"/>
        <v>9.574585502486169</v>
      </c>
      <c r="G44" s="1" t="str">
        <f t="shared" si="3"/>
        <v>check</v>
      </c>
      <c r="H44" s="2">
        <f t="shared" si="4"/>
        <v>512.79216867469881</v>
      </c>
      <c r="I44" s="2">
        <f t="shared" si="7"/>
        <v>14.767215963855417</v>
      </c>
      <c r="J44" s="2">
        <f t="shared" si="5"/>
        <v>-0.23278403614458298</v>
      </c>
      <c r="K44" s="4"/>
    </row>
    <row r="45" spans="1:38" x14ac:dyDescent="0.35">
      <c r="A45" s="1">
        <v>20</v>
      </c>
      <c r="B45" s="1">
        <v>1.2110000000000001</v>
      </c>
      <c r="C45" s="1">
        <f t="shared" si="0"/>
        <v>12.110000000000001</v>
      </c>
      <c r="D45" s="2">
        <f t="shared" si="1"/>
        <v>10.801890999910803</v>
      </c>
      <c r="E45" s="3">
        <f t="shared" si="2"/>
        <v>0.32171147963290936</v>
      </c>
      <c r="F45" s="2">
        <f t="shared" si="6"/>
        <v>8.5465133053340914</v>
      </c>
      <c r="G45" s="1" t="str">
        <f t="shared" si="3"/>
        <v>ok</v>
      </c>
      <c r="H45" s="2">
        <f t="shared" si="4"/>
        <v>439.13616969892126</v>
      </c>
      <c r="I45" s="2">
        <f t="shared" si="7"/>
        <v>17.927058319916277</v>
      </c>
      <c r="J45" s="2">
        <f t="shared" si="5"/>
        <v>-2.0729416800837228</v>
      </c>
      <c r="K45" s="6"/>
    </row>
    <row r="46" spans="1:38" x14ac:dyDescent="0.35">
      <c r="A46" s="1">
        <v>25</v>
      </c>
      <c r="B46" s="1">
        <v>1</v>
      </c>
      <c r="C46" s="1">
        <f t="shared" si="0"/>
        <v>10</v>
      </c>
      <c r="D46" s="2">
        <f t="shared" si="1"/>
        <v>9.0909090909090917</v>
      </c>
      <c r="E46" s="3">
        <f t="shared" si="2"/>
        <v>0.27499999999999997</v>
      </c>
      <c r="F46" s="2">
        <f t="shared" si="6"/>
        <v>7.5624999999999982</v>
      </c>
      <c r="G46" s="1" t="str">
        <f t="shared" si="3"/>
        <v>ok</v>
      </c>
      <c r="H46" s="2">
        <f t="shared" si="4"/>
        <v>375.37499999999994</v>
      </c>
      <c r="I46" s="2">
        <f>0.0006*H46*H46-0.4422*H46+109.01</f>
        <v>27.563009375000007</v>
      </c>
      <c r="J46" s="2">
        <f t="shared" si="5"/>
        <v>2.5630093750000071</v>
      </c>
      <c r="K46" s="7"/>
    </row>
    <row r="47" spans="1:38" x14ac:dyDescent="0.35">
      <c r="A47" s="1">
        <v>30</v>
      </c>
      <c r="B47" s="1">
        <v>0.83089999999999997</v>
      </c>
      <c r="C47" s="1">
        <f t="shared" si="0"/>
        <v>8.3089999999999993</v>
      </c>
      <c r="D47" s="2">
        <f t="shared" si="1"/>
        <v>7.6715693063365</v>
      </c>
      <c r="E47" s="3">
        <f t="shared" si="2"/>
        <v>0.23512408033065221</v>
      </c>
      <c r="F47" s="2">
        <f t="shared" si="6"/>
        <v>6.6534279878848244</v>
      </c>
      <c r="G47" s="1" t="str">
        <f t="shared" si="3"/>
        <v>ok</v>
      </c>
      <c r="H47" s="2">
        <f t="shared" si="4"/>
        <v>320.94436965134025</v>
      </c>
      <c r="I47" s="2">
        <f t="shared" ref="I47:I59" si="8">0.0006*H47*H47-0.4422*H47+109.01</f>
        <v>28.891572786715017</v>
      </c>
      <c r="J47" s="2">
        <f t="shared" si="5"/>
        <v>-1.1084272132849833</v>
      </c>
      <c r="K47" s="7"/>
    </row>
    <row r="48" spans="1:38" x14ac:dyDescent="0.35">
      <c r="A48" s="1">
        <v>35</v>
      </c>
      <c r="B48" s="1">
        <v>0.69410000000000005</v>
      </c>
      <c r="C48" s="1">
        <f t="shared" si="0"/>
        <v>6.9410000000000007</v>
      </c>
      <c r="D48" s="2">
        <f t="shared" si="1"/>
        <v>6.4904947587922317</v>
      </c>
      <c r="E48" s="3">
        <f t="shared" si="2"/>
        <v>0.20113187334258267</v>
      </c>
      <c r="F48" s="2">
        <f t="shared" si="6"/>
        <v>5.8282712108192936</v>
      </c>
      <c r="G48" s="1" t="str">
        <f t="shared" si="3"/>
        <v>ok</v>
      </c>
      <c r="H48" s="2">
        <f t="shared" si="4"/>
        <v>274.54500711262534</v>
      </c>
      <c r="I48" s="2">
        <f t="shared" si="8"/>
        <v>32.831174413079978</v>
      </c>
      <c r="J48" s="2">
        <f t="shared" si="5"/>
        <v>-2.1688255869200219</v>
      </c>
      <c r="K48" s="7"/>
    </row>
    <row r="49" spans="1:11" x14ac:dyDescent="0.35">
      <c r="A49" s="1">
        <v>40</v>
      </c>
      <c r="B49" s="1">
        <v>0.58279999999999998</v>
      </c>
      <c r="C49" s="1">
        <f t="shared" si="0"/>
        <v>5.8279999999999994</v>
      </c>
      <c r="D49" s="2">
        <f t="shared" si="1"/>
        <v>5.507049174131609</v>
      </c>
      <c r="E49" s="3">
        <f t="shared" si="2"/>
        <v>0.17224690119653216</v>
      </c>
      <c r="F49" s="2">
        <f t="shared" si="6"/>
        <v>5.0907678400494021</v>
      </c>
      <c r="G49" s="1" t="str">
        <f t="shared" si="3"/>
        <v>ok</v>
      </c>
      <c r="H49" s="2">
        <f t="shared" si="4"/>
        <v>235.11702013326638</v>
      </c>
      <c r="I49" s="2">
        <f t="shared" si="8"/>
        <v>38.209261590877688</v>
      </c>
      <c r="J49" s="2">
        <f t="shared" si="5"/>
        <v>-1.7907384091223122</v>
      </c>
      <c r="K49" s="7"/>
    </row>
    <row r="50" spans="1:11" x14ac:dyDescent="0.35">
      <c r="A50" s="1">
        <v>45</v>
      </c>
      <c r="B50" s="1">
        <v>0.49159999999999998</v>
      </c>
      <c r="C50" s="1">
        <f t="shared" si="0"/>
        <v>4.9159999999999995</v>
      </c>
      <c r="D50" s="2">
        <f t="shared" si="1"/>
        <v>4.6856532845323873</v>
      </c>
      <c r="E50" s="3">
        <f t="shared" si="2"/>
        <v>0.14770558671425446</v>
      </c>
      <c r="F50" s="2">
        <f t="shared" si="6"/>
        <v>4.4379455546383531</v>
      </c>
      <c r="G50" s="1" t="str">
        <f t="shared" si="3"/>
        <v>ok</v>
      </c>
      <c r="H50" s="2">
        <f t="shared" si="4"/>
        <v>201.61812586495736</v>
      </c>
      <c r="I50" s="2">
        <f t="shared" si="8"/>
        <v>44.244385948894532</v>
      </c>
      <c r="J50" s="2">
        <f t="shared" si="5"/>
        <v>-0.75561405110546787</v>
      </c>
      <c r="K50" s="7"/>
    </row>
    <row r="51" spans="1:11" x14ac:dyDescent="0.35">
      <c r="A51" s="1">
        <v>50</v>
      </c>
      <c r="B51" s="1">
        <v>0.41649999999999998</v>
      </c>
      <c r="C51" s="1">
        <f t="shared" si="0"/>
        <v>4.165</v>
      </c>
      <c r="D51" s="2">
        <f t="shared" si="1"/>
        <v>3.9984639754236064</v>
      </c>
      <c r="E51" s="3">
        <f t="shared" si="2"/>
        <v>0.12687621157574078</v>
      </c>
      <c r="F51" s="2">
        <f t="shared" si="6"/>
        <v>3.8649635207232018</v>
      </c>
      <c r="G51" s="1" t="str">
        <f t="shared" si="3"/>
        <v>ok</v>
      </c>
      <c r="H51" s="2">
        <f t="shared" si="4"/>
        <v>173.18602880088613</v>
      </c>
      <c r="I51" s="2">
        <f t="shared" si="8"/>
        <v>50.42317840734097</v>
      </c>
      <c r="J51" s="2">
        <f t="shared" si="5"/>
        <v>0.4231784073409699</v>
      </c>
      <c r="K51" s="7"/>
    </row>
    <row r="52" spans="1:11" x14ac:dyDescent="0.35">
      <c r="A52" s="1">
        <v>55</v>
      </c>
      <c r="B52" s="1">
        <v>0.3543</v>
      </c>
      <c r="C52" s="1">
        <f t="shared" si="0"/>
        <v>3.5430000000000001</v>
      </c>
      <c r="D52" s="2">
        <f t="shared" si="1"/>
        <v>3.4217668021981207</v>
      </c>
      <c r="E52" s="3">
        <f t="shared" si="2"/>
        <v>0.10918233942812319</v>
      </c>
      <c r="F52" s="2">
        <f t="shared" si="6"/>
        <v>3.3646015362681072</v>
      </c>
      <c r="G52" s="1" t="str">
        <f t="shared" si="3"/>
        <v>ok</v>
      </c>
      <c r="H52" s="2">
        <f t="shared" si="4"/>
        <v>149.03389331938817</v>
      </c>
      <c r="I52" s="2">
        <f t="shared" si="8"/>
        <v>56.433873188927429</v>
      </c>
      <c r="J52" s="2">
        <f t="shared" si="5"/>
        <v>1.4338731889274285</v>
      </c>
      <c r="K52" s="7"/>
    </row>
    <row r="53" spans="1:11" x14ac:dyDescent="0.35">
      <c r="A53" s="1">
        <v>60</v>
      </c>
      <c r="B53" s="1">
        <v>0.30270000000000002</v>
      </c>
      <c r="C53" s="1">
        <f t="shared" si="0"/>
        <v>3.0270000000000001</v>
      </c>
      <c r="D53" s="2">
        <f t="shared" si="1"/>
        <v>2.9380647791355661</v>
      </c>
      <c r="E53" s="3">
        <f t="shared" si="2"/>
        <v>9.4188809474418669E-2</v>
      </c>
      <c r="F53" s="2">
        <f t="shared" si="6"/>
        <v>2.9308000760516482</v>
      </c>
      <c r="G53" s="1" t="str">
        <f t="shared" si="3"/>
        <v>ok</v>
      </c>
      <c r="H53" s="2">
        <f t="shared" si="4"/>
        <v>128.56772493258148</v>
      </c>
      <c r="I53" s="2">
        <f t="shared" si="8"/>
        <v>62.075147971416435</v>
      </c>
      <c r="J53" s="2">
        <f t="shared" si="5"/>
        <v>2.0751479714164347</v>
      </c>
      <c r="K53" s="7"/>
    </row>
    <row r="54" spans="1:11" x14ac:dyDescent="0.35">
      <c r="A54" s="1">
        <v>65</v>
      </c>
      <c r="B54" s="1">
        <v>0.25950000000000001</v>
      </c>
      <c r="C54" s="1">
        <f t="shared" si="0"/>
        <v>2.5950000000000002</v>
      </c>
      <c r="D54" s="2">
        <f t="shared" si="1"/>
        <v>2.529363029387397</v>
      </c>
      <c r="E54" s="3">
        <f t="shared" si="2"/>
        <v>8.1409829831733047E-2</v>
      </c>
      <c r="F54" s="2">
        <f t="shared" si="6"/>
        <v>2.5539731765825557</v>
      </c>
      <c r="G54" s="1" t="str">
        <f t="shared" si="3"/>
        <v>ok</v>
      </c>
      <c r="H54" s="2">
        <f t="shared" si="4"/>
        <v>111.12441772031561</v>
      </c>
      <c r="I54" s="2">
        <f t="shared" si="8"/>
        <v>67.279964212283957</v>
      </c>
      <c r="J54" s="2">
        <f t="shared" si="5"/>
        <v>2.2799642122839572</v>
      </c>
      <c r="K54" s="7"/>
    </row>
    <row r="55" spans="1:11" x14ac:dyDescent="0.35">
      <c r="A55" s="1">
        <v>70</v>
      </c>
      <c r="B55" s="1">
        <v>0.2233</v>
      </c>
      <c r="C55" s="1">
        <f t="shared" si="0"/>
        <v>2.2330000000000001</v>
      </c>
      <c r="D55" s="2">
        <f t="shared" si="1"/>
        <v>2.1842262283215792</v>
      </c>
      <c r="E55" s="3">
        <f t="shared" si="2"/>
        <v>7.0538739877089196E-2</v>
      </c>
      <c r="F55" s="2">
        <f t="shared" si="6"/>
        <v>2.2282641394749905</v>
      </c>
      <c r="G55" s="1" t="str">
        <f t="shared" si="3"/>
        <v>ok</v>
      </c>
      <c r="H55" s="2">
        <f t="shared" si="4"/>
        <v>96.285379932226761</v>
      </c>
      <c r="I55" s="2">
        <f t="shared" si="8"/>
        <v>71.995129627185293</v>
      </c>
      <c r="J55" s="2">
        <f t="shared" si="5"/>
        <v>1.9951296271852925</v>
      </c>
      <c r="K55" s="7"/>
    </row>
    <row r="56" spans="1:11" x14ac:dyDescent="0.35">
      <c r="A56" s="1">
        <v>75</v>
      </c>
      <c r="B56" s="1">
        <v>0.19289999999999999</v>
      </c>
      <c r="C56" s="1">
        <f t="shared" si="0"/>
        <v>1.9289999999999998</v>
      </c>
      <c r="D56" s="2">
        <f t="shared" si="1"/>
        <v>1.8924937947002323</v>
      </c>
      <c r="E56" s="3">
        <f t="shared" si="2"/>
        <v>6.1292341466232733E-2</v>
      </c>
      <c r="F56" s="2">
        <f t="shared" si="6"/>
        <v>1.9475122459374148</v>
      </c>
      <c r="G56" s="1" t="str">
        <f t="shared" si="3"/>
        <v>ok</v>
      </c>
      <c r="H56" s="2">
        <f t="shared" si="4"/>
        <v>83.664046101407678</v>
      </c>
      <c r="I56" s="2">
        <f t="shared" si="8"/>
        <v>76.213562379992609</v>
      </c>
      <c r="J56" s="2">
        <f t="shared" si="5"/>
        <v>1.2135623799926094</v>
      </c>
      <c r="K56" s="7"/>
    </row>
    <row r="57" spans="1:11" x14ac:dyDescent="0.35">
      <c r="A57" s="1">
        <v>80</v>
      </c>
      <c r="B57" s="1">
        <v>0.16719999999999999</v>
      </c>
      <c r="C57" s="1">
        <f t="shared" si="0"/>
        <v>1.6719999999999999</v>
      </c>
      <c r="D57" s="2">
        <f t="shared" si="1"/>
        <v>1.6445038948776456</v>
      </c>
      <c r="E57" s="3">
        <f t="shared" si="2"/>
        <v>5.3390617742684617E-2</v>
      </c>
      <c r="F57" s="2">
        <f t="shared" si="6"/>
        <v>1.7048792242496829</v>
      </c>
      <c r="G57" s="1" t="str">
        <f t="shared" si="3"/>
        <v>ok</v>
      </c>
      <c r="H57" s="2">
        <f t="shared" si="4"/>
        <v>72.878193218764508</v>
      </c>
      <c r="I57" s="2">
        <f t="shared" si="8"/>
        <v>79.970001586761285</v>
      </c>
      <c r="J57" s="2">
        <f t="shared" si="5"/>
        <v>-2.9998413238715216E-2</v>
      </c>
      <c r="K57" s="7"/>
    </row>
    <row r="58" spans="1:11" x14ac:dyDescent="0.35">
      <c r="A58" s="1">
        <v>85</v>
      </c>
      <c r="B58" s="1">
        <v>0.14510000000000001</v>
      </c>
      <c r="C58" s="1">
        <f t="shared" si="0"/>
        <v>1.4510000000000001</v>
      </c>
      <c r="D58" s="2">
        <f t="shared" si="1"/>
        <v>1.4302471143704842</v>
      </c>
      <c r="E58" s="3">
        <f t="shared" si="2"/>
        <v>4.6532623272628325E-2</v>
      </c>
      <c r="F58" s="2">
        <f t="shared" si="6"/>
        <v>1.4922708674240877</v>
      </c>
      <c r="G58" s="1" t="str">
        <f t="shared" si="3"/>
        <v>ok</v>
      </c>
      <c r="H58" s="2">
        <f t="shared" si="4"/>
        <v>63.517030767137662</v>
      </c>
      <c r="I58" s="2">
        <f t="shared" si="8"/>
        <v>83.343416913255837</v>
      </c>
      <c r="J58" s="2">
        <f t="shared" si="5"/>
        <v>-1.6565830867441633</v>
      </c>
      <c r="K58" s="7"/>
    </row>
    <row r="59" spans="1:11" x14ac:dyDescent="0.35">
      <c r="A59" s="1">
        <v>90</v>
      </c>
      <c r="B59" s="1">
        <v>0.12609999999999999</v>
      </c>
      <c r="C59" s="1">
        <f t="shared" si="0"/>
        <v>1.2609999999999999</v>
      </c>
      <c r="D59" s="2">
        <f t="shared" si="1"/>
        <v>1.2452968072604458</v>
      </c>
      <c r="E59" s="3">
        <f t="shared" si="2"/>
        <v>4.0589336922806814E-2</v>
      </c>
      <c r="F59" s="2">
        <f t="shared" si="6"/>
        <v>1.3064982330159622</v>
      </c>
      <c r="G59" s="1" t="str">
        <f t="shared" si="3"/>
        <v>ok</v>
      </c>
      <c r="H59" s="2">
        <f t="shared" si="4"/>
        <v>55.404444899631301</v>
      </c>
      <c r="I59" s="2">
        <f t="shared" si="8"/>
        <v>86.351945974164806</v>
      </c>
      <c r="J59" s="2">
        <f t="shared" si="5"/>
        <v>-3.6480540258351937</v>
      </c>
      <c r="K59" s="8"/>
    </row>
    <row r="60" spans="1:11" x14ac:dyDescent="0.35">
      <c r="A60" s="1">
        <v>95</v>
      </c>
      <c r="B60" s="1">
        <v>0.10970000000000001</v>
      </c>
      <c r="C60" s="1">
        <f t="shared" si="0"/>
        <v>1.097</v>
      </c>
      <c r="D60" s="2">
        <f t="shared" si="1"/>
        <v>1.0850964914883727</v>
      </c>
      <c r="E60" s="3">
        <f t="shared" si="2"/>
        <v>3.5423801788754726E-2</v>
      </c>
      <c r="F60" s="2">
        <f t="shared" si="6"/>
        <v>1.1438885443655264</v>
      </c>
      <c r="G60" s="1" t="str">
        <f t="shared" si="3"/>
        <v>ok</v>
      </c>
      <c r="H60" s="2">
        <f t="shared" si="4"/>
        <v>48.353489441650197</v>
      </c>
      <c r="I60" s="2">
        <f>0.0188*H60*H60-2.4593*H60+170.15</f>
        <v>95.189790310404703</v>
      </c>
      <c r="J60" s="2">
        <f t="shared" si="5"/>
        <v>0.18979031040470318</v>
      </c>
      <c r="K60" s="9"/>
    </row>
    <row r="61" spans="1:11" x14ac:dyDescent="0.35">
      <c r="A61" s="1">
        <v>100</v>
      </c>
      <c r="B61" s="1">
        <v>9.5630000000000007E-2</v>
      </c>
      <c r="C61" s="1">
        <f t="shared" si="0"/>
        <v>0.95630000000000004</v>
      </c>
      <c r="D61" s="2">
        <f t="shared" si="1"/>
        <v>0.94724152925572758</v>
      </c>
      <c r="E61" s="3">
        <f t="shared" si="2"/>
        <v>3.0965650959743938E-2</v>
      </c>
      <c r="F61" s="2">
        <f t="shared" si="6"/>
        <v>1.0026890508843362</v>
      </c>
      <c r="G61" s="1" t="str">
        <f t="shared" si="3"/>
        <v>ok</v>
      </c>
      <c r="H61" s="2">
        <f t="shared" si="4"/>
        <v>42.268113560050473</v>
      </c>
      <c r="I61" s="2">
        <f t="shared" ref="I61:I67" si="9">0.0188*H61*H61-2.4593*H61+170.15</f>
        <v>99.787984691563963</v>
      </c>
      <c r="J61" s="2">
        <f t="shared" si="5"/>
        <v>-0.21201530843603678</v>
      </c>
      <c r="K61" s="9"/>
    </row>
    <row r="62" spans="1:11" x14ac:dyDescent="0.35">
      <c r="A62" s="1">
        <v>105</v>
      </c>
      <c r="B62" s="1">
        <v>8.3570000000000005E-2</v>
      </c>
      <c r="C62" s="1">
        <f t="shared" si="0"/>
        <v>0.83570000000000011</v>
      </c>
      <c r="D62" s="2">
        <f t="shared" si="1"/>
        <v>0.82877393621505091</v>
      </c>
      <c r="E62" s="3">
        <f t="shared" si="2"/>
        <v>2.7124737143385456E-2</v>
      </c>
      <c r="F62" s="2">
        <f t="shared" si="6"/>
        <v>0.88040129842976478</v>
      </c>
      <c r="G62" s="1" t="str">
        <f t="shared" si="3"/>
        <v>ok</v>
      </c>
      <c r="H62" s="2">
        <f t="shared" si="4"/>
        <v>37.025266200721148</v>
      </c>
      <c r="I62" s="2">
        <f t="shared" si="9"/>
        <v>104.86612517257066</v>
      </c>
      <c r="J62" s="2">
        <f t="shared" si="5"/>
        <v>-0.13387482742933798</v>
      </c>
      <c r="K62" s="9"/>
    </row>
    <row r="63" spans="1:11" x14ac:dyDescent="0.35">
      <c r="A63" s="1">
        <v>110</v>
      </c>
      <c r="B63" s="1">
        <v>7.3169999999999999E-2</v>
      </c>
      <c r="C63" s="1">
        <f t="shared" si="0"/>
        <v>0.73170000000000002</v>
      </c>
      <c r="D63" s="2">
        <f t="shared" si="1"/>
        <v>0.72638504065750897</v>
      </c>
      <c r="E63" s="3">
        <f t="shared" si="2"/>
        <v>2.3797842374688804E-2</v>
      </c>
      <c r="F63" s="2">
        <f t="shared" si="6"/>
        <v>0.7740020523309199</v>
      </c>
      <c r="G63" s="1" t="str">
        <f t="shared" si="3"/>
        <v>ok</v>
      </c>
      <c r="H63" s="2">
        <f t="shared" si="4"/>
        <v>32.484054841450217</v>
      </c>
      <c r="I63" s="2">
        <f t="shared" si="9"/>
        <v>110.09998372453758</v>
      </c>
      <c r="J63" s="2">
        <f t="shared" si="5"/>
        <v>9.9983724537580088E-2</v>
      </c>
      <c r="K63" s="9"/>
    </row>
    <row r="64" spans="1:11" x14ac:dyDescent="0.35">
      <c r="A64" s="1">
        <v>115</v>
      </c>
      <c r="B64" s="1">
        <v>6.4210000000000003E-2</v>
      </c>
      <c r="C64" s="1">
        <f t="shared" si="0"/>
        <v>0.6421</v>
      </c>
      <c r="D64" s="2">
        <f t="shared" si="1"/>
        <v>0.63800338029512493</v>
      </c>
      <c r="E64" s="3">
        <f t="shared" si="2"/>
        <v>2.092063717736823E-2</v>
      </c>
      <c r="F64" s="2">
        <f t="shared" si="6"/>
        <v>0.68162756565500981</v>
      </c>
      <c r="G64" s="1" t="str">
        <f t="shared" si="3"/>
        <v>ok</v>
      </c>
      <c r="H64" s="2">
        <f t="shared" si="4"/>
        <v>28.556669747107634</v>
      </c>
      <c r="I64" s="2">
        <f t="shared" si="9"/>
        <v>115.25166976739121</v>
      </c>
      <c r="J64" s="2">
        <f t="shared" si="5"/>
        <v>0.25166976739120628</v>
      </c>
      <c r="K64" s="9"/>
    </row>
    <row r="65" spans="1:11" x14ac:dyDescent="0.35">
      <c r="A65" s="1">
        <v>120</v>
      </c>
      <c r="B65" s="1">
        <v>5.6500000000000002E-2</v>
      </c>
      <c r="C65" s="1">
        <f t="shared" si="0"/>
        <v>0.56500000000000006</v>
      </c>
      <c r="D65" s="2">
        <f t="shared" si="1"/>
        <v>0.56182568488042572</v>
      </c>
      <c r="E65" s="3">
        <f t="shared" si="2"/>
        <v>1.8436665677840403E-2</v>
      </c>
      <c r="F65" s="2">
        <f t="shared" si="6"/>
        <v>0.60161175454240412</v>
      </c>
      <c r="G65" s="1" t="str">
        <f t="shared" si="3"/>
        <v>ok</v>
      </c>
      <c r="H65" s="2">
        <f t="shared" si="4"/>
        <v>25.166048650252151</v>
      </c>
      <c r="I65" s="2">
        <f t="shared" si="9"/>
        <v>120.16574064217183</v>
      </c>
      <c r="J65" s="2">
        <f t="shared" si="5"/>
        <v>0.16574064217182638</v>
      </c>
      <c r="K65" s="9"/>
    </row>
    <row r="66" spans="1:11" x14ac:dyDescent="0.35">
      <c r="A66" s="1">
        <v>125</v>
      </c>
      <c r="B66" s="1">
        <v>4.9860000000000002E-2</v>
      </c>
      <c r="C66" s="1">
        <f t="shared" si="0"/>
        <v>0.49860000000000004</v>
      </c>
      <c r="D66" s="2">
        <f t="shared" si="1"/>
        <v>0.49612631419741177</v>
      </c>
      <c r="E66" s="3">
        <f t="shared" si="2"/>
        <v>1.6291342730293513E-2</v>
      </c>
      <c r="F66" s="2">
        <f t="shared" si="6"/>
        <v>0.53230615314056817</v>
      </c>
      <c r="G66" s="1" t="str">
        <f t="shared" si="3"/>
        <v>ok</v>
      </c>
      <c r="H66" s="2">
        <f t="shared" si="4"/>
        <v>22.237682826850644</v>
      </c>
      <c r="I66" s="2">
        <f t="shared" si="9"/>
        <v>124.75773992906926</v>
      </c>
      <c r="J66" s="2">
        <f t="shared" si="5"/>
        <v>-0.24226007093074031</v>
      </c>
      <c r="K66" s="9"/>
    </row>
    <row r="67" spans="1:11" x14ac:dyDescent="0.35">
      <c r="A67" s="1">
        <v>130</v>
      </c>
      <c r="B67" s="1">
        <v>4.4130000000000003E-2</v>
      </c>
      <c r="C67" s="1">
        <f t="shared" si="0"/>
        <v>0.44130000000000003</v>
      </c>
      <c r="D67" s="2">
        <f t="shared" si="1"/>
        <v>0.43936109946804752</v>
      </c>
      <c r="E67" s="3">
        <f t="shared" si="2"/>
        <v>1.4435492344566852E-2</v>
      </c>
      <c r="F67" s="2">
        <f t="shared" si="6"/>
        <v>0.47220357858610512</v>
      </c>
      <c r="G67" s="1" t="str">
        <f t="shared" si="3"/>
        <v>ok</v>
      </c>
      <c r="H67" s="2">
        <f t="shared" si="4"/>
        <v>19.704447050333751</v>
      </c>
      <c r="I67" s="2">
        <f t="shared" si="9"/>
        <v>128.99023976003105</v>
      </c>
      <c r="J67" s="2">
        <f t="shared" si="5"/>
        <v>-1.0097602399689549</v>
      </c>
      <c r="K67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Converter_Specifications</vt:lpstr>
      <vt:lpstr>PowerSupplies</vt:lpstr>
      <vt:lpstr>Converter_SteadyState</vt:lpstr>
      <vt:lpstr>Converter_StartUp</vt:lpstr>
      <vt:lpstr>ProtectionsAndOpLimits</vt:lpstr>
      <vt:lpstr>TransientResponse</vt:lpstr>
      <vt:lpstr>Thermal Consideration</vt:lpstr>
      <vt:lpstr>NTC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TeoMouse</dc:creator>
  <cp:lastModifiedBy>ΜΟΥΣΕΛΙΝΟΣ ΘΕΟΔΩΡΟΣ</cp:lastModifiedBy>
  <dcterms:created xsi:type="dcterms:W3CDTF">2015-06-05T18:19:34Z</dcterms:created>
  <dcterms:modified xsi:type="dcterms:W3CDTF">2025-03-23T18:18:41Z</dcterms:modified>
</cp:coreProperties>
</file>