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32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28" i="1"/>
  <c r="J129"/>
  <c r="J130"/>
  <c r="J131"/>
  <c r="Q83"/>
  <c r="O83"/>
  <c r="O240"/>
  <c r="J191"/>
  <c r="L192"/>
  <c r="M192"/>
  <c r="N192"/>
  <c r="K192"/>
  <c r="K191"/>
  <c r="L191"/>
  <c r="M191"/>
  <c r="N191"/>
  <c r="R191"/>
  <c r="S191"/>
  <c r="T191"/>
  <c r="L298"/>
  <c r="M298"/>
  <c r="N298"/>
  <c r="K298"/>
  <c r="U297"/>
  <c r="T297"/>
  <c r="S297"/>
  <c r="R297"/>
  <c r="N297"/>
  <c r="M297"/>
  <c r="L297"/>
  <c r="K297"/>
  <c r="J297"/>
  <c r="Q296"/>
  <c r="O296"/>
  <c r="Q295"/>
  <c r="O295"/>
  <c r="Q294"/>
  <c r="O294"/>
  <c r="Q293"/>
  <c r="P293" s="1"/>
  <c r="O293"/>
  <c r="Q292"/>
  <c r="O292"/>
  <c r="Q291"/>
  <c r="O291"/>
  <c r="O311"/>
  <c r="H311"/>
  <c r="U272"/>
  <c r="U249"/>
  <c r="U223"/>
  <c r="U191"/>
  <c r="U175"/>
  <c r="T75"/>
  <c r="S75"/>
  <c r="R75"/>
  <c r="N75"/>
  <c r="O70"/>
  <c r="O71"/>
  <c r="O237" s="1"/>
  <c r="O72"/>
  <c r="O238"/>
  <c r="O73"/>
  <c r="O74"/>
  <c r="O265"/>
  <c r="Q70"/>
  <c r="Q71"/>
  <c r="Q72"/>
  <c r="Q73"/>
  <c r="R239" s="1"/>
  <c r="Q74"/>
  <c r="M75"/>
  <c r="L75"/>
  <c r="K75"/>
  <c r="J75"/>
  <c r="T86"/>
  <c r="S86"/>
  <c r="R86"/>
  <c r="N86"/>
  <c r="O79"/>
  <c r="O215" s="1"/>
  <c r="O80"/>
  <c r="O81"/>
  <c r="O82"/>
  <c r="O84"/>
  <c r="O122" s="1"/>
  <c r="O85"/>
  <c r="Q79"/>
  <c r="Q80"/>
  <c r="Q81"/>
  <c r="Q82"/>
  <c r="Q84"/>
  <c r="Q85"/>
  <c r="M86"/>
  <c r="L86"/>
  <c r="K86"/>
  <c r="J86"/>
  <c r="T270"/>
  <c r="T269"/>
  <c r="T266"/>
  <c r="T265"/>
  <c r="T264"/>
  <c r="T263"/>
  <c r="T262"/>
  <c r="T261"/>
  <c r="T260"/>
  <c r="T259"/>
  <c r="T258"/>
  <c r="T257"/>
  <c r="T256"/>
  <c r="L269"/>
  <c r="L270"/>
  <c r="S270"/>
  <c r="Q95"/>
  <c r="O95"/>
  <c r="O270" s="1"/>
  <c r="N270"/>
  <c r="M270"/>
  <c r="S269"/>
  <c r="R269"/>
  <c r="O190"/>
  <c r="N269"/>
  <c r="M269"/>
  <c r="M271" s="1"/>
  <c r="L256"/>
  <c r="L257"/>
  <c r="L258"/>
  <c r="L259"/>
  <c r="L260"/>
  <c r="L261"/>
  <c r="L262"/>
  <c r="L263"/>
  <c r="L264"/>
  <c r="L265"/>
  <c r="L266"/>
  <c r="S266"/>
  <c r="N266"/>
  <c r="M266"/>
  <c r="S265"/>
  <c r="R265"/>
  <c r="N265"/>
  <c r="M265"/>
  <c r="S264"/>
  <c r="R264"/>
  <c r="O264"/>
  <c r="N264"/>
  <c r="M264"/>
  <c r="S263"/>
  <c r="Q65"/>
  <c r="R263" s="1"/>
  <c r="O65"/>
  <c r="O263"/>
  <c r="N263"/>
  <c r="M263"/>
  <c r="S262"/>
  <c r="Q187"/>
  <c r="O187"/>
  <c r="O262"/>
  <c r="N262"/>
  <c r="M262"/>
  <c r="S261"/>
  <c r="R261"/>
  <c r="O56"/>
  <c r="O261" s="1"/>
  <c r="N261"/>
  <c r="M261"/>
  <c r="S260"/>
  <c r="Q54"/>
  <c r="R260" s="1"/>
  <c r="O54"/>
  <c r="O260" s="1"/>
  <c r="N260"/>
  <c r="M260"/>
  <c r="S259"/>
  <c r="Q53"/>
  <c r="R259" s="1"/>
  <c r="O53"/>
  <c r="O259" s="1"/>
  <c r="N259"/>
  <c r="M259"/>
  <c r="S258"/>
  <c r="R258"/>
  <c r="O45"/>
  <c r="P45" s="1"/>
  <c r="N258"/>
  <c r="M258"/>
  <c r="S257"/>
  <c r="Q41"/>
  <c r="R257" s="1"/>
  <c r="O41"/>
  <c r="O257" s="1"/>
  <c r="N257"/>
  <c r="M257"/>
  <c r="S256"/>
  <c r="Q40"/>
  <c r="O40"/>
  <c r="N256"/>
  <c r="M256"/>
  <c r="L234"/>
  <c r="L235"/>
  <c r="L236"/>
  <c r="L237"/>
  <c r="L238"/>
  <c r="L239"/>
  <c r="L240"/>
  <c r="L241"/>
  <c r="L242"/>
  <c r="L245"/>
  <c r="L246"/>
  <c r="L247"/>
  <c r="T247"/>
  <c r="S247"/>
  <c r="Q94"/>
  <c r="O94"/>
  <c r="N247"/>
  <c r="M247"/>
  <c r="T246"/>
  <c r="S246"/>
  <c r="Q93"/>
  <c r="Q140" s="1"/>
  <c r="O93"/>
  <c r="O246" s="1"/>
  <c r="N246"/>
  <c r="M246"/>
  <c r="T245"/>
  <c r="S245"/>
  <c r="Q92"/>
  <c r="O92"/>
  <c r="O245" s="1"/>
  <c r="N245"/>
  <c r="M245"/>
  <c r="T242"/>
  <c r="S242"/>
  <c r="O242"/>
  <c r="N242"/>
  <c r="M242"/>
  <c r="T241"/>
  <c r="S241"/>
  <c r="R241"/>
  <c r="N241"/>
  <c r="M241"/>
  <c r="T240"/>
  <c r="S240"/>
  <c r="R240"/>
  <c r="N240"/>
  <c r="M240"/>
  <c r="T239"/>
  <c r="S239"/>
  <c r="O239"/>
  <c r="N239"/>
  <c r="M239"/>
  <c r="T238"/>
  <c r="S238"/>
  <c r="R238"/>
  <c r="N238"/>
  <c r="M238"/>
  <c r="T237"/>
  <c r="S237"/>
  <c r="R237"/>
  <c r="N237"/>
  <c r="M237"/>
  <c r="T236"/>
  <c r="S236"/>
  <c r="Q61"/>
  <c r="O61"/>
  <c r="O236" s="1"/>
  <c r="N236"/>
  <c r="M236"/>
  <c r="T235"/>
  <c r="S235"/>
  <c r="Q51"/>
  <c r="O51"/>
  <c r="O235" s="1"/>
  <c r="N235"/>
  <c r="M235"/>
  <c r="T234"/>
  <c r="S234"/>
  <c r="Q43"/>
  <c r="R234" s="1"/>
  <c r="O43"/>
  <c r="O234" s="1"/>
  <c r="N234"/>
  <c r="M234"/>
  <c r="O91"/>
  <c r="O221" s="1"/>
  <c r="O216"/>
  <c r="O214"/>
  <c r="O64"/>
  <c r="O212" s="1"/>
  <c r="O63"/>
  <c r="O211" s="1"/>
  <c r="O62"/>
  <c r="O55"/>
  <c r="O52"/>
  <c r="O44"/>
  <c r="O42"/>
  <c r="O201" s="1"/>
  <c r="A217"/>
  <c r="A216"/>
  <c r="T217"/>
  <c r="S217"/>
  <c r="O217"/>
  <c r="N217"/>
  <c r="M217"/>
  <c r="L217"/>
  <c r="K217"/>
  <c r="J217"/>
  <c r="T216"/>
  <c r="S216"/>
  <c r="N216"/>
  <c r="M216"/>
  <c r="L216"/>
  <c r="K216"/>
  <c r="J216"/>
  <c r="T221"/>
  <c r="T220"/>
  <c r="S221"/>
  <c r="Q91"/>
  <c r="R221" s="1"/>
  <c r="N221"/>
  <c r="M221"/>
  <c r="L221"/>
  <c r="S220"/>
  <c r="Q90"/>
  <c r="O90"/>
  <c r="O220" s="1"/>
  <c r="N220"/>
  <c r="M220"/>
  <c r="L220"/>
  <c r="T215"/>
  <c r="S215"/>
  <c r="N215"/>
  <c r="M215"/>
  <c r="L215"/>
  <c r="T214"/>
  <c r="S214"/>
  <c r="N214"/>
  <c r="M214"/>
  <c r="L214"/>
  <c r="T213"/>
  <c r="S213"/>
  <c r="R213"/>
  <c r="O213"/>
  <c r="N213"/>
  <c r="M213"/>
  <c r="L213"/>
  <c r="T212"/>
  <c r="S212"/>
  <c r="Q64"/>
  <c r="P64" s="1"/>
  <c r="N212"/>
  <c r="M212"/>
  <c r="L212"/>
  <c r="T211"/>
  <c r="S211"/>
  <c r="Q63"/>
  <c r="P63" s="1"/>
  <c r="N211"/>
  <c r="M211"/>
  <c r="L211"/>
  <c r="T210"/>
  <c r="S210"/>
  <c r="Q62"/>
  <c r="P62" s="1"/>
  <c r="N210"/>
  <c r="M210"/>
  <c r="L210"/>
  <c r="T209"/>
  <c r="S209"/>
  <c r="Q188"/>
  <c r="O188"/>
  <c r="N209"/>
  <c r="M209"/>
  <c r="L209"/>
  <c r="T208"/>
  <c r="S208"/>
  <c r="Q55"/>
  <c r="P55" s="1"/>
  <c r="O208"/>
  <c r="N208"/>
  <c r="M208"/>
  <c r="L208"/>
  <c r="T207"/>
  <c r="S207"/>
  <c r="Q52"/>
  <c r="O207"/>
  <c r="N207"/>
  <c r="M207"/>
  <c r="L207"/>
  <c r="T206"/>
  <c r="S206"/>
  <c r="Q50"/>
  <c r="R206" s="1"/>
  <c r="O50"/>
  <c r="O206" s="1"/>
  <c r="N206"/>
  <c r="M206"/>
  <c r="L206"/>
  <c r="T205"/>
  <c r="S205"/>
  <c r="Q185"/>
  <c r="R205" s="1"/>
  <c r="O185"/>
  <c r="O205" s="1"/>
  <c r="N205"/>
  <c r="M205"/>
  <c r="L205"/>
  <c r="T204"/>
  <c r="S204"/>
  <c r="Q184"/>
  <c r="R204" s="1"/>
  <c r="O184"/>
  <c r="O204" s="1"/>
  <c r="N204"/>
  <c r="M204"/>
  <c r="L204"/>
  <c r="T203"/>
  <c r="S203"/>
  <c r="Q183"/>
  <c r="Q192" s="1"/>
  <c r="O183"/>
  <c r="O191" s="1"/>
  <c r="N203"/>
  <c r="M203"/>
  <c r="L203"/>
  <c r="T202"/>
  <c r="S202"/>
  <c r="Q44"/>
  <c r="P44" s="1"/>
  <c r="N202"/>
  <c r="M202"/>
  <c r="L202"/>
  <c r="L201"/>
  <c r="T201"/>
  <c r="S201"/>
  <c r="Q42"/>
  <c r="P42" s="1"/>
  <c r="N201"/>
  <c r="M201"/>
  <c r="N174"/>
  <c r="M174"/>
  <c r="L174"/>
  <c r="K174"/>
  <c r="J174"/>
  <c r="Q174" s="1"/>
  <c r="N173"/>
  <c r="M173"/>
  <c r="L173"/>
  <c r="K173"/>
  <c r="J173"/>
  <c r="Q173" s="1"/>
  <c r="N172"/>
  <c r="M172"/>
  <c r="L172"/>
  <c r="K172"/>
  <c r="J172"/>
  <c r="Q172" s="1"/>
  <c r="N170"/>
  <c r="M170"/>
  <c r="L170"/>
  <c r="K170"/>
  <c r="J170"/>
  <c r="Q170" s="1"/>
  <c r="N169"/>
  <c r="M169"/>
  <c r="L169"/>
  <c r="K169"/>
  <c r="J169"/>
  <c r="Q169" s="1"/>
  <c r="N168"/>
  <c r="M168"/>
  <c r="L168"/>
  <c r="K168"/>
  <c r="J168"/>
  <c r="Q168" s="1"/>
  <c r="N167"/>
  <c r="M167"/>
  <c r="L167"/>
  <c r="K167"/>
  <c r="J167"/>
  <c r="Q167" s="1"/>
  <c r="N164"/>
  <c r="M164"/>
  <c r="L164"/>
  <c r="K164"/>
  <c r="J164"/>
  <c r="Q164" s="1"/>
  <c r="N163"/>
  <c r="M163"/>
  <c r="L163"/>
  <c r="K163"/>
  <c r="J163"/>
  <c r="Q163" s="1"/>
  <c r="N162"/>
  <c r="M162"/>
  <c r="L162"/>
  <c r="K162"/>
  <c r="J162"/>
  <c r="Q162" s="1"/>
  <c r="N161"/>
  <c r="M161"/>
  <c r="L161"/>
  <c r="K161"/>
  <c r="J161"/>
  <c r="N160"/>
  <c r="M160"/>
  <c r="L160"/>
  <c r="K160"/>
  <c r="J160"/>
  <c r="Q160" s="1"/>
  <c r="N159"/>
  <c r="M159"/>
  <c r="L159"/>
  <c r="K159"/>
  <c r="J159"/>
  <c r="N157"/>
  <c r="M157"/>
  <c r="L157"/>
  <c r="K157"/>
  <c r="J157"/>
  <c r="Q157" s="1"/>
  <c r="N156"/>
  <c r="M156"/>
  <c r="L156"/>
  <c r="K156"/>
  <c r="J156"/>
  <c r="N155"/>
  <c r="M155"/>
  <c r="L155"/>
  <c r="K155"/>
  <c r="J155"/>
  <c r="Q155" s="1"/>
  <c r="N154"/>
  <c r="M154"/>
  <c r="L154"/>
  <c r="K154"/>
  <c r="J154"/>
  <c r="N153"/>
  <c r="M153"/>
  <c r="L153"/>
  <c r="K153"/>
  <c r="J153"/>
  <c r="Q153" s="1"/>
  <c r="N152"/>
  <c r="M152"/>
  <c r="L152"/>
  <c r="K152"/>
  <c r="J152"/>
  <c r="Q152" s="1"/>
  <c r="T175"/>
  <c r="S175"/>
  <c r="Q149"/>
  <c r="O149"/>
  <c r="N149"/>
  <c r="M149"/>
  <c r="L149"/>
  <c r="K149"/>
  <c r="J149"/>
  <c r="Q148"/>
  <c r="O148"/>
  <c r="N148"/>
  <c r="M148"/>
  <c r="L148"/>
  <c r="K148"/>
  <c r="J148"/>
  <c r="Q147"/>
  <c r="O147"/>
  <c r="N147"/>
  <c r="M147"/>
  <c r="L147"/>
  <c r="K147"/>
  <c r="J147"/>
  <c r="Q146"/>
  <c r="O146"/>
  <c r="N146"/>
  <c r="M146"/>
  <c r="L146"/>
  <c r="K146"/>
  <c r="J146"/>
  <c r="Q145"/>
  <c r="O145"/>
  <c r="N145"/>
  <c r="M145"/>
  <c r="L145"/>
  <c r="K145"/>
  <c r="J145"/>
  <c r="Q143"/>
  <c r="O143"/>
  <c r="N143"/>
  <c r="M143"/>
  <c r="L143"/>
  <c r="K143"/>
  <c r="J143"/>
  <c r="Q142"/>
  <c r="O142"/>
  <c r="N142"/>
  <c r="M142"/>
  <c r="L142"/>
  <c r="K142"/>
  <c r="J142"/>
  <c r="Q141"/>
  <c r="O141"/>
  <c r="N141"/>
  <c r="M141"/>
  <c r="L141"/>
  <c r="K141"/>
  <c r="J141"/>
  <c r="O140"/>
  <c r="N140"/>
  <c r="M140"/>
  <c r="L140"/>
  <c r="K140"/>
  <c r="J140"/>
  <c r="Q137"/>
  <c r="O137"/>
  <c r="N137"/>
  <c r="M137"/>
  <c r="L137"/>
  <c r="K137"/>
  <c r="J137"/>
  <c r="Q136"/>
  <c r="O136"/>
  <c r="N136"/>
  <c r="M136"/>
  <c r="L136"/>
  <c r="K136"/>
  <c r="J136"/>
  <c r="Q135"/>
  <c r="O135"/>
  <c r="N135"/>
  <c r="M135"/>
  <c r="L135"/>
  <c r="K135"/>
  <c r="J135"/>
  <c r="Q134"/>
  <c r="O134"/>
  <c r="N134"/>
  <c r="M134"/>
  <c r="L134"/>
  <c r="K134"/>
  <c r="J134"/>
  <c r="Q132"/>
  <c r="O132"/>
  <c r="N132"/>
  <c r="M132"/>
  <c r="L132"/>
  <c r="K132"/>
  <c r="J132"/>
  <c r="Q131"/>
  <c r="O131"/>
  <c r="N131"/>
  <c r="M131"/>
  <c r="L131"/>
  <c r="K131"/>
  <c r="Q130"/>
  <c r="O130"/>
  <c r="N130"/>
  <c r="M130"/>
  <c r="L130"/>
  <c r="K130"/>
  <c r="Q129"/>
  <c r="O129"/>
  <c r="N129"/>
  <c r="M129"/>
  <c r="L129"/>
  <c r="K129"/>
  <c r="Q128"/>
  <c r="O128"/>
  <c r="N128"/>
  <c r="M128"/>
  <c r="L128"/>
  <c r="K128"/>
  <c r="Q125"/>
  <c r="N125"/>
  <c r="M125"/>
  <c r="L125"/>
  <c r="K125"/>
  <c r="J125"/>
  <c r="Q124"/>
  <c r="N124"/>
  <c r="M124"/>
  <c r="L124"/>
  <c r="K124"/>
  <c r="J124"/>
  <c r="Q123"/>
  <c r="N123"/>
  <c r="M123"/>
  <c r="L123"/>
  <c r="K123"/>
  <c r="J123"/>
  <c r="Q122"/>
  <c r="N122"/>
  <c r="M122"/>
  <c r="L122"/>
  <c r="K122"/>
  <c r="J122"/>
  <c r="Q121"/>
  <c r="N121"/>
  <c r="M121"/>
  <c r="L121"/>
  <c r="K121"/>
  <c r="J121"/>
  <c r="Q119"/>
  <c r="N119"/>
  <c r="M119"/>
  <c r="L119"/>
  <c r="K119"/>
  <c r="J119"/>
  <c r="Q118"/>
  <c r="N118"/>
  <c r="M118"/>
  <c r="L118"/>
  <c r="K118"/>
  <c r="J118"/>
  <c r="Q117"/>
  <c r="N117"/>
  <c r="M117"/>
  <c r="L117"/>
  <c r="K117"/>
  <c r="J117"/>
  <c r="Q116"/>
  <c r="N116"/>
  <c r="M116"/>
  <c r="L116"/>
  <c r="K116"/>
  <c r="J116"/>
  <c r="Q115"/>
  <c r="N115"/>
  <c r="M115"/>
  <c r="L115"/>
  <c r="K115"/>
  <c r="J115"/>
  <c r="R175"/>
  <c r="L96"/>
  <c r="L66"/>
  <c r="L57"/>
  <c r="L46"/>
  <c r="A220"/>
  <c r="K270"/>
  <c r="J270"/>
  <c r="A270"/>
  <c r="K269"/>
  <c r="J269"/>
  <c r="A269"/>
  <c r="K266"/>
  <c r="J266"/>
  <c r="A266"/>
  <c r="K265"/>
  <c r="J265"/>
  <c r="A265"/>
  <c r="K264"/>
  <c r="J264"/>
  <c r="A264"/>
  <c r="K263"/>
  <c r="J263"/>
  <c r="A263"/>
  <c r="K262"/>
  <c r="J262"/>
  <c r="A262"/>
  <c r="K261"/>
  <c r="J261"/>
  <c r="A261"/>
  <c r="K260"/>
  <c r="J260"/>
  <c r="A260"/>
  <c r="K259"/>
  <c r="J259"/>
  <c r="A259"/>
  <c r="K258"/>
  <c r="J258"/>
  <c r="A258"/>
  <c r="K257"/>
  <c r="J257"/>
  <c r="A257"/>
  <c r="K256"/>
  <c r="J256"/>
  <c r="A256"/>
  <c r="K247"/>
  <c r="J247"/>
  <c r="A247"/>
  <c r="K246"/>
  <c r="J246"/>
  <c r="A246"/>
  <c r="K245"/>
  <c r="J245"/>
  <c r="A245"/>
  <c r="K242"/>
  <c r="J242"/>
  <c r="A242"/>
  <c r="K241"/>
  <c r="J241"/>
  <c r="A241"/>
  <c r="K240"/>
  <c r="J240"/>
  <c r="A240"/>
  <c r="K239"/>
  <c r="J239"/>
  <c r="A239"/>
  <c r="K238"/>
  <c r="J238"/>
  <c r="A238"/>
  <c r="K237"/>
  <c r="J237"/>
  <c r="A237"/>
  <c r="K236"/>
  <c r="J236"/>
  <c r="A236"/>
  <c r="K235"/>
  <c r="J235"/>
  <c r="A235"/>
  <c r="K234"/>
  <c r="J234"/>
  <c r="A234"/>
  <c r="K221"/>
  <c r="J221"/>
  <c r="A221"/>
  <c r="K220"/>
  <c r="J220"/>
  <c r="K215"/>
  <c r="J215"/>
  <c r="A215"/>
  <c r="K214"/>
  <c r="J214"/>
  <c r="A214"/>
  <c r="K213"/>
  <c r="J213"/>
  <c r="A213"/>
  <c r="K212"/>
  <c r="J212"/>
  <c r="A212"/>
  <c r="K211"/>
  <c r="J211"/>
  <c r="A211"/>
  <c r="K210"/>
  <c r="J210"/>
  <c r="A210"/>
  <c r="K209"/>
  <c r="J209"/>
  <c r="A209"/>
  <c r="K208"/>
  <c r="J208"/>
  <c r="A208"/>
  <c r="K207"/>
  <c r="J207"/>
  <c r="A207"/>
  <c r="K206"/>
  <c r="J206"/>
  <c r="A206"/>
  <c r="K205"/>
  <c r="J205"/>
  <c r="A205"/>
  <c r="K204"/>
  <c r="J204"/>
  <c r="A204"/>
  <c r="A203"/>
  <c r="A202"/>
  <c r="K203"/>
  <c r="J203"/>
  <c r="K202"/>
  <c r="J202"/>
  <c r="K201"/>
  <c r="J201"/>
  <c r="A201"/>
  <c r="J96"/>
  <c r="K96"/>
  <c r="M96"/>
  <c r="N96"/>
  <c r="R96"/>
  <c r="S96"/>
  <c r="T96"/>
  <c r="T66"/>
  <c r="S66"/>
  <c r="R66"/>
  <c r="N66"/>
  <c r="M66"/>
  <c r="K66"/>
  <c r="J66"/>
  <c r="T310" s="1"/>
  <c r="T57"/>
  <c r="S57"/>
  <c r="R57"/>
  <c r="N57"/>
  <c r="M57"/>
  <c r="K57"/>
  <c r="J57"/>
  <c r="K46"/>
  <c r="T46"/>
  <c r="S46"/>
  <c r="R46"/>
  <c r="N46"/>
  <c r="M46"/>
  <c r="J46"/>
  <c r="S310" s="1"/>
  <c r="Q66"/>
  <c r="L175"/>
  <c r="K176"/>
  <c r="P269"/>
  <c r="R242"/>
  <c r="R262"/>
  <c r="Q264"/>
  <c r="P93"/>
  <c r="P148" s="1"/>
  <c r="O172"/>
  <c r="Q262"/>
  <c r="P262"/>
  <c r="O173"/>
  <c r="O258"/>
  <c r="O266"/>
  <c r="O256"/>
  <c r="P56"/>
  <c r="P261" s="1"/>
  <c r="R207"/>
  <c r="R217"/>
  <c r="R208"/>
  <c r="R209"/>
  <c r="R214"/>
  <c r="R215"/>
  <c r="R220"/>
  <c r="R216"/>
  <c r="R235"/>
  <c r="Q269"/>
  <c r="P53"/>
  <c r="P259" s="1"/>
  <c r="O119"/>
  <c r="R245"/>
  <c r="P43"/>
  <c r="Q234" s="1"/>
  <c r="P92"/>
  <c r="Q245" s="1"/>
  <c r="O202"/>
  <c r="O86"/>
  <c r="R212"/>
  <c r="N176"/>
  <c r="P91"/>
  <c r="Q221" s="1"/>
  <c r="P54"/>
  <c r="Q260"/>
  <c r="P41"/>
  <c r="Q257" s="1"/>
  <c r="P65"/>
  <c r="P263" s="1"/>
  <c r="P90"/>
  <c r="P220" s="1"/>
  <c r="R210"/>
  <c r="O96"/>
  <c r="P52"/>
  <c r="P207" s="1"/>
  <c r="O203"/>
  <c r="R246"/>
  <c r="O269"/>
  <c r="P79"/>
  <c r="Q215" s="1"/>
  <c r="Q265"/>
  <c r="P71"/>
  <c r="P237" s="1"/>
  <c r="P82"/>
  <c r="P217" s="1"/>
  <c r="P74"/>
  <c r="P214" s="1"/>
  <c r="P70"/>
  <c r="Q213" s="1"/>
  <c r="P73"/>
  <c r="Q239" s="1"/>
  <c r="O75"/>
  <c r="Q154"/>
  <c r="Q156"/>
  <c r="Q159"/>
  <c r="Q161"/>
  <c r="Q75"/>
  <c r="P260"/>
  <c r="P61"/>
  <c r="Q236" s="1"/>
  <c r="P140"/>
  <c r="M175"/>
  <c r="O154"/>
  <c r="O156"/>
  <c r="O163"/>
  <c r="P188"/>
  <c r="Q209" s="1"/>
  <c r="N175"/>
  <c r="O159"/>
  <c r="O161"/>
  <c r="P95"/>
  <c r="P270" s="1"/>
  <c r="T271"/>
  <c r="O167"/>
  <c r="O170"/>
  <c r="O174"/>
  <c r="O66"/>
  <c r="Q46"/>
  <c r="P187"/>
  <c r="P264"/>
  <c r="O164"/>
  <c r="O168"/>
  <c r="P85"/>
  <c r="P134" s="1"/>
  <c r="P80"/>
  <c r="Q216" s="1"/>
  <c r="P213"/>
  <c r="P142"/>
  <c r="P149"/>
  <c r="P265"/>
  <c r="P40"/>
  <c r="Q86"/>
  <c r="O117"/>
  <c r="P50"/>
  <c r="Q206" s="1"/>
  <c r="O115"/>
  <c r="Q261"/>
  <c r="P184"/>
  <c r="P204" s="1"/>
  <c r="O209"/>
  <c r="O210"/>
  <c r="O116"/>
  <c r="O160"/>
  <c r="O169"/>
  <c r="O192"/>
  <c r="U310"/>
  <c r="P72"/>
  <c r="P238" s="1"/>
  <c r="P291"/>
  <c r="O298"/>
  <c r="P83"/>
  <c r="Q240" s="1"/>
  <c r="P51"/>
  <c r="Q235" s="1"/>
  <c r="P147"/>
  <c r="O57"/>
  <c r="O125"/>
  <c r="L176"/>
  <c r="O153"/>
  <c r="O155"/>
  <c r="O162"/>
  <c r="R201"/>
  <c r="R202"/>
  <c r="R203"/>
  <c r="R211"/>
  <c r="R236"/>
  <c r="O241"/>
  <c r="O247"/>
  <c r="T248"/>
  <c r="R256"/>
  <c r="R270"/>
  <c r="O297"/>
  <c r="Q57"/>
  <c r="P146"/>
  <c r="P185"/>
  <c r="Q205" s="1"/>
  <c r="O118"/>
  <c r="P141"/>
  <c r="O124"/>
  <c r="P84"/>
  <c r="P241" s="1"/>
  <c r="R266"/>
  <c r="O123"/>
  <c r="P183"/>
  <c r="M176"/>
  <c r="K175"/>
  <c r="O121"/>
  <c r="O152"/>
  <c r="O157"/>
  <c r="Q96"/>
  <c r="O46"/>
  <c r="Q298"/>
  <c r="P296"/>
  <c r="Q191"/>
  <c r="P240"/>
  <c r="Q256"/>
  <c r="P256"/>
  <c r="P81" l="1"/>
  <c r="P205"/>
  <c r="J310"/>
  <c r="P192"/>
  <c r="O193" s="1"/>
  <c r="Q212"/>
  <c r="P212"/>
  <c r="P136"/>
  <c r="O176"/>
  <c r="P246"/>
  <c r="P221"/>
  <c r="P161"/>
  <c r="Q217"/>
  <c r="Q263"/>
  <c r="P145"/>
  <c r="P258"/>
  <c r="Q258"/>
  <c r="P129"/>
  <c r="P191"/>
  <c r="P235"/>
  <c r="P135"/>
  <c r="P257"/>
  <c r="P143"/>
  <c r="Q246"/>
  <c r="P159"/>
  <c r="Q297"/>
  <c r="K299"/>
  <c r="Q238"/>
  <c r="P75"/>
  <c r="Q237"/>
  <c r="Q203"/>
  <c r="Q204"/>
  <c r="P216"/>
  <c r="P203"/>
  <c r="Q270"/>
  <c r="Q271" s="1"/>
  <c r="Q207"/>
  <c r="P215"/>
  <c r="J175"/>
  <c r="H310"/>
  <c r="H312" s="1"/>
  <c r="Q311" s="1"/>
  <c r="J312"/>
  <c r="Q210"/>
  <c r="P210"/>
  <c r="P236"/>
  <c r="P234"/>
  <c r="P156"/>
  <c r="P94"/>
  <c r="Q247" s="1"/>
  <c r="Q248" s="1"/>
  <c r="P155"/>
  <c r="P294"/>
  <c r="Q214"/>
  <c r="P154"/>
  <c r="O271"/>
  <c r="K243"/>
  <c r="N267"/>
  <c r="M267"/>
  <c r="M273" s="1"/>
  <c r="S222"/>
  <c r="M243"/>
  <c r="S243"/>
  <c r="O222"/>
  <c r="T218"/>
  <c r="J218"/>
  <c r="J271"/>
  <c r="Q208"/>
  <c r="P208"/>
  <c r="P130"/>
  <c r="P137"/>
  <c r="P116"/>
  <c r="P242"/>
  <c r="P128"/>
  <c r="P131"/>
  <c r="Q259"/>
  <c r="P153"/>
  <c r="P167"/>
  <c r="P172"/>
  <c r="R247"/>
  <c r="R248" s="1"/>
  <c r="P292"/>
  <c r="P57"/>
  <c r="P160"/>
  <c r="P164"/>
  <c r="P170"/>
  <c r="P206"/>
  <c r="O175"/>
  <c r="P132"/>
  <c r="Q242"/>
  <c r="K177"/>
  <c r="Q220"/>
  <c r="Q222" s="1"/>
  <c r="P245"/>
  <c r="K271"/>
  <c r="P163"/>
  <c r="P169"/>
  <c r="P174"/>
  <c r="P295"/>
  <c r="K193"/>
  <c r="P157"/>
  <c r="P162"/>
  <c r="P168"/>
  <c r="P173"/>
  <c r="K218"/>
  <c r="M222"/>
  <c r="J222"/>
  <c r="J243"/>
  <c r="J267"/>
  <c r="K267"/>
  <c r="M218"/>
  <c r="N218"/>
  <c r="L218"/>
  <c r="S218"/>
  <c r="N243"/>
  <c r="T243"/>
  <c r="T249" s="1"/>
  <c r="L243"/>
  <c r="O267"/>
  <c r="O273" s="1"/>
  <c r="S267"/>
  <c r="L267"/>
  <c r="J248"/>
  <c r="T267"/>
  <c r="T272" s="1"/>
  <c r="N222"/>
  <c r="N271"/>
  <c r="N272" s="1"/>
  <c r="S271"/>
  <c r="K222"/>
  <c r="T222"/>
  <c r="N248"/>
  <c r="S248"/>
  <c r="L222"/>
  <c r="T223"/>
  <c r="R222"/>
  <c r="K248"/>
  <c r="M248"/>
  <c r="L248"/>
  <c r="L271"/>
  <c r="R243"/>
  <c r="R271"/>
  <c r="P271"/>
  <c r="P222"/>
  <c r="R267"/>
  <c r="P209"/>
  <c r="R218"/>
  <c r="O243"/>
  <c r="O218"/>
  <c r="O248"/>
  <c r="Q266"/>
  <c r="P86"/>
  <c r="P266"/>
  <c r="P267" s="1"/>
  <c r="Q201"/>
  <c r="P46"/>
  <c r="P201"/>
  <c r="Q202"/>
  <c r="P202"/>
  <c r="P152"/>
  <c r="Q175"/>
  <c r="Q176"/>
  <c r="Q211"/>
  <c r="P66"/>
  <c r="P211"/>
  <c r="P123"/>
  <c r="P121"/>
  <c r="P119"/>
  <c r="Q241"/>
  <c r="P118"/>
  <c r="P117"/>
  <c r="P125"/>
  <c r="P124"/>
  <c r="P115"/>
  <c r="P122"/>
  <c r="P239"/>
  <c r="P297" l="1"/>
  <c r="P243"/>
  <c r="P96"/>
  <c r="P247"/>
  <c r="P248" s="1"/>
  <c r="P250" s="1"/>
  <c r="K249"/>
  <c r="P298"/>
  <c r="O299" s="1"/>
  <c r="O223"/>
  <c r="M272"/>
  <c r="Q267"/>
  <c r="O272"/>
  <c r="S223"/>
  <c r="S249"/>
  <c r="M249"/>
  <c r="J223"/>
  <c r="J272"/>
  <c r="R249"/>
  <c r="L223"/>
  <c r="K224"/>
  <c r="L272"/>
  <c r="Q243"/>
  <c r="Q249" s="1"/>
  <c r="R223"/>
  <c r="K273"/>
  <c r="N224"/>
  <c r="M224"/>
  <c r="O249"/>
  <c r="M223"/>
  <c r="Q310"/>
  <c r="Q312" s="1"/>
  <c r="M310"/>
  <c r="M312" s="1"/>
  <c r="K272"/>
  <c r="O224"/>
  <c r="J249"/>
  <c r="O250"/>
  <c r="L250"/>
  <c r="S272"/>
  <c r="L273"/>
  <c r="N223"/>
  <c r="N273"/>
  <c r="N249"/>
  <c r="N250"/>
  <c r="L224"/>
  <c r="K223"/>
  <c r="R272"/>
  <c r="K250"/>
  <c r="L249"/>
  <c r="M250"/>
  <c r="P272"/>
  <c r="P273"/>
  <c r="O274" s="1"/>
  <c r="Q218"/>
  <c r="Q273"/>
  <c r="Q272"/>
  <c r="P175"/>
  <c r="P176"/>
  <c r="O177" s="1"/>
  <c r="P218"/>
  <c r="O310" l="1"/>
  <c r="O312" s="1"/>
  <c r="P249"/>
  <c r="Q250"/>
  <c r="O251"/>
  <c r="K225"/>
  <c r="K274"/>
  <c r="K251"/>
  <c r="P224"/>
  <c r="O225" s="1"/>
  <c r="P223"/>
  <c r="Q224"/>
  <c r="Q223"/>
</calcChain>
</file>

<file path=xl/sharedStrings.xml><?xml version="1.0" encoding="utf-8"?>
<sst xmlns="http://schemas.openxmlformats.org/spreadsheetml/2006/main" count="853" uniqueCount="311">
  <si>
    <t xml:space="preserve">UNIVERSITATEA BABEŞ-BOLYAI CLUJ-NAPOCA
</t>
  </si>
  <si>
    <t>I. CERINŢE PENTRU OBŢINEREA DIPLOMEI DE LICENŢĂ</t>
  </si>
  <si>
    <t>180 de credite din care:</t>
  </si>
  <si>
    <t>Activităţi didactice</t>
  </si>
  <si>
    <t>Sesiune de examene</t>
  </si>
  <si>
    <t>Vacanţă</t>
  </si>
  <si>
    <t>Sem I</t>
  </si>
  <si>
    <t>Sem II</t>
  </si>
  <si>
    <t>I</t>
  </si>
  <si>
    <t>V</t>
  </si>
  <si>
    <t>R</t>
  </si>
  <si>
    <t>Stagii de practică</t>
  </si>
  <si>
    <t xml:space="preserve">iarna </t>
  </si>
  <si>
    <t>prim</t>
  </si>
  <si>
    <t>vara</t>
  </si>
  <si>
    <t>Anul I</t>
  </si>
  <si>
    <t>Anul II</t>
  </si>
  <si>
    <t>Anul III</t>
  </si>
  <si>
    <t>II. DESFĂŞURAREA STUDIILOR (în număr de săptămani)</t>
  </si>
  <si>
    <r>
      <t xml:space="preserve">Durata studiilor: </t>
    </r>
    <r>
      <rPr>
        <b/>
        <sz val="10"/>
        <color indexed="8"/>
        <rFont val="Times New Roman"/>
        <family val="1"/>
      </rPr>
      <t>6 semestre</t>
    </r>
  </si>
  <si>
    <r>
      <t xml:space="preserve">Forma de învăţământ: </t>
    </r>
    <r>
      <rPr>
        <b/>
        <sz val="10"/>
        <color indexed="8"/>
        <rFont val="Times New Roman"/>
        <family val="1"/>
      </rPr>
      <t>cu frecvenţă</t>
    </r>
  </si>
  <si>
    <t>L.P comasate</t>
  </si>
  <si>
    <t xml:space="preserve">III. NUMĂRUL ORELOR PE SĂPTĂMANĂ </t>
  </si>
  <si>
    <t>V. MODUL DE ALEGERE A DISCIPLINELOR OPŢIONALE</t>
  </si>
  <si>
    <t>VII. TABELUL DISCIPLINELOR</t>
  </si>
  <si>
    <t>Felul disciplinei</t>
  </si>
  <si>
    <t>Forme de evaluare</t>
  </si>
  <si>
    <t>Ore fizice săptămânale</t>
  </si>
  <si>
    <t>TOTAL</t>
  </si>
  <si>
    <t>DENUMIREA DISCIPLINELOR</t>
  </si>
  <si>
    <t>COD</t>
  </si>
  <si>
    <t>C</t>
  </si>
  <si>
    <t>S</t>
  </si>
  <si>
    <t>T</t>
  </si>
  <si>
    <t>E</t>
  </si>
  <si>
    <t>VP</t>
  </si>
  <si>
    <t>F</t>
  </si>
  <si>
    <t>Semestrul I</t>
  </si>
  <si>
    <t>Semestrul II</t>
  </si>
  <si>
    <t>DF</t>
  </si>
  <si>
    <t>DPD</t>
  </si>
  <si>
    <t>DS</t>
  </si>
  <si>
    <t>DC</t>
  </si>
  <si>
    <t>Credite ECTS</t>
  </si>
  <si>
    <t>Ore alocate studiului</t>
  </si>
  <si>
    <t>ANUL I, SEMESTRUL 1</t>
  </si>
  <si>
    <t>ANUL I, SEMESTRUL 2</t>
  </si>
  <si>
    <t>ANUL II, SEMESTRUL 3</t>
  </si>
  <si>
    <t>ANUL II, SEMESTRUL 4</t>
  </si>
  <si>
    <t>ANUL III, SEMESTRUL 5</t>
  </si>
  <si>
    <t>ANUL III, SEMESTRUL 6</t>
  </si>
  <si>
    <t>DISCIPLINE OPȚIONALE</t>
  </si>
  <si>
    <t>%</t>
  </si>
  <si>
    <t>TOTAL CREDITE / ORE PE SĂPTĂMÂNĂ / EVALUĂRI / PROCENT DIN TOTAL DISCIPLINE</t>
  </si>
  <si>
    <t xml:space="preserve">TOTAL ORE FIZICE / TOTAL ORE ALOCATE STUDIULUI </t>
  </si>
  <si>
    <t>DISCIPLINE FACULTATIVE</t>
  </si>
  <si>
    <t>An I, Semestrul 1</t>
  </si>
  <si>
    <t>An I, Semestrul 2</t>
  </si>
  <si>
    <t>An III, Semestrul 6</t>
  </si>
  <si>
    <t xml:space="preserve">Anexă la Planul de Învățământ specializarea / programul de studiu: </t>
  </si>
  <si>
    <t>Semestrele 1 - 5 (14 săptămâni)</t>
  </si>
  <si>
    <t>DCOU</t>
  </si>
  <si>
    <t>DISCIPLINE DE PREGĂTIRE FUNDAMENTALĂ (DF)</t>
  </si>
  <si>
    <t>DISCIPLINE</t>
  </si>
  <si>
    <t>OBLIGATORII</t>
  </si>
  <si>
    <t>OPȚIONALE</t>
  </si>
  <si>
    <t>ORE FIZICE</t>
  </si>
  <si>
    <t>ORE ALOCATE STUDIULUI</t>
  </si>
  <si>
    <t>NR. DE CREDITE</t>
  </si>
  <si>
    <t>AN I</t>
  </si>
  <si>
    <t>AN II</t>
  </si>
  <si>
    <t>AN III</t>
  </si>
  <si>
    <t>Semestrul 6 (12 săptămâni)</t>
  </si>
  <si>
    <t>Semestrul  6 (12 săptămâni)</t>
  </si>
  <si>
    <t>BILANȚ GENERAL</t>
  </si>
  <si>
    <t>PLAN DE ÎNVĂŢĂMÂNT  valabil începând din anul universitar 2014-2015</t>
  </si>
  <si>
    <t>FACULTATEA DE MATEMATICĂ ȘI INFORMATICĂ</t>
  </si>
  <si>
    <r>
      <t xml:space="preserve">Specializarea/Programul de studiu: </t>
    </r>
    <r>
      <rPr>
        <b/>
        <sz val="10"/>
        <color indexed="8"/>
        <rFont val="Times New Roman"/>
        <family val="1"/>
      </rPr>
      <t>Informatică</t>
    </r>
  </si>
  <si>
    <r>
      <t xml:space="preserve">Domeniul: </t>
    </r>
    <r>
      <rPr>
        <b/>
        <sz val="10"/>
        <color indexed="8"/>
        <rFont val="Times New Roman"/>
        <family val="1"/>
      </rPr>
      <t>INFORMATICĂ</t>
    </r>
  </si>
  <si>
    <r>
      <t xml:space="preserve">Titlul absolventului: </t>
    </r>
    <r>
      <rPr>
        <b/>
        <sz val="10"/>
        <color indexed="8"/>
        <rFont val="Times New Roman"/>
        <family val="1"/>
      </rPr>
      <t>Licențiat în Informatică</t>
    </r>
  </si>
  <si>
    <t>0</t>
  </si>
  <si>
    <r>
      <rPr>
        <b/>
        <sz val="10"/>
        <color indexed="8"/>
        <rFont val="Times New Roman"/>
        <family val="1"/>
      </rPr>
      <t>6</t>
    </r>
    <r>
      <rPr>
        <sz val="10"/>
        <color indexed="8"/>
        <rFont val="Times New Roman"/>
        <family val="1"/>
      </rPr>
      <t xml:space="preserve"> credite pentru o limbă străină (2 semestre)</t>
    </r>
  </si>
  <si>
    <t>Promovarea disciplinei de Educaţie fizică (cu calificativ admis) fără credite (2 semestre).</t>
  </si>
  <si>
    <t xml:space="preserve">Sem.5: Discipline oferite pentru cursul opţional 1. </t>
  </si>
  <si>
    <t>MLR5039, MLR5067, MLR0045, MLR0044, MLR0005, MLE0005, MLE0049, MLE5068, MLE5050, MLE0040</t>
  </si>
  <si>
    <t>Sem.5: Discipline oferite pentru cursul opţional 2</t>
  </si>
  <si>
    <t>MLR5044, MLR5065, MLR5057, MLR5041, MLR5048, MLE5033, MLE5061, MLE5051, MLE5058</t>
  </si>
  <si>
    <t xml:space="preserve">Sem.6: Discipline oferite pentru cursul opţional 3. </t>
  </si>
  <si>
    <t>MLR5060, MLR5062, MLR5037, MLR5040, MLE5034, MLE5035, MLE5038, MLE5072, MLE5073</t>
  </si>
  <si>
    <t xml:space="preserve">Sem.6: Discipline oferite pentru cursul opţional 4. </t>
  </si>
  <si>
    <t>MLR5042, MLR5063, MLR5064, MLR5052, MLR5045, MLR5071, MLE5053, MLE5056, MLE5074, MLE5066, MLE5046</t>
  </si>
  <si>
    <t xml:space="preserve">Sem.6: Discipline oferite pentru cursul opţional 5. </t>
  </si>
  <si>
    <t>MLR2006, MLR7007, MLR2005, MLR5079, MLE2006, MLE7007, MLE7005</t>
  </si>
  <si>
    <t>NOTA</t>
  </si>
  <si>
    <t>1) Pentru încadrarea în învăţământul preuniversitar, este necesară absolvirea modulului psiho-pedagogic</t>
  </si>
  <si>
    <t>2) Studentii pot urma discipline facultative</t>
  </si>
  <si>
    <r>
      <rPr>
        <b/>
        <sz val="10"/>
        <color indexed="8"/>
        <rFont val="Times New Roman"/>
        <family val="1"/>
      </rPr>
      <t>VI.  UNIVERSITĂŢI EUROPENE DE REFERINŢĂ:</t>
    </r>
    <r>
      <rPr>
        <sz val="10"/>
        <color indexed="8"/>
        <rFont val="Times New Roman"/>
        <family val="1"/>
      </rPr>
      <t xml:space="preserve">
Planul de învăţământ urmează în proporţie de 60% planurile de învăţământ ale Univ. Milano, Univ. Groningen si Univ. Liverpool. Planul reflectă de asemenea recomandările 
Association of Computing Machinery şi IEEE Computer Society.</t>
    </r>
  </si>
  <si>
    <r>
      <rPr>
        <b/>
        <sz val="10"/>
        <color indexed="8"/>
        <rFont val="Times New Roman"/>
        <family val="1"/>
      </rPr>
      <t>IV.EXAMENUL DE LICENŢĂ</t>
    </r>
    <r>
      <rPr>
        <sz val="10"/>
        <color indexed="8"/>
        <rFont val="Times New Roman"/>
        <family val="1"/>
      </rPr>
      <t xml:space="preserve"> - perioada 25 iunie-10 iulie
Proba 1: Evaluarea cunoştinţelor fundamentale şi de specialitate - 10 credite
Proba 2: Prezentarea şi susţinerea lucrării de licenţă - 10 credite
</t>
    </r>
  </si>
  <si>
    <t>ȘI</t>
  </si>
  <si>
    <t>L</t>
  </si>
  <si>
    <t>P</t>
  </si>
  <si>
    <t>Algebră</t>
  </si>
  <si>
    <t>YLU0011</t>
  </si>
  <si>
    <t>Analiză matematică</t>
  </si>
  <si>
    <t>Arhitectura sistemelor de calcul</t>
  </si>
  <si>
    <t>Fundamentele programării</t>
  </si>
  <si>
    <t>Logică computaţională</t>
  </si>
  <si>
    <t>Educaţie fizică (1)</t>
  </si>
  <si>
    <t>YLU0012</t>
  </si>
  <si>
    <t>Sisteme de operare</t>
  </si>
  <si>
    <t>Programare orientată obiect</t>
  </si>
  <si>
    <t>Structuri de date şi algoritmi</t>
  </si>
  <si>
    <t>Geometrie</t>
  </si>
  <si>
    <t>Sisteme dinamice</t>
  </si>
  <si>
    <t>Algoritmica grafelor</t>
  </si>
  <si>
    <t>Educaţie fizică (2)</t>
  </si>
  <si>
    <t>LLU0011</t>
  </si>
  <si>
    <t>Metode avansate de programare</t>
  </si>
  <si>
    <t>Reţele de calculatoare</t>
  </si>
  <si>
    <t>Baze de date</t>
  </si>
  <si>
    <t>Programare logică şi funcţională</t>
  </si>
  <si>
    <t>Probabilităţi şi statistică</t>
  </si>
  <si>
    <t>Limba engleză (1)</t>
  </si>
  <si>
    <t>LLU0012</t>
  </si>
  <si>
    <t>Ingineria sistemelor soft</t>
  </si>
  <si>
    <t>Sisteme de gestiune a bazelor de date</t>
  </si>
  <si>
    <t>Inteligenţă artificială</t>
  </si>
  <si>
    <t>Programare Web</t>
  </si>
  <si>
    <t>Medii de proiectare şi programare</t>
  </si>
  <si>
    <t>Limba engleză (2)</t>
  </si>
  <si>
    <r>
      <t xml:space="preserve">3) Disciplina </t>
    </r>
    <r>
      <rPr>
        <i/>
        <sz val="10"/>
        <color indexed="8"/>
        <rFont val="Times New Roman"/>
        <family val="1"/>
      </rPr>
      <t>Finalizarea lucrării de diplomă</t>
    </r>
    <r>
      <rPr>
        <sz val="10"/>
        <color indexed="8"/>
        <rFont val="Times New Roman"/>
        <family val="1"/>
      </rPr>
      <t xml:space="preserve"> se desfășoară pe parcursul semestrului 6 și 2 săptămâni comasate în finalul semestrului  (6 ore/zi, 5 zile/săptămână)</t>
    </r>
  </si>
  <si>
    <t>MLX7102</t>
  </si>
  <si>
    <t>MLX7103</t>
  </si>
  <si>
    <t>Programare paralelă şi distribuită</t>
  </si>
  <si>
    <t>Limbaje formale şi tehnici de compilare</t>
  </si>
  <si>
    <t>Programare pentru dispozitive mobile</t>
  </si>
  <si>
    <t>Proiect colectiv</t>
  </si>
  <si>
    <t>Curs opțional 2</t>
  </si>
  <si>
    <t>Curs opțional 1</t>
  </si>
  <si>
    <t>MLX7104</t>
  </si>
  <si>
    <t>MLX7105</t>
  </si>
  <si>
    <t>Verificarea şi validarea sistemelor soft</t>
  </si>
  <si>
    <t>Calcul numeric</t>
  </si>
  <si>
    <t>Elaborarea lucrării de licenţă</t>
  </si>
  <si>
    <t>Curs opțional 5</t>
  </si>
  <si>
    <t>Curs opțional 4</t>
  </si>
  <si>
    <t>Curs opțional 3</t>
  </si>
  <si>
    <t>CURS OPȚIONAL 1 (An III, Semestrul 5)</t>
  </si>
  <si>
    <t>Pachetul cu discipline în limba română</t>
  </si>
  <si>
    <t>Pachetul cu discipline în limba engleză</t>
  </si>
  <si>
    <t>CURS OPȚIONAL 2 (An III, Semestrul 5)</t>
  </si>
  <si>
    <t>CURS OPȚIONAL 3 (An III, Semestrul 6)</t>
  </si>
  <si>
    <t>CURS OPȚIONAL 4 (An III, Semestrul 6)</t>
  </si>
  <si>
    <t>CURS OPȚIONAL 5 (An III, Semestrul 6)</t>
  </si>
  <si>
    <t>MLR5039</t>
  </si>
  <si>
    <t>MLR5067</t>
  </si>
  <si>
    <t>MLR0045</t>
  </si>
  <si>
    <t>MLR0044</t>
  </si>
  <si>
    <t>MLR0005</t>
  </si>
  <si>
    <t>Fundamentele limbajelor de programare</t>
  </si>
  <si>
    <t>Metode inteligente de rezolvare a problemelor reale</t>
  </si>
  <si>
    <t>Algebră computaţională</t>
  </si>
  <si>
    <t>Aplicaţii ale geometriei în informatică</t>
  </si>
  <si>
    <t>Tehnici de optimizare</t>
  </si>
  <si>
    <t>MLE0005</t>
  </si>
  <si>
    <t>MLE0049</t>
  </si>
  <si>
    <t>MLE5068</t>
  </si>
  <si>
    <t>MLE5050</t>
  </si>
  <si>
    <t>MLE0040</t>
  </si>
  <si>
    <t>Criptografie cu cheie publică</t>
  </si>
  <si>
    <t>Aplicaţii ale logicii</t>
  </si>
  <si>
    <t>Prelucrarea cunoştinţelor</t>
  </si>
  <si>
    <t>Geometrie computaţională</t>
  </si>
  <si>
    <t>MLR5044</t>
  </si>
  <si>
    <t>MLR5065</t>
  </si>
  <si>
    <t>MLR5057</t>
  </si>
  <si>
    <t>MLR5041</t>
  </si>
  <si>
    <t>MLR5048</t>
  </si>
  <si>
    <t>Instrumente CASE</t>
  </si>
  <si>
    <t>Roboţi inteligenţi</t>
  </si>
  <si>
    <t>Date semistructurate</t>
  </si>
  <si>
    <t>Analiza şi gestiunea sistemelor informatice complexe</t>
  </si>
  <si>
    <t>Interacţiunea om-calculator</t>
  </si>
  <si>
    <t>MLE5033</t>
  </si>
  <si>
    <t>MLE5061</t>
  </si>
  <si>
    <t>MLE5051</t>
  </si>
  <si>
    <t>MLE5058</t>
  </si>
  <si>
    <t>Protocoale specializate în reţele de calculatoare</t>
  </si>
  <si>
    <t>Realitate virtuală</t>
  </si>
  <si>
    <t>Modele pentru componentele soft</t>
  </si>
  <si>
    <t>Baze de date spaţiale</t>
  </si>
  <si>
    <t>MLR5060</t>
  </si>
  <si>
    <t>MLR5062</t>
  </si>
  <si>
    <t>MLR5037</t>
  </si>
  <si>
    <t>MLR5040</t>
  </si>
  <si>
    <t>Grafică pe calculator</t>
  </si>
  <si>
    <t>Tehnici pentru regăsirea informaţiei</t>
  </si>
  <si>
    <t>Controlul traficului web</t>
  </si>
  <si>
    <t>Programare distribuită - platforme Java</t>
  </si>
  <si>
    <t>MLE5034</t>
  </si>
  <si>
    <t>MLE5035</t>
  </si>
  <si>
    <t>MLE5038</t>
  </si>
  <si>
    <t>MLE5072</t>
  </si>
  <si>
    <t>MLE5073</t>
  </si>
  <si>
    <t>Comunicaţii audio-video în reţele de mare viteză</t>
  </si>
  <si>
    <t>Aplicaţii multimedia peste web</t>
  </si>
  <si>
    <t>Proiectare web şi optimizare</t>
  </si>
  <si>
    <t>Administrare de sistem și de rețea</t>
  </si>
  <si>
    <t>Analiza automată a codului programelor</t>
  </si>
  <si>
    <t>MLR5042</t>
  </si>
  <si>
    <t>MLR5063</t>
  </si>
  <si>
    <t>MLR5064</t>
  </si>
  <si>
    <t>MLR5052</t>
  </si>
  <si>
    <t>MLR5045</t>
  </si>
  <si>
    <t>MLR5071</t>
  </si>
  <si>
    <t>Tehnici de realizare a sistemelor inteligente</t>
  </si>
  <si>
    <t>Prelucrarea imaginilor</t>
  </si>
  <si>
    <t>Paradigme şi tehnici ale programării paralele</t>
  </si>
  <si>
    <t>Generarea automată a programelor din algoritmi</t>
  </si>
  <si>
    <t>Securitatea informației</t>
  </si>
  <si>
    <t>Modelarea paralelismului şi concurenţei prin rețele Petri</t>
  </si>
  <si>
    <t>MLE5053</t>
  </si>
  <si>
    <t>MLE5056</t>
  </si>
  <si>
    <t>MLE5074</t>
  </si>
  <si>
    <t>MLE5066</t>
  </si>
  <si>
    <t>MLE5046</t>
  </si>
  <si>
    <t>MLE5070</t>
  </si>
  <si>
    <t>Proiectare avansată de compilatoare</t>
  </si>
  <si>
    <t>Aspecte pragmatice în programare</t>
  </si>
  <si>
    <t>Business intelligence</t>
  </si>
  <si>
    <t>Calcul evolutiv: algoritmi şi operatori</t>
  </si>
  <si>
    <t>Programare orientată pe aspecte</t>
  </si>
  <si>
    <t>Ontologiile și aplicațiile lor în informatică</t>
  </si>
  <si>
    <t>MLR2006</t>
  </si>
  <si>
    <t>MLR7007</t>
  </si>
  <si>
    <t>MLR2005</t>
  </si>
  <si>
    <t>MLR5079 </t>
  </si>
  <si>
    <t>MLE2006</t>
  </si>
  <si>
    <t>MLE7007</t>
  </si>
  <si>
    <t>MLE2005</t>
  </si>
  <si>
    <t>Istoria matematicii</t>
  </si>
  <si>
    <t>Istoria informaticii</t>
  </si>
  <si>
    <t>Metodologia documentării şi elaborării unei lucrări ştiinţifice</t>
  </si>
  <si>
    <t>Aspecte etice şi juridice în informatică</t>
  </si>
  <si>
    <t>MLR7005</t>
  </si>
  <si>
    <t>MLM7006</t>
  </si>
  <si>
    <t>MLR5076</t>
  </si>
  <si>
    <t>Comunicare şi dezvoltare profesională în informatică</t>
  </si>
  <si>
    <t>Informatica de baza (in limba maghiara)</t>
  </si>
  <si>
    <t>Programare în C</t>
  </si>
  <si>
    <t>MLE2008</t>
  </si>
  <si>
    <t>MLR2002</t>
  </si>
  <si>
    <t>Limba engleza-formare si informare academica (curs pentru incepatori)</t>
  </si>
  <si>
    <t>Metode avansate de rezolvare a problemelor de matematică şi informatică</t>
  </si>
  <si>
    <t>MLR2003</t>
  </si>
  <si>
    <t>Redactarea documentelor matematice în LaTeX</t>
  </si>
  <si>
    <t>DISCIPLINE DE SPECIALITATE (DS)</t>
  </si>
  <si>
    <t>Obligatorie</t>
  </si>
  <si>
    <t>Opțională</t>
  </si>
  <si>
    <t>Facultativă</t>
  </si>
  <si>
    <t>DISCIPLINE COMPLEMENTARE (DC)</t>
  </si>
  <si>
    <t>MLE7001</t>
  </si>
  <si>
    <t>Practică</t>
  </si>
  <si>
    <t>Altă oblig.</t>
  </si>
  <si>
    <t>Limba engleză-formare și informare academică (curs pentru începători)</t>
  </si>
  <si>
    <t>Limba de predare: engleză</t>
  </si>
  <si>
    <t>LP</t>
  </si>
  <si>
    <t>MLE0020</t>
  </si>
  <si>
    <t>MLE0002</t>
  </si>
  <si>
    <t>MLE5004</t>
  </si>
  <si>
    <t>MLE5005</t>
  </si>
  <si>
    <t>MLE5055</t>
  </si>
  <si>
    <t>MLE5007</t>
  </si>
  <si>
    <t>MLE5006</t>
  </si>
  <si>
    <t>MLE5022</t>
  </si>
  <si>
    <t>MLE0014</t>
  </si>
  <si>
    <t>MLE0010</t>
  </si>
  <si>
    <t>MLE5025</t>
  </si>
  <si>
    <t>MLE5008</t>
  </si>
  <si>
    <t>MLE5002</t>
  </si>
  <si>
    <t>MLE5027</t>
  </si>
  <si>
    <t>MLE5009</t>
  </si>
  <si>
    <t>MLE0031</t>
  </si>
  <si>
    <t>MLE5011</t>
  </si>
  <si>
    <t>MLE5028</t>
  </si>
  <si>
    <t>MLE5029</t>
  </si>
  <si>
    <t>MLE5015</t>
  </si>
  <si>
    <t>MLE5013</t>
  </si>
  <si>
    <t>MLE5077</t>
  </si>
  <si>
    <t>MLE5023</t>
  </si>
  <si>
    <t>MLE5078</t>
  </si>
  <si>
    <t>MLE5012</t>
  </si>
  <si>
    <t>MLE5014</t>
  </si>
  <si>
    <t>MLE0028</t>
  </si>
  <si>
    <t>MLE2001</t>
  </si>
  <si>
    <t>În contul a cel mult 2 discipline opţionale generale studentul are dreptul să aleagă 2 discipline de la alte specializări ale facultăţilor din Universitatea „Babeş-Bolyai”.</t>
  </si>
  <si>
    <t>MLX7101</t>
  </si>
  <si>
    <t xml:space="preserve">20 de credite la examenul de licenţă </t>
  </si>
  <si>
    <t>Practica de specialitate (cu calificativ admis/respins) se desfasoara 3 săptămâni, 5 zile/săpt., 6 ore/zi.</t>
  </si>
  <si>
    <t>ALTE DISCIPLINE OBLIGATORII DIN PROGRAMUL COMUN AL UNIVERSITĂTII</t>
  </si>
  <si>
    <t>Credite</t>
  </si>
  <si>
    <t>Forma de evaluare</t>
  </si>
  <si>
    <t>ECTS</t>
  </si>
  <si>
    <t>VP/P</t>
  </si>
  <si>
    <t>Anul II, Semestrul 3</t>
  </si>
  <si>
    <t>Limba engleza (1)</t>
  </si>
  <si>
    <t>Anul II, Semestrul 4</t>
  </si>
  <si>
    <t>Limba engleza (2)</t>
  </si>
  <si>
    <r>
      <rPr>
        <b/>
        <sz val="10"/>
        <color indexed="8"/>
        <rFont val="Times New Roman"/>
        <family val="1"/>
      </rPr>
      <t xml:space="preserve">   26</t>
    </r>
    <r>
      <rPr>
        <sz val="10"/>
        <color indexed="8"/>
        <rFont val="Times New Roman"/>
        <family val="1"/>
      </rPr>
      <t xml:space="preserve"> credite la disciplinele opţionale;</t>
    </r>
  </si>
  <si>
    <r>
      <rPr>
        <b/>
        <sz val="10"/>
        <color indexed="8"/>
        <rFont val="Times New Roman"/>
        <family val="1"/>
      </rPr>
      <t xml:space="preserve">   154 </t>
    </r>
    <r>
      <rPr>
        <sz val="10"/>
        <color indexed="8"/>
        <rFont val="Times New Roman"/>
        <family val="1"/>
      </rPr>
      <t>de credite la disciplinele obligatorii</t>
    </r>
  </si>
  <si>
    <t>iarna</t>
  </si>
</sst>
</file>

<file path=xl/styles.xml><?xml version="1.0" encoding="utf-8"?>
<styleSheet xmlns="http://schemas.openxmlformats.org/spreadsheetml/2006/main">
  <numFmts count="1">
    <numFmt numFmtId="164" formatCode="0;\-0;;@"/>
  </numFmts>
  <fonts count="22">
    <font>
      <sz val="11"/>
      <color theme="1"/>
      <name val="Calibri"/>
      <family val="2"/>
      <charset val="238"/>
      <scheme val="mino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9"/>
      <name val="Times New Roman"/>
      <family val="1"/>
    </font>
    <font>
      <b/>
      <sz val="11"/>
      <color indexed="8"/>
      <name val="Times New Roman"/>
      <family val="1"/>
    </font>
    <font>
      <sz val="10"/>
      <color indexed="10"/>
      <name val="Times New Roman"/>
      <family val="1"/>
    </font>
    <font>
      <sz val="8"/>
      <name val="Calibri"/>
      <family val="2"/>
      <charset val="238"/>
    </font>
    <font>
      <sz val="10"/>
      <color indexed="9"/>
      <name val="Times New Roman"/>
      <family val="1"/>
    </font>
    <font>
      <sz val="10"/>
      <name val="Times New Roman"/>
      <family val="1"/>
    </font>
    <font>
      <sz val="7"/>
      <color indexed="8"/>
      <name val="Arial"/>
      <family val="2"/>
    </font>
    <font>
      <sz val="7"/>
      <name val="Times New Roman"/>
      <family val="1"/>
    </font>
    <font>
      <b/>
      <sz val="10"/>
      <name val="Arial"/>
      <family val="2"/>
    </font>
    <font>
      <i/>
      <sz val="10"/>
      <color indexed="8"/>
      <name val="Times New Roman"/>
      <family val="1"/>
    </font>
    <font>
      <i/>
      <sz val="11"/>
      <color indexed="8"/>
      <name val="Calibri"/>
      <family val="2"/>
    </font>
    <font>
      <sz val="8"/>
      <color indexed="8"/>
      <name val="Times New Roman"/>
      <family val="1"/>
    </font>
    <font>
      <b/>
      <sz val="10"/>
      <color indexed="10"/>
      <name val="Times New Roman"/>
      <family val="1"/>
    </font>
    <font>
      <sz val="11"/>
      <name val="Calibri"/>
      <family val="2"/>
      <charset val="238"/>
    </font>
    <font>
      <i/>
      <sz val="10"/>
      <name val="Times New Roman"/>
      <family val="1"/>
    </font>
    <font>
      <i/>
      <sz val="11"/>
      <name val="Calibri"/>
      <family val="2"/>
    </font>
    <font>
      <b/>
      <sz val="10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9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Protection="1">
      <protection locked="0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wrapText="1"/>
      <protection locked="0"/>
    </xf>
    <xf numFmtId="0" fontId="2" fillId="0" borderId="2" xfId="0" applyFont="1" applyBorder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5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1" fontId="2" fillId="0" borderId="0" xfId="0" applyNumberFormat="1" applyFont="1" applyBorder="1" applyAlignment="1" applyProtection="1">
      <alignment horizontal="center" vertical="center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2" fontId="1" fillId="0" borderId="0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1" fillId="0" borderId="2" xfId="0" applyFont="1" applyBorder="1" applyAlignment="1" applyProtection="1">
      <alignment horizontal="center" vertical="center"/>
    </xf>
    <xf numFmtId="1" fontId="1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1" fillId="0" borderId="2" xfId="0" applyFont="1" applyBorder="1" applyProtection="1"/>
    <xf numFmtId="1" fontId="2" fillId="0" borderId="2" xfId="0" applyNumberFormat="1" applyFont="1" applyBorder="1" applyAlignment="1" applyProtection="1">
      <alignment horizontal="center" vertical="center"/>
    </xf>
    <xf numFmtId="2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1" fontId="1" fillId="2" borderId="2" xfId="0" applyNumberFormat="1" applyFont="1" applyFill="1" applyBorder="1" applyAlignment="1" applyProtection="1">
      <alignment horizontal="center" vertical="center"/>
      <protection locked="0"/>
    </xf>
    <xf numFmtId="1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1" fontId="1" fillId="2" borderId="2" xfId="0" applyNumberFormat="1" applyFont="1" applyFill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vertical="top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8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11" fillId="0" borderId="0" xfId="0" applyFont="1"/>
    <xf numFmtId="0" fontId="8" fillId="0" borderId="0" xfId="0" applyFont="1" applyAlignment="1">
      <alignment horizontal="left"/>
    </xf>
    <xf numFmtId="0" fontId="2" fillId="0" borderId="0" xfId="0" applyFont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center" vertical="top" wrapText="1"/>
    </xf>
    <xf numFmtId="0" fontId="12" fillId="0" borderId="1" xfId="0" applyNumberFormat="1" applyFont="1" applyBorder="1" applyAlignment="1" applyProtection="1">
      <alignment horizontal="center" vertical="center"/>
      <protection locked="0"/>
    </xf>
    <xf numFmtId="0" fontId="8" fillId="2" borderId="2" xfId="0" applyFont="1" applyFill="1" applyBorder="1" applyAlignment="1">
      <alignment horizontal="left" vertical="top" wrapText="1"/>
    </xf>
    <xf numFmtId="0" fontId="8" fillId="2" borderId="2" xfId="0" applyFont="1" applyFill="1" applyBorder="1"/>
    <xf numFmtId="0" fontId="12" fillId="0" borderId="7" xfId="0" applyNumberFormat="1" applyFont="1" applyBorder="1" applyAlignment="1" applyProtection="1">
      <alignment horizontal="center" vertical="center"/>
      <protection locked="0"/>
    </xf>
    <xf numFmtId="1" fontId="2" fillId="0" borderId="4" xfId="0" applyNumberFormat="1" applyFont="1" applyBorder="1" applyAlignment="1" applyProtection="1">
      <alignment horizontal="center" vertical="center"/>
    </xf>
    <xf numFmtId="1" fontId="1" fillId="2" borderId="2" xfId="0" applyNumberFormat="1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>
      <alignment horizontal="center" vertical="top" wrapText="1"/>
    </xf>
    <xf numFmtId="0" fontId="14" fillId="0" borderId="0" xfId="0" applyFont="1" applyProtection="1">
      <protection locked="0"/>
    </xf>
    <xf numFmtId="0" fontId="14" fillId="0" borderId="2" xfId="0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 applyProtection="1">
      <alignment horizontal="center" vertical="center"/>
      <protection locked="0"/>
    </xf>
    <xf numFmtId="10" fontId="2" fillId="2" borderId="8" xfId="0" applyNumberFormat="1" applyFont="1" applyFill="1" applyBorder="1" applyAlignment="1" applyProtection="1">
      <alignment horizontal="center" vertical="center"/>
      <protection locked="0"/>
    </xf>
    <xf numFmtId="10" fontId="2" fillId="2" borderId="3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0" fontId="8" fillId="0" borderId="2" xfId="0" applyFont="1" applyBorder="1" applyAlignment="1" applyProtection="1">
      <alignment horizontal="center" vertical="center"/>
    </xf>
    <xf numFmtId="1" fontId="8" fillId="0" borderId="2" xfId="0" applyNumberFormat="1" applyFont="1" applyBorder="1" applyAlignment="1" applyProtection="1">
      <alignment horizontal="center" vertical="center"/>
    </xf>
    <xf numFmtId="1" fontId="8" fillId="0" borderId="2" xfId="0" applyNumberFormat="1" applyFont="1" applyFill="1" applyBorder="1" applyAlignment="1" applyProtection="1">
      <alignment horizontal="center" vertical="center"/>
      <protection locked="0"/>
    </xf>
    <xf numFmtId="1" fontId="8" fillId="0" borderId="2" xfId="0" applyNumberFormat="1" applyFont="1" applyFill="1" applyBorder="1" applyAlignment="1" applyProtection="1">
      <alignment horizontal="center" vertical="center"/>
    </xf>
    <xf numFmtId="1" fontId="8" fillId="2" borderId="2" xfId="0" applyNumberFormat="1" applyFont="1" applyFill="1" applyBorder="1" applyAlignment="1" applyProtection="1">
      <alignment horizontal="center" vertical="center"/>
      <protection locked="0"/>
    </xf>
    <xf numFmtId="1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" xfId="0" applyFont="1" applyFill="1" applyBorder="1" applyAlignment="1" applyProtection="1">
      <alignment horizontal="center" vertical="center"/>
      <protection locked="0"/>
    </xf>
    <xf numFmtId="1" fontId="8" fillId="2" borderId="2" xfId="0" applyNumberFormat="1" applyFont="1" applyFill="1" applyBorder="1" applyAlignment="1" applyProtection="1">
      <alignment horizontal="left" vertical="center"/>
      <protection locked="0"/>
    </xf>
    <xf numFmtId="0" fontId="17" fillId="0" borderId="7" xfId="0" applyNumberFormat="1" applyFont="1" applyBorder="1" applyAlignment="1" applyProtection="1">
      <alignment horizontal="center" vertical="center"/>
      <protection locked="0"/>
    </xf>
    <xf numFmtId="0" fontId="17" fillId="0" borderId="1" xfId="0" applyNumberFormat="1" applyFont="1" applyBorder="1" applyAlignment="1" applyProtection="1">
      <alignment horizontal="center" vertical="center"/>
      <protection locked="0"/>
    </xf>
    <xf numFmtId="1" fontId="19" fillId="0" borderId="4" xfId="0" applyNumberFormat="1" applyFont="1" applyBorder="1" applyAlignment="1" applyProtection="1">
      <alignment horizontal="center" vertical="center"/>
    </xf>
    <xf numFmtId="10" fontId="19" fillId="2" borderId="8" xfId="0" applyNumberFormat="1" applyFont="1" applyFill="1" applyBorder="1" applyAlignment="1" applyProtection="1">
      <alignment horizontal="center" vertical="center"/>
      <protection locked="0"/>
    </xf>
    <xf numFmtId="1" fontId="19" fillId="0" borderId="2" xfId="0" applyNumberFormat="1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left" vertical="center"/>
    </xf>
    <xf numFmtId="164" fontId="8" fillId="0" borderId="2" xfId="0" applyNumberFormat="1" applyFont="1" applyBorder="1" applyAlignment="1" applyProtection="1">
      <alignment horizontal="center" vertical="center"/>
    </xf>
    <xf numFmtId="0" fontId="20" fillId="0" borderId="2" xfId="0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horizontal="left" vertical="center"/>
      <protection locked="0"/>
    </xf>
    <xf numFmtId="0" fontId="19" fillId="0" borderId="2" xfId="0" applyFont="1" applyBorder="1" applyAlignment="1" applyProtection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</xf>
    <xf numFmtId="0" fontId="8" fillId="0" borderId="2" xfId="0" applyFont="1" applyBorder="1" applyProtection="1"/>
    <xf numFmtId="10" fontId="19" fillId="2" borderId="3" xfId="0" applyNumberFormat="1" applyFont="1" applyFill="1" applyBorder="1" applyAlignment="1" applyProtection="1">
      <alignment horizontal="center" vertical="center"/>
      <protection locked="0"/>
    </xf>
    <xf numFmtId="1" fontId="1" fillId="2" borderId="2" xfId="0" applyNumberFormat="1" applyFont="1" applyFill="1" applyBorder="1" applyAlignment="1" applyProtection="1">
      <alignment horizontal="left" vertical="center"/>
      <protection locked="0"/>
    </xf>
    <xf numFmtId="1" fontId="1" fillId="2" borderId="2" xfId="0" applyNumberFormat="1" applyFont="1" applyFill="1" applyBorder="1" applyAlignment="1" applyProtection="1">
      <alignment horizontal="center" vertical="center"/>
      <protection locked="0"/>
    </xf>
    <xf numFmtId="1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10" fontId="19" fillId="2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0" fontId="21" fillId="0" borderId="0" xfId="0" applyFont="1" applyAlignment="1">
      <alignment horizontal="left"/>
    </xf>
    <xf numFmtId="0" fontId="19" fillId="0" borderId="2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center" vertical="top" wrapText="1"/>
    </xf>
    <xf numFmtId="0" fontId="19" fillId="0" borderId="2" xfId="0" applyFont="1" applyBorder="1" applyAlignment="1">
      <alignment vertical="top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2" borderId="5" xfId="0" applyFont="1" applyFill="1" applyBorder="1" applyAlignment="1" applyProtection="1">
      <alignment horizontal="left" vertical="center" wrapText="1"/>
      <protection locked="0"/>
    </xf>
    <xf numFmtId="0" fontId="1" fillId="2" borderId="6" xfId="0" applyFont="1" applyFill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</xf>
    <xf numFmtId="1" fontId="1" fillId="2" borderId="2" xfId="0" applyNumberFormat="1" applyFont="1" applyFill="1" applyBorder="1" applyAlignment="1" applyProtection="1">
      <alignment horizontal="left" vertical="center"/>
      <protection locked="0"/>
    </xf>
    <xf numFmtId="1" fontId="19" fillId="0" borderId="1" xfId="0" applyNumberFormat="1" applyFont="1" applyBorder="1" applyAlignment="1" applyProtection="1">
      <alignment horizontal="center"/>
    </xf>
    <xf numFmtId="1" fontId="19" fillId="0" borderId="5" xfId="0" applyNumberFormat="1" applyFont="1" applyBorder="1" applyAlignment="1" applyProtection="1">
      <alignment horizontal="center"/>
    </xf>
    <xf numFmtId="1" fontId="19" fillId="0" borderId="6" xfId="0" applyNumberFormat="1" applyFont="1" applyBorder="1" applyAlignment="1" applyProtection="1">
      <alignment horizontal="center"/>
    </xf>
    <xf numFmtId="1" fontId="2" fillId="0" borderId="1" xfId="0" applyNumberFormat="1" applyFont="1" applyBorder="1" applyAlignment="1" applyProtection="1">
      <alignment horizontal="center" vertical="center"/>
      <protection locked="0"/>
    </xf>
    <xf numFmtId="1" fontId="2" fillId="0" borderId="5" xfId="0" applyNumberFormat="1" applyFont="1" applyBorder="1" applyAlignment="1" applyProtection="1">
      <alignment horizontal="center" vertical="center"/>
      <protection locked="0"/>
    </xf>
    <xf numFmtId="1" fontId="2" fillId="0" borderId="6" xfId="0" applyNumberFormat="1" applyFont="1" applyBorder="1" applyAlignment="1" applyProtection="1">
      <alignment horizontal="center" vertical="center"/>
      <protection locked="0"/>
    </xf>
    <xf numFmtId="0" fontId="2" fillId="0" borderId="2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" fontId="19" fillId="0" borderId="1" xfId="0" applyNumberFormat="1" applyFont="1" applyBorder="1" applyAlignment="1" applyProtection="1">
      <alignment horizontal="center" vertical="center"/>
    </xf>
    <xf numFmtId="1" fontId="19" fillId="0" borderId="5" xfId="0" applyNumberFormat="1" applyFont="1" applyBorder="1" applyAlignment="1" applyProtection="1">
      <alignment horizontal="center" vertical="center"/>
    </xf>
    <xf numFmtId="1" fontId="19" fillId="0" borderId="6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Protection="1">
      <protection locked="0"/>
    </xf>
    <xf numFmtId="1" fontId="2" fillId="0" borderId="7" xfId="0" applyNumberFormat="1" applyFont="1" applyBorder="1" applyAlignment="1" applyProtection="1">
      <alignment horizontal="center" vertical="center"/>
      <protection locked="0"/>
    </xf>
    <xf numFmtId="1" fontId="2" fillId="0" borderId="9" xfId="0" applyNumberFormat="1" applyFont="1" applyBorder="1" applyAlignment="1" applyProtection="1">
      <alignment horizontal="center" vertical="center"/>
      <protection locked="0"/>
    </xf>
    <xf numFmtId="1" fontId="2" fillId="0" borderId="10" xfId="0" applyNumberFormat="1" applyFont="1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left" vertical="center" wrapText="1"/>
    </xf>
    <xf numFmtId="0" fontId="19" fillId="0" borderId="12" xfId="0" applyFont="1" applyBorder="1" applyAlignment="1" applyProtection="1">
      <alignment horizontal="left" vertical="center" wrapText="1"/>
    </xf>
    <xf numFmtId="0" fontId="19" fillId="0" borderId="13" xfId="0" applyFont="1" applyBorder="1" applyAlignment="1" applyProtection="1">
      <alignment horizontal="left" vertical="center" wrapText="1"/>
    </xf>
    <xf numFmtId="0" fontId="19" fillId="0" borderId="7" xfId="0" applyFont="1" applyBorder="1" applyAlignment="1" applyProtection="1">
      <alignment horizontal="left" vertical="center" wrapText="1"/>
    </xf>
    <xf numFmtId="0" fontId="19" fillId="0" borderId="9" xfId="0" applyFont="1" applyBorder="1" applyAlignment="1" applyProtection="1">
      <alignment horizontal="left" vertical="center" wrapText="1"/>
    </xf>
    <xf numFmtId="0" fontId="19" fillId="0" borderId="10" xfId="0" applyFont="1" applyBorder="1" applyAlignment="1" applyProtection="1">
      <alignment horizontal="left" vertical="center" wrapText="1"/>
    </xf>
    <xf numFmtId="2" fontId="8" fillId="0" borderId="11" xfId="0" applyNumberFormat="1" applyFont="1" applyBorder="1" applyAlignment="1" applyProtection="1">
      <alignment horizontal="center" vertical="center"/>
    </xf>
    <xf numFmtId="2" fontId="8" fillId="0" borderId="12" xfId="0" applyNumberFormat="1" applyFont="1" applyBorder="1" applyAlignment="1" applyProtection="1">
      <alignment horizontal="center" vertical="center"/>
    </xf>
    <xf numFmtId="2" fontId="8" fillId="0" borderId="13" xfId="0" applyNumberFormat="1" applyFont="1" applyBorder="1" applyAlignment="1" applyProtection="1">
      <alignment horizontal="center" vertical="center"/>
    </xf>
    <xf numFmtId="2" fontId="8" fillId="0" borderId="7" xfId="0" applyNumberFormat="1" applyFont="1" applyBorder="1" applyAlignment="1" applyProtection="1">
      <alignment horizontal="center" vertical="center"/>
    </xf>
    <xf numFmtId="2" fontId="8" fillId="0" borderId="9" xfId="0" applyNumberFormat="1" applyFont="1" applyBorder="1" applyAlignment="1" applyProtection="1">
      <alignment horizontal="center" vertical="center"/>
    </xf>
    <xf numFmtId="2" fontId="8" fillId="0" borderId="10" xfId="0" applyNumberFormat="1" applyFont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top"/>
    </xf>
    <xf numFmtId="0" fontId="8" fillId="0" borderId="5" xfId="0" applyFont="1" applyBorder="1" applyAlignment="1" applyProtection="1">
      <alignment horizontal="left" vertical="top"/>
    </xf>
    <xf numFmtId="0" fontId="8" fillId="0" borderId="6" xfId="0" applyFont="1" applyBorder="1" applyAlignment="1" applyProtection="1">
      <alignment horizontal="left" vertical="top"/>
    </xf>
    <xf numFmtId="0" fontId="19" fillId="0" borderId="1" xfId="0" applyFont="1" applyBorder="1" applyAlignment="1" applyProtection="1">
      <alignment horizontal="center" vertical="center"/>
    </xf>
    <xf numFmtId="0" fontId="19" fillId="0" borderId="5" xfId="0" applyFont="1" applyBorder="1" applyAlignment="1" applyProtection="1">
      <alignment horizontal="center" vertical="center"/>
    </xf>
    <xf numFmtId="0" fontId="19" fillId="0" borderId="6" xfId="0" applyFont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left" vertical="center" wrapText="1"/>
    </xf>
    <xf numFmtId="0" fontId="19" fillId="0" borderId="5" xfId="0" applyFont="1" applyBorder="1" applyAlignment="1" applyProtection="1">
      <alignment horizontal="left" vertical="center" wrapText="1"/>
    </xf>
    <xf numFmtId="0" fontId="19" fillId="0" borderId="6" xfId="0" applyFont="1" applyBorder="1" applyAlignment="1" applyProtection="1">
      <alignment horizontal="left" vertical="center" wrapText="1"/>
    </xf>
    <xf numFmtId="0" fontId="19" fillId="0" borderId="2" xfId="0" applyFont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left" vertical="center"/>
      <protection locked="0"/>
    </xf>
    <xf numFmtId="0" fontId="8" fillId="2" borderId="5" xfId="0" applyFont="1" applyFill="1" applyBorder="1" applyAlignment="1" applyProtection="1">
      <alignment horizontal="left" vertical="center"/>
      <protection locked="0"/>
    </xf>
    <xf numFmtId="0" fontId="8" fillId="2" borderId="6" xfId="0" applyFont="1" applyFill="1" applyBorder="1" applyAlignment="1" applyProtection="1">
      <alignment horizontal="left" vertical="center"/>
      <protection locked="0"/>
    </xf>
    <xf numFmtId="0" fontId="18" fillId="0" borderId="9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1" fontId="8" fillId="2" borderId="2" xfId="0" applyNumberFormat="1" applyFont="1" applyFill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 wrapText="1"/>
    </xf>
    <xf numFmtId="0" fontId="2" fillId="0" borderId="9" xfId="0" applyFont="1" applyBorder="1" applyAlignment="1" applyProtection="1">
      <alignment horizontal="left" vertical="center" wrapText="1"/>
    </xf>
    <xf numFmtId="0" fontId="2" fillId="0" borderId="10" xfId="0" applyFont="1" applyBorder="1" applyAlignment="1" applyProtection="1">
      <alignment horizontal="left" vertical="center" wrapText="1"/>
    </xf>
    <xf numFmtId="0" fontId="2" fillId="0" borderId="11" xfId="0" applyFont="1" applyBorder="1" applyAlignment="1" applyProtection="1">
      <alignment horizontal="left" vertical="center" wrapText="1"/>
    </xf>
    <xf numFmtId="0" fontId="2" fillId="0" borderId="12" xfId="0" applyFont="1" applyBorder="1" applyAlignment="1" applyProtection="1">
      <alignment horizontal="left" vertical="center" wrapText="1"/>
    </xf>
    <xf numFmtId="0" fontId="2" fillId="0" borderId="13" xfId="0" applyFont="1" applyBorder="1" applyAlignment="1" applyProtection="1">
      <alignment horizontal="left" vertical="center" wrapText="1"/>
    </xf>
    <xf numFmtId="1" fontId="1" fillId="2" borderId="2" xfId="0" applyNumberFormat="1" applyFont="1" applyFill="1" applyBorder="1" applyAlignment="1" applyProtection="1">
      <alignment horizontal="left" vertical="center" wrapText="1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>
      <alignment horizontal="left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5" xfId="0" applyNumberFormat="1" applyFont="1" applyBorder="1" applyAlignment="1" applyProtection="1">
      <alignment horizontal="center" vertical="center"/>
    </xf>
    <xf numFmtId="1" fontId="2" fillId="0" borderId="6" xfId="0" applyNumberFormat="1" applyFont="1" applyBorder="1" applyAlignment="1" applyProtection="1">
      <alignment horizontal="center" vertical="center"/>
    </xf>
    <xf numFmtId="2" fontId="1" fillId="0" borderId="11" xfId="0" applyNumberFormat="1" applyFont="1" applyBorder="1" applyAlignment="1" applyProtection="1">
      <alignment horizontal="center" vertical="center"/>
    </xf>
    <xf numFmtId="2" fontId="1" fillId="0" borderId="12" xfId="0" applyNumberFormat="1" applyFont="1" applyBorder="1" applyAlignment="1" applyProtection="1">
      <alignment horizontal="center" vertical="center"/>
    </xf>
    <xf numFmtId="2" fontId="1" fillId="0" borderId="13" xfId="0" applyNumberFormat="1" applyFont="1" applyBorder="1" applyAlignment="1" applyProtection="1">
      <alignment horizontal="center" vertical="center"/>
    </xf>
    <xf numFmtId="2" fontId="1" fillId="0" borderId="7" xfId="0" applyNumberFormat="1" applyFont="1" applyBorder="1" applyAlignment="1" applyProtection="1">
      <alignment horizontal="center" vertical="center"/>
    </xf>
    <xf numFmtId="2" fontId="1" fillId="0" borderId="9" xfId="0" applyNumberFormat="1" applyFont="1" applyBorder="1" applyAlignment="1" applyProtection="1">
      <alignment horizontal="center" vertical="center"/>
    </xf>
    <xf numFmtId="2" fontId="1" fillId="0" borderId="10" xfId="0" applyNumberFormat="1" applyFont="1" applyBorder="1" applyAlignment="1" applyProtection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7" xfId="0" applyNumberFormat="1" applyFont="1" applyBorder="1" applyAlignment="1" applyProtection="1">
      <alignment horizontal="center" vertical="center"/>
      <protection locked="0"/>
    </xf>
    <xf numFmtId="0" fontId="19" fillId="0" borderId="9" xfId="0" applyNumberFormat="1" applyFont="1" applyBorder="1" applyAlignment="1" applyProtection="1">
      <alignment horizontal="center" vertical="center"/>
      <protection locked="0"/>
    </xf>
    <xf numFmtId="0" fontId="19" fillId="0" borderId="10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NumberFormat="1" applyFont="1" applyBorder="1" applyAlignment="1" applyProtection="1">
      <alignment horizontal="center" vertical="center"/>
      <protection locked="0"/>
    </xf>
    <xf numFmtId="0" fontId="2" fillId="0" borderId="9" xfId="0" applyNumberFormat="1" applyFont="1" applyBorder="1" applyAlignment="1" applyProtection="1">
      <alignment horizontal="center" vertical="center"/>
      <protection locked="0"/>
    </xf>
    <xf numFmtId="0" fontId="2" fillId="0" borderId="10" xfId="0" applyNumberFormat="1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left" vertical="center"/>
    </xf>
    <xf numFmtId="0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5" xfId="0" applyNumberFormat="1" applyFont="1" applyBorder="1" applyAlignment="1" applyProtection="1">
      <alignment horizontal="center" vertical="center"/>
      <protection locked="0"/>
    </xf>
    <xf numFmtId="0" fontId="2" fillId="0" borderId="6" xfId="0" applyNumberFormat="1" applyFont="1" applyBorder="1" applyAlignment="1" applyProtection="1">
      <alignment horizontal="center" vertical="center"/>
      <protection locked="0"/>
    </xf>
    <xf numFmtId="0" fontId="19" fillId="0" borderId="2" xfId="0" applyFont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horizontal="left" vertical="top" wrapText="1"/>
    </xf>
    <xf numFmtId="0" fontId="8" fillId="2" borderId="6" xfId="0" applyFont="1" applyFill="1" applyBorder="1" applyAlignment="1">
      <alignment horizontal="left" vertical="top" wrapText="1"/>
    </xf>
    <xf numFmtId="0" fontId="19" fillId="0" borderId="1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1" fillId="2" borderId="5" xfId="0" applyFont="1" applyFill="1" applyBorder="1" applyAlignment="1" applyProtection="1">
      <alignment horizontal="left" vertical="center"/>
      <protection locked="0"/>
    </xf>
    <xf numFmtId="0" fontId="1" fillId="2" borderId="6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0" xfId="0" applyFont="1" applyAlignment="1" applyProtection="1">
      <alignment vertical="center" wrapText="1"/>
      <protection locked="0"/>
    </xf>
    <xf numFmtId="0" fontId="16" fillId="0" borderId="0" xfId="0" applyFont="1" applyAlignment="1"/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0" fillId="0" borderId="0" xfId="0" applyAlignment="1"/>
    <xf numFmtId="0" fontId="1" fillId="0" borderId="0" xfId="0" applyFont="1" applyAlignment="1" applyProtection="1">
      <alignment wrapText="1"/>
      <protection locked="0"/>
    </xf>
    <xf numFmtId="0" fontId="0" fillId="0" borderId="0" xfId="0" applyAlignment="1">
      <alignment wrapText="1"/>
    </xf>
    <xf numFmtId="0" fontId="9" fillId="0" borderId="0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8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2" fillId="0" borderId="9" xfId="0" applyFont="1" applyBorder="1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8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6" xfId="0" applyFont="1" applyBorder="1" applyAlignment="1" applyProtection="1">
      <alignment horizontal="left" vertical="center" wrapText="1"/>
      <protection locked="0"/>
    </xf>
    <xf numFmtId="0" fontId="9" fillId="0" borderId="0" xfId="0" applyFont="1" applyFill="1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8" fillId="3" borderId="5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1" fontId="2" fillId="0" borderId="1" xfId="0" applyNumberFormat="1" applyFont="1" applyBorder="1" applyAlignment="1" applyProtection="1">
      <alignment horizontal="center"/>
    </xf>
    <xf numFmtId="1" fontId="2" fillId="0" borderId="5" xfId="0" applyNumberFormat="1" applyFont="1" applyBorder="1" applyAlignment="1" applyProtection="1">
      <alignment horizontal="center"/>
    </xf>
    <xf numFmtId="1" fontId="2" fillId="0" borderId="6" xfId="0" applyNumberFormat="1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left" vertical="center" wrapText="1"/>
    </xf>
    <xf numFmtId="0" fontId="2" fillId="0" borderId="5" xfId="0" applyFont="1" applyBorder="1" applyAlignment="1" applyProtection="1">
      <alignment horizontal="left" vertical="center" wrapText="1"/>
    </xf>
    <xf numFmtId="0" fontId="2" fillId="0" borderId="6" xfId="0" applyFont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left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1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9" fontId="1" fillId="0" borderId="1" xfId="0" applyNumberFormat="1" applyFont="1" applyBorder="1" applyAlignment="1" applyProtection="1">
      <alignment horizontal="center"/>
    </xf>
    <xf numFmtId="9" fontId="1" fillId="0" borderId="6" xfId="0" applyNumberFormat="1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9" fontId="2" fillId="0" borderId="1" xfId="0" applyNumberFormat="1" applyFont="1" applyBorder="1" applyAlignment="1" applyProtection="1">
      <alignment horizontal="center" vertical="center"/>
    </xf>
    <xf numFmtId="9" fontId="2" fillId="0" borderId="6" xfId="0" applyNumberFormat="1" applyFont="1" applyBorder="1" applyAlignment="1" applyProtection="1">
      <alignment horizontal="center" vertical="center"/>
    </xf>
    <xf numFmtId="1" fontId="1" fillId="2" borderId="1" xfId="0" applyNumberFormat="1" applyFont="1" applyFill="1" applyBorder="1" applyAlignment="1" applyProtection="1">
      <alignment horizontal="left" vertical="center" wrapText="1"/>
      <protection locked="0"/>
    </xf>
    <xf numFmtId="1" fontId="1" fillId="2" borderId="5" xfId="0" applyNumberFormat="1" applyFont="1" applyFill="1" applyBorder="1" applyAlignment="1" applyProtection="1">
      <alignment horizontal="left" vertical="center" wrapText="1"/>
      <protection locked="0"/>
    </xf>
    <xf numFmtId="1" fontId="1" fillId="2" borderId="6" xfId="0" applyNumberFormat="1" applyFont="1" applyFill="1" applyBorder="1" applyAlignment="1" applyProtection="1">
      <alignment horizontal="left" vertical="center" wrapText="1"/>
      <protection locked="0"/>
    </xf>
    <xf numFmtId="1" fontId="1" fillId="2" borderId="1" xfId="0" applyNumberFormat="1" applyFont="1" applyFill="1" applyBorder="1" applyAlignment="1" applyProtection="1">
      <alignment horizontal="left" vertical="center"/>
      <protection locked="0"/>
    </xf>
    <xf numFmtId="1" fontId="1" fillId="2" borderId="5" xfId="0" applyNumberFormat="1" applyFont="1" applyFill="1" applyBorder="1" applyAlignment="1" applyProtection="1">
      <alignment horizontal="left" vertical="center"/>
      <protection locked="0"/>
    </xf>
    <xf numFmtId="1" fontId="1" fillId="2" borderId="6" xfId="0" applyNumberFormat="1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12"/>
  <sheetViews>
    <sheetView tabSelected="1" view="pageLayout" topLeftCell="A13" zoomScaleNormal="100" zoomScaleSheetLayoutView="100" workbookViewId="0">
      <selection activeCell="K28" sqref="J28:L31"/>
    </sheetView>
  </sheetViews>
  <sheetFormatPr defaultRowHeight="12.75"/>
  <cols>
    <col min="1" max="1" width="9.28515625" style="1" customWidth="1"/>
    <col min="2" max="2" width="7.140625" style="1" customWidth="1"/>
    <col min="3" max="3" width="7.28515625" style="1" customWidth="1"/>
    <col min="4" max="4" width="4.42578125" style="1" customWidth="1"/>
    <col min="5" max="5" width="4.7109375" style="1" customWidth="1"/>
    <col min="6" max="6" width="4.5703125" style="1" customWidth="1"/>
    <col min="7" max="8" width="8.140625" style="1" customWidth="1"/>
    <col min="9" max="9" width="5.85546875" style="1" hidden="1" customWidth="1"/>
    <col min="10" max="10" width="7.28515625" style="1" customWidth="1"/>
    <col min="11" max="12" width="5.7109375" style="1" customWidth="1"/>
    <col min="13" max="13" width="7.7109375" style="1" customWidth="1"/>
    <col min="14" max="14" width="5.5703125" style="1" customWidth="1"/>
    <col min="15" max="19" width="6" style="1" customWidth="1"/>
    <col min="20" max="20" width="6.140625" style="1" customWidth="1"/>
    <col min="21" max="21" width="8.7109375" style="1" customWidth="1"/>
    <col min="22" max="16384" width="9.140625" style="1"/>
  </cols>
  <sheetData>
    <row r="1" spans="1:35" ht="15.75" customHeight="1">
      <c r="A1" s="230" t="s">
        <v>75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37"/>
      <c r="N1" s="232" t="s">
        <v>22</v>
      </c>
      <c r="O1" s="232"/>
      <c r="P1" s="232"/>
      <c r="Q1" s="232"/>
      <c r="R1" s="232"/>
      <c r="S1" s="232"/>
      <c r="T1" s="232"/>
      <c r="U1" s="232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</row>
    <row r="2" spans="1:35" ht="6.75" customHeight="1">
      <c r="A2" s="230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37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</row>
    <row r="3" spans="1:35" ht="18" customHeight="1">
      <c r="A3" s="231" t="s">
        <v>0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38"/>
      <c r="N3" s="241"/>
      <c r="O3" s="242"/>
      <c r="P3" s="211" t="s">
        <v>37</v>
      </c>
      <c r="Q3" s="240"/>
      <c r="R3" s="243"/>
      <c r="S3" s="211" t="s">
        <v>38</v>
      </c>
      <c r="T3" s="240"/>
      <c r="U3" s="240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</row>
    <row r="4" spans="1:35" ht="17.25" customHeight="1">
      <c r="A4" s="231" t="s">
        <v>76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38"/>
      <c r="N4" s="233" t="s">
        <v>15</v>
      </c>
      <c r="O4" s="234"/>
      <c r="P4" s="237">
        <v>25</v>
      </c>
      <c r="Q4" s="238"/>
      <c r="R4" s="239"/>
      <c r="S4" s="237">
        <v>27</v>
      </c>
      <c r="T4" s="238"/>
      <c r="U4" s="238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</row>
    <row r="5" spans="1:35" ht="16.5" customHeight="1">
      <c r="A5" s="231"/>
      <c r="B5" s="231"/>
      <c r="C5" s="231"/>
      <c r="D5" s="231"/>
      <c r="E5" s="231"/>
      <c r="F5" s="231"/>
      <c r="G5" s="231"/>
      <c r="H5" s="231"/>
      <c r="I5" s="231"/>
      <c r="J5" s="231"/>
      <c r="K5" s="231"/>
      <c r="L5" s="38"/>
      <c r="N5" s="233" t="s">
        <v>16</v>
      </c>
      <c r="O5" s="234"/>
      <c r="P5" s="237">
        <v>27</v>
      </c>
      <c r="Q5" s="238"/>
      <c r="R5" s="239"/>
      <c r="S5" s="237">
        <v>24</v>
      </c>
      <c r="T5" s="238"/>
      <c r="U5" s="238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</row>
    <row r="6" spans="1:35" ht="15" customHeight="1">
      <c r="A6" s="236" t="s">
        <v>78</v>
      </c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40"/>
      <c r="N6" s="233" t="s">
        <v>17</v>
      </c>
      <c r="O6" s="234"/>
      <c r="P6" s="237">
        <v>25</v>
      </c>
      <c r="Q6" s="238"/>
      <c r="R6" s="239"/>
      <c r="S6" s="244">
        <v>20</v>
      </c>
      <c r="T6" s="245"/>
      <c r="U6" s="245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</row>
    <row r="7" spans="1:35" ht="18" customHeight="1">
      <c r="A7" s="217" t="s">
        <v>77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</row>
    <row r="8" spans="1:35" ht="18.75" customHeight="1">
      <c r="A8" s="229" t="s">
        <v>265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9"/>
      <c r="N8" s="217" t="s">
        <v>97</v>
      </c>
      <c r="O8" s="217"/>
      <c r="P8" s="217"/>
      <c r="Q8" s="217"/>
      <c r="R8" s="217"/>
      <c r="S8" s="217"/>
      <c r="T8" s="217"/>
      <c r="U8" s="217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</row>
    <row r="9" spans="1:35" ht="15" customHeight="1">
      <c r="A9" s="216" t="s">
        <v>79</v>
      </c>
      <c r="B9" s="216"/>
      <c r="C9" s="216"/>
      <c r="D9" s="216"/>
      <c r="E9" s="216"/>
      <c r="F9" s="216"/>
      <c r="G9" s="216"/>
      <c r="H9" s="216"/>
      <c r="I9" s="216"/>
      <c r="J9" s="216"/>
      <c r="K9" s="216"/>
      <c r="L9" s="9"/>
      <c r="N9" s="217"/>
      <c r="O9" s="217"/>
      <c r="P9" s="217"/>
      <c r="Q9" s="217"/>
      <c r="R9" s="217"/>
      <c r="S9" s="217"/>
      <c r="T9" s="217"/>
      <c r="U9" s="217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</row>
    <row r="10" spans="1:35" ht="16.5" customHeight="1">
      <c r="A10" s="216" t="s">
        <v>19</v>
      </c>
      <c r="B10" s="216"/>
      <c r="C10" s="216"/>
      <c r="D10" s="216"/>
      <c r="E10" s="216"/>
      <c r="F10" s="216"/>
      <c r="G10" s="216"/>
      <c r="H10" s="216"/>
      <c r="I10" s="216"/>
      <c r="J10" s="216"/>
      <c r="K10" s="216"/>
      <c r="L10" s="9"/>
      <c r="N10" s="217"/>
      <c r="O10" s="217"/>
      <c r="P10" s="217"/>
      <c r="Q10" s="217"/>
      <c r="R10" s="217"/>
      <c r="S10" s="217"/>
      <c r="T10" s="217"/>
      <c r="U10" s="217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</row>
    <row r="11" spans="1:35">
      <c r="A11" s="216" t="s">
        <v>20</v>
      </c>
      <c r="B11" s="216"/>
      <c r="C11" s="216"/>
      <c r="D11" s="216"/>
      <c r="E11" s="216"/>
      <c r="F11" s="216"/>
      <c r="G11" s="216"/>
      <c r="H11" s="216"/>
      <c r="I11" s="216"/>
      <c r="J11" s="216"/>
      <c r="K11" s="216"/>
      <c r="L11" s="9"/>
      <c r="N11" s="217"/>
      <c r="O11" s="217"/>
      <c r="P11" s="217"/>
      <c r="Q11" s="217"/>
      <c r="R11" s="217"/>
      <c r="S11" s="217"/>
      <c r="T11" s="217"/>
      <c r="U11" s="217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</row>
    <row r="12" spans="1:35" ht="10.5" customHeight="1">
      <c r="A12" s="216"/>
      <c r="B12" s="216"/>
      <c r="C12" s="216"/>
      <c r="D12" s="216"/>
      <c r="E12" s="216"/>
      <c r="F12" s="216"/>
      <c r="G12" s="216"/>
      <c r="H12" s="216"/>
      <c r="I12" s="216"/>
      <c r="J12" s="216"/>
      <c r="K12" s="216"/>
      <c r="L12" s="9"/>
      <c r="N12" s="2"/>
      <c r="O12" s="2"/>
      <c r="P12" s="2"/>
      <c r="Q12" s="2"/>
      <c r="R12" s="2"/>
      <c r="S12" s="2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</row>
    <row r="13" spans="1:35">
      <c r="A13" s="226" t="s">
        <v>1</v>
      </c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42"/>
      <c r="N13" s="227" t="s">
        <v>23</v>
      </c>
      <c r="O13" s="227"/>
      <c r="P13" s="227"/>
      <c r="Q13" s="227"/>
      <c r="R13" s="227"/>
      <c r="S13" s="227"/>
      <c r="T13" s="227"/>
      <c r="U13" s="227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</row>
    <row r="14" spans="1:35">
      <c r="A14" s="226" t="s">
        <v>2</v>
      </c>
      <c r="B14" s="226"/>
      <c r="C14" s="226"/>
      <c r="D14" s="226"/>
      <c r="E14" s="226"/>
      <c r="F14" s="226"/>
      <c r="G14" s="226"/>
      <c r="H14" s="226"/>
      <c r="I14" s="226"/>
      <c r="J14" s="226"/>
      <c r="K14" s="226"/>
      <c r="L14" s="42"/>
      <c r="N14" s="228" t="s">
        <v>83</v>
      </c>
      <c r="O14" s="228"/>
      <c r="P14" s="228"/>
      <c r="Q14" s="228"/>
      <c r="R14" s="228"/>
      <c r="S14" s="228"/>
      <c r="T14" s="228"/>
      <c r="U14" s="228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</row>
    <row r="15" spans="1:35" ht="16.5" customHeight="1">
      <c r="A15" s="216" t="s">
        <v>309</v>
      </c>
      <c r="B15" s="216"/>
      <c r="C15" s="216"/>
      <c r="D15" s="216"/>
      <c r="E15" s="216"/>
      <c r="F15" s="216"/>
      <c r="G15" s="216"/>
      <c r="H15" s="216"/>
      <c r="I15" s="216"/>
      <c r="J15" s="216"/>
      <c r="K15" s="216"/>
      <c r="L15" s="9"/>
      <c r="N15" s="235" t="s">
        <v>84</v>
      </c>
      <c r="O15" s="235"/>
      <c r="P15" s="235"/>
      <c r="Q15" s="235"/>
      <c r="R15" s="235"/>
      <c r="S15" s="235"/>
      <c r="T15" s="235"/>
      <c r="U15" s="235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</row>
    <row r="16" spans="1:35" ht="12" customHeight="1">
      <c r="A16" s="216" t="s">
        <v>308</v>
      </c>
      <c r="B16" s="216"/>
      <c r="C16" s="216"/>
      <c r="D16" s="216"/>
      <c r="E16" s="216"/>
      <c r="F16" s="216"/>
      <c r="G16" s="216"/>
      <c r="H16" s="216"/>
      <c r="I16" s="216"/>
      <c r="J16" s="216"/>
      <c r="K16" s="216"/>
      <c r="L16" s="9"/>
      <c r="N16" s="228" t="s">
        <v>85</v>
      </c>
      <c r="O16" s="228"/>
      <c r="P16" s="228"/>
      <c r="Q16" s="228"/>
      <c r="R16" s="228"/>
      <c r="S16" s="228"/>
      <c r="T16" s="228"/>
      <c r="U16" s="228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</row>
    <row r="17" spans="1:35" ht="16.5" customHeight="1">
      <c r="A17" s="9" t="s">
        <v>98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N17" s="221" t="s">
        <v>86</v>
      </c>
      <c r="O17" s="221"/>
      <c r="P17" s="221"/>
      <c r="Q17" s="221"/>
      <c r="R17" s="221"/>
      <c r="S17" s="221"/>
      <c r="T17" s="221"/>
      <c r="U17" s="22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</row>
    <row r="18" spans="1:35" ht="12" customHeight="1">
      <c r="A18" s="216" t="s">
        <v>81</v>
      </c>
      <c r="B18" s="216"/>
      <c r="C18" s="216"/>
      <c r="D18" s="216"/>
      <c r="E18" s="216"/>
      <c r="F18" s="216"/>
      <c r="G18" s="216"/>
      <c r="H18" s="216"/>
      <c r="I18" s="216"/>
      <c r="J18" s="216"/>
      <c r="K18" s="216"/>
      <c r="L18" s="9"/>
      <c r="N18" s="210" t="s">
        <v>87</v>
      </c>
      <c r="O18" s="210"/>
      <c r="P18" s="210"/>
      <c r="Q18" s="210"/>
      <c r="R18" s="210"/>
      <c r="S18" s="210"/>
      <c r="T18" s="210"/>
      <c r="U18" s="210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</row>
    <row r="19" spans="1:35" ht="19.5" customHeight="1">
      <c r="A19" s="92" t="s">
        <v>297</v>
      </c>
      <c r="N19" s="221" t="s">
        <v>88</v>
      </c>
      <c r="O19" s="221"/>
      <c r="P19" s="221"/>
      <c r="Q19" s="221"/>
      <c r="R19" s="221"/>
      <c r="S19" s="221"/>
      <c r="T19" s="221"/>
      <c r="U19" s="22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</row>
    <row r="20" spans="1:35" ht="12.75" customHeight="1">
      <c r="A20" s="216"/>
      <c r="B20" s="216"/>
      <c r="C20" s="216"/>
      <c r="D20" s="216"/>
      <c r="E20" s="216"/>
      <c r="F20" s="216"/>
      <c r="G20" s="216"/>
      <c r="H20" s="216"/>
      <c r="I20" s="216"/>
      <c r="J20" s="216"/>
      <c r="K20" s="216"/>
      <c r="L20" s="9"/>
      <c r="N20" s="210" t="s">
        <v>89</v>
      </c>
      <c r="O20" s="210"/>
      <c r="P20" s="210"/>
      <c r="Q20" s="210"/>
      <c r="R20" s="210"/>
      <c r="S20" s="210"/>
      <c r="T20" s="210"/>
      <c r="U20" s="210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</row>
    <row r="21" spans="1:35" ht="18" customHeight="1">
      <c r="A21" s="43" t="s">
        <v>298</v>
      </c>
      <c r="N21" s="221" t="s">
        <v>90</v>
      </c>
      <c r="O21" s="221"/>
      <c r="P21" s="221"/>
      <c r="Q21" s="221"/>
      <c r="R21" s="221"/>
      <c r="S21" s="221"/>
      <c r="T21" s="221"/>
      <c r="U21" s="22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</row>
    <row r="22" spans="1:35" ht="12.75" customHeight="1">
      <c r="A22" s="43" t="s">
        <v>82</v>
      </c>
      <c r="N22" s="210" t="s">
        <v>91</v>
      </c>
      <c r="O22" s="210"/>
      <c r="P22" s="210"/>
      <c r="Q22" s="210"/>
      <c r="R22" s="210"/>
      <c r="S22" s="210"/>
      <c r="T22" s="210"/>
      <c r="U22" s="210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</row>
    <row r="23" spans="1:35">
      <c r="A23" s="45" t="s">
        <v>93</v>
      </c>
      <c r="N23" s="44" t="s">
        <v>92</v>
      </c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</row>
    <row r="24" spans="1:35" ht="15">
      <c r="A24" s="217" t="s">
        <v>94</v>
      </c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8"/>
      <c r="O24" s="39"/>
      <c r="P24" s="39"/>
      <c r="Q24" s="39"/>
      <c r="R24" s="39"/>
      <c r="S24" s="39"/>
      <c r="T24" s="39"/>
      <c r="U24" s="39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</row>
    <row r="25" spans="1:35">
      <c r="A25" s="46" t="s">
        <v>95</v>
      </c>
      <c r="N25" s="39"/>
      <c r="O25" s="39"/>
      <c r="P25" s="39"/>
      <c r="Q25" s="39"/>
      <c r="R25" s="39"/>
      <c r="S25" s="39"/>
      <c r="T25" s="39"/>
      <c r="U25" s="39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</row>
    <row r="26" spans="1:35" ht="12.75" customHeight="1">
      <c r="A26" s="219" t="s">
        <v>130</v>
      </c>
      <c r="B26" s="220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14" t="s">
        <v>295</v>
      </c>
      <c r="O26" s="215"/>
      <c r="P26" s="215"/>
      <c r="Q26" s="215"/>
      <c r="R26" s="215"/>
      <c r="S26" s="215"/>
      <c r="T26" s="215"/>
      <c r="U26" s="215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</row>
    <row r="27" spans="1:35" ht="12.75" customHeight="1">
      <c r="A27" s="220"/>
      <c r="B27" s="220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15"/>
      <c r="O27" s="215"/>
      <c r="P27" s="215"/>
      <c r="Q27" s="215"/>
      <c r="R27" s="215"/>
      <c r="S27" s="215"/>
      <c r="T27" s="215"/>
      <c r="U27" s="215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</row>
    <row r="28" spans="1:35" ht="15" customHeight="1">
      <c r="A28" s="225" t="s">
        <v>18</v>
      </c>
      <c r="B28" s="225"/>
      <c r="C28" s="225"/>
      <c r="D28" s="225"/>
      <c r="E28" s="225"/>
      <c r="F28" s="225"/>
      <c r="G28" s="225"/>
      <c r="H28" s="2"/>
      <c r="I28" s="2"/>
      <c r="J28" s="2"/>
      <c r="K28" s="2"/>
      <c r="L28" s="2"/>
      <c r="N28" s="215"/>
      <c r="O28" s="215"/>
      <c r="P28" s="215"/>
      <c r="Q28" s="215"/>
      <c r="R28" s="215"/>
      <c r="S28" s="215"/>
      <c r="T28" s="215"/>
      <c r="U28" s="215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</row>
    <row r="29" spans="1:35" ht="24" customHeight="1">
      <c r="A29" s="3"/>
      <c r="B29" s="211" t="s">
        <v>3</v>
      </c>
      <c r="C29" s="213"/>
      <c r="D29" s="211" t="s">
        <v>4</v>
      </c>
      <c r="E29" s="212"/>
      <c r="F29" s="213"/>
      <c r="G29" s="34" t="s">
        <v>21</v>
      </c>
      <c r="H29" s="34" t="s">
        <v>11</v>
      </c>
      <c r="I29" s="36" t="s">
        <v>5</v>
      </c>
      <c r="J29" s="211" t="s">
        <v>5</v>
      </c>
      <c r="K29" s="240"/>
      <c r="L29" s="243"/>
      <c r="N29" s="219" t="s">
        <v>96</v>
      </c>
      <c r="O29" s="220"/>
      <c r="P29" s="220"/>
      <c r="Q29" s="220"/>
      <c r="R29" s="220"/>
      <c r="S29" s="220"/>
      <c r="T29" s="220"/>
      <c r="U29" s="220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</row>
    <row r="30" spans="1:35" ht="16.5" customHeight="1">
      <c r="A30" s="3"/>
      <c r="B30" s="4" t="s">
        <v>6</v>
      </c>
      <c r="C30" s="4" t="s">
        <v>7</v>
      </c>
      <c r="D30" s="4" t="s">
        <v>8</v>
      </c>
      <c r="E30" s="4" t="s">
        <v>9</v>
      </c>
      <c r="F30" s="4" t="s">
        <v>10</v>
      </c>
      <c r="G30" s="35"/>
      <c r="H30" s="35"/>
      <c r="I30" s="4" t="s">
        <v>12</v>
      </c>
      <c r="J30" s="99" t="s">
        <v>310</v>
      </c>
      <c r="K30" s="99" t="s">
        <v>13</v>
      </c>
      <c r="L30" s="99" t="s">
        <v>14</v>
      </c>
      <c r="N30" s="220"/>
      <c r="O30" s="220"/>
      <c r="P30" s="220"/>
      <c r="Q30" s="220"/>
      <c r="R30" s="220"/>
      <c r="S30" s="220"/>
      <c r="T30" s="220"/>
      <c r="U30" s="220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</row>
    <row r="31" spans="1:35" ht="12.75" customHeight="1">
      <c r="A31" s="5" t="s">
        <v>15</v>
      </c>
      <c r="B31" s="6">
        <v>14</v>
      </c>
      <c r="C31" s="6">
        <v>14</v>
      </c>
      <c r="D31" s="25">
        <v>3</v>
      </c>
      <c r="E31" s="25">
        <v>3</v>
      </c>
      <c r="F31" s="25">
        <v>2</v>
      </c>
      <c r="G31" s="25">
        <v>0</v>
      </c>
      <c r="H31" s="32" t="s">
        <v>80</v>
      </c>
      <c r="I31" s="25">
        <v>2</v>
      </c>
      <c r="J31" s="25">
        <v>3</v>
      </c>
      <c r="K31" s="25">
        <v>1</v>
      </c>
      <c r="L31" s="25">
        <v>12</v>
      </c>
      <c r="N31" s="220"/>
      <c r="O31" s="220"/>
      <c r="P31" s="220"/>
      <c r="Q31" s="220"/>
      <c r="R31" s="220"/>
      <c r="S31" s="220"/>
      <c r="T31" s="220"/>
      <c r="U31" s="220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</row>
    <row r="32" spans="1:35" ht="15" customHeight="1">
      <c r="A32" s="5" t="s">
        <v>16</v>
      </c>
      <c r="B32" s="7">
        <v>14</v>
      </c>
      <c r="C32" s="7">
        <v>14</v>
      </c>
      <c r="D32" s="25">
        <v>3</v>
      </c>
      <c r="E32" s="25">
        <v>3</v>
      </c>
      <c r="F32" s="25">
        <v>2</v>
      </c>
      <c r="G32" s="25">
        <v>0</v>
      </c>
      <c r="H32" s="25">
        <v>3</v>
      </c>
      <c r="I32" s="25">
        <v>2</v>
      </c>
      <c r="J32" s="25">
        <v>3</v>
      </c>
      <c r="K32" s="25">
        <v>1</v>
      </c>
      <c r="L32" s="25">
        <v>9</v>
      </c>
      <c r="N32" s="220"/>
      <c r="O32" s="220"/>
      <c r="P32" s="220"/>
      <c r="Q32" s="220"/>
      <c r="R32" s="220"/>
      <c r="S32" s="220"/>
      <c r="T32" s="220"/>
      <c r="U32" s="220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</row>
    <row r="33" spans="1:35" ht="14.25" customHeight="1">
      <c r="A33" s="8" t="s">
        <v>17</v>
      </c>
      <c r="B33" s="7">
        <v>14</v>
      </c>
      <c r="C33" s="7">
        <v>12</v>
      </c>
      <c r="D33" s="25">
        <v>3</v>
      </c>
      <c r="E33" s="25">
        <v>3</v>
      </c>
      <c r="F33" s="25">
        <v>2</v>
      </c>
      <c r="G33" s="25">
        <v>2</v>
      </c>
      <c r="H33" s="25">
        <v>0</v>
      </c>
      <c r="I33" s="25">
        <v>2</v>
      </c>
      <c r="J33" s="25">
        <v>3</v>
      </c>
      <c r="K33" s="25">
        <v>1</v>
      </c>
      <c r="L33" s="33">
        <v>12</v>
      </c>
      <c r="N33" s="220"/>
      <c r="O33" s="220"/>
      <c r="P33" s="220"/>
      <c r="Q33" s="220"/>
      <c r="R33" s="220"/>
      <c r="S33" s="220"/>
      <c r="T33" s="220"/>
      <c r="U33" s="220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</row>
    <row r="34" spans="1:35" ht="17.25" customHeight="1">
      <c r="N34" s="41"/>
      <c r="O34" s="41"/>
      <c r="P34" s="41"/>
      <c r="Q34" s="41"/>
      <c r="R34" s="41"/>
      <c r="S34" s="41"/>
      <c r="T34" s="41"/>
      <c r="U34" s="41"/>
    </row>
    <row r="35" spans="1:35" ht="19.5" customHeight="1">
      <c r="A35" s="222" t="s">
        <v>24</v>
      </c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</row>
    <row r="36" spans="1:35" ht="0.75" customHeight="1">
      <c r="J36" s="58" t="s">
        <v>257</v>
      </c>
      <c r="K36" s="58" t="s">
        <v>258</v>
      </c>
      <c r="L36" s="58" t="s">
        <v>259</v>
      </c>
      <c r="M36" s="58" t="s">
        <v>263</v>
      </c>
      <c r="O36" s="10"/>
      <c r="P36" s="11" t="s">
        <v>39</v>
      </c>
      <c r="Q36" s="11" t="s">
        <v>40</v>
      </c>
      <c r="R36" s="11" t="s">
        <v>41</v>
      </c>
      <c r="S36" s="11" t="s">
        <v>42</v>
      </c>
      <c r="T36" s="11" t="s">
        <v>61</v>
      </c>
      <c r="U36" s="11"/>
    </row>
    <row r="37" spans="1:35" ht="17.25" customHeight="1">
      <c r="A37" s="206" t="s">
        <v>45</v>
      </c>
      <c r="B37" s="206"/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</row>
    <row r="38" spans="1:35" ht="25.5" customHeight="1">
      <c r="A38" s="206" t="s">
        <v>30</v>
      </c>
      <c r="B38" s="206" t="s">
        <v>29</v>
      </c>
      <c r="C38" s="206"/>
      <c r="D38" s="206"/>
      <c r="E38" s="206"/>
      <c r="F38" s="206"/>
      <c r="G38" s="206"/>
      <c r="H38" s="206"/>
      <c r="I38" s="206"/>
      <c r="J38" s="124" t="s">
        <v>43</v>
      </c>
      <c r="K38" s="124" t="s">
        <v>27</v>
      </c>
      <c r="L38" s="124"/>
      <c r="M38" s="124"/>
      <c r="N38" s="124"/>
      <c r="O38" s="124" t="s">
        <v>44</v>
      </c>
      <c r="P38" s="125"/>
      <c r="Q38" s="125"/>
      <c r="R38" s="124" t="s">
        <v>26</v>
      </c>
      <c r="S38" s="124"/>
      <c r="T38" s="124"/>
      <c r="U38" s="124" t="s">
        <v>25</v>
      </c>
    </row>
    <row r="39" spans="1:35" ht="13.5" customHeight="1">
      <c r="A39" s="206"/>
      <c r="B39" s="206"/>
      <c r="C39" s="206"/>
      <c r="D39" s="206"/>
      <c r="E39" s="206"/>
      <c r="F39" s="206"/>
      <c r="G39" s="206"/>
      <c r="H39" s="206"/>
      <c r="I39" s="206"/>
      <c r="J39" s="124"/>
      <c r="K39" s="4" t="s">
        <v>31</v>
      </c>
      <c r="L39" s="4" t="s">
        <v>32</v>
      </c>
      <c r="M39" s="48" t="s">
        <v>99</v>
      </c>
      <c r="N39" s="4" t="s">
        <v>100</v>
      </c>
      <c r="O39" s="4" t="s">
        <v>36</v>
      </c>
      <c r="P39" s="4" t="s">
        <v>8</v>
      </c>
      <c r="Q39" s="4" t="s">
        <v>33</v>
      </c>
      <c r="R39" s="4" t="s">
        <v>34</v>
      </c>
      <c r="S39" s="4" t="s">
        <v>31</v>
      </c>
      <c r="T39" s="4" t="s">
        <v>35</v>
      </c>
      <c r="U39" s="124"/>
    </row>
    <row r="40" spans="1:35" ht="14.25" customHeight="1">
      <c r="A40" s="52" t="s">
        <v>267</v>
      </c>
      <c r="B40" s="223" t="s">
        <v>101</v>
      </c>
      <c r="C40" s="224"/>
      <c r="D40" s="224"/>
      <c r="E40" s="224"/>
      <c r="F40" s="224"/>
      <c r="G40" s="224"/>
      <c r="H40" s="224"/>
      <c r="I40" s="49" t="s">
        <v>101</v>
      </c>
      <c r="J40" s="57">
        <v>6</v>
      </c>
      <c r="K40" s="57">
        <v>2</v>
      </c>
      <c r="L40" s="57">
        <v>2</v>
      </c>
      <c r="M40" s="57">
        <v>0</v>
      </c>
      <c r="N40" s="57">
        <v>0</v>
      </c>
      <c r="O40" s="19">
        <f t="shared" ref="O40:O45" si="0">K40+L40+M40+N40</f>
        <v>4</v>
      </c>
      <c r="P40" s="20">
        <f t="shared" ref="P40:P45" si="1">Q40-O40</f>
        <v>7</v>
      </c>
      <c r="Q40" s="20">
        <f>ROUND(PRODUCT(J40,25)/14,0)</f>
        <v>11</v>
      </c>
      <c r="R40" s="24"/>
      <c r="S40" s="12"/>
      <c r="T40" s="25" t="s">
        <v>35</v>
      </c>
      <c r="U40" s="12" t="s">
        <v>42</v>
      </c>
    </row>
    <row r="41" spans="1:35">
      <c r="A41" s="52" t="s">
        <v>268</v>
      </c>
      <c r="B41" s="100" t="s">
        <v>103</v>
      </c>
      <c r="C41" s="100"/>
      <c r="D41" s="100"/>
      <c r="E41" s="100"/>
      <c r="F41" s="100"/>
      <c r="G41" s="100"/>
      <c r="H41" s="100"/>
      <c r="I41" s="100"/>
      <c r="J41" s="57">
        <v>6</v>
      </c>
      <c r="K41" s="57">
        <v>2</v>
      </c>
      <c r="L41" s="57">
        <v>2</v>
      </c>
      <c r="M41" s="57">
        <v>0</v>
      </c>
      <c r="N41" s="57">
        <v>0</v>
      </c>
      <c r="O41" s="19">
        <f t="shared" si="0"/>
        <v>4</v>
      </c>
      <c r="P41" s="20">
        <f t="shared" si="1"/>
        <v>7</v>
      </c>
      <c r="Q41" s="20">
        <f>ROUND(PRODUCT(J41,25)/14,0)</f>
        <v>11</v>
      </c>
      <c r="R41" s="24" t="s">
        <v>34</v>
      </c>
      <c r="S41" s="12"/>
      <c r="T41" s="25"/>
      <c r="U41" s="12" t="s">
        <v>42</v>
      </c>
    </row>
    <row r="42" spans="1:35">
      <c r="A42" s="52" t="s">
        <v>269</v>
      </c>
      <c r="B42" s="100" t="s">
        <v>104</v>
      </c>
      <c r="C42" s="100"/>
      <c r="D42" s="100"/>
      <c r="E42" s="100"/>
      <c r="F42" s="100"/>
      <c r="G42" s="100"/>
      <c r="H42" s="100"/>
      <c r="I42" s="100"/>
      <c r="J42" s="57">
        <v>6</v>
      </c>
      <c r="K42" s="57">
        <v>2</v>
      </c>
      <c r="L42" s="57">
        <v>1</v>
      </c>
      <c r="M42" s="57">
        <v>2</v>
      </c>
      <c r="N42" s="57">
        <v>0</v>
      </c>
      <c r="O42" s="19">
        <f t="shared" si="0"/>
        <v>5</v>
      </c>
      <c r="P42" s="20">
        <f t="shared" si="1"/>
        <v>6</v>
      </c>
      <c r="Q42" s="20">
        <f>ROUND(PRODUCT(J42,25)/14,0)</f>
        <v>11</v>
      </c>
      <c r="R42" s="24" t="s">
        <v>34</v>
      </c>
      <c r="S42" s="12"/>
      <c r="T42" s="25"/>
      <c r="U42" s="12" t="s">
        <v>39</v>
      </c>
    </row>
    <row r="43" spans="1:35">
      <c r="A43" s="52" t="s">
        <v>270</v>
      </c>
      <c r="B43" s="100" t="s">
        <v>105</v>
      </c>
      <c r="C43" s="100"/>
      <c r="D43" s="100"/>
      <c r="E43" s="100"/>
      <c r="F43" s="100"/>
      <c r="G43" s="100"/>
      <c r="H43" s="100"/>
      <c r="I43" s="100"/>
      <c r="J43" s="57">
        <v>6</v>
      </c>
      <c r="K43" s="57">
        <v>2</v>
      </c>
      <c r="L43" s="57">
        <v>2</v>
      </c>
      <c r="M43" s="57">
        <v>2</v>
      </c>
      <c r="N43" s="57">
        <v>0</v>
      </c>
      <c r="O43" s="19">
        <f t="shared" si="0"/>
        <v>6</v>
      </c>
      <c r="P43" s="20">
        <f t="shared" si="1"/>
        <v>5</v>
      </c>
      <c r="Q43" s="20">
        <f>ROUND(PRODUCT(J43,25)/14,0)</f>
        <v>11</v>
      </c>
      <c r="R43" s="24" t="s">
        <v>34</v>
      </c>
      <c r="S43" s="12"/>
      <c r="T43" s="25"/>
      <c r="U43" s="12" t="s">
        <v>41</v>
      </c>
    </row>
    <row r="44" spans="1:35">
      <c r="A44" s="52" t="s">
        <v>271</v>
      </c>
      <c r="B44" s="100" t="s">
        <v>106</v>
      </c>
      <c r="C44" s="100"/>
      <c r="D44" s="100"/>
      <c r="E44" s="100"/>
      <c r="F44" s="100"/>
      <c r="G44" s="100"/>
      <c r="H44" s="100"/>
      <c r="I44" s="100"/>
      <c r="J44" s="57">
        <v>6</v>
      </c>
      <c r="K44" s="57">
        <v>2</v>
      </c>
      <c r="L44" s="57">
        <v>2</v>
      </c>
      <c r="M44" s="57">
        <v>0</v>
      </c>
      <c r="N44" s="57">
        <v>0</v>
      </c>
      <c r="O44" s="19">
        <f t="shared" si="0"/>
        <v>4</v>
      </c>
      <c r="P44" s="20">
        <f t="shared" si="1"/>
        <v>7</v>
      </c>
      <c r="Q44" s="20">
        <f>ROUND(PRODUCT(J44,25)/14,0)</f>
        <v>11</v>
      </c>
      <c r="R44" s="24" t="s">
        <v>34</v>
      </c>
      <c r="S44" s="12"/>
      <c r="T44" s="25"/>
      <c r="U44" s="12" t="s">
        <v>39</v>
      </c>
      <c r="W44" s="64"/>
    </row>
    <row r="45" spans="1:35">
      <c r="A45" s="52" t="s">
        <v>102</v>
      </c>
      <c r="B45" s="100" t="s">
        <v>107</v>
      </c>
      <c r="C45" s="100"/>
      <c r="D45" s="100"/>
      <c r="E45" s="100"/>
      <c r="F45" s="100"/>
      <c r="G45" s="100"/>
      <c r="H45" s="100"/>
      <c r="I45" s="100"/>
      <c r="J45" s="57">
        <v>0</v>
      </c>
      <c r="K45" s="57">
        <v>0</v>
      </c>
      <c r="L45" s="57">
        <v>2</v>
      </c>
      <c r="M45" s="57">
        <v>0</v>
      </c>
      <c r="N45" s="57">
        <v>0</v>
      </c>
      <c r="O45" s="65">
        <f t="shared" si="0"/>
        <v>2</v>
      </c>
      <c r="P45" s="66">
        <f t="shared" si="1"/>
        <v>0</v>
      </c>
      <c r="Q45" s="66">
        <v>2</v>
      </c>
      <c r="R45" s="24"/>
      <c r="S45" s="12" t="s">
        <v>31</v>
      </c>
      <c r="T45" s="25"/>
      <c r="U45" s="12" t="s">
        <v>42</v>
      </c>
    </row>
    <row r="46" spans="1:35">
      <c r="A46" s="21" t="s">
        <v>28</v>
      </c>
      <c r="B46" s="113"/>
      <c r="C46" s="113"/>
      <c r="D46" s="113"/>
      <c r="E46" s="113"/>
      <c r="F46" s="113"/>
      <c r="G46" s="113"/>
      <c r="H46" s="113"/>
      <c r="I46" s="113"/>
      <c r="J46" s="21">
        <f t="shared" ref="J46:Q46" si="2">SUM(J40:J45)</f>
        <v>30</v>
      </c>
      <c r="K46" s="21">
        <f t="shared" si="2"/>
        <v>10</v>
      </c>
      <c r="L46" s="21">
        <f t="shared" si="2"/>
        <v>11</v>
      </c>
      <c r="M46" s="21">
        <f t="shared" si="2"/>
        <v>4</v>
      </c>
      <c r="N46" s="21">
        <f t="shared" si="2"/>
        <v>0</v>
      </c>
      <c r="O46" s="21">
        <f t="shared" si="2"/>
        <v>25</v>
      </c>
      <c r="P46" s="21">
        <f t="shared" si="2"/>
        <v>32</v>
      </c>
      <c r="Q46" s="21">
        <f t="shared" si="2"/>
        <v>57</v>
      </c>
      <c r="R46" s="21">
        <f>COUNTIF(R40:R45,"E")</f>
        <v>4</v>
      </c>
      <c r="S46" s="21">
        <f>COUNTIF(S40:S45,"C")</f>
        <v>1</v>
      </c>
      <c r="T46" s="21">
        <f>COUNTIF(T40:T45,"VP")</f>
        <v>1</v>
      </c>
      <c r="U46" s="22"/>
    </row>
    <row r="47" spans="1:35" ht="16.5" customHeight="1">
      <c r="A47" s="206" t="s">
        <v>46</v>
      </c>
      <c r="B47" s="206"/>
      <c r="C47" s="206"/>
      <c r="D47" s="206"/>
      <c r="E47" s="206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</row>
    <row r="48" spans="1:35" ht="26.25" customHeight="1">
      <c r="A48" s="206" t="s">
        <v>30</v>
      </c>
      <c r="B48" s="206" t="s">
        <v>29</v>
      </c>
      <c r="C48" s="206"/>
      <c r="D48" s="206"/>
      <c r="E48" s="206"/>
      <c r="F48" s="206"/>
      <c r="G48" s="206"/>
      <c r="H48" s="206"/>
      <c r="I48" s="206"/>
      <c r="J48" s="124" t="s">
        <v>43</v>
      </c>
      <c r="K48" s="124" t="s">
        <v>27</v>
      </c>
      <c r="L48" s="124"/>
      <c r="M48" s="124"/>
      <c r="N48" s="124"/>
      <c r="O48" s="124" t="s">
        <v>44</v>
      </c>
      <c r="P48" s="125"/>
      <c r="Q48" s="125"/>
      <c r="R48" s="124" t="s">
        <v>26</v>
      </c>
      <c r="S48" s="124"/>
      <c r="T48" s="124"/>
      <c r="U48" s="124" t="s">
        <v>25</v>
      </c>
    </row>
    <row r="49" spans="1:23" ht="12.75" customHeight="1">
      <c r="A49" s="206"/>
      <c r="B49" s="206"/>
      <c r="C49" s="206"/>
      <c r="D49" s="206"/>
      <c r="E49" s="206"/>
      <c r="F49" s="206"/>
      <c r="G49" s="206"/>
      <c r="H49" s="206"/>
      <c r="I49" s="206"/>
      <c r="J49" s="124"/>
      <c r="K49" s="4" t="s">
        <v>31</v>
      </c>
      <c r="L49" s="4" t="s">
        <v>32</v>
      </c>
      <c r="M49" s="48" t="s">
        <v>99</v>
      </c>
      <c r="N49" s="4" t="s">
        <v>100</v>
      </c>
      <c r="O49" s="4" t="s">
        <v>36</v>
      </c>
      <c r="P49" s="4" t="s">
        <v>8</v>
      </c>
      <c r="Q49" s="4" t="s">
        <v>33</v>
      </c>
      <c r="R49" s="4" t="s">
        <v>34</v>
      </c>
      <c r="S49" s="4" t="s">
        <v>31</v>
      </c>
      <c r="T49" s="4" t="s">
        <v>35</v>
      </c>
      <c r="U49" s="124"/>
    </row>
    <row r="50" spans="1:23">
      <c r="A50" s="52" t="s">
        <v>272</v>
      </c>
      <c r="B50" s="100" t="s">
        <v>109</v>
      </c>
      <c r="C50" s="100"/>
      <c r="D50" s="100"/>
      <c r="E50" s="100"/>
      <c r="F50" s="100"/>
      <c r="G50" s="100"/>
      <c r="H50" s="100"/>
      <c r="I50" s="100"/>
      <c r="J50" s="57">
        <v>5</v>
      </c>
      <c r="K50" s="57">
        <v>2</v>
      </c>
      <c r="L50" s="57">
        <v>1</v>
      </c>
      <c r="M50" s="57">
        <v>2</v>
      </c>
      <c r="N50" s="57">
        <v>0</v>
      </c>
      <c r="O50" s="19">
        <f>K50+L50+M50+N50</f>
        <v>5</v>
      </c>
      <c r="P50" s="20">
        <f t="shared" ref="P50:P56" si="3">Q50-O50</f>
        <v>4</v>
      </c>
      <c r="Q50" s="20">
        <f t="shared" ref="Q50:Q55" si="4">ROUND(PRODUCT(J50,25)/14,0)</f>
        <v>9</v>
      </c>
      <c r="R50" s="24" t="s">
        <v>34</v>
      </c>
      <c r="S50" s="12"/>
      <c r="T50" s="25"/>
      <c r="U50" s="12" t="s">
        <v>39</v>
      </c>
    </row>
    <row r="51" spans="1:23">
      <c r="A51" s="52" t="s">
        <v>273</v>
      </c>
      <c r="B51" s="100" t="s">
        <v>110</v>
      </c>
      <c r="C51" s="100"/>
      <c r="D51" s="100"/>
      <c r="E51" s="100"/>
      <c r="F51" s="100"/>
      <c r="G51" s="100"/>
      <c r="H51" s="100"/>
      <c r="I51" s="100"/>
      <c r="J51" s="57">
        <v>6</v>
      </c>
      <c r="K51" s="57">
        <v>2</v>
      </c>
      <c r="L51" s="57">
        <v>1</v>
      </c>
      <c r="M51" s="57">
        <v>2</v>
      </c>
      <c r="N51" s="57">
        <v>0</v>
      </c>
      <c r="O51" s="19">
        <f t="shared" ref="O51:O56" si="5">K51+L51+M51+N51</f>
        <v>5</v>
      </c>
      <c r="P51" s="20">
        <f t="shared" si="3"/>
        <v>6</v>
      </c>
      <c r="Q51" s="20">
        <f t="shared" si="4"/>
        <v>11</v>
      </c>
      <c r="R51" s="24" t="s">
        <v>34</v>
      </c>
      <c r="S51" s="12"/>
      <c r="T51" s="25"/>
      <c r="U51" s="12" t="s">
        <v>41</v>
      </c>
    </row>
    <row r="52" spans="1:23">
      <c r="A52" s="52" t="s">
        <v>274</v>
      </c>
      <c r="B52" s="100" t="s">
        <v>111</v>
      </c>
      <c r="C52" s="100"/>
      <c r="D52" s="100"/>
      <c r="E52" s="100"/>
      <c r="F52" s="100"/>
      <c r="G52" s="100"/>
      <c r="H52" s="100"/>
      <c r="I52" s="100"/>
      <c r="J52" s="57">
        <v>4</v>
      </c>
      <c r="K52" s="57">
        <v>2</v>
      </c>
      <c r="L52" s="57">
        <v>1</v>
      </c>
      <c r="M52" s="57">
        <v>0</v>
      </c>
      <c r="N52" s="57">
        <v>0</v>
      </c>
      <c r="O52" s="19">
        <f t="shared" si="5"/>
        <v>3</v>
      </c>
      <c r="P52" s="20">
        <f t="shared" si="3"/>
        <v>4</v>
      </c>
      <c r="Q52" s="20">
        <f t="shared" si="4"/>
        <v>7</v>
      </c>
      <c r="R52" s="24" t="s">
        <v>34</v>
      </c>
      <c r="S52" s="12"/>
      <c r="T52" s="25"/>
      <c r="U52" s="12" t="s">
        <v>39</v>
      </c>
    </row>
    <row r="53" spans="1:23">
      <c r="A53" s="52" t="s">
        <v>275</v>
      </c>
      <c r="B53" s="100" t="s">
        <v>112</v>
      </c>
      <c r="C53" s="100"/>
      <c r="D53" s="100"/>
      <c r="E53" s="100"/>
      <c r="F53" s="100"/>
      <c r="G53" s="100"/>
      <c r="H53" s="100"/>
      <c r="I53" s="100"/>
      <c r="J53" s="57">
        <v>5</v>
      </c>
      <c r="K53" s="57">
        <v>2</v>
      </c>
      <c r="L53" s="57">
        <v>2</v>
      </c>
      <c r="M53" s="57">
        <v>0</v>
      </c>
      <c r="N53" s="57">
        <v>0</v>
      </c>
      <c r="O53" s="19">
        <f t="shared" si="5"/>
        <v>4</v>
      </c>
      <c r="P53" s="20">
        <f t="shared" si="3"/>
        <v>5</v>
      </c>
      <c r="Q53" s="20">
        <f t="shared" si="4"/>
        <v>9</v>
      </c>
      <c r="R53" s="24"/>
      <c r="S53" s="12"/>
      <c r="T53" s="25" t="s">
        <v>35</v>
      </c>
      <c r="U53" s="12" t="s">
        <v>42</v>
      </c>
    </row>
    <row r="54" spans="1:23">
      <c r="A54" s="52" t="s">
        <v>276</v>
      </c>
      <c r="B54" s="100" t="s">
        <v>113</v>
      </c>
      <c r="C54" s="100"/>
      <c r="D54" s="100"/>
      <c r="E54" s="100"/>
      <c r="F54" s="100"/>
      <c r="G54" s="100"/>
      <c r="H54" s="100"/>
      <c r="I54" s="100"/>
      <c r="J54" s="57">
        <v>5</v>
      </c>
      <c r="K54" s="57">
        <v>2</v>
      </c>
      <c r="L54" s="57">
        <v>1</v>
      </c>
      <c r="M54" s="57">
        <v>1</v>
      </c>
      <c r="N54" s="57">
        <v>0</v>
      </c>
      <c r="O54" s="19">
        <f t="shared" si="5"/>
        <v>4</v>
      </c>
      <c r="P54" s="20">
        <f t="shared" si="3"/>
        <v>5</v>
      </c>
      <c r="Q54" s="20">
        <f t="shared" si="4"/>
        <v>9</v>
      </c>
      <c r="R54" s="24" t="s">
        <v>34</v>
      </c>
      <c r="S54" s="12"/>
      <c r="T54" s="25"/>
      <c r="U54" s="12" t="s">
        <v>42</v>
      </c>
    </row>
    <row r="55" spans="1:23">
      <c r="A55" s="52" t="s">
        <v>277</v>
      </c>
      <c r="B55" s="100" t="s">
        <v>114</v>
      </c>
      <c r="C55" s="100"/>
      <c r="D55" s="100"/>
      <c r="E55" s="100"/>
      <c r="F55" s="100"/>
      <c r="G55" s="100"/>
      <c r="H55" s="100"/>
      <c r="I55" s="100"/>
      <c r="J55" s="57">
        <v>5</v>
      </c>
      <c r="K55" s="57">
        <v>2</v>
      </c>
      <c r="L55" s="57">
        <v>1</v>
      </c>
      <c r="M55" s="57">
        <v>1</v>
      </c>
      <c r="N55" s="57">
        <v>0</v>
      </c>
      <c r="O55" s="19">
        <f t="shared" si="5"/>
        <v>4</v>
      </c>
      <c r="P55" s="20">
        <f t="shared" si="3"/>
        <v>5</v>
      </c>
      <c r="Q55" s="20">
        <f t="shared" si="4"/>
        <v>9</v>
      </c>
      <c r="R55" s="24"/>
      <c r="S55" s="12" t="s">
        <v>31</v>
      </c>
      <c r="T55" s="25"/>
      <c r="U55" s="12" t="s">
        <v>39</v>
      </c>
    </row>
    <row r="56" spans="1:23">
      <c r="A56" s="52" t="s">
        <v>108</v>
      </c>
      <c r="B56" s="100" t="s">
        <v>115</v>
      </c>
      <c r="C56" s="100"/>
      <c r="D56" s="100"/>
      <c r="E56" s="100"/>
      <c r="F56" s="100"/>
      <c r="G56" s="100"/>
      <c r="H56" s="100"/>
      <c r="I56" s="100"/>
      <c r="J56" s="57">
        <v>0</v>
      </c>
      <c r="K56" s="57">
        <v>0</v>
      </c>
      <c r="L56" s="57">
        <v>2</v>
      </c>
      <c r="M56" s="57">
        <v>0</v>
      </c>
      <c r="N56" s="57">
        <v>0</v>
      </c>
      <c r="O56" s="65">
        <f t="shared" si="5"/>
        <v>2</v>
      </c>
      <c r="P56" s="66">
        <f t="shared" si="3"/>
        <v>0</v>
      </c>
      <c r="Q56" s="66">
        <v>2</v>
      </c>
      <c r="R56" s="24"/>
      <c r="S56" s="12" t="s">
        <v>31</v>
      </c>
      <c r="T56" s="25"/>
      <c r="U56" s="12" t="s">
        <v>42</v>
      </c>
      <c r="W56" s="64"/>
    </row>
    <row r="57" spans="1:23">
      <c r="A57" s="21" t="s">
        <v>28</v>
      </c>
      <c r="B57" s="113"/>
      <c r="C57" s="113"/>
      <c r="D57" s="113"/>
      <c r="E57" s="113"/>
      <c r="F57" s="113"/>
      <c r="G57" s="113"/>
      <c r="H57" s="113"/>
      <c r="I57" s="113"/>
      <c r="J57" s="21">
        <f t="shared" ref="J57:Q57" si="6">SUM(J50:J56)</f>
        <v>30</v>
      </c>
      <c r="K57" s="21">
        <f t="shared" si="6"/>
        <v>12</v>
      </c>
      <c r="L57" s="21">
        <f t="shared" si="6"/>
        <v>9</v>
      </c>
      <c r="M57" s="21">
        <f t="shared" si="6"/>
        <v>6</v>
      </c>
      <c r="N57" s="21">
        <f t="shared" si="6"/>
        <v>0</v>
      </c>
      <c r="O57" s="21">
        <f t="shared" si="6"/>
        <v>27</v>
      </c>
      <c r="P57" s="21">
        <f t="shared" si="6"/>
        <v>29</v>
      </c>
      <c r="Q57" s="21">
        <f t="shared" si="6"/>
        <v>56</v>
      </c>
      <c r="R57" s="21">
        <f>COUNTIF(R50:R56,"E")</f>
        <v>4</v>
      </c>
      <c r="S57" s="21">
        <f>COUNTIF(S50:S56,"C")</f>
        <v>2</v>
      </c>
      <c r="T57" s="21">
        <f>COUNTIF(T50:T56,"VP")</f>
        <v>1</v>
      </c>
      <c r="U57" s="22"/>
    </row>
    <row r="58" spans="1:23" ht="18" customHeight="1">
      <c r="A58" s="206" t="s">
        <v>47</v>
      </c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</row>
    <row r="59" spans="1:23" ht="25.5" customHeight="1">
      <c r="A59" s="206" t="s">
        <v>30</v>
      </c>
      <c r="B59" s="206" t="s">
        <v>29</v>
      </c>
      <c r="C59" s="206"/>
      <c r="D59" s="206"/>
      <c r="E59" s="206"/>
      <c r="F59" s="206"/>
      <c r="G59" s="206"/>
      <c r="H59" s="206"/>
      <c r="I59" s="206"/>
      <c r="J59" s="124" t="s">
        <v>43</v>
      </c>
      <c r="K59" s="124" t="s">
        <v>27</v>
      </c>
      <c r="L59" s="124"/>
      <c r="M59" s="124"/>
      <c r="N59" s="124"/>
      <c r="O59" s="124" t="s">
        <v>44</v>
      </c>
      <c r="P59" s="125"/>
      <c r="Q59" s="125"/>
      <c r="R59" s="124" t="s">
        <v>26</v>
      </c>
      <c r="S59" s="124"/>
      <c r="T59" s="124"/>
      <c r="U59" s="124" t="s">
        <v>25</v>
      </c>
    </row>
    <row r="60" spans="1:23" ht="16.5" customHeight="1">
      <c r="A60" s="206"/>
      <c r="B60" s="206"/>
      <c r="C60" s="206"/>
      <c r="D60" s="206"/>
      <c r="E60" s="206"/>
      <c r="F60" s="206"/>
      <c r="G60" s="206"/>
      <c r="H60" s="206"/>
      <c r="I60" s="206"/>
      <c r="J60" s="124"/>
      <c r="K60" s="4" t="s">
        <v>31</v>
      </c>
      <c r="L60" s="4" t="s">
        <v>32</v>
      </c>
      <c r="M60" s="48" t="s">
        <v>99</v>
      </c>
      <c r="N60" s="4" t="s">
        <v>100</v>
      </c>
      <c r="O60" s="4" t="s">
        <v>36</v>
      </c>
      <c r="P60" s="4" t="s">
        <v>8</v>
      </c>
      <c r="Q60" s="4" t="s">
        <v>33</v>
      </c>
      <c r="R60" s="4" t="s">
        <v>34</v>
      </c>
      <c r="S60" s="4" t="s">
        <v>31</v>
      </c>
      <c r="T60" s="4" t="s">
        <v>35</v>
      </c>
      <c r="U60" s="124"/>
    </row>
    <row r="61" spans="1:23">
      <c r="A61" s="52" t="s">
        <v>278</v>
      </c>
      <c r="B61" s="100" t="s">
        <v>117</v>
      </c>
      <c r="C61" s="100"/>
      <c r="D61" s="100"/>
      <c r="E61" s="100"/>
      <c r="F61" s="100"/>
      <c r="G61" s="100"/>
      <c r="H61" s="100"/>
      <c r="I61" s="100"/>
      <c r="J61" s="57">
        <v>6</v>
      </c>
      <c r="K61" s="57">
        <v>2</v>
      </c>
      <c r="L61" s="57">
        <v>2</v>
      </c>
      <c r="M61" s="57">
        <v>2</v>
      </c>
      <c r="N61" s="57">
        <v>0</v>
      </c>
      <c r="O61" s="19">
        <f>K61+L61+M61+N61</f>
        <v>6</v>
      </c>
      <c r="P61" s="20">
        <f>Q61-O61</f>
        <v>5</v>
      </c>
      <c r="Q61" s="20">
        <f>ROUND(PRODUCT(J61,25)/14,0)</f>
        <v>11</v>
      </c>
      <c r="R61" s="24" t="s">
        <v>34</v>
      </c>
      <c r="S61" s="12"/>
      <c r="T61" s="25"/>
      <c r="U61" s="12" t="s">
        <v>41</v>
      </c>
    </row>
    <row r="62" spans="1:23">
      <c r="A62" s="52" t="s">
        <v>279</v>
      </c>
      <c r="B62" s="100" t="s">
        <v>118</v>
      </c>
      <c r="C62" s="100"/>
      <c r="D62" s="100"/>
      <c r="E62" s="100"/>
      <c r="F62" s="100"/>
      <c r="G62" s="100"/>
      <c r="H62" s="100"/>
      <c r="I62" s="100"/>
      <c r="J62" s="57">
        <v>6</v>
      </c>
      <c r="K62" s="57">
        <v>2</v>
      </c>
      <c r="L62" s="57">
        <v>0</v>
      </c>
      <c r="M62" s="57">
        <v>2</v>
      </c>
      <c r="N62" s="57">
        <v>1</v>
      </c>
      <c r="O62" s="19">
        <f>K62+L62+M62+N62</f>
        <v>5</v>
      </c>
      <c r="P62" s="20">
        <f>Q62-O62</f>
        <v>6</v>
      </c>
      <c r="Q62" s="20">
        <f>ROUND(PRODUCT(J62,25)/14,0)</f>
        <v>11</v>
      </c>
      <c r="R62" s="24" t="s">
        <v>34</v>
      </c>
      <c r="S62" s="12"/>
      <c r="T62" s="25"/>
      <c r="U62" s="12" t="s">
        <v>39</v>
      </c>
    </row>
    <row r="63" spans="1:23">
      <c r="A63" s="52" t="s">
        <v>280</v>
      </c>
      <c r="B63" s="100" t="s">
        <v>119</v>
      </c>
      <c r="C63" s="100"/>
      <c r="D63" s="100"/>
      <c r="E63" s="100"/>
      <c r="F63" s="100"/>
      <c r="G63" s="100"/>
      <c r="H63" s="100"/>
      <c r="I63" s="100"/>
      <c r="J63" s="57">
        <v>6</v>
      </c>
      <c r="K63" s="57">
        <v>2</v>
      </c>
      <c r="L63" s="57">
        <v>1</v>
      </c>
      <c r="M63" s="57">
        <v>2</v>
      </c>
      <c r="N63" s="57">
        <v>0</v>
      </c>
      <c r="O63" s="19">
        <f>K63+L63+M63+N63</f>
        <v>5</v>
      </c>
      <c r="P63" s="20">
        <f>Q63-O63</f>
        <v>6</v>
      </c>
      <c r="Q63" s="20">
        <f>ROUND(PRODUCT(J63,25)/14,0)</f>
        <v>11</v>
      </c>
      <c r="R63" s="24" t="s">
        <v>34</v>
      </c>
      <c r="S63" s="12"/>
      <c r="T63" s="25"/>
      <c r="U63" s="12" t="s">
        <v>39</v>
      </c>
    </row>
    <row r="64" spans="1:23">
      <c r="A64" s="52" t="s">
        <v>281</v>
      </c>
      <c r="B64" s="100" t="s">
        <v>120</v>
      </c>
      <c r="C64" s="100"/>
      <c r="D64" s="100"/>
      <c r="E64" s="100"/>
      <c r="F64" s="100"/>
      <c r="G64" s="100"/>
      <c r="H64" s="100"/>
      <c r="I64" s="100"/>
      <c r="J64" s="57">
        <v>6</v>
      </c>
      <c r="K64" s="57">
        <v>2</v>
      </c>
      <c r="L64" s="57">
        <v>1</v>
      </c>
      <c r="M64" s="57">
        <v>1</v>
      </c>
      <c r="N64" s="57">
        <v>0</v>
      </c>
      <c r="O64" s="19">
        <f>K64+L64+M64+N64</f>
        <v>4</v>
      </c>
      <c r="P64" s="20">
        <f>Q64-O64</f>
        <v>7</v>
      </c>
      <c r="Q64" s="20">
        <f>ROUND(PRODUCT(J64,25)/14,0)</f>
        <v>11</v>
      </c>
      <c r="R64" s="24"/>
      <c r="S64" s="12" t="s">
        <v>31</v>
      </c>
      <c r="T64" s="25"/>
      <c r="U64" s="12" t="s">
        <v>39</v>
      </c>
    </row>
    <row r="65" spans="1:21">
      <c r="A65" s="52" t="s">
        <v>282</v>
      </c>
      <c r="B65" s="100" t="s">
        <v>121</v>
      </c>
      <c r="C65" s="100"/>
      <c r="D65" s="100"/>
      <c r="E65" s="100"/>
      <c r="F65" s="100"/>
      <c r="G65" s="100"/>
      <c r="H65" s="100"/>
      <c r="I65" s="100"/>
      <c r="J65" s="57">
        <v>6</v>
      </c>
      <c r="K65" s="57">
        <v>2</v>
      </c>
      <c r="L65" s="57">
        <v>1</v>
      </c>
      <c r="M65" s="57">
        <v>2</v>
      </c>
      <c r="N65" s="57">
        <v>0</v>
      </c>
      <c r="O65" s="19">
        <f>K65+L65+M65+N65</f>
        <v>5</v>
      </c>
      <c r="P65" s="20">
        <f>Q65-O65</f>
        <v>6</v>
      </c>
      <c r="Q65" s="20">
        <f>ROUND(PRODUCT(J65,25)/14,0)</f>
        <v>11</v>
      </c>
      <c r="R65" s="24" t="s">
        <v>34</v>
      </c>
      <c r="S65" s="12"/>
      <c r="T65" s="25"/>
      <c r="U65" s="12" t="s">
        <v>42</v>
      </c>
    </row>
    <row r="66" spans="1:21" ht="22.5" customHeight="1">
      <c r="A66" s="21" t="s">
        <v>28</v>
      </c>
      <c r="B66" s="113"/>
      <c r="C66" s="113"/>
      <c r="D66" s="113"/>
      <c r="E66" s="113"/>
      <c r="F66" s="113"/>
      <c r="G66" s="113"/>
      <c r="H66" s="113"/>
      <c r="I66" s="113"/>
      <c r="J66" s="21">
        <f t="shared" ref="J66:Q66" si="7">SUM(J61:J65)</f>
        <v>30</v>
      </c>
      <c r="K66" s="21">
        <f t="shared" si="7"/>
        <v>10</v>
      </c>
      <c r="L66" s="21">
        <f t="shared" si="7"/>
        <v>5</v>
      </c>
      <c r="M66" s="21">
        <f t="shared" si="7"/>
        <v>9</v>
      </c>
      <c r="N66" s="21">
        <f t="shared" si="7"/>
        <v>1</v>
      </c>
      <c r="O66" s="21">
        <f t="shared" si="7"/>
        <v>25</v>
      </c>
      <c r="P66" s="21">
        <f t="shared" si="7"/>
        <v>30</v>
      </c>
      <c r="Q66" s="21">
        <f t="shared" si="7"/>
        <v>55</v>
      </c>
      <c r="R66" s="21">
        <f>COUNTIF(R61:R65,"E")</f>
        <v>4</v>
      </c>
      <c r="S66" s="21">
        <f>COUNTIF(S61:S65,"C")</f>
        <v>1</v>
      </c>
      <c r="T66" s="21">
        <f>COUNTIF(T61:T65,"VP")</f>
        <v>0</v>
      </c>
      <c r="U66" s="22"/>
    </row>
    <row r="67" spans="1:21" ht="18.75" customHeight="1">
      <c r="A67" s="206" t="s">
        <v>48</v>
      </c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</row>
    <row r="68" spans="1:21" ht="24.75" customHeight="1">
      <c r="A68" s="206" t="s">
        <v>30</v>
      </c>
      <c r="B68" s="206" t="s">
        <v>29</v>
      </c>
      <c r="C68" s="206"/>
      <c r="D68" s="206"/>
      <c r="E68" s="206"/>
      <c r="F68" s="206"/>
      <c r="G68" s="206"/>
      <c r="H68" s="206"/>
      <c r="I68" s="206"/>
      <c r="J68" s="124" t="s">
        <v>43</v>
      </c>
      <c r="K68" s="124" t="s">
        <v>27</v>
      </c>
      <c r="L68" s="124"/>
      <c r="M68" s="124"/>
      <c r="N68" s="124"/>
      <c r="O68" s="124" t="s">
        <v>44</v>
      </c>
      <c r="P68" s="125"/>
      <c r="Q68" s="125"/>
      <c r="R68" s="124" t="s">
        <v>26</v>
      </c>
      <c r="S68" s="124"/>
      <c r="T68" s="124"/>
      <c r="U68" s="124" t="s">
        <v>25</v>
      </c>
    </row>
    <row r="69" spans="1:21">
      <c r="A69" s="206"/>
      <c r="B69" s="206"/>
      <c r="C69" s="206"/>
      <c r="D69" s="206"/>
      <c r="E69" s="206"/>
      <c r="F69" s="206"/>
      <c r="G69" s="206"/>
      <c r="H69" s="206"/>
      <c r="I69" s="206"/>
      <c r="J69" s="124"/>
      <c r="K69" s="4" t="s">
        <v>31</v>
      </c>
      <c r="L69" s="4" t="s">
        <v>32</v>
      </c>
      <c r="M69" s="48" t="s">
        <v>99</v>
      </c>
      <c r="N69" s="4" t="s">
        <v>100</v>
      </c>
      <c r="O69" s="4" t="s">
        <v>36</v>
      </c>
      <c r="P69" s="4" t="s">
        <v>8</v>
      </c>
      <c r="Q69" s="4" t="s">
        <v>33</v>
      </c>
      <c r="R69" s="4" t="s">
        <v>34</v>
      </c>
      <c r="S69" s="4" t="s">
        <v>31</v>
      </c>
      <c r="T69" s="4" t="s">
        <v>35</v>
      </c>
      <c r="U69" s="124"/>
    </row>
    <row r="70" spans="1:21">
      <c r="A70" s="52" t="s">
        <v>283</v>
      </c>
      <c r="B70" s="100" t="s">
        <v>124</v>
      </c>
      <c r="C70" s="100"/>
      <c r="D70" s="100"/>
      <c r="E70" s="100"/>
      <c r="F70" s="100"/>
      <c r="G70" s="100"/>
      <c r="H70" s="100"/>
      <c r="I70" s="100"/>
      <c r="J70" s="57">
        <v>6</v>
      </c>
      <c r="K70" s="57">
        <v>2</v>
      </c>
      <c r="L70" s="57">
        <v>1</v>
      </c>
      <c r="M70" s="57">
        <v>1</v>
      </c>
      <c r="N70" s="57">
        <v>1</v>
      </c>
      <c r="O70" s="19">
        <f>K70+L70+M70+N70</f>
        <v>5</v>
      </c>
      <c r="P70" s="20">
        <f>Q70-O70</f>
        <v>6</v>
      </c>
      <c r="Q70" s="20">
        <f>ROUND(PRODUCT(J70,25)/14,0)</f>
        <v>11</v>
      </c>
      <c r="R70" s="24" t="s">
        <v>34</v>
      </c>
      <c r="S70" s="12"/>
      <c r="T70" s="25"/>
      <c r="U70" s="12" t="s">
        <v>39</v>
      </c>
    </row>
    <row r="71" spans="1:21">
      <c r="A71" s="52" t="s">
        <v>284</v>
      </c>
      <c r="B71" s="100" t="s">
        <v>125</v>
      </c>
      <c r="C71" s="100"/>
      <c r="D71" s="100"/>
      <c r="E71" s="100"/>
      <c r="F71" s="100"/>
      <c r="G71" s="100"/>
      <c r="H71" s="100"/>
      <c r="I71" s="100"/>
      <c r="J71" s="57">
        <v>6</v>
      </c>
      <c r="K71" s="57">
        <v>2</v>
      </c>
      <c r="L71" s="57">
        <v>1</v>
      </c>
      <c r="M71" s="57">
        <v>1</v>
      </c>
      <c r="N71" s="57">
        <v>0</v>
      </c>
      <c r="O71" s="19">
        <f>K71+L71+M71+N71</f>
        <v>4</v>
      </c>
      <c r="P71" s="20">
        <f>Q71-O71</f>
        <v>7</v>
      </c>
      <c r="Q71" s="20">
        <f>ROUND(PRODUCT(J71,25)/14,0)</f>
        <v>11</v>
      </c>
      <c r="R71" s="24"/>
      <c r="S71" s="12" t="s">
        <v>31</v>
      </c>
      <c r="T71" s="25"/>
      <c r="U71" s="12" t="s">
        <v>41</v>
      </c>
    </row>
    <row r="72" spans="1:21">
      <c r="A72" s="52" t="s">
        <v>285</v>
      </c>
      <c r="B72" s="100" t="s">
        <v>126</v>
      </c>
      <c r="C72" s="100"/>
      <c r="D72" s="100"/>
      <c r="E72" s="100"/>
      <c r="F72" s="100"/>
      <c r="G72" s="100"/>
      <c r="H72" s="100"/>
      <c r="I72" s="100"/>
      <c r="J72" s="57">
        <v>6</v>
      </c>
      <c r="K72" s="57">
        <v>2</v>
      </c>
      <c r="L72" s="57">
        <v>1</v>
      </c>
      <c r="M72" s="57">
        <v>1</v>
      </c>
      <c r="N72" s="57">
        <v>0</v>
      </c>
      <c r="O72" s="19">
        <f>K72+L72+M72+N72</f>
        <v>4</v>
      </c>
      <c r="P72" s="20">
        <f>Q72-O72</f>
        <v>7</v>
      </c>
      <c r="Q72" s="20">
        <f>ROUND(PRODUCT(J72,25)/14,0)</f>
        <v>11</v>
      </c>
      <c r="R72" s="24" t="s">
        <v>34</v>
      </c>
      <c r="S72" s="12"/>
      <c r="T72" s="25"/>
      <c r="U72" s="12" t="s">
        <v>41</v>
      </c>
    </row>
    <row r="73" spans="1:21">
      <c r="A73" s="52" t="s">
        <v>286</v>
      </c>
      <c r="B73" s="100" t="s">
        <v>127</v>
      </c>
      <c r="C73" s="100"/>
      <c r="D73" s="100"/>
      <c r="E73" s="100"/>
      <c r="F73" s="100"/>
      <c r="G73" s="100"/>
      <c r="H73" s="100"/>
      <c r="I73" s="100"/>
      <c r="J73" s="57">
        <v>6</v>
      </c>
      <c r="K73" s="57">
        <v>2</v>
      </c>
      <c r="L73" s="57">
        <v>0</v>
      </c>
      <c r="M73" s="57">
        <v>2</v>
      </c>
      <c r="N73" s="57">
        <v>0</v>
      </c>
      <c r="O73" s="19">
        <f>K73+L73+M73+N73</f>
        <v>4</v>
      </c>
      <c r="P73" s="20">
        <f>Q73-O73</f>
        <v>7</v>
      </c>
      <c r="Q73" s="20">
        <f>ROUND(PRODUCT(J73,25)/14,0)</f>
        <v>11</v>
      </c>
      <c r="R73" s="24"/>
      <c r="S73" s="12" t="s">
        <v>31</v>
      </c>
      <c r="T73" s="25"/>
      <c r="U73" s="12" t="s">
        <v>41</v>
      </c>
    </row>
    <row r="74" spans="1:21">
      <c r="A74" s="52" t="s">
        <v>287</v>
      </c>
      <c r="B74" s="100" t="s">
        <v>128</v>
      </c>
      <c r="C74" s="100"/>
      <c r="D74" s="100"/>
      <c r="E74" s="100"/>
      <c r="F74" s="100"/>
      <c r="G74" s="100"/>
      <c r="H74" s="100"/>
      <c r="I74" s="100"/>
      <c r="J74" s="57">
        <v>6</v>
      </c>
      <c r="K74" s="57">
        <v>2</v>
      </c>
      <c r="L74" s="57">
        <v>0</v>
      </c>
      <c r="M74" s="57">
        <v>2</v>
      </c>
      <c r="N74" s="57">
        <v>1</v>
      </c>
      <c r="O74" s="19">
        <f>K74+L74+M74+N74</f>
        <v>5</v>
      </c>
      <c r="P74" s="20">
        <f>Q74-O74</f>
        <v>6</v>
      </c>
      <c r="Q74" s="20">
        <f>ROUND(PRODUCT(J74,25)/14,0)</f>
        <v>11</v>
      </c>
      <c r="R74" s="24" t="s">
        <v>34</v>
      </c>
      <c r="S74" s="12"/>
      <c r="T74" s="25"/>
      <c r="U74" s="12" t="s">
        <v>39</v>
      </c>
    </row>
    <row r="75" spans="1:21">
      <c r="A75" s="21" t="s">
        <v>28</v>
      </c>
      <c r="B75" s="113"/>
      <c r="C75" s="113"/>
      <c r="D75" s="113"/>
      <c r="E75" s="113"/>
      <c r="F75" s="113"/>
      <c r="G75" s="113"/>
      <c r="H75" s="113"/>
      <c r="I75" s="113"/>
      <c r="J75" s="21">
        <f t="shared" ref="J75:Q75" si="8">SUM(J70:J74)</f>
        <v>30</v>
      </c>
      <c r="K75" s="21">
        <f t="shared" si="8"/>
        <v>10</v>
      </c>
      <c r="L75" s="21">
        <f t="shared" si="8"/>
        <v>3</v>
      </c>
      <c r="M75" s="21">
        <f t="shared" si="8"/>
        <v>7</v>
      </c>
      <c r="N75" s="21">
        <f t="shared" si="8"/>
        <v>2</v>
      </c>
      <c r="O75" s="21">
        <f t="shared" si="8"/>
        <v>22</v>
      </c>
      <c r="P75" s="21">
        <f t="shared" si="8"/>
        <v>33</v>
      </c>
      <c r="Q75" s="21">
        <f t="shared" si="8"/>
        <v>55</v>
      </c>
      <c r="R75" s="21">
        <f>COUNTIF(R70:R74,"E")</f>
        <v>3</v>
      </c>
      <c r="S75" s="21">
        <f>COUNTIF(S70:S74,"C")</f>
        <v>2</v>
      </c>
      <c r="T75" s="21">
        <f>COUNTIF(T70:T74,"VP")</f>
        <v>0</v>
      </c>
      <c r="U75" s="22"/>
    </row>
    <row r="76" spans="1:21" ht="18" customHeight="1">
      <c r="A76" s="203" t="s">
        <v>49</v>
      </c>
      <c r="B76" s="204"/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  <c r="O76" s="204"/>
      <c r="P76" s="204"/>
      <c r="Q76" s="204"/>
      <c r="R76" s="204"/>
      <c r="S76" s="204"/>
      <c r="T76" s="204"/>
      <c r="U76" s="205"/>
    </row>
    <row r="77" spans="1:21" ht="25.5" customHeight="1">
      <c r="A77" s="206" t="s">
        <v>30</v>
      </c>
      <c r="B77" s="206" t="s">
        <v>29</v>
      </c>
      <c r="C77" s="206"/>
      <c r="D77" s="206"/>
      <c r="E77" s="206"/>
      <c r="F77" s="206"/>
      <c r="G77" s="206"/>
      <c r="H77" s="206"/>
      <c r="I77" s="206"/>
      <c r="J77" s="124" t="s">
        <v>43</v>
      </c>
      <c r="K77" s="124" t="s">
        <v>27</v>
      </c>
      <c r="L77" s="124"/>
      <c r="M77" s="124"/>
      <c r="N77" s="124"/>
      <c r="O77" s="124" t="s">
        <v>44</v>
      </c>
      <c r="P77" s="124"/>
      <c r="Q77" s="124"/>
      <c r="R77" s="124" t="s">
        <v>26</v>
      </c>
      <c r="S77" s="124"/>
      <c r="T77" s="124"/>
      <c r="U77" s="124" t="s">
        <v>25</v>
      </c>
    </row>
    <row r="78" spans="1:21">
      <c r="A78" s="206"/>
      <c r="B78" s="206"/>
      <c r="C78" s="206"/>
      <c r="D78" s="206"/>
      <c r="E78" s="206"/>
      <c r="F78" s="206"/>
      <c r="G78" s="206"/>
      <c r="H78" s="206"/>
      <c r="I78" s="206"/>
      <c r="J78" s="124"/>
      <c r="K78" s="4" t="s">
        <v>31</v>
      </c>
      <c r="L78" s="4" t="s">
        <v>32</v>
      </c>
      <c r="M78" s="48" t="s">
        <v>99</v>
      </c>
      <c r="N78" s="4" t="s">
        <v>100</v>
      </c>
      <c r="O78" s="4" t="s">
        <v>36</v>
      </c>
      <c r="P78" s="4" t="s">
        <v>8</v>
      </c>
      <c r="Q78" s="4" t="s">
        <v>33</v>
      </c>
      <c r="R78" s="4" t="s">
        <v>34</v>
      </c>
      <c r="S78" s="4" t="s">
        <v>31</v>
      </c>
      <c r="T78" s="4" t="s">
        <v>35</v>
      </c>
      <c r="U78" s="124"/>
    </row>
    <row r="79" spans="1:21">
      <c r="A79" s="53" t="s">
        <v>288</v>
      </c>
      <c r="B79" s="100" t="s">
        <v>133</v>
      </c>
      <c r="C79" s="100"/>
      <c r="D79" s="100"/>
      <c r="E79" s="100"/>
      <c r="F79" s="100"/>
      <c r="G79" s="100"/>
      <c r="H79" s="100"/>
      <c r="I79" s="100"/>
      <c r="J79" s="57">
        <v>6</v>
      </c>
      <c r="K79" s="57">
        <v>2</v>
      </c>
      <c r="L79" s="57">
        <v>1</v>
      </c>
      <c r="M79" s="57">
        <v>2</v>
      </c>
      <c r="N79" s="57">
        <v>1</v>
      </c>
      <c r="O79" s="19">
        <f t="shared" ref="O79:O85" si="9">K79+L79+M79+N79</f>
        <v>6</v>
      </c>
      <c r="P79" s="20">
        <f t="shared" ref="P79:P85" si="10">Q79-O79</f>
        <v>5</v>
      </c>
      <c r="Q79" s="20">
        <f t="shared" ref="Q79:Q85" si="11">ROUND(PRODUCT(J79,25)/14,0)</f>
        <v>11</v>
      </c>
      <c r="R79" s="24" t="s">
        <v>34</v>
      </c>
      <c r="S79" s="12"/>
      <c r="T79" s="25"/>
      <c r="U79" s="12" t="s">
        <v>39</v>
      </c>
    </row>
    <row r="80" spans="1:21">
      <c r="A80" s="52" t="s">
        <v>289</v>
      </c>
      <c r="B80" s="100" t="s">
        <v>134</v>
      </c>
      <c r="C80" s="100"/>
      <c r="D80" s="100"/>
      <c r="E80" s="100"/>
      <c r="F80" s="100"/>
      <c r="G80" s="100"/>
      <c r="H80" s="100"/>
      <c r="I80" s="100"/>
      <c r="J80" s="57">
        <v>6</v>
      </c>
      <c r="K80" s="57">
        <v>2</v>
      </c>
      <c r="L80" s="57">
        <v>2</v>
      </c>
      <c r="M80" s="57">
        <v>2</v>
      </c>
      <c r="N80" s="57">
        <v>0</v>
      </c>
      <c r="O80" s="19">
        <f t="shared" si="9"/>
        <v>6</v>
      </c>
      <c r="P80" s="20">
        <f t="shared" si="10"/>
        <v>5</v>
      </c>
      <c r="Q80" s="20">
        <f t="shared" si="11"/>
        <v>11</v>
      </c>
      <c r="R80" s="24" t="s">
        <v>34</v>
      </c>
      <c r="S80" s="12"/>
      <c r="T80" s="25"/>
      <c r="U80" s="12" t="s">
        <v>39</v>
      </c>
    </row>
    <row r="81" spans="1:21">
      <c r="A81" s="53" t="s">
        <v>290</v>
      </c>
      <c r="B81" s="100" t="s">
        <v>135</v>
      </c>
      <c r="C81" s="100"/>
      <c r="D81" s="100"/>
      <c r="E81" s="100"/>
      <c r="F81" s="100"/>
      <c r="G81" s="100"/>
      <c r="H81" s="100"/>
      <c r="I81" s="100"/>
      <c r="J81" s="57">
        <v>4</v>
      </c>
      <c r="K81" s="57">
        <v>2</v>
      </c>
      <c r="L81" s="57">
        <v>0</v>
      </c>
      <c r="M81" s="57">
        <v>1</v>
      </c>
      <c r="N81" s="57">
        <v>0</v>
      </c>
      <c r="O81" s="19">
        <f t="shared" si="9"/>
        <v>3</v>
      </c>
      <c r="P81" s="20">
        <f t="shared" si="10"/>
        <v>4</v>
      </c>
      <c r="Q81" s="20">
        <f t="shared" si="11"/>
        <v>7</v>
      </c>
      <c r="R81" s="24" t="s">
        <v>34</v>
      </c>
      <c r="S81" s="12"/>
      <c r="T81" s="25"/>
      <c r="U81" s="12" t="s">
        <v>42</v>
      </c>
    </row>
    <row r="82" spans="1:21">
      <c r="A82" s="52" t="s">
        <v>291</v>
      </c>
      <c r="B82" s="100" t="s">
        <v>136</v>
      </c>
      <c r="C82" s="100"/>
      <c r="D82" s="100"/>
      <c r="E82" s="100"/>
      <c r="F82" s="100"/>
      <c r="G82" s="100"/>
      <c r="H82" s="100"/>
      <c r="I82" s="100"/>
      <c r="J82" s="57">
        <v>2</v>
      </c>
      <c r="K82" s="57">
        <v>0</v>
      </c>
      <c r="L82" s="57">
        <v>0</v>
      </c>
      <c r="M82" s="57">
        <v>2</v>
      </c>
      <c r="N82" s="57">
        <v>0</v>
      </c>
      <c r="O82" s="19">
        <f t="shared" si="9"/>
        <v>2</v>
      </c>
      <c r="P82" s="20">
        <f t="shared" si="10"/>
        <v>2</v>
      </c>
      <c r="Q82" s="20">
        <f t="shared" si="11"/>
        <v>4</v>
      </c>
      <c r="R82" s="24"/>
      <c r="S82" s="12" t="s">
        <v>31</v>
      </c>
      <c r="T82" s="25"/>
      <c r="U82" s="12" t="s">
        <v>39</v>
      </c>
    </row>
    <row r="83" spans="1:21">
      <c r="A83" s="52" t="s">
        <v>261</v>
      </c>
      <c r="B83" s="207" t="s">
        <v>262</v>
      </c>
      <c r="C83" s="208"/>
      <c r="D83" s="208"/>
      <c r="E83" s="208"/>
      <c r="F83" s="208"/>
      <c r="G83" s="208"/>
      <c r="H83" s="209"/>
      <c r="I83" s="93"/>
      <c r="J83" s="57">
        <v>4</v>
      </c>
      <c r="K83" s="57">
        <v>0</v>
      </c>
      <c r="L83" s="57">
        <v>0</v>
      </c>
      <c r="M83" s="57">
        <v>1</v>
      </c>
      <c r="N83" s="57">
        <v>0</v>
      </c>
      <c r="O83" s="19">
        <f t="shared" si="9"/>
        <v>1</v>
      </c>
      <c r="P83" s="20">
        <f t="shared" si="10"/>
        <v>6</v>
      </c>
      <c r="Q83" s="20">
        <f t="shared" si="11"/>
        <v>7</v>
      </c>
      <c r="R83" s="24" t="s">
        <v>34</v>
      </c>
      <c r="S83" s="12"/>
      <c r="T83" s="25"/>
      <c r="U83" s="12" t="s">
        <v>41</v>
      </c>
    </row>
    <row r="84" spans="1:21">
      <c r="A84" s="52" t="s">
        <v>296</v>
      </c>
      <c r="B84" s="100" t="s">
        <v>138</v>
      </c>
      <c r="C84" s="100"/>
      <c r="D84" s="100"/>
      <c r="E84" s="100"/>
      <c r="F84" s="100"/>
      <c r="G84" s="100"/>
      <c r="H84" s="100"/>
      <c r="I84" s="100"/>
      <c r="J84" s="57">
        <v>4</v>
      </c>
      <c r="K84" s="57">
        <v>2</v>
      </c>
      <c r="L84" s="57">
        <v>0</v>
      </c>
      <c r="M84" s="57">
        <v>1</v>
      </c>
      <c r="N84" s="57">
        <v>1</v>
      </c>
      <c r="O84" s="19">
        <f t="shared" si="9"/>
        <v>4</v>
      </c>
      <c r="P84" s="20">
        <f t="shared" si="10"/>
        <v>3</v>
      </c>
      <c r="Q84" s="20">
        <f t="shared" si="11"/>
        <v>7</v>
      </c>
      <c r="R84" s="24"/>
      <c r="S84" s="12" t="s">
        <v>31</v>
      </c>
      <c r="T84" s="25"/>
      <c r="U84" s="12" t="s">
        <v>41</v>
      </c>
    </row>
    <row r="85" spans="1:21">
      <c r="A85" s="52" t="s">
        <v>131</v>
      </c>
      <c r="B85" s="100" t="s">
        <v>137</v>
      </c>
      <c r="C85" s="100"/>
      <c r="D85" s="100"/>
      <c r="E85" s="100"/>
      <c r="F85" s="100"/>
      <c r="G85" s="100"/>
      <c r="H85" s="100"/>
      <c r="I85" s="100"/>
      <c r="J85" s="57">
        <v>4</v>
      </c>
      <c r="K85" s="57">
        <v>2</v>
      </c>
      <c r="L85" s="57">
        <v>0</v>
      </c>
      <c r="M85" s="57">
        <v>1</v>
      </c>
      <c r="N85" s="57">
        <v>1</v>
      </c>
      <c r="O85" s="19">
        <f t="shared" si="9"/>
        <v>4</v>
      </c>
      <c r="P85" s="20">
        <f t="shared" si="10"/>
        <v>3</v>
      </c>
      <c r="Q85" s="20">
        <f t="shared" si="11"/>
        <v>7</v>
      </c>
      <c r="R85" s="24"/>
      <c r="S85" s="12" t="s">
        <v>31</v>
      </c>
      <c r="T85" s="25"/>
      <c r="U85" s="12" t="s">
        <v>41</v>
      </c>
    </row>
    <row r="86" spans="1:21">
      <c r="A86" s="21" t="s">
        <v>28</v>
      </c>
      <c r="B86" s="113"/>
      <c r="C86" s="113"/>
      <c r="D86" s="113"/>
      <c r="E86" s="113"/>
      <c r="F86" s="113"/>
      <c r="G86" s="113"/>
      <c r="H86" s="113"/>
      <c r="I86" s="113"/>
      <c r="J86" s="21">
        <f t="shared" ref="J86:Q86" si="12">SUM(J79:J85)</f>
        <v>30</v>
      </c>
      <c r="K86" s="21">
        <f t="shared" si="12"/>
        <v>10</v>
      </c>
      <c r="L86" s="21">
        <f t="shared" si="12"/>
        <v>3</v>
      </c>
      <c r="M86" s="21">
        <f t="shared" si="12"/>
        <v>10</v>
      </c>
      <c r="N86" s="21">
        <f t="shared" si="12"/>
        <v>3</v>
      </c>
      <c r="O86" s="21">
        <f t="shared" si="12"/>
        <v>26</v>
      </c>
      <c r="P86" s="21">
        <f t="shared" si="12"/>
        <v>28</v>
      </c>
      <c r="Q86" s="21">
        <f t="shared" si="12"/>
        <v>54</v>
      </c>
      <c r="R86" s="21">
        <f>COUNTIF(R79:R85,"E")</f>
        <v>4</v>
      </c>
      <c r="S86" s="21">
        <f>COUNTIF(S79:S85,"C")</f>
        <v>3</v>
      </c>
      <c r="T86" s="21">
        <f>COUNTIF(T79:T85,"VP")</f>
        <v>0</v>
      </c>
      <c r="U86" s="22"/>
    </row>
    <row r="87" spans="1:21" ht="19.5" customHeight="1">
      <c r="A87" s="203" t="s">
        <v>50</v>
      </c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5"/>
    </row>
    <row r="88" spans="1:21" ht="25.5" customHeight="1">
      <c r="A88" s="206" t="s">
        <v>30</v>
      </c>
      <c r="B88" s="206" t="s">
        <v>29</v>
      </c>
      <c r="C88" s="206"/>
      <c r="D88" s="206"/>
      <c r="E88" s="206"/>
      <c r="F88" s="206"/>
      <c r="G88" s="206"/>
      <c r="H88" s="206"/>
      <c r="I88" s="206"/>
      <c r="J88" s="124" t="s">
        <v>43</v>
      </c>
      <c r="K88" s="124" t="s">
        <v>27</v>
      </c>
      <c r="L88" s="124"/>
      <c r="M88" s="124"/>
      <c r="N88" s="124"/>
      <c r="O88" s="124" t="s">
        <v>44</v>
      </c>
      <c r="P88" s="124"/>
      <c r="Q88" s="124"/>
      <c r="R88" s="124" t="s">
        <v>26</v>
      </c>
      <c r="S88" s="124"/>
      <c r="T88" s="124"/>
      <c r="U88" s="124" t="s">
        <v>25</v>
      </c>
    </row>
    <row r="89" spans="1:21">
      <c r="A89" s="206"/>
      <c r="B89" s="206"/>
      <c r="C89" s="206"/>
      <c r="D89" s="206"/>
      <c r="E89" s="206"/>
      <c r="F89" s="206"/>
      <c r="G89" s="206"/>
      <c r="H89" s="206"/>
      <c r="I89" s="206"/>
      <c r="J89" s="124"/>
      <c r="K89" s="4" t="s">
        <v>31</v>
      </c>
      <c r="L89" s="4" t="s">
        <v>32</v>
      </c>
      <c r="M89" s="48" t="s">
        <v>99</v>
      </c>
      <c r="N89" s="4" t="s">
        <v>100</v>
      </c>
      <c r="O89" s="4" t="s">
        <v>36</v>
      </c>
      <c r="P89" s="4" t="s">
        <v>8</v>
      </c>
      <c r="Q89" s="4" t="s">
        <v>33</v>
      </c>
      <c r="R89" s="4" t="s">
        <v>34</v>
      </c>
      <c r="S89" s="4" t="s">
        <v>31</v>
      </c>
      <c r="T89" s="4" t="s">
        <v>35</v>
      </c>
      <c r="U89" s="124"/>
    </row>
    <row r="90" spans="1:21">
      <c r="A90" s="52" t="s">
        <v>292</v>
      </c>
      <c r="B90" s="100" t="s">
        <v>141</v>
      </c>
      <c r="C90" s="100"/>
      <c r="D90" s="100"/>
      <c r="E90" s="100"/>
      <c r="F90" s="100"/>
      <c r="G90" s="100"/>
      <c r="H90" s="100"/>
      <c r="I90" s="100"/>
      <c r="J90" s="57">
        <v>5</v>
      </c>
      <c r="K90" s="57">
        <v>2</v>
      </c>
      <c r="L90" s="57">
        <v>1</v>
      </c>
      <c r="M90" s="57">
        <v>1</v>
      </c>
      <c r="N90" s="57">
        <v>0</v>
      </c>
      <c r="O90" s="19">
        <f t="shared" ref="O90:O95" si="13">K90+L90+M90+N90</f>
        <v>4</v>
      </c>
      <c r="P90" s="20">
        <f t="shared" ref="P90:P95" si="14">Q90-O90</f>
        <v>6</v>
      </c>
      <c r="Q90" s="20">
        <f t="shared" ref="Q90:Q95" si="15">ROUND(PRODUCT(J90,25)/12,0)</f>
        <v>10</v>
      </c>
      <c r="R90" s="24" t="s">
        <v>34</v>
      </c>
      <c r="S90" s="12"/>
      <c r="T90" s="25"/>
      <c r="U90" s="12" t="s">
        <v>39</v>
      </c>
    </row>
    <row r="91" spans="1:21">
      <c r="A91" s="52" t="s">
        <v>293</v>
      </c>
      <c r="B91" s="100" t="s">
        <v>142</v>
      </c>
      <c r="C91" s="100"/>
      <c r="D91" s="100"/>
      <c r="E91" s="100"/>
      <c r="F91" s="100"/>
      <c r="G91" s="100"/>
      <c r="H91" s="100"/>
      <c r="I91" s="100"/>
      <c r="J91" s="57">
        <v>5</v>
      </c>
      <c r="K91" s="57">
        <v>2</v>
      </c>
      <c r="L91" s="57">
        <v>0</v>
      </c>
      <c r="M91" s="57">
        <v>2</v>
      </c>
      <c r="N91" s="57">
        <v>0</v>
      </c>
      <c r="O91" s="19">
        <f t="shared" si="13"/>
        <v>4</v>
      </c>
      <c r="P91" s="20">
        <f t="shared" si="14"/>
        <v>6</v>
      </c>
      <c r="Q91" s="20">
        <f t="shared" si="15"/>
        <v>10</v>
      </c>
      <c r="R91" s="24" t="s">
        <v>34</v>
      </c>
      <c r="S91" s="12"/>
      <c r="T91" s="25"/>
      <c r="U91" s="12" t="s">
        <v>39</v>
      </c>
    </row>
    <row r="92" spans="1:21">
      <c r="A92" s="52" t="s">
        <v>294</v>
      </c>
      <c r="B92" s="100" t="s">
        <v>143</v>
      </c>
      <c r="C92" s="100"/>
      <c r="D92" s="100"/>
      <c r="E92" s="100"/>
      <c r="F92" s="100"/>
      <c r="G92" s="100"/>
      <c r="H92" s="100"/>
      <c r="I92" s="100"/>
      <c r="J92" s="57">
        <v>2</v>
      </c>
      <c r="K92" s="57">
        <v>0</v>
      </c>
      <c r="L92" s="57">
        <v>0</v>
      </c>
      <c r="M92" s="57">
        <v>1</v>
      </c>
      <c r="N92" s="57">
        <v>0</v>
      </c>
      <c r="O92" s="19">
        <f t="shared" si="13"/>
        <v>1</v>
      </c>
      <c r="P92" s="20">
        <f t="shared" si="14"/>
        <v>3</v>
      </c>
      <c r="Q92" s="20">
        <f t="shared" si="15"/>
        <v>4</v>
      </c>
      <c r="R92" s="24" t="s">
        <v>34</v>
      </c>
      <c r="S92" s="12"/>
      <c r="T92" s="25"/>
      <c r="U92" s="12" t="s">
        <v>41</v>
      </c>
    </row>
    <row r="93" spans="1:21">
      <c r="A93" s="52" t="s">
        <v>132</v>
      </c>
      <c r="B93" s="100" t="s">
        <v>146</v>
      </c>
      <c r="C93" s="100"/>
      <c r="D93" s="100"/>
      <c r="E93" s="100"/>
      <c r="F93" s="100"/>
      <c r="G93" s="100"/>
      <c r="H93" s="100"/>
      <c r="I93" s="100"/>
      <c r="J93" s="57">
        <v>7</v>
      </c>
      <c r="K93" s="57">
        <v>2</v>
      </c>
      <c r="L93" s="57">
        <v>0</v>
      </c>
      <c r="M93" s="57">
        <v>1</v>
      </c>
      <c r="N93" s="57">
        <v>1</v>
      </c>
      <c r="O93" s="19">
        <f t="shared" si="13"/>
        <v>4</v>
      </c>
      <c r="P93" s="20">
        <f t="shared" si="14"/>
        <v>11</v>
      </c>
      <c r="Q93" s="20">
        <f t="shared" si="15"/>
        <v>15</v>
      </c>
      <c r="R93" s="24"/>
      <c r="S93" s="12" t="s">
        <v>31</v>
      </c>
      <c r="T93" s="25"/>
      <c r="U93" s="12" t="s">
        <v>41</v>
      </c>
    </row>
    <row r="94" spans="1:21">
      <c r="A94" s="52" t="s">
        <v>139</v>
      </c>
      <c r="B94" s="100" t="s">
        <v>145</v>
      </c>
      <c r="C94" s="100"/>
      <c r="D94" s="100"/>
      <c r="E94" s="100"/>
      <c r="F94" s="100"/>
      <c r="G94" s="100"/>
      <c r="H94" s="100"/>
      <c r="I94" s="100"/>
      <c r="J94" s="57">
        <v>7</v>
      </c>
      <c r="K94" s="57">
        <v>2</v>
      </c>
      <c r="L94" s="57">
        <v>0</v>
      </c>
      <c r="M94" s="57">
        <v>1</v>
      </c>
      <c r="N94" s="57">
        <v>1</v>
      </c>
      <c r="O94" s="19">
        <f t="shared" si="13"/>
        <v>4</v>
      </c>
      <c r="P94" s="20">
        <f t="shared" si="14"/>
        <v>11</v>
      </c>
      <c r="Q94" s="20">
        <f t="shared" si="15"/>
        <v>15</v>
      </c>
      <c r="R94" s="24"/>
      <c r="S94" s="12" t="s">
        <v>31</v>
      </c>
      <c r="T94" s="25"/>
      <c r="U94" s="12" t="s">
        <v>41</v>
      </c>
    </row>
    <row r="95" spans="1:21">
      <c r="A95" s="52" t="s">
        <v>140</v>
      </c>
      <c r="B95" s="100" t="s">
        <v>144</v>
      </c>
      <c r="C95" s="100"/>
      <c r="D95" s="100"/>
      <c r="E95" s="100"/>
      <c r="F95" s="100"/>
      <c r="G95" s="100"/>
      <c r="H95" s="100"/>
      <c r="I95" s="100"/>
      <c r="J95" s="57">
        <v>4</v>
      </c>
      <c r="K95" s="57">
        <v>2</v>
      </c>
      <c r="L95" s="57">
        <v>0</v>
      </c>
      <c r="M95" s="57">
        <v>0</v>
      </c>
      <c r="N95" s="57">
        <v>1</v>
      </c>
      <c r="O95" s="19">
        <f t="shared" si="13"/>
        <v>3</v>
      </c>
      <c r="P95" s="20">
        <f t="shared" si="14"/>
        <v>5</v>
      </c>
      <c r="Q95" s="20">
        <f t="shared" si="15"/>
        <v>8</v>
      </c>
      <c r="R95" s="24"/>
      <c r="S95" s="12" t="s">
        <v>31</v>
      </c>
      <c r="T95" s="25"/>
      <c r="U95" s="12" t="s">
        <v>42</v>
      </c>
    </row>
    <row r="96" spans="1:21">
      <c r="A96" s="21" t="s">
        <v>28</v>
      </c>
      <c r="B96" s="113"/>
      <c r="C96" s="113"/>
      <c r="D96" s="113"/>
      <c r="E96" s="113"/>
      <c r="F96" s="113"/>
      <c r="G96" s="113"/>
      <c r="H96" s="113"/>
      <c r="I96" s="113"/>
      <c r="J96" s="21">
        <f t="shared" ref="J96:Q96" si="16">SUM(J90:J95)</f>
        <v>30</v>
      </c>
      <c r="K96" s="21">
        <f t="shared" si="16"/>
        <v>10</v>
      </c>
      <c r="L96" s="21">
        <f t="shared" si="16"/>
        <v>1</v>
      </c>
      <c r="M96" s="21">
        <f t="shared" si="16"/>
        <v>6</v>
      </c>
      <c r="N96" s="21">
        <f t="shared" si="16"/>
        <v>3</v>
      </c>
      <c r="O96" s="21">
        <f t="shared" si="16"/>
        <v>20</v>
      </c>
      <c r="P96" s="21">
        <f t="shared" si="16"/>
        <v>42</v>
      </c>
      <c r="Q96" s="21">
        <f t="shared" si="16"/>
        <v>62</v>
      </c>
      <c r="R96" s="21">
        <f>COUNTIF(R90:R95,"E")</f>
        <v>3</v>
      </c>
      <c r="S96" s="21">
        <f>COUNTIF(S90:S95,"C")</f>
        <v>3</v>
      </c>
      <c r="T96" s="21">
        <f>COUNTIF(T90:T95,"VP")</f>
        <v>0</v>
      </c>
      <c r="U96" s="22"/>
    </row>
    <row r="101" spans="1:21" ht="15.75">
      <c r="A101" s="94"/>
      <c r="B101"/>
      <c r="C101"/>
      <c r="D101" s="95" t="s">
        <v>299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</row>
    <row r="102" spans="1:21" ht="15">
      <c r="A102" s="46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</row>
    <row r="103" spans="1:21" ht="38.25">
      <c r="A103" s="96" t="s">
        <v>30</v>
      </c>
      <c r="B103" s="196" t="s">
        <v>29</v>
      </c>
      <c r="C103" s="196"/>
      <c r="D103" s="196"/>
      <c r="E103" s="196"/>
      <c r="F103" s="196"/>
      <c r="G103" s="196"/>
      <c r="H103" s="196"/>
      <c r="I103" s="97" t="s">
        <v>300</v>
      </c>
      <c r="J103" s="97" t="s">
        <v>43</v>
      </c>
      <c r="K103" s="196" t="s">
        <v>27</v>
      </c>
      <c r="L103" s="196"/>
      <c r="M103" s="196"/>
      <c r="N103" s="196"/>
      <c r="O103" s="196" t="s">
        <v>44</v>
      </c>
      <c r="P103" s="196"/>
      <c r="Q103" s="196"/>
      <c r="R103" s="196" t="s">
        <v>301</v>
      </c>
      <c r="S103" s="196"/>
      <c r="T103" s="196"/>
      <c r="U103" s="97" t="s">
        <v>25</v>
      </c>
    </row>
    <row r="104" spans="1:21">
      <c r="A104" s="96"/>
      <c r="B104" s="196"/>
      <c r="C104" s="196"/>
      <c r="D104" s="196"/>
      <c r="E104" s="196"/>
      <c r="F104" s="196"/>
      <c r="G104" s="196"/>
      <c r="H104" s="196"/>
      <c r="I104" s="97" t="s">
        <v>302</v>
      </c>
      <c r="J104" s="97"/>
      <c r="K104" s="97" t="s">
        <v>31</v>
      </c>
      <c r="L104" s="97" t="s">
        <v>32</v>
      </c>
      <c r="M104" s="97" t="s">
        <v>99</v>
      </c>
      <c r="N104" s="97" t="s">
        <v>100</v>
      </c>
      <c r="O104" s="97" t="s">
        <v>36</v>
      </c>
      <c r="P104" s="97" t="s">
        <v>8</v>
      </c>
      <c r="Q104" s="97" t="s">
        <v>33</v>
      </c>
      <c r="R104" s="97" t="s">
        <v>34</v>
      </c>
      <c r="S104" s="97" t="s">
        <v>31</v>
      </c>
      <c r="T104" s="97" t="s">
        <v>303</v>
      </c>
      <c r="U104" s="97"/>
    </row>
    <row r="105" spans="1:21">
      <c r="A105" s="200" t="s">
        <v>304</v>
      </c>
      <c r="B105" s="201"/>
      <c r="C105" s="201"/>
      <c r="D105" s="201"/>
      <c r="E105" s="201"/>
      <c r="F105" s="201"/>
      <c r="G105" s="201"/>
      <c r="H105" s="202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</row>
    <row r="106" spans="1:21">
      <c r="A106" s="52" t="s">
        <v>116</v>
      </c>
      <c r="B106" s="197" t="s">
        <v>305</v>
      </c>
      <c r="C106" s="198"/>
      <c r="D106" s="198"/>
      <c r="E106" s="198"/>
      <c r="F106" s="198"/>
      <c r="G106" s="198"/>
      <c r="H106" s="199"/>
      <c r="I106" s="57">
        <v>4</v>
      </c>
      <c r="J106" s="57">
        <v>3</v>
      </c>
      <c r="K106" s="57">
        <v>0</v>
      </c>
      <c r="L106" s="57">
        <v>2</v>
      </c>
      <c r="M106" s="57">
        <v>0</v>
      </c>
      <c r="N106" s="57">
        <v>0</v>
      </c>
      <c r="O106" s="57">
        <v>2</v>
      </c>
      <c r="P106" s="57">
        <v>3</v>
      </c>
      <c r="Q106" s="57">
        <v>5</v>
      </c>
      <c r="R106" s="57"/>
      <c r="S106" s="57" t="s">
        <v>31</v>
      </c>
      <c r="T106" s="57"/>
      <c r="U106" s="57" t="s">
        <v>42</v>
      </c>
    </row>
    <row r="107" spans="1:21">
      <c r="A107" s="200" t="s">
        <v>306</v>
      </c>
      <c r="B107" s="201"/>
      <c r="C107" s="201"/>
      <c r="D107" s="201"/>
      <c r="E107" s="201"/>
      <c r="F107" s="201"/>
      <c r="G107" s="201"/>
      <c r="H107" s="202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</row>
    <row r="108" spans="1:21">
      <c r="A108" s="52" t="s">
        <v>123</v>
      </c>
      <c r="B108" s="197" t="s">
        <v>307</v>
      </c>
      <c r="C108" s="198"/>
      <c r="D108" s="198"/>
      <c r="E108" s="198"/>
      <c r="F108" s="198"/>
      <c r="G108" s="198"/>
      <c r="H108" s="199"/>
      <c r="I108" s="57">
        <v>4</v>
      </c>
      <c r="J108" s="57">
        <v>3</v>
      </c>
      <c r="K108" s="57">
        <v>0</v>
      </c>
      <c r="L108" s="57">
        <v>2</v>
      </c>
      <c r="M108" s="57">
        <v>0</v>
      </c>
      <c r="N108" s="57">
        <v>0</v>
      </c>
      <c r="O108" s="57">
        <v>2</v>
      </c>
      <c r="P108" s="57">
        <v>3</v>
      </c>
      <c r="Q108" s="57">
        <v>5</v>
      </c>
      <c r="R108" s="57"/>
      <c r="S108" s="57" t="s">
        <v>31</v>
      </c>
      <c r="T108" s="57"/>
      <c r="U108" s="57" t="s">
        <v>42</v>
      </c>
    </row>
    <row r="110" spans="1:21" ht="19.5" customHeight="1">
      <c r="A110" s="119" t="s">
        <v>51</v>
      </c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</row>
    <row r="111" spans="1:21" ht="27.75" customHeight="1">
      <c r="A111" s="117" t="s">
        <v>30</v>
      </c>
      <c r="B111" s="165" t="s">
        <v>29</v>
      </c>
      <c r="C111" s="166"/>
      <c r="D111" s="166"/>
      <c r="E111" s="166"/>
      <c r="F111" s="166"/>
      <c r="G111" s="166"/>
      <c r="H111" s="166"/>
      <c r="I111" s="167"/>
      <c r="J111" s="115" t="s">
        <v>43</v>
      </c>
      <c r="K111" s="124" t="s">
        <v>27</v>
      </c>
      <c r="L111" s="124"/>
      <c r="M111" s="124"/>
      <c r="N111" s="124"/>
      <c r="O111" s="124" t="s">
        <v>44</v>
      </c>
      <c r="P111" s="125"/>
      <c r="Q111" s="125"/>
      <c r="R111" s="124" t="s">
        <v>26</v>
      </c>
      <c r="S111" s="124"/>
      <c r="T111" s="124"/>
      <c r="U111" s="124" t="s">
        <v>25</v>
      </c>
    </row>
    <row r="112" spans="1:21" ht="12.75" customHeight="1">
      <c r="A112" s="118"/>
      <c r="B112" s="168"/>
      <c r="C112" s="169"/>
      <c r="D112" s="169"/>
      <c r="E112" s="169"/>
      <c r="F112" s="169"/>
      <c r="G112" s="169"/>
      <c r="H112" s="169"/>
      <c r="I112" s="170"/>
      <c r="J112" s="116"/>
      <c r="K112" s="4" t="s">
        <v>31</v>
      </c>
      <c r="L112" s="4" t="s">
        <v>32</v>
      </c>
      <c r="M112" s="47" t="s">
        <v>99</v>
      </c>
      <c r="N112" s="4" t="s">
        <v>100</v>
      </c>
      <c r="O112" s="4" t="s">
        <v>36</v>
      </c>
      <c r="P112" s="4" t="s">
        <v>8</v>
      </c>
      <c r="Q112" s="4" t="s">
        <v>33</v>
      </c>
      <c r="R112" s="4" t="s">
        <v>34</v>
      </c>
      <c r="S112" s="4" t="s">
        <v>31</v>
      </c>
      <c r="T112" s="4" t="s">
        <v>35</v>
      </c>
      <c r="U112" s="124"/>
    </row>
    <row r="113" spans="1:21">
      <c r="A113" s="193" t="s">
        <v>147</v>
      </c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5"/>
    </row>
    <row r="114" spans="1:21" ht="15">
      <c r="A114" s="51"/>
      <c r="B114" s="248" t="s">
        <v>148</v>
      </c>
      <c r="C114" s="248"/>
      <c r="D114" s="248"/>
      <c r="E114" s="248"/>
      <c r="F114" s="248"/>
      <c r="G114" s="248"/>
      <c r="H114" s="248"/>
      <c r="I114" s="248"/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9"/>
    </row>
    <row r="115" spans="1:21">
      <c r="A115" s="52" t="s">
        <v>154</v>
      </c>
      <c r="B115" s="105" t="s">
        <v>159</v>
      </c>
      <c r="C115" s="105"/>
      <c r="D115" s="105"/>
      <c r="E115" s="105"/>
      <c r="F115" s="105"/>
      <c r="G115" s="105"/>
      <c r="H115" s="105"/>
      <c r="I115" s="105"/>
      <c r="J115" s="50">
        <f>J$84</f>
        <v>4</v>
      </c>
      <c r="K115" s="50">
        <f t="shared" ref="K115:Q125" si="17">K$84</f>
        <v>2</v>
      </c>
      <c r="L115" s="50">
        <f t="shared" si="17"/>
        <v>0</v>
      </c>
      <c r="M115" s="50">
        <f t="shared" si="17"/>
        <v>1</v>
      </c>
      <c r="N115" s="50">
        <f t="shared" si="17"/>
        <v>1</v>
      </c>
      <c r="O115" s="50">
        <f t="shared" si="17"/>
        <v>4</v>
      </c>
      <c r="P115" s="50">
        <f t="shared" si="17"/>
        <v>3</v>
      </c>
      <c r="Q115" s="50">
        <f t="shared" si="17"/>
        <v>7</v>
      </c>
      <c r="R115" s="26"/>
      <c r="S115" s="26" t="s">
        <v>31</v>
      </c>
      <c r="T115" s="27"/>
      <c r="U115" s="12" t="s">
        <v>41</v>
      </c>
    </row>
    <row r="116" spans="1:21">
      <c r="A116" s="52" t="s">
        <v>155</v>
      </c>
      <c r="B116" s="105" t="s">
        <v>160</v>
      </c>
      <c r="C116" s="105"/>
      <c r="D116" s="105"/>
      <c r="E116" s="105"/>
      <c r="F116" s="105"/>
      <c r="G116" s="105"/>
      <c r="H116" s="105"/>
      <c r="I116" s="105"/>
      <c r="J116" s="50">
        <f>J$84</f>
        <v>4</v>
      </c>
      <c r="K116" s="50">
        <f t="shared" si="17"/>
        <v>2</v>
      </c>
      <c r="L116" s="50">
        <f t="shared" si="17"/>
        <v>0</v>
      </c>
      <c r="M116" s="50">
        <f t="shared" si="17"/>
        <v>1</v>
      </c>
      <c r="N116" s="50">
        <f t="shared" si="17"/>
        <v>1</v>
      </c>
      <c r="O116" s="50">
        <f t="shared" si="17"/>
        <v>4</v>
      </c>
      <c r="P116" s="50">
        <f t="shared" si="17"/>
        <v>3</v>
      </c>
      <c r="Q116" s="50">
        <f t="shared" si="17"/>
        <v>7</v>
      </c>
      <c r="R116" s="26"/>
      <c r="S116" s="26" t="s">
        <v>31</v>
      </c>
      <c r="T116" s="27"/>
      <c r="U116" s="12" t="s">
        <v>41</v>
      </c>
    </row>
    <row r="117" spans="1:21" ht="15">
      <c r="A117" s="52" t="s">
        <v>156</v>
      </c>
      <c r="B117" s="105" t="s">
        <v>161</v>
      </c>
      <c r="C117" s="192"/>
      <c r="D117" s="192"/>
      <c r="E117" s="192"/>
      <c r="F117" s="192"/>
      <c r="G117" s="192"/>
      <c r="H117" s="192"/>
      <c r="I117" s="30"/>
      <c r="J117" s="50">
        <f>J$84</f>
        <v>4</v>
      </c>
      <c r="K117" s="50">
        <f t="shared" si="17"/>
        <v>2</v>
      </c>
      <c r="L117" s="50">
        <f t="shared" si="17"/>
        <v>0</v>
      </c>
      <c r="M117" s="50">
        <f t="shared" si="17"/>
        <v>1</v>
      </c>
      <c r="N117" s="50">
        <f t="shared" si="17"/>
        <v>1</v>
      </c>
      <c r="O117" s="50">
        <f t="shared" si="17"/>
        <v>4</v>
      </c>
      <c r="P117" s="50">
        <f t="shared" si="17"/>
        <v>3</v>
      </c>
      <c r="Q117" s="50">
        <f t="shared" si="17"/>
        <v>7</v>
      </c>
      <c r="R117" s="26"/>
      <c r="S117" s="26" t="s">
        <v>31</v>
      </c>
      <c r="T117" s="27"/>
      <c r="U117" s="12" t="s">
        <v>41</v>
      </c>
    </row>
    <row r="118" spans="1:21" ht="15">
      <c r="A118" s="52" t="s">
        <v>157</v>
      </c>
      <c r="B118" s="105" t="s">
        <v>162</v>
      </c>
      <c r="C118" s="192"/>
      <c r="D118" s="192"/>
      <c r="E118" s="192"/>
      <c r="F118" s="192"/>
      <c r="G118" s="192"/>
      <c r="H118" s="192"/>
      <c r="I118" s="30"/>
      <c r="J118" s="50">
        <f>J$84</f>
        <v>4</v>
      </c>
      <c r="K118" s="50">
        <f t="shared" si="17"/>
        <v>2</v>
      </c>
      <c r="L118" s="50">
        <f t="shared" si="17"/>
        <v>0</v>
      </c>
      <c r="M118" s="50">
        <f t="shared" si="17"/>
        <v>1</v>
      </c>
      <c r="N118" s="50">
        <f t="shared" si="17"/>
        <v>1</v>
      </c>
      <c r="O118" s="50">
        <f t="shared" si="17"/>
        <v>4</v>
      </c>
      <c r="P118" s="50">
        <f t="shared" si="17"/>
        <v>3</v>
      </c>
      <c r="Q118" s="50">
        <f t="shared" si="17"/>
        <v>7</v>
      </c>
      <c r="R118" s="26"/>
      <c r="S118" s="26" t="s">
        <v>31</v>
      </c>
      <c r="T118" s="27"/>
      <c r="U118" s="12" t="s">
        <v>41</v>
      </c>
    </row>
    <row r="119" spans="1:21">
      <c r="A119" s="52" t="s">
        <v>158</v>
      </c>
      <c r="B119" s="105" t="s">
        <v>163</v>
      </c>
      <c r="C119" s="105"/>
      <c r="D119" s="105"/>
      <c r="E119" s="105"/>
      <c r="F119" s="105"/>
      <c r="G119" s="105"/>
      <c r="H119" s="105"/>
      <c r="I119" s="105"/>
      <c r="J119" s="50">
        <f>J$84</f>
        <v>4</v>
      </c>
      <c r="K119" s="50">
        <f t="shared" si="17"/>
        <v>2</v>
      </c>
      <c r="L119" s="50">
        <f t="shared" si="17"/>
        <v>0</v>
      </c>
      <c r="M119" s="50">
        <f t="shared" si="17"/>
        <v>1</v>
      </c>
      <c r="N119" s="50">
        <f t="shared" si="17"/>
        <v>1</v>
      </c>
      <c r="O119" s="50">
        <f t="shared" si="17"/>
        <v>4</v>
      </c>
      <c r="P119" s="50">
        <f t="shared" si="17"/>
        <v>3</v>
      </c>
      <c r="Q119" s="50">
        <f t="shared" si="17"/>
        <v>7</v>
      </c>
      <c r="R119" s="26"/>
      <c r="S119" s="26" t="s">
        <v>31</v>
      </c>
      <c r="T119" s="27"/>
      <c r="U119" s="12" t="s">
        <v>41</v>
      </c>
    </row>
    <row r="120" spans="1:21" ht="15">
      <c r="A120" s="54"/>
      <c r="B120" s="246" t="s">
        <v>149</v>
      </c>
      <c r="C120" s="246"/>
      <c r="D120" s="246"/>
      <c r="E120" s="246"/>
      <c r="F120" s="246"/>
      <c r="G120" s="246"/>
      <c r="H120" s="246"/>
      <c r="I120" s="246"/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7"/>
    </row>
    <row r="121" spans="1:21">
      <c r="A121" s="52" t="s">
        <v>164</v>
      </c>
      <c r="B121" s="105" t="s">
        <v>163</v>
      </c>
      <c r="C121" s="105"/>
      <c r="D121" s="105"/>
      <c r="E121" s="105"/>
      <c r="F121" s="105"/>
      <c r="G121" s="105"/>
      <c r="H121" s="105"/>
      <c r="I121" s="105"/>
      <c r="J121" s="50">
        <f>J$84</f>
        <v>4</v>
      </c>
      <c r="K121" s="50">
        <f t="shared" si="17"/>
        <v>2</v>
      </c>
      <c r="L121" s="50">
        <f t="shared" si="17"/>
        <v>0</v>
      </c>
      <c r="M121" s="50">
        <f t="shared" si="17"/>
        <v>1</v>
      </c>
      <c r="N121" s="50">
        <f t="shared" si="17"/>
        <v>1</v>
      </c>
      <c r="O121" s="50">
        <f t="shared" si="17"/>
        <v>4</v>
      </c>
      <c r="P121" s="50">
        <f t="shared" si="17"/>
        <v>3</v>
      </c>
      <c r="Q121" s="50">
        <f t="shared" si="17"/>
        <v>7</v>
      </c>
      <c r="R121" s="26"/>
      <c r="S121" s="26" t="s">
        <v>31</v>
      </c>
      <c r="T121" s="27"/>
      <c r="U121" s="12" t="s">
        <v>41</v>
      </c>
    </row>
    <row r="122" spans="1:21">
      <c r="A122" s="52" t="s">
        <v>165</v>
      </c>
      <c r="B122" s="105" t="s">
        <v>169</v>
      </c>
      <c r="C122" s="105"/>
      <c r="D122" s="105"/>
      <c r="E122" s="105"/>
      <c r="F122" s="105"/>
      <c r="G122" s="105"/>
      <c r="H122" s="105"/>
      <c r="I122" s="105"/>
      <c r="J122" s="50">
        <f>J$84</f>
        <v>4</v>
      </c>
      <c r="K122" s="50">
        <f t="shared" si="17"/>
        <v>2</v>
      </c>
      <c r="L122" s="50">
        <f t="shared" si="17"/>
        <v>0</v>
      </c>
      <c r="M122" s="50">
        <f t="shared" si="17"/>
        <v>1</v>
      </c>
      <c r="N122" s="50">
        <f t="shared" si="17"/>
        <v>1</v>
      </c>
      <c r="O122" s="50">
        <f t="shared" si="17"/>
        <v>4</v>
      </c>
      <c r="P122" s="50">
        <f t="shared" si="17"/>
        <v>3</v>
      </c>
      <c r="Q122" s="50">
        <f t="shared" si="17"/>
        <v>7</v>
      </c>
      <c r="R122" s="26"/>
      <c r="S122" s="26" t="s">
        <v>31</v>
      </c>
      <c r="T122" s="27"/>
      <c r="U122" s="12" t="s">
        <v>41</v>
      </c>
    </row>
    <row r="123" spans="1:21">
      <c r="A123" s="52" t="s">
        <v>166</v>
      </c>
      <c r="B123" s="105" t="s">
        <v>170</v>
      </c>
      <c r="C123" s="105"/>
      <c r="D123" s="105"/>
      <c r="E123" s="105"/>
      <c r="F123" s="105"/>
      <c r="G123" s="105"/>
      <c r="H123" s="105"/>
      <c r="I123" s="30"/>
      <c r="J123" s="50">
        <f>J$84</f>
        <v>4</v>
      </c>
      <c r="K123" s="50">
        <f t="shared" si="17"/>
        <v>2</v>
      </c>
      <c r="L123" s="50">
        <f t="shared" si="17"/>
        <v>0</v>
      </c>
      <c r="M123" s="50">
        <f t="shared" si="17"/>
        <v>1</v>
      </c>
      <c r="N123" s="50">
        <f t="shared" si="17"/>
        <v>1</v>
      </c>
      <c r="O123" s="50">
        <f t="shared" si="17"/>
        <v>4</v>
      </c>
      <c r="P123" s="50">
        <f t="shared" si="17"/>
        <v>3</v>
      </c>
      <c r="Q123" s="50">
        <f t="shared" si="17"/>
        <v>7</v>
      </c>
      <c r="R123" s="26"/>
      <c r="S123" s="26" t="s">
        <v>31</v>
      </c>
      <c r="T123" s="27"/>
      <c r="U123" s="12" t="s">
        <v>41</v>
      </c>
    </row>
    <row r="124" spans="1:21">
      <c r="A124" s="52" t="s">
        <v>167</v>
      </c>
      <c r="B124" s="105" t="s">
        <v>171</v>
      </c>
      <c r="C124" s="105"/>
      <c r="D124" s="105"/>
      <c r="E124" s="105"/>
      <c r="F124" s="105"/>
      <c r="G124" s="105"/>
      <c r="H124" s="105"/>
      <c r="I124" s="30"/>
      <c r="J124" s="50">
        <f>J$84</f>
        <v>4</v>
      </c>
      <c r="K124" s="50">
        <f t="shared" si="17"/>
        <v>2</v>
      </c>
      <c r="L124" s="50">
        <f t="shared" si="17"/>
        <v>0</v>
      </c>
      <c r="M124" s="50">
        <f t="shared" si="17"/>
        <v>1</v>
      </c>
      <c r="N124" s="50">
        <f t="shared" si="17"/>
        <v>1</v>
      </c>
      <c r="O124" s="50">
        <f t="shared" si="17"/>
        <v>4</v>
      </c>
      <c r="P124" s="50">
        <f t="shared" si="17"/>
        <v>3</v>
      </c>
      <c r="Q124" s="50">
        <f t="shared" si="17"/>
        <v>7</v>
      </c>
      <c r="R124" s="26"/>
      <c r="S124" s="26" t="s">
        <v>31</v>
      </c>
      <c r="T124" s="27"/>
      <c r="U124" s="12" t="s">
        <v>41</v>
      </c>
    </row>
    <row r="125" spans="1:21">
      <c r="A125" s="52" t="s">
        <v>168</v>
      </c>
      <c r="B125" s="105" t="s">
        <v>172</v>
      </c>
      <c r="C125" s="105"/>
      <c r="D125" s="105"/>
      <c r="E125" s="105"/>
      <c r="F125" s="105"/>
      <c r="G125" s="105"/>
      <c r="H125" s="105"/>
      <c r="I125" s="105"/>
      <c r="J125" s="50">
        <f>J$84</f>
        <v>4</v>
      </c>
      <c r="K125" s="50">
        <f t="shared" si="17"/>
        <v>2</v>
      </c>
      <c r="L125" s="50">
        <f t="shared" si="17"/>
        <v>0</v>
      </c>
      <c r="M125" s="50">
        <f t="shared" si="17"/>
        <v>1</v>
      </c>
      <c r="N125" s="50">
        <f t="shared" si="17"/>
        <v>1</v>
      </c>
      <c r="O125" s="50">
        <f t="shared" si="17"/>
        <v>4</v>
      </c>
      <c r="P125" s="50">
        <f t="shared" si="17"/>
        <v>3</v>
      </c>
      <c r="Q125" s="50">
        <f t="shared" si="17"/>
        <v>7</v>
      </c>
      <c r="R125" s="26"/>
      <c r="S125" s="26" t="s">
        <v>31</v>
      </c>
      <c r="T125" s="27"/>
      <c r="U125" s="12" t="s">
        <v>41</v>
      </c>
    </row>
    <row r="126" spans="1:21" ht="12.75" customHeight="1">
      <c r="A126" s="189" t="s">
        <v>150</v>
      </c>
      <c r="B126" s="190"/>
      <c r="C126" s="190"/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1"/>
    </row>
    <row r="127" spans="1:21" ht="12.75" customHeight="1">
      <c r="A127" s="51"/>
      <c r="B127" s="248" t="s">
        <v>148</v>
      </c>
      <c r="C127" s="248"/>
      <c r="D127" s="248"/>
      <c r="E127" s="248"/>
      <c r="F127" s="248"/>
      <c r="G127" s="248"/>
      <c r="H127" s="248"/>
      <c r="I127" s="248"/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9"/>
    </row>
    <row r="128" spans="1:21" ht="12.75" customHeight="1">
      <c r="A128" s="52" t="s">
        <v>173</v>
      </c>
      <c r="B128" s="105" t="s">
        <v>178</v>
      </c>
      <c r="C128" s="105"/>
      <c r="D128" s="105"/>
      <c r="E128" s="105"/>
      <c r="F128" s="105"/>
      <c r="G128" s="105"/>
      <c r="H128" s="105"/>
      <c r="I128" s="105"/>
      <c r="J128" s="61">
        <f>J$85</f>
        <v>4</v>
      </c>
      <c r="K128" s="61">
        <f t="shared" ref="K128:Q137" si="18">K$85</f>
        <v>2</v>
      </c>
      <c r="L128" s="61">
        <f t="shared" si="18"/>
        <v>0</v>
      </c>
      <c r="M128" s="61">
        <f t="shared" si="18"/>
        <v>1</v>
      </c>
      <c r="N128" s="61">
        <f t="shared" si="18"/>
        <v>1</v>
      </c>
      <c r="O128" s="61">
        <f t="shared" si="18"/>
        <v>4</v>
      </c>
      <c r="P128" s="61">
        <f t="shared" si="18"/>
        <v>3</v>
      </c>
      <c r="Q128" s="61">
        <f t="shared" si="18"/>
        <v>7</v>
      </c>
      <c r="R128" s="26"/>
      <c r="S128" s="26" t="s">
        <v>31</v>
      </c>
      <c r="T128" s="27"/>
      <c r="U128" s="12" t="s">
        <v>41</v>
      </c>
    </row>
    <row r="129" spans="1:21" ht="12.75" customHeight="1">
      <c r="A129" s="52" t="s">
        <v>174</v>
      </c>
      <c r="B129" s="105" t="s">
        <v>179</v>
      </c>
      <c r="C129" s="105"/>
      <c r="D129" s="105"/>
      <c r="E129" s="105"/>
      <c r="F129" s="105"/>
      <c r="G129" s="105"/>
      <c r="H129" s="105"/>
      <c r="I129" s="105"/>
      <c r="J129" s="61">
        <f>J$85</f>
        <v>4</v>
      </c>
      <c r="K129" s="61">
        <f t="shared" si="18"/>
        <v>2</v>
      </c>
      <c r="L129" s="61">
        <f t="shared" si="18"/>
        <v>0</v>
      </c>
      <c r="M129" s="61">
        <f t="shared" si="18"/>
        <v>1</v>
      </c>
      <c r="N129" s="61">
        <f t="shared" si="18"/>
        <v>1</v>
      </c>
      <c r="O129" s="61">
        <f t="shared" si="18"/>
        <v>4</v>
      </c>
      <c r="P129" s="61">
        <f t="shared" si="18"/>
        <v>3</v>
      </c>
      <c r="Q129" s="61">
        <f t="shared" si="18"/>
        <v>7</v>
      </c>
      <c r="R129" s="26"/>
      <c r="S129" s="26" t="s">
        <v>31</v>
      </c>
      <c r="T129" s="27"/>
      <c r="U129" s="12" t="s">
        <v>41</v>
      </c>
    </row>
    <row r="130" spans="1:21" ht="12.75" customHeight="1">
      <c r="A130" s="52" t="s">
        <v>175</v>
      </c>
      <c r="B130" s="105" t="s">
        <v>180</v>
      </c>
      <c r="C130" s="192"/>
      <c r="D130" s="192"/>
      <c r="E130" s="192"/>
      <c r="F130" s="192"/>
      <c r="G130" s="192"/>
      <c r="H130" s="192"/>
      <c r="I130" s="30"/>
      <c r="J130" s="61">
        <f>J$85</f>
        <v>4</v>
      </c>
      <c r="K130" s="61">
        <f t="shared" si="18"/>
        <v>2</v>
      </c>
      <c r="L130" s="61">
        <f t="shared" si="18"/>
        <v>0</v>
      </c>
      <c r="M130" s="61">
        <f t="shared" si="18"/>
        <v>1</v>
      </c>
      <c r="N130" s="61">
        <f t="shared" si="18"/>
        <v>1</v>
      </c>
      <c r="O130" s="61">
        <f t="shared" si="18"/>
        <v>4</v>
      </c>
      <c r="P130" s="61">
        <f t="shared" si="18"/>
        <v>3</v>
      </c>
      <c r="Q130" s="61">
        <f t="shared" si="18"/>
        <v>7</v>
      </c>
      <c r="R130" s="26"/>
      <c r="S130" s="26" t="s">
        <v>31</v>
      </c>
      <c r="T130" s="27"/>
      <c r="U130" s="12" t="s">
        <v>41</v>
      </c>
    </row>
    <row r="131" spans="1:21" ht="12.75" customHeight="1">
      <c r="A131" s="52" t="s">
        <v>176</v>
      </c>
      <c r="B131" s="105" t="s">
        <v>181</v>
      </c>
      <c r="C131" s="192"/>
      <c r="D131" s="192"/>
      <c r="E131" s="192"/>
      <c r="F131" s="192"/>
      <c r="G131" s="192"/>
      <c r="H131" s="192"/>
      <c r="I131" s="30"/>
      <c r="J131" s="61">
        <f>J$85</f>
        <v>4</v>
      </c>
      <c r="K131" s="61">
        <f t="shared" si="18"/>
        <v>2</v>
      </c>
      <c r="L131" s="61">
        <f t="shared" si="18"/>
        <v>0</v>
      </c>
      <c r="M131" s="61">
        <f t="shared" si="18"/>
        <v>1</v>
      </c>
      <c r="N131" s="61">
        <f t="shared" si="18"/>
        <v>1</v>
      </c>
      <c r="O131" s="61">
        <f t="shared" si="18"/>
        <v>4</v>
      </c>
      <c r="P131" s="61">
        <f t="shared" si="18"/>
        <v>3</v>
      </c>
      <c r="Q131" s="61">
        <f t="shared" si="18"/>
        <v>7</v>
      </c>
      <c r="R131" s="26"/>
      <c r="S131" s="26" t="s">
        <v>31</v>
      </c>
      <c r="T131" s="27"/>
      <c r="U131" s="12" t="s">
        <v>41</v>
      </c>
    </row>
    <row r="132" spans="1:21" ht="12.75" customHeight="1">
      <c r="A132" s="52" t="s">
        <v>177</v>
      </c>
      <c r="B132" s="105" t="s">
        <v>182</v>
      </c>
      <c r="C132" s="105"/>
      <c r="D132" s="105"/>
      <c r="E132" s="105"/>
      <c r="F132" s="105"/>
      <c r="G132" s="105"/>
      <c r="H132" s="105"/>
      <c r="I132" s="105"/>
      <c r="J132" s="61">
        <f>J$85</f>
        <v>4</v>
      </c>
      <c r="K132" s="61">
        <f t="shared" si="18"/>
        <v>2</v>
      </c>
      <c r="L132" s="61">
        <f t="shared" si="18"/>
        <v>0</v>
      </c>
      <c r="M132" s="61">
        <f t="shared" si="18"/>
        <v>1</v>
      </c>
      <c r="N132" s="61">
        <f t="shared" si="18"/>
        <v>1</v>
      </c>
      <c r="O132" s="61">
        <f t="shared" si="18"/>
        <v>4</v>
      </c>
      <c r="P132" s="61">
        <f t="shared" si="18"/>
        <v>3</v>
      </c>
      <c r="Q132" s="61">
        <f t="shared" si="18"/>
        <v>7</v>
      </c>
      <c r="R132" s="26"/>
      <c r="S132" s="26" t="s">
        <v>31</v>
      </c>
      <c r="T132" s="27"/>
      <c r="U132" s="12" t="s">
        <v>41</v>
      </c>
    </row>
    <row r="133" spans="1:21" ht="12.75" customHeight="1">
      <c r="A133" s="54"/>
      <c r="B133" s="246" t="s">
        <v>149</v>
      </c>
      <c r="C133" s="246"/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7"/>
    </row>
    <row r="134" spans="1:21" ht="12.75" customHeight="1">
      <c r="A134" s="52" t="s">
        <v>183</v>
      </c>
      <c r="B134" s="105" t="s">
        <v>187</v>
      </c>
      <c r="C134" s="105"/>
      <c r="D134" s="105"/>
      <c r="E134" s="105"/>
      <c r="F134" s="105"/>
      <c r="G134" s="105"/>
      <c r="H134" s="105"/>
      <c r="I134" s="105"/>
      <c r="J134" s="61">
        <f>J$85</f>
        <v>4</v>
      </c>
      <c r="K134" s="61">
        <f t="shared" si="18"/>
        <v>2</v>
      </c>
      <c r="L134" s="61">
        <f t="shared" si="18"/>
        <v>0</v>
      </c>
      <c r="M134" s="61">
        <f t="shared" si="18"/>
        <v>1</v>
      </c>
      <c r="N134" s="61">
        <f t="shared" si="18"/>
        <v>1</v>
      </c>
      <c r="O134" s="61">
        <f t="shared" si="18"/>
        <v>4</v>
      </c>
      <c r="P134" s="61">
        <f t="shared" si="18"/>
        <v>3</v>
      </c>
      <c r="Q134" s="61">
        <f t="shared" si="18"/>
        <v>7</v>
      </c>
      <c r="R134" s="26"/>
      <c r="S134" s="26" t="s">
        <v>31</v>
      </c>
      <c r="T134" s="27"/>
      <c r="U134" s="12" t="s">
        <v>41</v>
      </c>
    </row>
    <row r="135" spans="1:21" ht="12.75" customHeight="1">
      <c r="A135" s="52" t="s">
        <v>184</v>
      </c>
      <c r="B135" s="105" t="s">
        <v>188</v>
      </c>
      <c r="C135" s="105"/>
      <c r="D135" s="105"/>
      <c r="E135" s="105"/>
      <c r="F135" s="105"/>
      <c r="G135" s="105"/>
      <c r="H135" s="105"/>
      <c r="I135" s="105"/>
      <c r="J135" s="61">
        <f>J$85</f>
        <v>4</v>
      </c>
      <c r="K135" s="61">
        <f t="shared" si="18"/>
        <v>2</v>
      </c>
      <c r="L135" s="61">
        <f t="shared" si="18"/>
        <v>0</v>
      </c>
      <c r="M135" s="61">
        <f t="shared" si="18"/>
        <v>1</v>
      </c>
      <c r="N135" s="61">
        <f t="shared" si="18"/>
        <v>1</v>
      </c>
      <c r="O135" s="61">
        <f t="shared" si="18"/>
        <v>4</v>
      </c>
      <c r="P135" s="61">
        <f t="shared" si="18"/>
        <v>3</v>
      </c>
      <c r="Q135" s="61">
        <f t="shared" si="18"/>
        <v>7</v>
      </c>
      <c r="R135" s="26"/>
      <c r="S135" s="26" t="s">
        <v>31</v>
      </c>
      <c r="T135" s="27"/>
      <c r="U135" s="12" t="s">
        <v>41</v>
      </c>
    </row>
    <row r="136" spans="1:21" ht="12.75" customHeight="1">
      <c r="A136" s="52" t="s">
        <v>185</v>
      </c>
      <c r="B136" s="105" t="s">
        <v>189</v>
      </c>
      <c r="C136" s="192"/>
      <c r="D136" s="192"/>
      <c r="E136" s="192"/>
      <c r="F136" s="192"/>
      <c r="G136" s="192"/>
      <c r="H136" s="192"/>
      <c r="I136" s="30"/>
      <c r="J136" s="61">
        <f>J$85</f>
        <v>4</v>
      </c>
      <c r="K136" s="61">
        <f t="shared" si="18"/>
        <v>2</v>
      </c>
      <c r="L136" s="61">
        <f t="shared" si="18"/>
        <v>0</v>
      </c>
      <c r="M136" s="61">
        <f t="shared" si="18"/>
        <v>1</v>
      </c>
      <c r="N136" s="61">
        <f t="shared" si="18"/>
        <v>1</v>
      </c>
      <c r="O136" s="61">
        <f t="shared" si="18"/>
        <v>4</v>
      </c>
      <c r="P136" s="61">
        <f t="shared" si="18"/>
        <v>3</v>
      </c>
      <c r="Q136" s="61">
        <f t="shared" si="18"/>
        <v>7</v>
      </c>
      <c r="R136" s="26"/>
      <c r="S136" s="26" t="s">
        <v>31</v>
      </c>
      <c r="T136" s="27"/>
      <c r="U136" s="12" t="s">
        <v>41</v>
      </c>
    </row>
    <row r="137" spans="1:21" ht="12.75" customHeight="1">
      <c r="A137" s="52" t="s">
        <v>186</v>
      </c>
      <c r="B137" s="105" t="s">
        <v>190</v>
      </c>
      <c r="C137" s="192"/>
      <c r="D137" s="192"/>
      <c r="E137" s="192"/>
      <c r="F137" s="192"/>
      <c r="G137" s="192"/>
      <c r="H137" s="192"/>
      <c r="I137" s="30"/>
      <c r="J137" s="61">
        <f>J$85</f>
        <v>4</v>
      </c>
      <c r="K137" s="61">
        <f t="shared" si="18"/>
        <v>2</v>
      </c>
      <c r="L137" s="61">
        <f t="shared" si="18"/>
        <v>0</v>
      </c>
      <c r="M137" s="61">
        <f t="shared" si="18"/>
        <v>1</v>
      </c>
      <c r="N137" s="61">
        <f t="shared" si="18"/>
        <v>1</v>
      </c>
      <c r="O137" s="61">
        <f t="shared" si="18"/>
        <v>4</v>
      </c>
      <c r="P137" s="61">
        <f t="shared" si="18"/>
        <v>3</v>
      </c>
      <c r="Q137" s="61">
        <f t="shared" si="18"/>
        <v>7</v>
      </c>
      <c r="R137" s="26"/>
      <c r="S137" s="26" t="s">
        <v>31</v>
      </c>
      <c r="T137" s="27"/>
      <c r="U137" s="12" t="s">
        <v>41</v>
      </c>
    </row>
    <row r="138" spans="1:21" ht="12.75" customHeight="1">
      <c r="A138" s="189" t="s">
        <v>151</v>
      </c>
      <c r="B138" s="190"/>
      <c r="C138" s="190"/>
      <c r="D138" s="190"/>
      <c r="E138" s="190"/>
      <c r="F138" s="190"/>
      <c r="G138" s="190"/>
      <c r="H138" s="190"/>
      <c r="I138" s="190"/>
      <c r="J138" s="190"/>
      <c r="K138" s="190"/>
      <c r="L138" s="190"/>
      <c r="M138" s="190"/>
      <c r="N138" s="190"/>
      <c r="O138" s="190"/>
      <c r="P138" s="190"/>
      <c r="Q138" s="190"/>
      <c r="R138" s="190"/>
      <c r="S138" s="190"/>
      <c r="T138" s="190"/>
      <c r="U138" s="191"/>
    </row>
    <row r="139" spans="1:21" ht="12.75" customHeight="1">
      <c r="A139" s="51"/>
      <c r="B139" s="248" t="s">
        <v>148</v>
      </c>
      <c r="C139" s="248"/>
      <c r="D139" s="248"/>
      <c r="E139" s="248"/>
      <c r="F139" s="248"/>
      <c r="G139" s="248"/>
      <c r="H139" s="248"/>
      <c r="I139" s="248"/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9"/>
    </row>
    <row r="140" spans="1:21" ht="12.75" customHeight="1">
      <c r="A140" s="52" t="s">
        <v>191</v>
      </c>
      <c r="B140" s="105" t="s">
        <v>195</v>
      </c>
      <c r="C140" s="105"/>
      <c r="D140" s="105"/>
      <c r="E140" s="105"/>
      <c r="F140" s="105"/>
      <c r="G140" s="105"/>
      <c r="H140" s="105"/>
      <c r="I140" s="105"/>
      <c r="J140" s="61">
        <f>J$93</f>
        <v>7</v>
      </c>
      <c r="K140" s="61">
        <f t="shared" ref="K140:Q149" si="19">K$93</f>
        <v>2</v>
      </c>
      <c r="L140" s="61">
        <f t="shared" si="19"/>
        <v>0</v>
      </c>
      <c r="M140" s="61">
        <f t="shared" si="19"/>
        <v>1</v>
      </c>
      <c r="N140" s="61">
        <f t="shared" si="19"/>
        <v>1</v>
      </c>
      <c r="O140" s="61">
        <f t="shared" si="19"/>
        <v>4</v>
      </c>
      <c r="P140" s="61">
        <f t="shared" si="19"/>
        <v>11</v>
      </c>
      <c r="Q140" s="61">
        <f>Q$93</f>
        <v>15</v>
      </c>
      <c r="R140" s="26"/>
      <c r="S140" s="26" t="s">
        <v>31</v>
      </c>
      <c r="T140" s="27"/>
      <c r="U140" s="12" t="s">
        <v>41</v>
      </c>
    </row>
    <row r="141" spans="1:21" ht="12.75" customHeight="1">
      <c r="A141" s="52" t="s">
        <v>192</v>
      </c>
      <c r="B141" s="105" t="s">
        <v>196</v>
      </c>
      <c r="C141" s="105"/>
      <c r="D141" s="105"/>
      <c r="E141" s="105"/>
      <c r="F141" s="105"/>
      <c r="G141" s="105"/>
      <c r="H141" s="105"/>
      <c r="I141" s="105"/>
      <c r="J141" s="61">
        <f>J$93</f>
        <v>7</v>
      </c>
      <c r="K141" s="61">
        <f t="shared" si="19"/>
        <v>2</v>
      </c>
      <c r="L141" s="61">
        <f t="shared" si="19"/>
        <v>0</v>
      </c>
      <c r="M141" s="61">
        <f t="shared" si="19"/>
        <v>1</v>
      </c>
      <c r="N141" s="61">
        <f t="shared" si="19"/>
        <v>1</v>
      </c>
      <c r="O141" s="61">
        <f t="shared" si="19"/>
        <v>4</v>
      </c>
      <c r="P141" s="61">
        <f t="shared" si="19"/>
        <v>11</v>
      </c>
      <c r="Q141" s="61">
        <f t="shared" si="19"/>
        <v>15</v>
      </c>
      <c r="R141" s="26"/>
      <c r="S141" s="26" t="s">
        <v>31</v>
      </c>
      <c r="T141" s="27"/>
      <c r="U141" s="12" t="s">
        <v>41</v>
      </c>
    </row>
    <row r="142" spans="1:21" ht="12.75" customHeight="1">
      <c r="A142" s="52" t="s">
        <v>193</v>
      </c>
      <c r="B142" s="105" t="s">
        <v>197</v>
      </c>
      <c r="C142" s="192"/>
      <c r="D142" s="192"/>
      <c r="E142" s="192"/>
      <c r="F142" s="192"/>
      <c r="G142" s="192"/>
      <c r="H142" s="192"/>
      <c r="I142" s="30"/>
      <c r="J142" s="61">
        <f>J$93</f>
        <v>7</v>
      </c>
      <c r="K142" s="61">
        <f t="shared" si="19"/>
        <v>2</v>
      </c>
      <c r="L142" s="61">
        <f t="shared" si="19"/>
        <v>0</v>
      </c>
      <c r="M142" s="61">
        <f t="shared" si="19"/>
        <v>1</v>
      </c>
      <c r="N142" s="61">
        <f t="shared" si="19"/>
        <v>1</v>
      </c>
      <c r="O142" s="61">
        <f t="shared" si="19"/>
        <v>4</v>
      </c>
      <c r="P142" s="61">
        <f t="shared" si="19"/>
        <v>11</v>
      </c>
      <c r="Q142" s="61">
        <f t="shared" si="19"/>
        <v>15</v>
      </c>
      <c r="R142" s="26"/>
      <c r="S142" s="26" t="s">
        <v>31</v>
      </c>
      <c r="T142" s="27"/>
      <c r="U142" s="12" t="s">
        <v>41</v>
      </c>
    </row>
    <row r="143" spans="1:21" ht="12.75" customHeight="1">
      <c r="A143" s="52" t="s">
        <v>194</v>
      </c>
      <c r="B143" s="105" t="s">
        <v>198</v>
      </c>
      <c r="C143" s="192"/>
      <c r="D143" s="192"/>
      <c r="E143" s="192"/>
      <c r="F143" s="192"/>
      <c r="G143" s="192"/>
      <c r="H143" s="192"/>
      <c r="I143" s="30"/>
      <c r="J143" s="61">
        <f>J$93</f>
        <v>7</v>
      </c>
      <c r="K143" s="61">
        <f t="shared" si="19"/>
        <v>2</v>
      </c>
      <c r="L143" s="61">
        <f t="shared" si="19"/>
        <v>0</v>
      </c>
      <c r="M143" s="61">
        <f t="shared" si="19"/>
        <v>1</v>
      </c>
      <c r="N143" s="61">
        <f t="shared" si="19"/>
        <v>1</v>
      </c>
      <c r="O143" s="61">
        <f t="shared" si="19"/>
        <v>4</v>
      </c>
      <c r="P143" s="61">
        <f t="shared" si="19"/>
        <v>11</v>
      </c>
      <c r="Q143" s="61">
        <f t="shared" si="19"/>
        <v>15</v>
      </c>
      <c r="R143" s="26"/>
      <c r="S143" s="26" t="s">
        <v>31</v>
      </c>
      <c r="T143" s="27"/>
      <c r="U143" s="12" t="s">
        <v>41</v>
      </c>
    </row>
    <row r="144" spans="1:21" ht="12.75" customHeight="1">
      <c r="A144" s="54"/>
      <c r="B144" s="246" t="s">
        <v>149</v>
      </c>
      <c r="C144" s="246"/>
      <c r="D144" s="246"/>
      <c r="E144" s="246"/>
      <c r="F144" s="246"/>
      <c r="G144" s="246"/>
      <c r="H144" s="246"/>
      <c r="I144" s="246"/>
      <c r="J144" s="246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7"/>
    </row>
    <row r="145" spans="1:23" ht="12.75" customHeight="1">
      <c r="A145" s="52" t="s">
        <v>199</v>
      </c>
      <c r="B145" s="105" t="s">
        <v>204</v>
      </c>
      <c r="C145" s="105"/>
      <c r="D145" s="105"/>
      <c r="E145" s="105"/>
      <c r="F145" s="105"/>
      <c r="G145" s="105"/>
      <c r="H145" s="105"/>
      <c r="I145" s="105"/>
      <c r="J145" s="61">
        <f>J$93</f>
        <v>7</v>
      </c>
      <c r="K145" s="61">
        <f t="shared" si="19"/>
        <v>2</v>
      </c>
      <c r="L145" s="61">
        <f t="shared" si="19"/>
        <v>0</v>
      </c>
      <c r="M145" s="61">
        <f t="shared" si="19"/>
        <v>1</v>
      </c>
      <c r="N145" s="61">
        <f t="shared" si="19"/>
        <v>1</v>
      </c>
      <c r="O145" s="61">
        <f t="shared" si="19"/>
        <v>4</v>
      </c>
      <c r="P145" s="61">
        <f t="shared" si="19"/>
        <v>11</v>
      </c>
      <c r="Q145" s="61">
        <f t="shared" si="19"/>
        <v>15</v>
      </c>
      <c r="R145" s="26"/>
      <c r="S145" s="26" t="s">
        <v>31</v>
      </c>
      <c r="T145" s="27"/>
      <c r="U145" s="12" t="s">
        <v>41</v>
      </c>
    </row>
    <row r="146" spans="1:23" ht="12.75" customHeight="1">
      <c r="A146" s="52" t="s">
        <v>200</v>
      </c>
      <c r="B146" s="105" t="s">
        <v>205</v>
      </c>
      <c r="C146" s="105"/>
      <c r="D146" s="105"/>
      <c r="E146" s="105"/>
      <c r="F146" s="105"/>
      <c r="G146" s="105"/>
      <c r="H146" s="105"/>
      <c r="I146" s="105"/>
      <c r="J146" s="61">
        <f>J$93</f>
        <v>7</v>
      </c>
      <c r="K146" s="61">
        <f t="shared" si="19"/>
        <v>2</v>
      </c>
      <c r="L146" s="61">
        <f t="shared" si="19"/>
        <v>0</v>
      </c>
      <c r="M146" s="61">
        <f t="shared" si="19"/>
        <v>1</v>
      </c>
      <c r="N146" s="61">
        <f t="shared" si="19"/>
        <v>1</v>
      </c>
      <c r="O146" s="61">
        <f t="shared" si="19"/>
        <v>4</v>
      </c>
      <c r="P146" s="61">
        <f t="shared" si="19"/>
        <v>11</v>
      </c>
      <c r="Q146" s="61">
        <f t="shared" si="19"/>
        <v>15</v>
      </c>
      <c r="R146" s="26"/>
      <c r="S146" s="26" t="s">
        <v>31</v>
      </c>
      <c r="T146" s="27"/>
      <c r="U146" s="12" t="s">
        <v>41</v>
      </c>
    </row>
    <row r="147" spans="1:23" ht="12.75" customHeight="1">
      <c r="A147" s="52" t="s">
        <v>201</v>
      </c>
      <c r="B147" s="105" t="s">
        <v>206</v>
      </c>
      <c r="C147" s="192"/>
      <c r="D147" s="192"/>
      <c r="E147" s="192"/>
      <c r="F147" s="192"/>
      <c r="G147" s="192"/>
      <c r="H147" s="192"/>
      <c r="I147" s="30"/>
      <c r="J147" s="61">
        <f>J$93</f>
        <v>7</v>
      </c>
      <c r="K147" s="61">
        <f t="shared" si="19"/>
        <v>2</v>
      </c>
      <c r="L147" s="61">
        <f t="shared" si="19"/>
        <v>0</v>
      </c>
      <c r="M147" s="61">
        <f t="shared" si="19"/>
        <v>1</v>
      </c>
      <c r="N147" s="61">
        <f t="shared" si="19"/>
        <v>1</v>
      </c>
      <c r="O147" s="61">
        <f t="shared" si="19"/>
        <v>4</v>
      </c>
      <c r="P147" s="61">
        <f t="shared" si="19"/>
        <v>11</v>
      </c>
      <c r="Q147" s="61">
        <f t="shared" si="19"/>
        <v>15</v>
      </c>
      <c r="R147" s="26"/>
      <c r="S147" s="26" t="s">
        <v>31</v>
      </c>
      <c r="T147" s="27"/>
      <c r="U147" s="12" t="s">
        <v>41</v>
      </c>
    </row>
    <row r="148" spans="1:23" ht="12.75" customHeight="1">
      <c r="A148" s="52" t="s">
        <v>202</v>
      </c>
      <c r="B148" s="105" t="s">
        <v>207</v>
      </c>
      <c r="C148" s="192"/>
      <c r="D148" s="192"/>
      <c r="E148" s="192"/>
      <c r="F148" s="192"/>
      <c r="G148" s="192"/>
      <c r="H148" s="192"/>
      <c r="I148" s="30"/>
      <c r="J148" s="61">
        <f>J$93</f>
        <v>7</v>
      </c>
      <c r="K148" s="61">
        <f t="shared" si="19"/>
        <v>2</v>
      </c>
      <c r="L148" s="61">
        <f t="shared" si="19"/>
        <v>0</v>
      </c>
      <c r="M148" s="61">
        <f t="shared" si="19"/>
        <v>1</v>
      </c>
      <c r="N148" s="61">
        <f t="shared" si="19"/>
        <v>1</v>
      </c>
      <c r="O148" s="61">
        <f t="shared" si="19"/>
        <v>4</v>
      </c>
      <c r="P148" s="61">
        <f t="shared" si="19"/>
        <v>11</v>
      </c>
      <c r="Q148" s="61">
        <f t="shared" si="19"/>
        <v>15</v>
      </c>
      <c r="R148" s="26"/>
      <c r="S148" s="26" t="s">
        <v>31</v>
      </c>
      <c r="T148" s="27"/>
      <c r="U148" s="12" t="s">
        <v>41</v>
      </c>
    </row>
    <row r="149" spans="1:23" ht="12.75" customHeight="1">
      <c r="A149" s="52" t="s">
        <v>203</v>
      </c>
      <c r="B149" s="105" t="s">
        <v>208</v>
      </c>
      <c r="C149" s="105"/>
      <c r="D149" s="105"/>
      <c r="E149" s="105"/>
      <c r="F149" s="105"/>
      <c r="G149" s="105"/>
      <c r="H149" s="105"/>
      <c r="I149" s="105"/>
      <c r="J149" s="61">
        <f>J$93</f>
        <v>7</v>
      </c>
      <c r="K149" s="61">
        <f t="shared" si="19"/>
        <v>2</v>
      </c>
      <c r="L149" s="61">
        <f t="shared" si="19"/>
        <v>0</v>
      </c>
      <c r="M149" s="61">
        <f t="shared" si="19"/>
        <v>1</v>
      </c>
      <c r="N149" s="61">
        <f t="shared" si="19"/>
        <v>1</v>
      </c>
      <c r="O149" s="61">
        <f t="shared" si="19"/>
        <v>4</v>
      </c>
      <c r="P149" s="61">
        <f t="shared" si="19"/>
        <v>11</v>
      </c>
      <c r="Q149" s="61">
        <f t="shared" si="19"/>
        <v>15</v>
      </c>
      <c r="R149" s="26"/>
      <c r="S149" s="26" t="s">
        <v>31</v>
      </c>
      <c r="T149" s="27"/>
      <c r="U149" s="12" t="s">
        <v>41</v>
      </c>
    </row>
    <row r="150" spans="1:23">
      <c r="A150" s="189" t="s">
        <v>152</v>
      </c>
      <c r="B150" s="190"/>
      <c r="C150" s="190"/>
      <c r="D150" s="190"/>
      <c r="E150" s="190"/>
      <c r="F150" s="190"/>
      <c r="G150" s="190"/>
      <c r="H150" s="190"/>
      <c r="I150" s="190"/>
      <c r="J150" s="190"/>
      <c r="K150" s="190"/>
      <c r="L150" s="190"/>
      <c r="M150" s="190"/>
      <c r="N150" s="190"/>
      <c r="O150" s="190"/>
      <c r="P150" s="190"/>
      <c r="Q150" s="190"/>
      <c r="R150" s="190"/>
      <c r="S150" s="190"/>
      <c r="T150" s="190"/>
      <c r="U150" s="191"/>
    </row>
    <row r="151" spans="1:23" ht="15">
      <c r="A151" s="51"/>
      <c r="B151" s="248" t="s">
        <v>148</v>
      </c>
      <c r="C151" s="248"/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9"/>
    </row>
    <row r="152" spans="1:23">
      <c r="A152" s="52" t="s">
        <v>209</v>
      </c>
      <c r="B152" s="157" t="s">
        <v>220</v>
      </c>
      <c r="C152" s="157"/>
      <c r="D152" s="157"/>
      <c r="E152" s="157"/>
      <c r="F152" s="157"/>
      <c r="G152" s="157"/>
      <c r="H152" s="157"/>
      <c r="I152" s="157"/>
      <c r="J152" s="67">
        <f t="shared" ref="J152:J157" si="20">J$94</f>
        <v>7</v>
      </c>
      <c r="K152" s="67">
        <f t="shared" ref="K152:N164" si="21">K$94</f>
        <v>2</v>
      </c>
      <c r="L152" s="67">
        <f t="shared" si="21"/>
        <v>0</v>
      </c>
      <c r="M152" s="67">
        <f t="shared" si="21"/>
        <v>1</v>
      </c>
      <c r="N152" s="67">
        <f t="shared" si="21"/>
        <v>1</v>
      </c>
      <c r="O152" s="68">
        <f t="shared" ref="O152:O157" si="22">K152+L152+M152+N152</f>
        <v>4</v>
      </c>
      <c r="P152" s="68">
        <f t="shared" ref="P152:P157" si="23">Q152-O152</f>
        <v>11</v>
      </c>
      <c r="Q152" s="68">
        <f t="shared" ref="Q152:Q157" si="24">ROUND(PRODUCT(J152,25)/12,0)</f>
        <v>15</v>
      </c>
      <c r="R152" s="69"/>
      <c r="S152" s="69" t="s">
        <v>31</v>
      </c>
      <c r="T152" s="70"/>
      <c r="U152" s="71" t="s">
        <v>41</v>
      </c>
    </row>
    <row r="153" spans="1:23">
      <c r="A153" s="52" t="s">
        <v>210</v>
      </c>
      <c r="B153" s="157" t="s">
        <v>215</v>
      </c>
      <c r="C153" s="157"/>
      <c r="D153" s="157"/>
      <c r="E153" s="157"/>
      <c r="F153" s="157"/>
      <c r="G153" s="157"/>
      <c r="H153" s="157"/>
      <c r="I153" s="157"/>
      <c r="J153" s="67">
        <f t="shared" si="20"/>
        <v>7</v>
      </c>
      <c r="K153" s="67">
        <f t="shared" si="21"/>
        <v>2</v>
      </c>
      <c r="L153" s="67">
        <f t="shared" si="21"/>
        <v>0</v>
      </c>
      <c r="M153" s="67">
        <f t="shared" si="21"/>
        <v>1</v>
      </c>
      <c r="N153" s="67">
        <f t="shared" si="21"/>
        <v>1</v>
      </c>
      <c r="O153" s="68">
        <f t="shared" si="22"/>
        <v>4</v>
      </c>
      <c r="P153" s="68">
        <f t="shared" si="23"/>
        <v>11</v>
      </c>
      <c r="Q153" s="68">
        <f t="shared" si="24"/>
        <v>15</v>
      </c>
      <c r="R153" s="69"/>
      <c r="S153" s="69" t="s">
        <v>31</v>
      </c>
      <c r="T153" s="70"/>
      <c r="U153" s="71" t="s">
        <v>41</v>
      </c>
    </row>
    <row r="154" spans="1:23" ht="15">
      <c r="A154" s="52" t="s">
        <v>211</v>
      </c>
      <c r="B154" s="157" t="s">
        <v>216</v>
      </c>
      <c r="C154" s="171"/>
      <c r="D154" s="171"/>
      <c r="E154" s="171"/>
      <c r="F154" s="171"/>
      <c r="G154" s="171"/>
      <c r="H154" s="171"/>
      <c r="I154" s="72"/>
      <c r="J154" s="67">
        <f t="shared" si="20"/>
        <v>7</v>
      </c>
      <c r="K154" s="67">
        <f t="shared" si="21"/>
        <v>2</v>
      </c>
      <c r="L154" s="67">
        <f t="shared" si="21"/>
        <v>0</v>
      </c>
      <c r="M154" s="67">
        <f t="shared" si="21"/>
        <v>1</v>
      </c>
      <c r="N154" s="67">
        <f t="shared" si="21"/>
        <v>1</v>
      </c>
      <c r="O154" s="68">
        <f t="shared" si="22"/>
        <v>4</v>
      </c>
      <c r="P154" s="68">
        <f t="shared" si="23"/>
        <v>11</v>
      </c>
      <c r="Q154" s="68">
        <f t="shared" si="24"/>
        <v>15</v>
      </c>
      <c r="R154" s="69"/>
      <c r="S154" s="69" t="s">
        <v>31</v>
      </c>
      <c r="T154" s="70"/>
      <c r="U154" s="71" t="s">
        <v>41</v>
      </c>
      <c r="W154" s="64"/>
    </row>
    <row r="155" spans="1:23" ht="15">
      <c r="A155" s="52" t="s">
        <v>212</v>
      </c>
      <c r="B155" s="157" t="s">
        <v>217</v>
      </c>
      <c r="C155" s="171"/>
      <c r="D155" s="171"/>
      <c r="E155" s="171"/>
      <c r="F155" s="171"/>
      <c r="G155" s="171"/>
      <c r="H155" s="171"/>
      <c r="I155" s="72"/>
      <c r="J155" s="67">
        <f t="shared" si="20"/>
        <v>7</v>
      </c>
      <c r="K155" s="67">
        <f t="shared" si="21"/>
        <v>2</v>
      </c>
      <c r="L155" s="67">
        <f t="shared" si="21"/>
        <v>0</v>
      </c>
      <c r="M155" s="67">
        <f t="shared" si="21"/>
        <v>1</v>
      </c>
      <c r="N155" s="67">
        <f t="shared" si="21"/>
        <v>1</v>
      </c>
      <c r="O155" s="68">
        <f t="shared" si="22"/>
        <v>4</v>
      </c>
      <c r="P155" s="68">
        <f t="shared" si="23"/>
        <v>11</v>
      </c>
      <c r="Q155" s="68">
        <f t="shared" si="24"/>
        <v>15</v>
      </c>
      <c r="R155" s="69"/>
      <c r="S155" s="69" t="s">
        <v>31</v>
      </c>
      <c r="T155" s="70"/>
      <c r="U155" s="71" t="s">
        <v>41</v>
      </c>
    </row>
    <row r="156" spans="1:23" ht="15">
      <c r="A156" s="52" t="s">
        <v>213</v>
      </c>
      <c r="B156" s="157" t="s">
        <v>218</v>
      </c>
      <c r="C156" s="171"/>
      <c r="D156" s="171"/>
      <c r="E156" s="171"/>
      <c r="F156" s="171"/>
      <c r="G156" s="171"/>
      <c r="H156" s="171"/>
      <c r="I156" s="72"/>
      <c r="J156" s="67">
        <f t="shared" si="20"/>
        <v>7</v>
      </c>
      <c r="K156" s="67">
        <f t="shared" si="21"/>
        <v>2</v>
      </c>
      <c r="L156" s="67">
        <f t="shared" si="21"/>
        <v>0</v>
      </c>
      <c r="M156" s="67">
        <f t="shared" si="21"/>
        <v>1</v>
      </c>
      <c r="N156" s="67">
        <f t="shared" si="21"/>
        <v>1</v>
      </c>
      <c r="O156" s="68">
        <f t="shared" si="22"/>
        <v>4</v>
      </c>
      <c r="P156" s="68">
        <f t="shared" si="23"/>
        <v>11</v>
      </c>
      <c r="Q156" s="68">
        <f t="shared" si="24"/>
        <v>15</v>
      </c>
      <c r="R156" s="69"/>
      <c r="S156" s="69" t="s">
        <v>31</v>
      </c>
      <c r="T156" s="70"/>
      <c r="U156" s="71" t="s">
        <v>41</v>
      </c>
    </row>
    <row r="157" spans="1:23">
      <c r="A157" s="52" t="s">
        <v>214</v>
      </c>
      <c r="B157" s="157" t="s">
        <v>219</v>
      </c>
      <c r="C157" s="157"/>
      <c r="D157" s="157"/>
      <c r="E157" s="157"/>
      <c r="F157" s="157"/>
      <c r="G157" s="157"/>
      <c r="H157" s="157"/>
      <c r="I157" s="157"/>
      <c r="J157" s="67">
        <f t="shared" si="20"/>
        <v>7</v>
      </c>
      <c r="K157" s="67">
        <f t="shared" si="21"/>
        <v>2</v>
      </c>
      <c r="L157" s="67">
        <f t="shared" si="21"/>
        <v>0</v>
      </c>
      <c r="M157" s="67">
        <f t="shared" si="21"/>
        <v>1</v>
      </c>
      <c r="N157" s="67">
        <f t="shared" si="21"/>
        <v>1</v>
      </c>
      <c r="O157" s="68">
        <f t="shared" si="22"/>
        <v>4</v>
      </c>
      <c r="P157" s="68">
        <f t="shared" si="23"/>
        <v>11</v>
      </c>
      <c r="Q157" s="68">
        <f t="shared" si="24"/>
        <v>15</v>
      </c>
      <c r="R157" s="69"/>
      <c r="S157" s="69" t="s">
        <v>31</v>
      </c>
      <c r="T157" s="70"/>
      <c r="U157" s="71" t="s">
        <v>41</v>
      </c>
    </row>
    <row r="158" spans="1:23" ht="15">
      <c r="A158" s="73"/>
      <c r="B158" s="155" t="s">
        <v>149</v>
      </c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  <c r="U158" s="156"/>
    </row>
    <row r="159" spans="1:23">
      <c r="A159" s="52" t="s">
        <v>221</v>
      </c>
      <c r="B159" s="157" t="s">
        <v>227</v>
      </c>
      <c r="C159" s="157"/>
      <c r="D159" s="157"/>
      <c r="E159" s="157"/>
      <c r="F159" s="157"/>
      <c r="G159" s="157"/>
      <c r="H159" s="157"/>
      <c r="I159" s="157"/>
      <c r="J159" s="67">
        <f t="shared" ref="J159:J164" si="25">J$94</f>
        <v>7</v>
      </c>
      <c r="K159" s="67">
        <f t="shared" si="21"/>
        <v>2</v>
      </c>
      <c r="L159" s="67">
        <f t="shared" si="21"/>
        <v>0</v>
      </c>
      <c r="M159" s="67">
        <f t="shared" si="21"/>
        <v>1</v>
      </c>
      <c r="N159" s="67">
        <f t="shared" si="21"/>
        <v>1</v>
      </c>
      <c r="O159" s="68">
        <f t="shared" ref="O159:O164" si="26">K159+L159+M159+N159</f>
        <v>4</v>
      </c>
      <c r="P159" s="68">
        <f t="shared" ref="P159:P164" si="27">Q159-O159</f>
        <v>11</v>
      </c>
      <c r="Q159" s="68">
        <f t="shared" ref="Q159:Q164" si="28">ROUND(PRODUCT(J159,25)/12,0)</f>
        <v>15</v>
      </c>
      <c r="R159" s="69"/>
      <c r="S159" s="69" t="s">
        <v>31</v>
      </c>
      <c r="T159" s="70"/>
      <c r="U159" s="71" t="s">
        <v>41</v>
      </c>
    </row>
    <row r="160" spans="1:23">
      <c r="A160" s="52" t="s">
        <v>222</v>
      </c>
      <c r="B160" s="157" t="s">
        <v>228</v>
      </c>
      <c r="C160" s="157"/>
      <c r="D160" s="157"/>
      <c r="E160" s="157"/>
      <c r="F160" s="157"/>
      <c r="G160" s="157"/>
      <c r="H160" s="157"/>
      <c r="I160" s="157"/>
      <c r="J160" s="67">
        <f t="shared" si="25"/>
        <v>7</v>
      </c>
      <c r="K160" s="67">
        <f t="shared" si="21"/>
        <v>2</v>
      </c>
      <c r="L160" s="67">
        <f t="shared" si="21"/>
        <v>0</v>
      </c>
      <c r="M160" s="67">
        <f t="shared" si="21"/>
        <v>1</v>
      </c>
      <c r="N160" s="67">
        <f t="shared" si="21"/>
        <v>1</v>
      </c>
      <c r="O160" s="68">
        <f t="shared" si="26"/>
        <v>4</v>
      </c>
      <c r="P160" s="68">
        <f t="shared" si="27"/>
        <v>11</v>
      </c>
      <c r="Q160" s="68">
        <f t="shared" si="28"/>
        <v>15</v>
      </c>
      <c r="R160" s="69"/>
      <c r="S160" s="69" t="s">
        <v>31</v>
      </c>
      <c r="T160" s="70"/>
      <c r="U160" s="71" t="s">
        <v>41</v>
      </c>
    </row>
    <row r="161" spans="1:21" ht="15">
      <c r="A161" s="52" t="s">
        <v>223</v>
      </c>
      <c r="B161" s="157" t="s">
        <v>229</v>
      </c>
      <c r="C161" s="171"/>
      <c r="D161" s="171"/>
      <c r="E161" s="171"/>
      <c r="F161" s="171"/>
      <c r="G161" s="171"/>
      <c r="H161" s="171"/>
      <c r="I161" s="72"/>
      <c r="J161" s="67">
        <f t="shared" si="25"/>
        <v>7</v>
      </c>
      <c r="K161" s="67">
        <f t="shared" si="21"/>
        <v>2</v>
      </c>
      <c r="L161" s="67">
        <f t="shared" si="21"/>
        <v>0</v>
      </c>
      <c r="M161" s="67">
        <f t="shared" si="21"/>
        <v>1</v>
      </c>
      <c r="N161" s="67">
        <f t="shared" si="21"/>
        <v>1</v>
      </c>
      <c r="O161" s="68">
        <f t="shared" si="26"/>
        <v>4</v>
      </c>
      <c r="P161" s="68">
        <f t="shared" si="27"/>
        <v>11</v>
      </c>
      <c r="Q161" s="68">
        <f t="shared" si="28"/>
        <v>15</v>
      </c>
      <c r="R161" s="69"/>
      <c r="S161" s="69" t="s">
        <v>31</v>
      </c>
      <c r="T161" s="70"/>
      <c r="U161" s="71" t="s">
        <v>41</v>
      </c>
    </row>
    <row r="162" spans="1:21" ht="15">
      <c r="A162" s="52" t="s">
        <v>224</v>
      </c>
      <c r="B162" s="157" t="s">
        <v>230</v>
      </c>
      <c r="C162" s="171"/>
      <c r="D162" s="171"/>
      <c r="E162" s="171"/>
      <c r="F162" s="171"/>
      <c r="G162" s="171"/>
      <c r="H162" s="171"/>
      <c r="I162" s="72"/>
      <c r="J162" s="67">
        <f t="shared" si="25"/>
        <v>7</v>
      </c>
      <c r="K162" s="67">
        <f t="shared" si="21"/>
        <v>2</v>
      </c>
      <c r="L162" s="67">
        <f t="shared" si="21"/>
        <v>0</v>
      </c>
      <c r="M162" s="67">
        <f t="shared" si="21"/>
        <v>1</v>
      </c>
      <c r="N162" s="67">
        <f t="shared" si="21"/>
        <v>1</v>
      </c>
      <c r="O162" s="68">
        <f t="shared" si="26"/>
        <v>4</v>
      </c>
      <c r="P162" s="68">
        <f t="shared" si="27"/>
        <v>11</v>
      </c>
      <c r="Q162" s="68">
        <f t="shared" si="28"/>
        <v>15</v>
      </c>
      <c r="R162" s="69"/>
      <c r="S162" s="69" t="s">
        <v>31</v>
      </c>
      <c r="T162" s="70"/>
      <c r="U162" s="71" t="s">
        <v>41</v>
      </c>
    </row>
    <row r="163" spans="1:21" ht="15">
      <c r="A163" s="52" t="s">
        <v>225</v>
      </c>
      <c r="B163" s="157" t="s">
        <v>231</v>
      </c>
      <c r="C163" s="171"/>
      <c r="D163" s="171"/>
      <c r="E163" s="171"/>
      <c r="F163" s="171"/>
      <c r="G163" s="171"/>
      <c r="H163" s="171"/>
      <c r="I163" s="72"/>
      <c r="J163" s="67">
        <f t="shared" si="25"/>
        <v>7</v>
      </c>
      <c r="K163" s="67">
        <f t="shared" si="21"/>
        <v>2</v>
      </c>
      <c r="L163" s="67">
        <f t="shared" si="21"/>
        <v>0</v>
      </c>
      <c r="M163" s="67">
        <f t="shared" si="21"/>
        <v>1</v>
      </c>
      <c r="N163" s="67">
        <f t="shared" si="21"/>
        <v>1</v>
      </c>
      <c r="O163" s="68">
        <f t="shared" si="26"/>
        <v>4</v>
      </c>
      <c r="P163" s="68">
        <f t="shared" si="27"/>
        <v>11</v>
      </c>
      <c r="Q163" s="68">
        <f t="shared" si="28"/>
        <v>15</v>
      </c>
      <c r="R163" s="69"/>
      <c r="S163" s="69" t="s">
        <v>31</v>
      </c>
      <c r="T163" s="70"/>
      <c r="U163" s="71" t="s">
        <v>41</v>
      </c>
    </row>
    <row r="164" spans="1:21">
      <c r="A164" s="52" t="s">
        <v>226</v>
      </c>
      <c r="B164" s="157" t="s">
        <v>232</v>
      </c>
      <c r="C164" s="157"/>
      <c r="D164" s="157"/>
      <c r="E164" s="157"/>
      <c r="F164" s="157"/>
      <c r="G164" s="157"/>
      <c r="H164" s="157"/>
      <c r="I164" s="157"/>
      <c r="J164" s="67">
        <f t="shared" si="25"/>
        <v>7</v>
      </c>
      <c r="K164" s="67">
        <f t="shared" si="21"/>
        <v>2</v>
      </c>
      <c r="L164" s="67">
        <f t="shared" si="21"/>
        <v>0</v>
      </c>
      <c r="M164" s="67">
        <f t="shared" si="21"/>
        <v>1</v>
      </c>
      <c r="N164" s="67">
        <f t="shared" si="21"/>
        <v>1</v>
      </c>
      <c r="O164" s="68">
        <f t="shared" si="26"/>
        <v>4</v>
      </c>
      <c r="P164" s="68">
        <f t="shared" si="27"/>
        <v>11</v>
      </c>
      <c r="Q164" s="68">
        <f t="shared" si="28"/>
        <v>15</v>
      </c>
      <c r="R164" s="69"/>
      <c r="S164" s="69" t="s">
        <v>31</v>
      </c>
      <c r="T164" s="70"/>
      <c r="U164" s="71" t="s">
        <v>41</v>
      </c>
    </row>
    <row r="165" spans="1:21">
      <c r="A165" s="183" t="s">
        <v>153</v>
      </c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5"/>
    </row>
    <row r="166" spans="1:21" ht="15">
      <c r="A166" s="74"/>
      <c r="B166" s="181" t="s">
        <v>148</v>
      </c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2"/>
    </row>
    <row r="167" spans="1:21">
      <c r="A167" s="52" t="s">
        <v>233</v>
      </c>
      <c r="B167" s="157" t="s">
        <v>240</v>
      </c>
      <c r="C167" s="157"/>
      <c r="D167" s="157"/>
      <c r="E167" s="157"/>
      <c r="F167" s="157"/>
      <c r="G167" s="157"/>
      <c r="H167" s="157"/>
      <c r="I167" s="157"/>
      <c r="J167" s="67">
        <f>J$95</f>
        <v>4</v>
      </c>
      <c r="K167" s="67">
        <f t="shared" ref="K167:N174" si="29">K$95</f>
        <v>2</v>
      </c>
      <c r="L167" s="67">
        <f t="shared" si="29"/>
        <v>0</v>
      </c>
      <c r="M167" s="67">
        <f t="shared" si="29"/>
        <v>0</v>
      </c>
      <c r="N167" s="67">
        <f t="shared" si="29"/>
        <v>1</v>
      </c>
      <c r="O167" s="68">
        <f>K167+L167+M167+N167</f>
        <v>3</v>
      </c>
      <c r="P167" s="68">
        <f>Q167-O167</f>
        <v>5</v>
      </c>
      <c r="Q167" s="68">
        <f>ROUND(PRODUCT(J167,25)/12,0)</f>
        <v>8</v>
      </c>
      <c r="R167" s="69"/>
      <c r="S167" s="69" t="s">
        <v>31</v>
      </c>
      <c r="T167" s="70"/>
      <c r="U167" s="71" t="s">
        <v>42</v>
      </c>
    </row>
    <row r="168" spans="1:21">
      <c r="A168" s="52" t="s">
        <v>234</v>
      </c>
      <c r="B168" s="157" t="s">
        <v>241</v>
      </c>
      <c r="C168" s="157"/>
      <c r="D168" s="157"/>
      <c r="E168" s="157"/>
      <c r="F168" s="157"/>
      <c r="G168" s="157"/>
      <c r="H168" s="157"/>
      <c r="I168" s="157"/>
      <c r="J168" s="67">
        <f>J$95</f>
        <v>4</v>
      </c>
      <c r="K168" s="67">
        <f t="shared" si="29"/>
        <v>2</v>
      </c>
      <c r="L168" s="67">
        <f t="shared" si="29"/>
        <v>0</v>
      </c>
      <c r="M168" s="67">
        <f t="shared" si="29"/>
        <v>0</v>
      </c>
      <c r="N168" s="67">
        <f t="shared" si="29"/>
        <v>1</v>
      </c>
      <c r="O168" s="68">
        <f>K168+L168+M168+N168</f>
        <v>3</v>
      </c>
      <c r="P168" s="68">
        <f>Q168-O168</f>
        <v>5</v>
      </c>
      <c r="Q168" s="68">
        <f>ROUND(PRODUCT(J168,25)/12,0)</f>
        <v>8</v>
      </c>
      <c r="R168" s="69"/>
      <c r="S168" s="69" t="s">
        <v>31</v>
      </c>
      <c r="T168" s="70"/>
      <c r="U168" s="71" t="s">
        <v>42</v>
      </c>
    </row>
    <row r="169" spans="1:21" ht="15">
      <c r="A169" s="52" t="s">
        <v>235</v>
      </c>
      <c r="B169" s="157" t="s">
        <v>242</v>
      </c>
      <c r="C169" s="171"/>
      <c r="D169" s="171"/>
      <c r="E169" s="171"/>
      <c r="F169" s="171"/>
      <c r="G169" s="171"/>
      <c r="H169" s="171"/>
      <c r="I169" s="72"/>
      <c r="J169" s="67">
        <f>J$95</f>
        <v>4</v>
      </c>
      <c r="K169" s="67">
        <f t="shared" si="29"/>
        <v>2</v>
      </c>
      <c r="L169" s="67">
        <f t="shared" si="29"/>
        <v>0</v>
      </c>
      <c r="M169" s="67">
        <f t="shared" si="29"/>
        <v>0</v>
      </c>
      <c r="N169" s="67">
        <f t="shared" si="29"/>
        <v>1</v>
      </c>
      <c r="O169" s="68">
        <f>K169+L169+M169+N169</f>
        <v>3</v>
      </c>
      <c r="P169" s="68">
        <f>Q169-O169</f>
        <v>5</v>
      </c>
      <c r="Q169" s="68">
        <f>ROUND(PRODUCT(J169,25)/12,0)</f>
        <v>8</v>
      </c>
      <c r="R169" s="69"/>
      <c r="S169" s="69" t="s">
        <v>31</v>
      </c>
      <c r="T169" s="70"/>
      <c r="U169" s="71" t="s">
        <v>42</v>
      </c>
    </row>
    <row r="170" spans="1:21" ht="15">
      <c r="A170" s="53" t="s">
        <v>236</v>
      </c>
      <c r="B170" s="157" t="s">
        <v>243</v>
      </c>
      <c r="C170" s="171"/>
      <c r="D170" s="171"/>
      <c r="E170" s="171"/>
      <c r="F170" s="171"/>
      <c r="G170" s="171"/>
      <c r="H170" s="171"/>
      <c r="I170" s="72"/>
      <c r="J170" s="67">
        <f>J$95</f>
        <v>4</v>
      </c>
      <c r="K170" s="67">
        <f t="shared" si="29"/>
        <v>2</v>
      </c>
      <c r="L170" s="67">
        <f t="shared" si="29"/>
        <v>0</v>
      </c>
      <c r="M170" s="67">
        <f t="shared" si="29"/>
        <v>0</v>
      </c>
      <c r="N170" s="67">
        <f t="shared" si="29"/>
        <v>1</v>
      </c>
      <c r="O170" s="68">
        <f>K170+L170+M170+N170</f>
        <v>3</v>
      </c>
      <c r="P170" s="68">
        <f>Q170-O170</f>
        <v>5</v>
      </c>
      <c r="Q170" s="68">
        <f>ROUND(PRODUCT(J170,25)/12,0)</f>
        <v>8</v>
      </c>
      <c r="R170" s="69"/>
      <c r="S170" s="69" t="s">
        <v>31</v>
      </c>
      <c r="T170" s="70"/>
      <c r="U170" s="71" t="s">
        <v>42</v>
      </c>
    </row>
    <row r="171" spans="1:21" ht="15">
      <c r="A171" s="74"/>
      <c r="B171" s="181" t="s">
        <v>149</v>
      </c>
      <c r="C171" s="181"/>
      <c r="D171" s="181"/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2"/>
    </row>
    <row r="172" spans="1:21">
      <c r="A172" s="52" t="s">
        <v>237</v>
      </c>
      <c r="B172" s="157" t="s">
        <v>240</v>
      </c>
      <c r="C172" s="157"/>
      <c r="D172" s="157"/>
      <c r="E172" s="157"/>
      <c r="F172" s="157"/>
      <c r="G172" s="157"/>
      <c r="H172" s="157"/>
      <c r="I172" s="157"/>
      <c r="J172" s="67">
        <f>J$95</f>
        <v>4</v>
      </c>
      <c r="K172" s="67">
        <f t="shared" si="29"/>
        <v>2</v>
      </c>
      <c r="L172" s="67">
        <f t="shared" si="29"/>
        <v>0</v>
      </c>
      <c r="M172" s="67">
        <f t="shared" si="29"/>
        <v>0</v>
      </c>
      <c r="N172" s="67">
        <f t="shared" si="29"/>
        <v>1</v>
      </c>
      <c r="O172" s="68">
        <f>K172+L172+M172+N172</f>
        <v>3</v>
      </c>
      <c r="P172" s="68">
        <f>Q172-O172</f>
        <v>5</v>
      </c>
      <c r="Q172" s="68">
        <f>ROUND(PRODUCT(J172,25)/12,0)</f>
        <v>8</v>
      </c>
      <c r="R172" s="69"/>
      <c r="S172" s="69" t="s">
        <v>31</v>
      </c>
      <c r="T172" s="70"/>
      <c r="U172" s="71" t="s">
        <v>42</v>
      </c>
    </row>
    <row r="173" spans="1:21">
      <c r="A173" s="52" t="s">
        <v>238</v>
      </c>
      <c r="B173" s="157" t="s">
        <v>241</v>
      </c>
      <c r="C173" s="157"/>
      <c r="D173" s="157"/>
      <c r="E173" s="157"/>
      <c r="F173" s="157"/>
      <c r="G173" s="157"/>
      <c r="H173" s="157"/>
      <c r="I173" s="157"/>
      <c r="J173" s="67">
        <f>J$95</f>
        <v>4</v>
      </c>
      <c r="K173" s="67">
        <f t="shared" si="29"/>
        <v>2</v>
      </c>
      <c r="L173" s="67">
        <f t="shared" si="29"/>
        <v>0</v>
      </c>
      <c r="M173" s="67">
        <f t="shared" si="29"/>
        <v>0</v>
      </c>
      <c r="N173" s="67">
        <f t="shared" si="29"/>
        <v>1</v>
      </c>
      <c r="O173" s="68">
        <f>K173+L173+M173+N173</f>
        <v>3</v>
      </c>
      <c r="P173" s="68">
        <f>Q173-O173</f>
        <v>5</v>
      </c>
      <c r="Q173" s="68">
        <f>ROUND(PRODUCT(J173,25)/12,0)</f>
        <v>8</v>
      </c>
      <c r="R173" s="69"/>
      <c r="S173" s="69" t="s">
        <v>31</v>
      </c>
      <c r="T173" s="70"/>
      <c r="U173" s="71" t="s">
        <v>42</v>
      </c>
    </row>
    <row r="174" spans="1:21" ht="15">
      <c r="A174" s="52" t="s">
        <v>239</v>
      </c>
      <c r="B174" s="157" t="s">
        <v>242</v>
      </c>
      <c r="C174" s="171"/>
      <c r="D174" s="171"/>
      <c r="E174" s="171"/>
      <c r="F174" s="171"/>
      <c r="G174" s="171"/>
      <c r="H174" s="171"/>
      <c r="I174" s="72"/>
      <c r="J174" s="67">
        <f>J$95</f>
        <v>4</v>
      </c>
      <c r="K174" s="67">
        <f t="shared" si="29"/>
        <v>2</v>
      </c>
      <c r="L174" s="67">
        <f t="shared" si="29"/>
        <v>0</v>
      </c>
      <c r="M174" s="67">
        <f t="shared" si="29"/>
        <v>0</v>
      </c>
      <c r="N174" s="67">
        <f t="shared" si="29"/>
        <v>1</v>
      </c>
      <c r="O174" s="68">
        <f>K174+L174+M174+N174</f>
        <v>3</v>
      </c>
      <c r="P174" s="68">
        <f>Q174-O174</f>
        <v>5</v>
      </c>
      <c r="Q174" s="68">
        <f>ROUND(PRODUCT(J174,25)/12,0)</f>
        <v>8</v>
      </c>
      <c r="R174" s="69"/>
      <c r="S174" s="69" t="s">
        <v>31</v>
      </c>
      <c r="T174" s="70"/>
      <c r="U174" s="71" t="s">
        <v>42</v>
      </c>
    </row>
    <row r="175" spans="1:21" ht="24.75" customHeight="1">
      <c r="A175" s="132" t="s">
        <v>53</v>
      </c>
      <c r="B175" s="133"/>
      <c r="C175" s="133"/>
      <c r="D175" s="133"/>
      <c r="E175" s="133"/>
      <c r="F175" s="133"/>
      <c r="G175" s="133"/>
      <c r="H175" s="133"/>
      <c r="I175" s="134"/>
      <c r="J175" s="75">
        <f t="shared" ref="J175:Q175" si="30">SUM(J115,J128,J140,J152,J167)</f>
        <v>26</v>
      </c>
      <c r="K175" s="75">
        <f t="shared" si="30"/>
        <v>10</v>
      </c>
      <c r="L175" s="75">
        <f t="shared" si="30"/>
        <v>0</v>
      </c>
      <c r="M175" s="75">
        <f t="shared" si="30"/>
        <v>4</v>
      </c>
      <c r="N175" s="75">
        <f t="shared" si="30"/>
        <v>5</v>
      </c>
      <c r="O175" s="75">
        <f t="shared" si="30"/>
        <v>19</v>
      </c>
      <c r="P175" s="75">
        <f t="shared" si="30"/>
        <v>33</v>
      </c>
      <c r="Q175" s="75">
        <f t="shared" si="30"/>
        <v>52</v>
      </c>
      <c r="R175" s="75">
        <f>COUNTIF(R115,"E")+COUNTIF(R128,"E")+COUNTIF(R140,"E")+COUNTIF(R152,"E")+COUNTIF(R167,"E")</f>
        <v>0</v>
      </c>
      <c r="S175" s="75">
        <f>COUNTIF(S115,"C")+COUNTIF(S128,"C")+COUNTIF(S140,"C")+COUNTIF(S152,"C")+COUNTIF(S167,"C")</f>
        <v>5</v>
      </c>
      <c r="T175" s="75">
        <f>COUNTIF(T115,"VP")+COUNTIF(T128,"VP")+COUNTIF(T140,"VP")+COUNTIF(T152,"VP")+COUNTIF(T167,"VP")</f>
        <v>0</v>
      </c>
      <c r="U175" s="76">
        <f>5/(38 + 6)</f>
        <v>0.11363636363636363</v>
      </c>
    </row>
    <row r="176" spans="1:21" ht="13.5" customHeight="1">
      <c r="A176" s="129" t="s">
        <v>54</v>
      </c>
      <c r="B176" s="130"/>
      <c r="C176" s="130"/>
      <c r="D176" s="130"/>
      <c r="E176" s="130"/>
      <c r="F176" s="130"/>
      <c r="G176" s="130"/>
      <c r="H176" s="130"/>
      <c r="I176" s="130"/>
      <c r="J176" s="131"/>
      <c r="K176" s="77">
        <f t="shared" ref="K176:Q176" si="31">SUM(K115,K128)*14+SUM(K140, K152, K167)*12</f>
        <v>128</v>
      </c>
      <c r="L176" s="77">
        <f t="shared" si="31"/>
        <v>0</v>
      </c>
      <c r="M176" s="77">
        <f t="shared" si="31"/>
        <v>52</v>
      </c>
      <c r="N176" s="77">
        <f t="shared" si="31"/>
        <v>64</v>
      </c>
      <c r="O176" s="77">
        <f t="shared" si="31"/>
        <v>244</v>
      </c>
      <c r="P176" s="77">
        <f t="shared" si="31"/>
        <v>408</v>
      </c>
      <c r="Q176" s="77">
        <f t="shared" si="31"/>
        <v>652</v>
      </c>
      <c r="R176" s="135"/>
      <c r="S176" s="136"/>
      <c r="T176" s="136"/>
      <c r="U176" s="137"/>
    </row>
    <row r="177" spans="1:23">
      <c r="A177" s="132"/>
      <c r="B177" s="133"/>
      <c r="C177" s="133"/>
      <c r="D177" s="133"/>
      <c r="E177" s="133"/>
      <c r="F177" s="133"/>
      <c r="G177" s="133"/>
      <c r="H177" s="133"/>
      <c r="I177" s="133"/>
      <c r="J177" s="134"/>
      <c r="K177" s="121">
        <f>SUM(K176:N176)</f>
        <v>244</v>
      </c>
      <c r="L177" s="122"/>
      <c r="M177" s="122"/>
      <c r="N177" s="123"/>
      <c r="O177" s="106">
        <f>SUM(O176:P176)</f>
        <v>652</v>
      </c>
      <c r="P177" s="107"/>
      <c r="Q177" s="108"/>
      <c r="R177" s="138"/>
      <c r="S177" s="139"/>
      <c r="T177" s="139"/>
      <c r="U177" s="140"/>
      <c r="W177" s="64"/>
    </row>
    <row r="178" spans="1:23" ht="189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4"/>
      <c r="L178" s="14"/>
      <c r="M178" s="14"/>
      <c r="N178" s="14"/>
      <c r="O178" s="15"/>
      <c r="P178" s="15"/>
      <c r="Q178" s="15"/>
      <c r="R178" s="16"/>
      <c r="S178" s="16"/>
      <c r="T178" s="16"/>
      <c r="U178" s="16"/>
    </row>
    <row r="179" spans="1:23" ht="19.5" customHeight="1">
      <c r="A179" s="119" t="s">
        <v>55</v>
      </c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</row>
    <row r="180" spans="1:23" ht="28.5" customHeight="1">
      <c r="A180" s="117" t="s">
        <v>30</v>
      </c>
      <c r="B180" s="165" t="s">
        <v>29</v>
      </c>
      <c r="C180" s="166"/>
      <c r="D180" s="166"/>
      <c r="E180" s="166"/>
      <c r="F180" s="166"/>
      <c r="G180" s="166"/>
      <c r="H180" s="166"/>
      <c r="I180" s="167"/>
      <c r="J180" s="115" t="s">
        <v>43</v>
      </c>
      <c r="K180" s="124" t="s">
        <v>27</v>
      </c>
      <c r="L180" s="124"/>
      <c r="M180" s="124"/>
      <c r="N180" s="124"/>
      <c r="O180" s="124" t="s">
        <v>44</v>
      </c>
      <c r="P180" s="125"/>
      <c r="Q180" s="125"/>
      <c r="R180" s="124" t="s">
        <v>26</v>
      </c>
      <c r="S180" s="124"/>
      <c r="T180" s="124"/>
      <c r="U180" s="124" t="s">
        <v>25</v>
      </c>
    </row>
    <row r="181" spans="1:23" ht="16.5" customHeight="1">
      <c r="A181" s="118"/>
      <c r="B181" s="168"/>
      <c r="C181" s="169"/>
      <c r="D181" s="169"/>
      <c r="E181" s="169"/>
      <c r="F181" s="169"/>
      <c r="G181" s="169"/>
      <c r="H181" s="169"/>
      <c r="I181" s="170"/>
      <c r="J181" s="116"/>
      <c r="K181" s="4" t="s">
        <v>31</v>
      </c>
      <c r="L181" s="4" t="s">
        <v>32</v>
      </c>
      <c r="M181" s="47" t="s">
        <v>99</v>
      </c>
      <c r="N181" s="4" t="s">
        <v>100</v>
      </c>
      <c r="O181" s="4" t="s">
        <v>36</v>
      </c>
      <c r="P181" s="4" t="s">
        <v>8</v>
      </c>
      <c r="Q181" s="4" t="s">
        <v>33</v>
      </c>
      <c r="R181" s="4" t="s">
        <v>34</v>
      </c>
      <c r="S181" s="4" t="s">
        <v>31</v>
      </c>
      <c r="T181" s="4" t="s">
        <v>35</v>
      </c>
      <c r="U181" s="124"/>
    </row>
    <row r="182" spans="1:23" ht="18.75" customHeight="1">
      <c r="A182" s="112" t="s">
        <v>56</v>
      </c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</row>
    <row r="183" spans="1:23">
      <c r="A183" s="52" t="s">
        <v>244</v>
      </c>
      <c r="B183" s="105" t="s">
        <v>247</v>
      </c>
      <c r="C183" s="105"/>
      <c r="D183" s="105"/>
      <c r="E183" s="105"/>
      <c r="F183" s="105"/>
      <c r="G183" s="105"/>
      <c r="H183" s="105"/>
      <c r="I183" s="105"/>
      <c r="J183" s="57">
        <v>3</v>
      </c>
      <c r="K183" s="57">
        <v>2</v>
      </c>
      <c r="L183" s="57">
        <v>0</v>
      </c>
      <c r="M183" s="57">
        <v>0</v>
      </c>
      <c r="N183" s="57">
        <v>1</v>
      </c>
      <c r="O183" s="56">
        <f>K183+L183+M183+N183</f>
        <v>3</v>
      </c>
      <c r="P183" s="56">
        <f>Q183-O183</f>
        <v>2</v>
      </c>
      <c r="Q183" s="56">
        <f>ROUND(PRODUCT(J183,25)/14,0)</f>
        <v>5</v>
      </c>
      <c r="R183" s="26"/>
      <c r="S183" s="26" t="s">
        <v>31</v>
      </c>
      <c r="T183" s="27"/>
      <c r="U183" s="12" t="s">
        <v>39</v>
      </c>
    </row>
    <row r="184" spans="1:23">
      <c r="A184" s="52" t="s">
        <v>245</v>
      </c>
      <c r="B184" s="105" t="s">
        <v>248</v>
      </c>
      <c r="C184" s="105"/>
      <c r="D184" s="105"/>
      <c r="E184" s="105"/>
      <c r="F184" s="105"/>
      <c r="G184" s="105"/>
      <c r="H184" s="105"/>
      <c r="I184" s="105"/>
      <c r="J184" s="57">
        <v>4</v>
      </c>
      <c r="K184" s="57">
        <v>2</v>
      </c>
      <c r="L184" s="57">
        <v>0</v>
      </c>
      <c r="M184" s="57">
        <v>2</v>
      </c>
      <c r="N184" s="57">
        <v>0</v>
      </c>
      <c r="O184" s="56">
        <f>K184+L184+M184+N184</f>
        <v>4</v>
      </c>
      <c r="P184" s="56">
        <f>Q184-O184</f>
        <v>3</v>
      </c>
      <c r="Q184" s="56">
        <f>ROUND(PRODUCT(J184,25)/14,0)</f>
        <v>7</v>
      </c>
      <c r="R184" s="26"/>
      <c r="S184" s="26" t="s">
        <v>31</v>
      </c>
      <c r="T184" s="27"/>
      <c r="U184" s="12" t="s">
        <v>39</v>
      </c>
    </row>
    <row r="185" spans="1:23">
      <c r="A185" s="53" t="s">
        <v>246</v>
      </c>
      <c r="B185" s="105" t="s">
        <v>249</v>
      </c>
      <c r="C185" s="105"/>
      <c r="D185" s="105"/>
      <c r="E185" s="105"/>
      <c r="F185" s="105"/>
      <c r="G185" s="105"/>
      <c r="H185" s="105"/>
      <c r="I185" s="105"/>
      <c r="J185" s="57">
        <v>3</v>
      </c>
      <c r="K185" s="57">
        <v>1</v>
      </c>
      <c r="L185" s="57">
        <v>0</v>
      </c>
      <c r="M185" s="57">
        <v>2</v>
      </c>
      <c r="N185" s="57">
        <v>0</v>
      </c>
      <c r="O185" s="56">
        <f>K185+L185+M185+N185</f>
        <v>3</v>
      </c>
      <c r="P185" s="56">
        <f>Q185-O185</f>
        <v>2</v>
      </c>
      <c r="Q185" s="56">
        <f>ROUND(PRODUCT(J185,25)/14,0)</f>
        <v>5</v>
      </c>
      <c r="R185" s="26"/>
      <c r="S185" s="26" t="s">
        <v>31</v>
      </c>
      <c r="T185" s="27"/>
      <c r="U185" s="12" t="s">
        <v>39</v>
      </c>
    </row>
    <row r="186" spans="1:23" ht="18" customHeight="1">
      <c r="A186" s="126" t="s">
        <v>57</v>
      </c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8"/>
      <c r="W186" s="64"/>
    </row>
    <row r="187" spans="1:23" ht="25.5" customHeight="1">
      <c r="A187" s="52" t="s">
        <v>250</v>
      </c>
      <c r="B187" s="164" t="s">
        <v>264</v>
      </c>
      <c r="C187" s="164"/>
      <c r="D187" s="164"/>
      <c r="E187" s="164"/>
      <c r="F187" s="164"/>
      <c r="G187" s="164"/>
      <c r="H187" s="164"/>
      <c r="I187" s="164"/>
      <c r="J187" s="60">
        <v>3</v>
      </c>
      <c r="K187" s="60">
        <v>0</v>
      </c>
      <c r="L187" s="60">
        <v>2</v>
      </c>
      <c r="M187" s="60">
        <v>0</v>
      </c>
      <c r="N187" s="60">
        <v>1</v>
      </c>
      <c r="O187" s="56">
        <f>K187+L187+M187+N187</f>
        <v>3</v>
      </c>
      <c r="P187" s="56">
        <f>Q187-O187</f>
        <v>2</v>
      </c>
      <c r="Q187" s="56">
        <f>ROUND(PRODUCT(J187,25)/14,0)</f>
        <v>5</v>
      </c>
      <c r="R187" s="26"/>
      <c r="S187" s="26" t="s">
        <v>31</v>
      </c>
      <c r="T187" s="27"/>
      <c r="U187" s="12" t="s">
        <v>42</v>
      </c>
    </row>
    <row r="188" spans="1:23" ht="27" customHeight="1">
      <c r="A188" s="52" t="s">
        <v>251</v>
      </c>
      <c r="B188" s="164" t="s">
        <v>253</v>
      </c>
      <c r="C188" s="164"/>
      <c r="D188" s="164"/>
      <c r="E188" s="164"/>
      <c r="F188" s="164"/>
      <c r="G188" s="164"/>
      <c r="H188" s="164"/>
      <c r="I188" s="164"/>
      <c r="J188" s="60">
        <v>3</v>
      </c>
      <c r="K188" s="60">
        <v>0</v>
      </c>
      <c r="L188" s="60">
        <v>0</v>
      </c>
      <c r="M188" s="60">
        <v>2</v>
      </c>
      <c r="N188" s="60">
        <v>0</v>
      </c>
      <c r="O188" s="56">
        <f>K188+L188+M188+N188</f>
        <v>2</v>
      </c>
      <c r="P188" s="56">
        <f>Q188-O188</f>
        <v>3</v>
      </c>
      <c r="Q188" s="56">
        <f>ROUND(PRODUCT(J188,25)/14,0)</f>
        <v>5</v>
      </c>
      <c r="R188" s="26"/>
      <c r="S188" s="26" t="s">
        <v>31</v>
      </c>
      <c r="T188" s="27"/>
      <c r="U188" s="12" t="s">
        <v>39</v>
      </c>
    </row>
    <row r="189" spans="1:23" ht="18.75" customHeight="1">
      <c r="A189" s="109" t="s">
        <v>58</v>
      </c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1"/>
    </row>
    <row r="190" spans="1:23">
      <c r="A190" s="52" t="s">
        <v>254</v>
      </c>
      <c r="B190" s="105" t="s">
        <v>255</v>
      </c>
      <c r="C190" s="105"/>
      <c r="D190" s="105"/>
      <c r="E190" s="105"/>
      <c r="F190" s="105"/>
      <c r="G190" s="105"/>
      <c r="H190" s="105"/>
      <c r="I190" s="105"/>
      <c r="J190" s="57">
        <v>3</v>
      </c>
      <c r="K190" s="57">
        <v>1</v>
      </c>
      <c r="L190" s="57">
        <v>0</v>
      </c>
      <c r="M190" s="57">
        <v>1</v>
      </c>
      <c r="N190" s="57">
        <v>0</v>
      </c>
      <c r="O190" s="56">
        <f>K190+L190+M190+N190</f>
        <v>2</v>
      </c>
      <c r="P190" s="56">
        <v>3</v>
      </c>
      <c r="Q190" s="56">
        <v>5</v>
      </c>
      <c r="R190" s="26"/>
      <c r="S190" s="26" t="s">
        <v>31</v>
      </c>
      <c r="T190" s="27"/>
      <c r="U190" s="12" t="s">
        <v>42</v>
      </c>
    </row>
    <row r="191" spans="1:23" ht="27" customHeight="1">
      <c r="A191" s="158" t="s">
        <v>53</v>
      </c>
      <c r="B191" s="159"/>
      <c r="C191" s="159"/>
      <c r="D191" s="159"/>
      <c r="E191" s="159"/>
      <c r="F191" s="159"/>
      <c r="G191" s="159"/>
      <c r="H191" s="159"/>
      <c r="I191" s="160"/>
      <c r="J191" s="55">
        <f>SUM(J183,J187,J190)</f>
        <v>9</v>
      </c>
      <c r="K191" s="55">
        <f t="shared" ref="K191:Q191" si="32">SUM(K183,K187,K190)</f>
        <v>3</v>
      </c>
      <c r="L191" s="55">
        <f t="shared" si="32"/>
        <v>2</v>
      </c>
      <c r="M191" s="55">
        <f t="shared" si="32"/>
        <v>1</v>
      </c>
      <c r="N191" s="55">
        <f t="shared" si="32"/>
        <v>2</v>
      </c>
      <c r="O191" s="55">
        <f t="shared" si="32"/>
        <v>8</v>
      </c>
      <c r="P191" s="55">
        <f t="shared" si="32"/>
        <v>7</v>
      </c>
      <c r="Q191" s="55">
        <f t="shared" si="32"/>
        <v>15</v>
      </c>
      <c r="R191" s="55">
        <f>COUNTIF(R183,"E")+COUNTIF(R187,"E")+COUNTIF(R190,"E")</f>
        <v>0</v>
      </c>
      <c r="S191" s="55">
        <f>COUNTIF(S183,"C")+COUNTIF(S187,"C")+COUNTIF(S190,"C")</f>
        <v>3</v>
      </c>
      <c r="T191" s="55">
        <f>COUNTIF(T183,"VP")+COUNTIF(T187,"VP")+COUNTIF(T190,"VP")</f>
        <v>0</v>
      </c>
      <c r="U191" s="62">
        <f>6/(38 + 6)</f>
        <v>0.13636363636363635</v>
      </c>
    </row>
    <row r="192" spans="1:23" ht="16.5" customHeight="1">
      <c r="A192" s="161" t="s">
        <v>54</v>
      </c>
      <c r="B192" s="162"/>
      <c r="C192" s="162"/>
      <c r="D192" s="162"/>
      <c r="E192" s="162"/>
      <c r="F192" s="162"/>
      <c r="G192" s="162"/>
      <c r="H192" s="162"/>
      <c r="I192" s="162"/>
      <c r="J192" s="163"/>
      <c r="K192" s="23">
        <f>SUM(K183,K187)*14+K190*12</f>
        <v>40</v>
      </c>
      <c r="L192" s="23">
        <f t="shared" ref="L192:Q192" si="33">SUM(L183,L187)*14+L190*12</f>
        <v>28</v>
      </c>
      <c r="M192" s="23">
        <f t="shared" si="33"/>
        <v>12</v>
      </c>
      <c r="N192" s="23">
        <f t="shared" si="33"/>
        <v>28</v>
      </c>
      <c r="O192" s="23">
        <f t="shared" si="33"/>
        <v>108</v>
      </c>
      <c r="P192" s="23">
        <f t="shared" si="33"/>
        <v>92</v>
      </c>
      <c r="Q192" s="23">
        <f t="shared" si="33"/>
        <v>200</v>
      </c>
      <c r="R192" s="175"/>
      <c r="S192" s="176"/>
      <c r="T192" s="176"/>
      <c r="U192" s="177"/>
    </row>
    <row r="193" spans="1:23" ht="15" customHeight="1">
      <c r="A193" s="158"/>
      <c r="B193" s="159"/>
      <c r="C193" s="159"/>
      <c r="D193" s="159"/>
      <c r="E193" s="159"/>
      <c r="F193" s="159"/>
      <c r="G193" s="159"/>
      <c r="H193" s="159"/>
      <c r="I193" s="159"/>
      <c r="J193" s="160"/>
      <c r="K193" s="172">
        <f>SUM(K192:N192)</f>
        <v>108</v>
      </c>
      <c r="L193" s="173"/>
      <c r="M193" s="173"/>
      <c r="N193" s="174"/>
      <c r="O193" s="106">
        <f>SUM(O192:P192)</f>
        <v>200</v>
      </c>
      <c r="P193" s="107"/>
      <c r="Q193" s="108"/>
      <c r="R193" s="178"/>
      <c r="S193" s="179"/>
      <c r="T193" s="179"/>
      <c r="U193" s="180"/>
      <c r="W193" s="64"/>
    </row>
    <row r="194" spans="1:23" ht="1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4"/>
      <c r="L194" s="14"/>
      <c r="M194" s="14"/>
      <c r="N194" s="14"/>
      <c r="O194" s="17"/>
      <c r="P194" s="17"/>
      <c r="Q194" s="17"/>
      <c r="R194" s="17"/>
      <c r="S194" s="17"/>
      <c r="T194" s="17"/>
      <c r="U194" s="17"/>
    </row>
    <row r="195" spans="1:23" ht="12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4"/>
      <c r="L195" s="14"/>
      <c r="M195" s="14"/>
      <c r="N195" s="14"/>
      <c r="O195" s="17"/>
      <c r="P195" s="17"/>
      <c r="Q195" s="17"/>
      <c r="R195" s="17"/>
      <c r="S195" s="17"/>
      <c r="T195" s="17"/>
      <c r="U195" s="17"/>
    </row>
    <row r="196" spans="1:23" ht="24" customHeight="1">
      <c r="A196" s="119" t="s">
        <v>59</v>
      </c>
      <c r="B196" s="120"/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</row>
    <row r="197" spans="1:23" ht="16.5" customHeight="1">
      <c r="A197" s="113" t="s">
        <v>62</v>
      </c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</row>
    <row r="198" spans="1:23" ht="34.5" customHeight="1">
      <c r="A198" s="113" t="s">
        <v>30</v>
      </c>
      <c r="B198" s="113" t="s">
        <v>29</v>
      </c>
      <c r="C198" s="113"/>
      <c r="D198" s="113"/>
      <c r="E198" s="113"/>
      <c r="F198" s="113"/>
      <c r="G198" s="113"/>
      <c r="H198" s="113"/>
      <c r="I198" s="113"/>
      <c r="J198" s="104" t="s">
        <v>43</v>
      </c>
      <c r="K198" s="104" t="s">
        <v>27</v>
      </c>
      <c r="L198" s="104"/>
      <c r="M198" s="104"/>
      <c r="N198" s="104"/>
      <c r="O198" s="104" t="s">
        <v>44</v>
      </c>
      <c r="P198" s="104"/>
      <c r="Q198" s="104"/>
      <c r="R198" s="104" t="s">
        <v>26</v>
      </c>
      <c r="S198" s="104"/>
      <c r="T198" s="104"/>
      <c r="U198" s="104" t="s">
        <v>25</v>
      </c>
    </row>
    <row r="199" spans="1:23">
      <c r="A199" s="113"/>
      <c r="B199" s="113"/>
      <c r="C199" s="113"/>
      <c r="D199" s="113"/>
      <c r="E199" s="113"/>
      <c r="F199" s="113"/>
      <c r="G199" s="113"/>
      <c r="H199" s="113"/>
      <c r="I199" s="113"/>
      <c r="J199" s="104"/>
      <c r="K199" s="4" t="s">
        <v>31</v>
      </c>
      <c r="L199" s="4" t="s">
        <v>32</v>
      </c>
      <c r="M199" s="47" t="s">
        <v>99</v>
      </c>
      <c r="N199" s="4" t="s">
        <v>100</v>
      </c>
      <c r="O199" s="29" t="s">
        <v>36</v>
      </c>
      <c r="P199" s="29" t="s">
        <v>8</v>
      </c>
      <c r="Q199" s="29" t="s">
        <v>33</v>
      </c>
      <c r="R199" s="29" t="s">
        <v>34</v>
      </c>
      <c r="S199" s="29" t="s">
        <v>31</v>
      </c>
      <c r="T199" s="29" t="s">
        <v>35</v>
      </c>
      <c r="U199" s="104"/>
    </row>
    <row r="200" spans="1:23" ht="17.25" customHeight="1">
      <c r="A200" s="186" t="s">
        <v>60</v>
      </c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8"/>
    </row>
    <row r="201" spans="1:23">
      <c r="A201" s="31" t="str">
        <f t="shared" ref="A201:A217" si="34">IF(ISNA(INDEX($A$37:$U$193,MATCH($B201,$B$37:$B$193,0),1)),"",INDEX($A$37:$U$193,MATCH($B201,$B$37:$B$193,0),1))</f>
        <v>MLE5004</v>
      </c>
      <c r="B201" s="100" t="s">
        <v>104</v>
      </c>
      <c r="C201" s="100"/>
      <c r="D201" s="100"/>
      <c r="E201" s="100"/>
      <c r="F201" s="100"/>
      <c r="G201" s="100"/>
      <c r="H201" s="100"/>
      <c r="I201" s="100"/>
      <c r="J201" s="20">
        <f t="shared" ref="J201:J217" si="35">IF(ISNA(INDEX($A$37:$U$193,MATCH($B201,$B$37:$B$193,0),10)),"",INDEX($A$37:$U$193,MATCH($B201,$B$37:$B$193,0),10))</f>
        <v>6</v>
      </c>
      <c r="K201" s="20">
        <f t="shared" ref="K201:K217" si="36">IF(ISNA(INDEX($A$37:$U$193,MATCH($B201,$B$37:$B$193,0),11)),"",INDEX($A$37:$U$193,MATCH($B201,$B$37:$B$193,0),11))</f>
        <v>2</v>
      </c>
      <c r="L201" s="20">
        <f t="shared" ref="L201:L217" si="37">IF(ISNA(INDEX($A$37:$U$193,MATCH($B201,$B$37:$B$193,0),11)),"",INDEX($A$37:$U$193,MATCH($B201,$B$37:$B$193,0),12))</f>
        <v>1</v>
      </c>
      <c r="M201" s="20">
        <f t="shared" ref="M201:M217" si="38">IF(ISNA(INDEX($A$37:$U$193,MATCH($B201,$B$37:$B$193,0),12)),"",INDEX($A$37:$U$193,MATCH($B201,$B$37:$B$193,0),13))</f>
        <v>2</v>
      </c>
      <c r="N201" s="20">
        <f t="shared" ref="N201:N217" si="39">IF(ISNA(INDEX($A$37:$U$193,MATCH($B201,$B$37:$B$193,0),13)),"",INDEX($A$37:$U$193,MATCH($B201,$B$37:$B$193,0),14))</f>
        <v>0</v>
      </c>
      <c r="O201" s="20">
        <f t="shared" ref="O201:O217" si="40">IF(ISNA(INDEX($A$37:$U$193,MATCH($B201,$B$37:$B$193,0),14)),"",INDEX($A$37:$U$193,MATCH($B201,$B$37:$B$193,0),15))</f>
        <v>5</v>
      </c>
      <c r="P201" s="20">
        <f t="shared" ref="P201:P217" si="41">IF(ISNA(INDEX($A$37:$U$193,MATCH($B201,$B$37:$B$193,0),15)),"",INDEX($A$37:$U$193,MATCH($B201,$B$37:$B$193,0),16))</f>
        <v>6</v>
      </c>
      <c r="Q201" s="20">
        <f t="shared" ref="Q201:Q217" si="42">IF(ISNA(INDEX($A$37:$U$193,MATCH($B201,$B$37:$B$193,0),16)),"",INDEX($A$37:$U$193,MATCH($B201,$B$37:$B$193,0),17))</f>
        <v>11</v>
      </c>
      <c r="R201" s="28" t="str">
        <f t="shared" ref="R201:R217" si="43">IF(ISNA(INDEX($A$37:$U$193,MATCH($B201,$B$37:$B$193,0),17)),"",INDEX($A$37:$U$193,MATCH($B201,$B$37:$B$193,0),18))</f>
        <v>E</v>
      </c>
      <c r="S201" s="28">
        <f t="shared" ref="S201:S217" si="44">IF(ISNA(INDEX($A$37:$U$193,MATCH($B201,$B$37:$B$193,0),18)),"",INDEX($A$37:$U$193,MATCH($B201,$B$37:$B$193,0),19))</f>
        <v>0</v>
      </c>
      <c r="T201" s="28">
        <f t="shared" ref="T201:T217" si="45">IF(ISNA(INDEX($A$37:$U$193,MATCH($B201,$B$37:$B$193,0),19)),"",INDEX($A$37:$U$193,MATCH($B201,$B$37:$B$193,0),20))</f>
        <v>0</v>
      </c>
      <c r="U201" s="59" t="s">
        <v>257</v>
      </c>
    </row>
    <row r="202" spans="1:23">
      <c r="A202" s="31" t="str">
        <f t="shared" si="34"/>
        <v>MLE5055</v>
      </c>
      <c r="B202" s="100" t="s">
        <v>106</v>
      </c>
      <c r="C202" s="100"/>
      <c r="D202" s="100"/>
      <c r="E202" s="100"/>
      <c r="F202" s="100"/>
      <c r="G202" s="100"/>
      <c r="H202" s="100"/>
      <c r="I202" s="100"/>
      <c r="J202" s="20">
        <f t="shared" si="35"/>
        <v>6</v>
      </c>
      <c r="K202" s="20">
        <f t="shared" si="36"/>
        <v>2</v>
      </c>
      <c r="L202" s="20">
        <f t="shared" si="37"/>
        <v>2</v>
      </c>
      <c r="M202" s="20">
        <f t="shared" si="38"/>
        <v>0</v>
      </c>
      <c r="N202" s="20">
        <f t="shared" si="39"/>
        <v>0</v>
      </c>
      <c r="O202" s="20">
        <f t="shared" si="40"/>
        <v>4</v>
      </c>
      <c r="P202" s="20">
        <f t="shared" si="41"/>
        <v>7</v>
      </c>
      <c r="Q202" s="20">
        <f t="shared" si="42"/>
        <v>11</v>
      </c>
      <c r="R202" s="28" t="str">
        <f t="shared" si="43"/>
        <v>E</v>
      </c>
      <c r="S202" s="28">
        <f t="shared" si="44"/>
        <v>0</v>
      </c>
      <c r="T202" s="28">
        <f t="shared" si="45"/>
        <v>0</v>
      </c>
      <c r="U202" s="59" t="s">
        <v>257</v>
      </c>
    </row>
    <row r="203" spans="1:23">
      <c r="A203" s="31" t="str">
        <f t="shared" si="34"/>
        <v>MLR7005</v>
      </c>
      <c r="B203" s="100" t="s">
        <v>247</v>
      </c>
      <c r="C203" s="100"/>
      <c r="D203" s="100"/>
      <c r="E203" s="100"/>
      <c r="F203" s="100"/>
      <c r="G203" s="100"/>
      <c r="H203" s="100"/>
      <c r="I203" s="100"/>
      <c r="J203" s="20">
        <f t="shared" si="35"/>
        <v>3</v>
      </c>
      <c r="K203" s="20">
        <f t="shared" si="36"/>
        <v>2</v>
      </c>
      <c r="L203" s="20">
        <f t="shared" si="37"/>
        <v>0</v>
      </c>
      <c r="M203" s="20">
        <f t="shared" si="38"/>
        <v>0</v>
      </c>
      <c r="N203" s="20">
        <f t="shared" si="39"/>
        <v>1</v>
      </c>
      <c r="O203" s="20">
        <f t="shared" si="40"/>
        <v>3</v>
      </c>
      <c r="P203" s="20">
        <f t="shared" si="41"/>
        <v>2</v>
      </c>
      <c r="Q203" s="20">
        <f t="shared" si="42"/>
        <v>5</v>
      </c>
      <c r="R203" s="28">
        <f t="shared" si="43"/>
        <v>0</v>
      </c>
      <c r="S203" s="28" t="str">
        <f t="shared" si="44"/>
        <v>C</v>
      </c>
      <c r="T203" s="28">
        <f t="shared" si="45"/>
        <v>0</v>
      </c>
      <c r="U203" s="59" t="s">
        <v>259</v>
      </c>
    </row>
    <row r="204" spans="1:23">
      <c r="A204" s="31" t="str">
        <f t="shared" si="34"/>
        <v>MLM7006</v>
      </c>
      <c r="B204" s="100" t="s">
        <v>248</v>
      </c>
      <c r="C204" s="100"/>
      <c r="D204" s="100"/>
      <c r="E204" s="100"/>
      <c r="F204" s="100"/>
      <c r="G204" s="100"/>
      <c r="H204" s="100"/>
      <c r="I204" s="100"/>
      <c r="J204" s="20">
        <f t="shared" si="35"/>
        <v>4</v>
      </c>
      <c r="K204" s="20">
        <f t="shared" si="36"/>
        <v>2</v>
      </c>
      <c r="L204" s="20">
        <f t="shared" si="37"/>
        <v>0</v>
      </c>
      <c r="M204" s="20">
        <f t="shared" si="38"/>
        <v>2</v>
      </c>
      <c r="N204" s="20">
        <f t="shared" si="39"/>
        <v>0</v>
      </c>
      <c r="O204" s="20">
        <f t="shared" si="40"/>
        <v>4</v>
      </c>
      <c r="P204" s="20">
        <f t="shared" si="41"/>
        <v>3</v>
      </c>
      <c r="Q204" s="20">
        <f t="shared" si="42"/>
        <v>7</v>
      </c>
      <c r="R204" s="28">
        <f t="shared" si="43"/>
        <v>0</v>
      </c>
      <c r="S204" s="28" t="str">
        <f t="shared" si="44"/>
        <v>C</v>
      </c>
      <c r="T204" s="28">
        <f t="shared" si="45"/>
        <v>0</v>
      </c>
      <c r="U204" s="59" t="s">
        <v>259</v>
      </c>
    </row>
    <row r="205" spans="1:23">
      <c r="A205" s="31" t="str">
        <f t="shared" si="34"/>
        <v>MLR5076</v>
      </c>
      <c r="B205" s="100" t="s">
        <v>249</v>
      </c>
      <c r="C205" s="100"/>
      <c r="D205" s="100"/>
      <c r="E205" s="100"/>
      <c r="F205" s="100"/>
      <c r="G205" s="100"/>
      <c r="H205" s="100"/>
      <c r="I205" s="100"/>
      <c r="J205" s="20">
        <f t="shared" si="35"/>
        <v>3</v>
      </c>
      <c r="K205" s="20">
        <f t="shared" si="36"/>
        <v>1</v>
      </c>
      <c r="L205" s="20">
        <f t="shared" si="37"/>
        <v>0</v>
      </c>
      <c r="M205" s="20">
        <f t="shared" si="38"/>
        <v>2</v>
      </c>
      <c r="N205" s="20">
        <f t="shared" si="39"/>
        <v>0</v>
      </c>
      <c r="O205" s="20">
        <f t="shared" si="40"/>
        <v>3</v>
      </c>
      <c r="P205" s="20">
        <f t="shared" si="41"/>
        <v>2</v>
      </c>
      <c r="Q205" s="20">
        <f t="shared" si="42"/>
        <v>5</v>
      </c>
      <c r="R205" s="28">
        <f t="shared" si="43"/>
        <v>0</v>
      </c>
      <c r="S205" s="28" t="str">
        <f t="shared" si="44"/>
        <v>C</v>
      </c>
      <c r="T205" s="28">
        <f t="shared" si="45"/>
        <v>0</v>
      </c>
      <c r="U205" s="59" t="s">
        <v>259</v>
      </c>
    </row>
    <row r="206" spans="1:23">
      <c r="A206" s="31" t="str">
        <f t="shared" si="34"/>
        <v>MLE5007</v>
      </c>
      <c r="B206" s="100" t="s">
        <v>109</v>
      </c>
      <c r="C206" s="100"/>
      <c r="D206" s="100"/>
      <c r="E206" s="100"/>
      <c r="F206" s="100"/>
      <c r="G206" s="100"/>
      <c r="H206" s="100"/>
      <c r="I206" s="100"/>
      <c r="J206" s="20">
        <f t="shared" si="35"/>
        <v>5</v>
      </c>
      <c r="K206" s="20">
        <f t="shared" si="36"/>
        <v>2</v>
      </c>
      <c r="L206" s="20">
        <f t="shared" si="37"/>
        <v>1</v>
      </c>
      <c r="M206" s="20">
        <f t="shared" si="38"/>
        <v>2</v>
      </c>
      <c r="N206" s="20">
        <f t="shared" si="39"/>
        <v>0</v>
      </c>
      <c r="O206" s="20">
        <f t="shared" si="40"/>
        <v>5</v>
      </c>
      <c r="P206" s="20">
        <f t="shared" si="41"/>
        <v>4</v>
      </c>
      <c r="Q206" s="20">
        <f t="shared" si="42"/>
        <v>9</v>
      </c>
      <c r="R206" s="28" t="str">
        <f t="shared" si="43"/>
        <v>E</v>
      </c>
      <c r="S206" s="28">
        <f t="shared" si="44"/>
        <v>0</v>
      </c>
      <c r="T206" s="28">
        <f t="shared" si="45"/>
        <v>0</v>
      </c>
      <c r="U206" s="59" t="s">
        <v>257</v>
      </c>
    </row>
    <row r="207" spans="1:23">
      <c r="A207" s="31" t="str">
        <f t="shared" si="34"/>
        <v>MLE5022</v>
      </c>
      <c r="B207" s="100" t="s">
        <v>111</v>
      </c>
      <c r="C207" s="100"/>
      <c r="D207" s="100"/>
      <c r="E207" s="100"/>
      <c r="F207" s="100"/>
      <c r="G207" s="100"/>
      <c r="H207" s="100"/>
      <c r="I207" s="100"/>
      <c r="J207" s="20">
        <f t="shared" si="35"/>
        <v>4</v>
      </c>
      <c r="K207" s="20">
        <f t="shared" si="36"/>
        <v>2</v>
      </c>
      <c r="L207" s="20">
        <f t="shared" si="37"/>
        <v>1</v>
      </c>
      <c r="M207" s="20">
        <f t="shared" si="38"/>
        <v>0</v>
      </c>
      <c r="N207" s="20">
        <f t="shared" si="39"/>
        <v>0</v>
      </c>
      <c r="O207" s="20">
        <f t="shared" si="40"/>
        <v>3</v>
      </c>
      <c r="P207" s="20">
        <f t="shared" si="41"/>
        <v>4</v>
      </c>
      <c r="Q207" s="20">
        <f t="shared" si="42"/>
        <v>7</v>
      </c>
      <c r="R207" s="28" t="str">
        <f t="shared" si="43"/>
        <v>E</v>
      </c>
      <c r="S207" s="28">
        <f t="shared" si="44"/>
        <v>0</v>
      </c>
      <c r="T207" s="28">
        <f t="shared" si="45"/>
        <v>0</v>
      </c>
      <c r="U207" s="59" t="s">
        <v>257</v>
      </c>
    </row>
    <row r="208" spans="1:23">
      <c r="A208" s="31" t="str">
        <f t="shared" si="34"/>
        <v>MLE5025</v>
      </c>
      <c r="B208" s="100" t="s">
        <v>114</v>
      </c>
      <c r="C208" s="100"/>
      <c r="D208" s="100"/>
      <c r="E208" s="100"/>
      <c r="F208" s="100"/>
      <c r="G208" s="100"/>
      <c r="H208" s="100"/>
      <c r="I208" s="100"/>
      <c r="J208" s="20">
        <f t="shared" si="35"/>
        <v>5</v>
      </c>
      <c r="K208" s="20">
        <f t="shared" si="36"/>
        <v>2</v>
      </c>
      <c r="L208" s="20">
        <f t="shared" si="37"/>
        <v>1</v>
      </c>
      <c r="M208" s="20">
        <f t="shared" si="38"/>
        <v>1</v>
      </c>
      <c r="N208" s="20">
        <f t="shared" si="39"/>
        <v>0</v>
      </c>
      <c r="O208" s="20">
        <f t="shared" si="40"/>
        <v>4</v>
      </c>
      <c r="P208" s="20">
        <f t="shared" si="41"/>
        <v>5</v>
      </c>
      <c r="Q208" s="20">
        <f t="shared" si="42"/>
        <v>9</v>
      </c>
      <c r="R208" s="28">
        <f t="shared" si="43"/>
        <v>0</v>
      </c>
      <c r="S208" s="28" t="str">
        <f t="shared" si="44"/>
        <v>C</v>
      </c>
      <c r="T208" s="28">
        <f t="shared" si="45"/>
        <v>0</v>
      </c>
      <c r="U208" s="59" t="s">
        <v>257</v>
      </c>
    </row>
    <row r="209" spans="1:23" ht="26.25" customHeight="1">
      <c r="A209" s="31" t="str">
        <f t="shared" si="34"/>
        <v>MLR2002</v>
      </c>
      <c r="B209" s="101" t="s">
        <v>253</v>
      </c>
      <c r="C209" s="102"/>
      <c r="D209" s="102"/>
      <c r="E209" s="102"/>
      <c r="F209" s="102"/>
      <c r="G209" s="102"/>
      <c r="H209" s="102"/>
      <c r="I209" s="103"/>
      <c r="J209" s="20">
        <f t="shared" si="35"/>
        <v>3</v>
      </c>
      <c r="K209" s="20">
        <f t="shared" si="36"/>
        <v>0</v>
      </c>
      <c r="L209" s="20">
        <f t="shared" si="37"/>
        <v>0</v>
      </c>
      <c r="M209" s="20">
        <f t="shared" si="38"/>
        <v>2</v>
      </c>
      <c r="N209" s="20">
        <f t="shared" si="39"/>
        <v>0</v>
      </c>
      <c r="O209" s="20">
        <f t="shared" si="40"/>
        <v>2</v>
      </c>
      <c r="P209" s="20">
        <f t="shared" si="41"/>
        <v>3</v>
      </c>
      <c r="Q209" s="20">
        <f t="shared" si="42"/>
        <v>5</v>
      </c>
      <c r="R209" s="28">
        <f t="shared" si="43"/>
        <v>0</v>
      </c>
      <c r="S209" s="28" t="str">
        <f t="shared" si="44"/>
        <v>C</v>
      </c>
      <c r="T209" s="28">
        <f t="shared" si="45"/>
        <v>0</v>
      </c>
      <c r="U209" s="59" t="s">
        <v>259</v>
      </c>
    </row>
    <row r="210" spans="1:23">
      <c r="A210" s="78" t="str">
        <f t="shared" si="34"/>
        <v>MLE5002</v>
      </c>
      <c r="B210" s="141" t="s">
        <v>118</v>
      </c>
      <c r="C210" s="141"/>
      <c r="D210" s="141"/>
      <c r="E210" s="141"/>
      <c r="F210" s="141"/>
      <c r="G210" s="141"/>
      <c r="H210" s="141"/>
      <c r="I210" s="141"/>
      <c r="J210" s="66">
        <f t="shared" si="35"/>
        <v>6</v>
      </c>
      <c r="K210" s="66">
        <f t="shared" si="36"/>
        <v>2</v>
      </c>
      <c r="L210" s="66">
        <f t="shared" si="37"/>
        <v>0</v>
      </c>
      <c r="M210" s="66">
        <f t="shared" si="38"/>
        <v>2</v>
      </c>
      <c r="N210" s="66">
        <f t="shared" si="39"/>
        <v>1</v>
      </c>
      <c r="O210" s="66">
        <f t="shared" si="40"/>
        <v>5</v>
      </c>
      <c r="P210" s="66">
        <f t="shared" si="41"/>
        <v>6</v>
      </c>
      <c r="Q210" s="66">
        <f t="shared" si="42"/>
        <v>11</v>
      </c>
      <c r="R210" s="79" t="str">
        <f t="shared" si="43"/>
        <v>E</v>
      </c>
      <c r="S210" s="79">
        <f t="shared" si="44"/>
        <v>0</v>
      </c>
      <c r="T210" s="79">
        <f t="shared" si="45"/>
        <v>0</v>
      </c>
      <c r="U210" s="80" t="s">
        <v>257</v>
      </c>
    </row>
    <row r="211" spans="1:23">
      <c r="A211" s="78" t="str">
        <f t="shared" si="34"/>
        <v>MLE5027</v>
      </c>
      <c r="B211" s="141" t="s">
        <v>119</v>
      </c>
      <c r="C211" s="141"/>
      <c r="D211" s="141"/>
      <c r="E211" s="141"/>
      <c r="F211" s="141"/>
      <c r="G211" s="141"/>
      <c r="H211" s="141"/>
      <c r="I211" s="141"/>
      <c r="J211" s="66">
        <f t="shared" si="35"/>
        <v>6</v>
      </c>
      <c r="K211" s="66">
        <f t="shared" si="36"/>
        <v>2</v>
      </c>
      <c r="L211" s="66">
        <f t="shared" si="37"/>
        <v>1</v>
      </c>
      <c r="M211" s="66">
        <f t="shared" si="38"/>
        <v>2</v>
      </c>
      <c r="N211" s="66">
        <f t="shared" si="39"/>
        <v>0</v>
      </c>
      <c r="O211" s="66">
        <f t="shared" si="40"/>
        <v>5</v>
      </c>
      <c r="P211" s="66">
        <f t="shared" si="41"/>
        <v>6</v>
      </c>
      <c r="Q211" s="66">
        <f t="shared" si="42"/>
        <v>11</v>
      </c>
      <c r="R211" s="79" t="str">
        <f t="shared" si="43"/>
        <v>E</v>
      </c>
      <c r="S211" s="79">
        <f t="shared" si="44"/>
        <v>0</v>
      </c>
      <c r="T211" s="79">
        <f t="shared" si="45"/>
        <v>0</v>
      </c>
      <c r="U211" s="80" t="s">
        <v>257</v>
      </c>
    </row>
    <row r="212" spans="1:23">
      <c r="A212" s="78" t="str">
        <f t="shared" si="34"/>
        <v>MLE5009</v>
      </c>
      <c r="B212" s="141" t="s">
        <v>120</v>
      </c>
      <c r="C212" s="141"/>
      <c r="D212" s="141"/>
      <c r="E212" s="141"/>
      <c r="F212" s="141"/>
      <c r="G212" s="141"/>
      <c r="H212" s="141"/>
      <c r="I212" s="141"/>
      <c r="J212" s="66">
        <f t="shared" si="35"/>
        <v>6</v>
      </c>
      <c r="K212" s="66">
        <f t="shared" si="36"/>
        <v>2</v>
      </c>
      <c r="L212" s="66">
        <f t="shared" si="37"/>
        <v>1</v>
      </c>
      <c r="M212" s="66">
        <f t="shared" si="38"/>
        <v>1</v>
      </c>
      <c r="N212" s="66">
        <f t="shared" si="39"/>
        <v>0</v>
      </c>
      <c r="O212" s="66">
        <f t="shared" si="40"/>
        <v>4</v>
      </c>
      <c r="P212" s="66">
        <f t="shared" si="41"/>
        <v>7</v>
      </c>
      <c r="Q212" s="66">
        <f t="shared" si="42"/>
        <v>11</v>
      </c>
      <c r="R212" s="79">
        <f t="shared" si="43"/>
        <v>0</v>
      </c>
      <c r="S212" s="79" t="str">
        <f t="shared" si="44"/>
        <v>C</v>
      </c>
      <c r="T212" s="79">
        <f t="shared" si="45"/>
        <v>0</v>
      </c>
      <c r="U212" s="80" t="s">
        <v>257</v>
      </c>
    </row>
    <row r="213" spans="1:23">
      <c r="A213" s="78" t="str">
        <f t="shared" si="34"/>
        <v>MLE5011</v>
      </c>
      <c r="B213" s="141" t="s">
        <v>124</v>
      </c>
      <c r="C213" s="141"/>
      <c r="D213" s="141"/>
      <c r="E213" s="141"/>
      <c r="F213" s="141"/>
      <c r="G213" s="141"/>
      <c r="H213" s="141"/>
      <c r="I213" s="141"/>
      <c r="J213" s="66">
        <f t="shared" si="35"/>
        <v>6</v>
      </c>
      <c r="K213" s="66">
        <f t="shared" si="36"/>
        <v>2</v>
      </c>
      <c r="L213" s="66">
        <f t="shared" si="37"/>
        <v>1</v>
      </c>
      <c r="M213" s="66">
        <f t="shared" si="38"/>
        <v>1</v>
      </c>
      <c r="N213" s="66">
        <f t="shared" si="39"/>
        <v>1</v>
      </c>
      <c r="O213" s="66">
        <f t="shared" si="40"/>
        <v>5</v>
      </c>
      <c r="P213" s="66">
        <f t="shared" si="41"/>
        <v>6</v>
      </c>
      <c r="Q213" s="66">
        <f t="shared" si="42"/>
        <v>11</v>
      </c>
      <c r="R213" s="79" t="str">
        <f t="shared" si="43"/>
        <v>E</v>
      </c>
      <c r="S213" s="79">
        <f t="shared" si="44"/>
        <v>0</v>
      </c>
      <c r="T213" s="79">
        <f t="shared" si="45"/>
        <v>0</v>
      </c>
      <c r="U213" s="80" t="s">
        <v>257</v>
      </c>
    </row>
    <row r="214" spans="1:23">
      <c r="A214" s="78" t="str">
        <f t="shared" si="34"/>
        <v>MLE5013</v>
      </c>
      <c r="B214" s="141" t="s">
        <v>128</v>
      </c>
      <c r="C214" s="141"/>
      <c r="D214" s="141"/>
      <c r="E214" s="141"/>
      <c r="F214" s="141"/>
      <c r="G214" s="141"/>
      <c r="H214" s="141"/>
      <c r="I214" s="141"/>
      <c r="J214" s="66">
        <f t="shared" si="35"/>
        <v>6</v>
      </c>
      <c r="K214" s="66">
        <f t="shared" si="36"/>
        <v>2</v>
      </c>
      <c r="L214" s="66">
        <f t="shared" si="37"/>
        <v>0</v>
      </c>
      <c r="M214" s="66">
        <f t="shared" si="38"/>
        <v>2</v>
      </c>
      <c r="N214" s="66">
        <f t="shared" si="39"/>
        <v>1</v>
      </c>
      <c r="O214" s="66">
        <f t="shared" si="40"/>
        <v>5</v>
      </c>
      <c r="P214" s="66">
        <f t="shared" si="41"/>
        <v>6</v>
      </c>
      <c r="Q214" s="66">
        <f t="shared" si="42"/>
        <v>11</v>
      </c>
      <c r="R214" s="79" t="str">
        <f t="shared" si="43"/>
        <v>E</v>
      </c>
      <c r="S214" s="79">
        <f t="shared" si="44"/>
        <v>0</v>
      </c>
      <c r="T214" s="79">
        <f t="shared" si="45"/>
        <v>0</v>
      </c>
      <c r="U214" s="80" t="s">
        <v>257</v>
      </c>
    </row>
    <row r="215" spans="1:23">
      <c r="A215" s="78" t="str">
        <f t="shared" si="34"/>
        <v>MLE5077</v>
      </c>
      <c r="B215" s="141" t="s">
        <v>133</v>
      </c>
      <c r="C215" s="141"/>
      <c r="D215" s="141"/>
      <c r="E215" s="141"/>
      <c r="F215" s="141"/>
      <c r="G215" s="141"/>
      <c r="H215" s="141"/>
      <c r="I215" s="141"/>
      <c r="J215" s="66">
        <f t="shared" si="35"/>
        <v>6</v>
      </c>
      <c r="K215" s="66">
        <f t="shared" si="36"/>
        <v>2</v>
      </c>
      <c r="L215" s="66">
        <f t="shared" si="37"/>
        <v>1</v>
      </c>
      <c r="M215" s="66">
        <f t="shared" si="38"/>
        <v>2</v>
      </c>
      <c r="N215" s="66">
        <f t="shared" si="39"/>
        <v>1</v>
      </c>
      <c r="O215" s="66">
        <f t="shared" si="40"/>
        <v>6</v>
      </c>
      <c r="P215" s="66">
        <f t="shared" si="41"/>
        <v>5</v>
      </c>
      <c r="Q215" s="66">
        <f t="shared" si="42"/>
        <v>11</v>
      </c>
      <c r="R215" s="79" t="str">
        <f t="shared" si="43"/>
        <v>E</v>
      </c>
      <c r="S215" s="79">
        <f t="shared" si="44"/>
        <v>0</v>
      </c>
      <c r="T215" s="79">
        <f t="shared" si="45"/>
        <v>0</v>
      </c>
      <c r="U215" s="80" t="s">
        <v>257</v>
      </c>
    </row>
    <row r="216" spans="1:23">
      <c r="A216" s="78" t="str">
        <f t="shared" si="34"/>
        <v>MLE5023</v>
      </c>
      <c r="B216" s="152" t="s">
        <v>134</v>
      </c>
      <c r="C216" s="153"/>
      <c r="D216" s="153"/>
      <c r="E216" s="153"/>
      <c r="F216" s="153"/>
      <c r="G216" s="153"/>
      <c r="H216" s="154"/>
      <c r="I216" s="81"/>
      <c r="J216" s="66">
        <f t="shared" si="35"/>
        <v>6</v>
      </c>
      <c r="K216" s="66">
        <f t="shared" si="36"/>
        <v>2</v>
      </c>
      <c r="L216" s="66">
        <f t="shared" si="37"/>
        <v>2</v>
      </c>
      <c r="M216" s="66">
        <f t="shared" si="38"/>
        <v>2</v>
      </c>
      <c r="N216" s="66">
        <f t="shared" si="39"/>
        <v>0</v>
      </c>
      <c r="O216" s="66">
        <f t="shared" si="40"/>
        <v>6</v>
      </c>
      <c r="P216" s="66">
        <f t="shared" si="41"/>
        <v>5</v>
      </c>
      <c r="Q216" s="66">
        <f t="shared" si="42"/>
        <v>11</v>
      </c>
      <c r="R216" s="79" t="str">
        <f t="shared" si="43"/>
        <v>E</v>
      </c>
      <c r="S216" s="79">
        <f t="shared" si="44"/>
        <v>0</v>
      </c>
      <c r="T216" s="79">
        <f t="shared" si="45"/>
        <v>0</v>
      </c>
      <c r="U216" s="80" t="s">
        <v>257</v>
      </c>
    </row>
    <row r="217" spans="1:23">
      <c r="A217" s="78" t="str">
        <f t="shared" si="34"/>
        <v>MLE5012</v>
      </c>
      <c r="B217" s="152" t="s">
        <v>136</v>
      </c>
      <c r="C217" s="153"/>
      <c r="D217" s="153"/>
      <c r="E217" s="153"/>
      <c r="F217" s="153"/>
      <c r="G217" s="153"/>
      <c r="H217" s="154"/>
      <c r="I217" s="81"/>
      <c r="J217" s="66">
        <f t="shared" si="35"/>
        <v>2</v>
      </c>
      <c r="K217" s="66">
        <f t="shared" si="36"/>
        <v>0</v>
      </c>
      <c r="L217" s="66">
        <f t="shared" si="37"/>
        <v>0</v>
      </c>
      <c r="M217" s="66">
        <f t="shared" si="38"/>
        <v>2</v>
      </c>
      <c r="N217" s="66">
        <f t="shared" si="39"/>
        <v>0</v>
      </c>
      <c r="O217" s="66">
        <f t="shared" si="40"/>
        <v>2</v>
      </c>
      <c r="P217" s="66">
        <f t="shared" si="41"/>
        <v>2</v>
      </c>
      <c r="Q217" s="66">
        <f t="shared" si="42"/>
        <v>4</v>
      </c>
      <c r="R217" s="79">
        <f t="shared" si="43"/>
        <v>0</v>
      </c>
      <c r="S217" s="79" t="str">
        <f t="shared" si="44"/>
        <v>C</v>
      </c>
      <c r="T217" s="79">
        <f t="shared" si="45"/>
        <v>0</v>
      </c>
      <c r="U217" s="80" t="s">
        <v>257</v>
      </c>
    </row>
    <row r="218" spans="1:23">
      <c r="A218" s="82" t="s">
        <v>28</v>
      </c>
      <c r="B218" s="142"/>
      <c r="C218" s="143"/>
      <c r="D218" s="143"/>
      <c r="E218" s="143"/>
      <c r="F218" s="143"/>
      <c r="G218" s="143"/>
      <c r="H218" s="143"/>
      <c r="I218" s="144"/>
      <c r="J218" s="77">
        <f>IF(ISNA(SUM(J201:J217)),"",SUM(J201:J217))</f>
        <v>83</v>
      </c>
      <c r="K218" s="77">
        <f t="shared" ref="K218:Q218" si="46">SUM(K201:K217)</f>
        <v>29</v>
      </c>
      <c r="L218" s="77">
        <f t="shared" si="46"/>
        <v>12</v>
      </c>
      <c r="M218" s="77">
        <f t="shared" si="46"/>
        <v>25</v>
      </c>
      <c r="N218" s="77">
        <f t="shared" si="46"/>
        <v>5</v>
      </c>
      <c r="O218" s="77">
        <f t="shared" si="46"/>
        <v>71</v>
      </c>
      <c r="P218" s="77">
        <f t="shared" si="46"/>
        <v>79</v>
      </c>
      <c r="Q218" s="77">
        <f t="shared" si="46"/>
        <v>150</v>
      </c>
      <c r="R218" s="82">
        <f>COUNTIF(R201:R217,"E")</f>
        <v>10</v>
      </c>
      <c r="S218" s="82">
        <f>COUNTIF(S201:S217,"C")</f>
        <v>7</v>
      </c>
      <c r="T218" s="82">
        <f>COUNTIF(T201:T217,"VP")</f>
        <v>0</v>
      </c>
      <c r="U218" s="83"/>
    </row>
    <row r="219" spans="1:23" ht="17.25" customHeight="1">
      <c r="A219" s="145" t="s">
        <v>72</v>
      </c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7"/>
    </row>
    <row r="220" spans="1:23">
      <c r="A220" s="78" t="str">
        <f>IF(ISNA(INDEX($A$37:$U$193,MATCH($B220,$B$37:$B$193,0),1)),"",INDEX($A$37:$U$193,MATCH($B220,$B$37:$B$193,0),1))</f>
        <v>MLE5014</v>
      </c>
      <c r="B220" s="141" t="s">
        <v>141</v>
      </c>
      <c r="C220" s="141"/>
      <c r="D220" s="141"/>
      <c r="E220" s="141"/>
      <c r="F220" s="141"/>
      <c r="G220" s="141"/>
      <c r="H220" s="141"/>
      <c r="I220" s="141"/>
      <c r="J220" s="66">
        <f>IF(ISNA(INDEX($A$37:$U$193,MATCH($B220,$B$37:$B$193,0),10)),"",INDEX($A$37:$U$193,MATCH($B220,$B$37:$B$193,0),10))</f>
        <v>5</v>
      </c>
      <c r="K220" s="66">
        <f>IF(ISNA(INDEX($A$37:$U$193,MATCH($B220,$B$37:$B$193,0),11)),"",INDEX($A$37:$U$193,MATCH($B220,$B$37:$B$193,0),11))</f>
        <v>2</v>
      </c>
      <c r="L220" s="66">
        <f>IF(ISNA(INDEX($A$37:$U$193,MATCH($B220,$B$37:$B$193,0),11)),"",INDEX($A$37:$U$193,MATCH($B220,$B$37:$B$193,0),12))</f>
        <v>1</v>
      </c>
      <c r="M220" s="66">
        <f>IF(ISNA(INDEX($A$37:$U$193,MATCH($B220,$B$37:$B$193,0),12)),"",INDEX($A$37:$U$193,MATCH($B220,$B$37:$B$193,0),13))</f>
        <v>1</v>
      </c>
      <c r="N220" s="66">
        <f>IF(ISNA(INDEX($A$37:$U$193,MATCH($B220,$B$37:$B$193,0),13)),"",INDEX($A$37:$U$193,MATCH($B220,$B$37:$B$193,0),14))</f>
        <v>0</v>
      </c>
      <c r="O220" s="66">
        <f>IF(ISNA(INDEX($A$37:$U$193,MATCH($B220,$B$37:$B$193,0),14)),"",INDEX($A$37:$U$193,MATCH($B220,$B$37:$B$193,0),15))</f>
        <v>4</v>
      </c>
      <c r="P220" s="66">
        <f>IF(ISNA(INDEX($A$37:$U$193,MATCH($B220,$B$37:$B$193,0),15)),"",INDEX($A$37:$U$193,MATCH($B220,$B$37:$B$193,0),16))</f>
        <v>6</v>
      </c>
      <c r="Q220" s="66">
        <f>IF(ISNA(INDEX($A$37:$U$193,MATCH($B220,$B$37:$B$193,0),16)),"",INDEX($A$37:$U$193,MATCH($B220,$B$37:$B$193,0),17))</f>
        <v>10</v>
      </c>
      <c r="R220" s="79" t="str">
        <f>IF(ISNA(INDEX($A$37:$U$193,MATCH($B220,$B$37:$B$193,0),17)),"",INDEX($A$37:$U$193,MATCH($B220,$B$37:$B$193,0),18))</f>
        <v>E</v>
      </c>
      <c r="S220" s="79">
        <f>IF(ISNA(INDEX($A$37:$U$193,MATCH($B220,$B$37:$B$193,0),18)),"",INDEX($A$37:$U$193,MATCH($B220,$B$37:$B$193,0),19))</f>
        <v>0</v>
      </c>
      <c r="T220" s="79">
        <f>IF(ISNA(INDEX($A$37:$U$193,MATCH($B220,$B$37:$B$193,0),19)),"",INDEX($A$37:$U$193,MATCH($B220,$B$37:$B$193,0),20))</f>
        <v>0</v>
      </c>
      <c r="U220" s="80" t="s">
        <v>257</v>
      </c>
    </row>
    <row r="221" spans="1:23">
      <c r="A221" s="78" t="str">
        <f>IF(ISNA(INDEX($A$37:$U$193,MATCH($B221,$B$37:$B$193,0),1)),"",INDEX($A$37:$U$193,MATCH($B221,$B$37:$B$193,0),1))</f>
        <v>MLE0028</v>
      </c>
      <c r="B221" s="141" t="s">
        <v>142</v>
      </c>
      <c r="C221" s="141"/>
      <c r="D221" s="141"/>
      <c r="E221" s="141"/>
      <c r="F221" s="141"/>
      <c r="G221" s="141"/>
      <c r="H221" s="141"/>
      <c r="I221" s="141"/>
      <c r="J221" s="66">
        <f>IF(ISNA(INDEX($A$37:$U$193,MATCH($B221,$B$37:$B$193,0),10)),"",INDEX($A$37:$U$193,MATCH($B221,$B$37:$B$193,0),10))</f>
        <v>5</v>
      </c>
      <c r="K221" s="66">
        <f>IF(ISNA(INDEX($A$37:$U$193,MATCH($B221,$B$37:$B$193,0),11)),"",INDEX($A$37:$U$193,MATCH($B221,$B$37:$B$193,0),11))</f>
        <v>2</v>
      </c>
      <c r="L221" s="66">
        <f>IF(ISNA(INDEX($A$37:$U$193,MATCH($B221,$B$37:$B$193,0),11)),"",INDEX($A$37:$U$193,MATCH($B221,$B$37:$B$193,0),12))</f>
        <v>0</v>
      </c>
      <c r="M221" s="66">
        <f>IF(ISNA(INDEX($A$37:$U$193,MATCH($B221,$B$37:$B$193,0),12)),"",INDEX($A$37:$U$193,MATCH($B221,$B$37:$B$193,0),13))</f>
        <v>2</v>
      </c>
      <c r="N221" s="66">
        <f>IF(ISNA(INDEX($A$37:$U$193,MATCH($B221,$B$37:$B$193,0),13)),"",INDEX($A$37:$U$193,MATCH($B221,$B$37:$B$193,0),14))</f>
        <v>0</v>
      </c>
      <c r="O221" s="66">
        <f>IF(ISNA(INDEX($A$37:$U$193,MATCH($B221,$B$37:$B$193,0),14)),"",INDEX($A$37:$U$193,MATCH($B221,$B$37:$B$193,0),15))</f>
        <v>4</v>
      </c>
      <c r="P221" s="66">
        <f>IF(ISNA(INDEX($A$37:$U$193,MATCH($B221,$B$37:$B$193,0),15)),"",INDEX($A$37:$U$193,MATCH($B221,$B$37:$B$193,0),16))</f>
        <v>6</v>
      </c>
      <c r="Q221" s="66">
        <f>IF(ISNA(INDEX($A$37:$U$193,MATCH($B221,$B$37:$B$193,0),16)),"",INDEX($A$37:$U$193,MATCH($B221,$B$37:$B$193,0),17))</f>
        <v>10</v>
      </c>
      <c r="R221" s="79" t="str">
        <f>IF(ISNA(INDEX($A$37:$U$193,MATCH($B221,$B$37:$B$193,0),17)),"",INDEX($A$37:$U$193,MATCH($B221,$B$37:$B$193,0),18))</f>
        <v>E</v>
      </c>
      <c r="S221" s="79">
        <f>IF(ISNA(INDEX($A$37:$U$193,MATCH($B221,$B$37:$B$193,0),18)),"",INDEX($A$37:$U$193,MATCH($B221,$B$37:$B$193,0),19))</f>
        <v>0</v>
      </c>
      <c r="T221" s="79">
        <f>IF(ISNA(INDEX($A$37:$U$193,MATCH($B221,$B$37:$B$193,0),19)),"",INDEX($A$37:$U$193,MATCH($B221,$B$37:$B$193,0),20))</f>
        <v>0</v>
      </c>
      <c r="U221" s="80" t="s">
        <v>257</v>
      </c>
    </row>
    <row r="222" spans="1:23">
      <c r="A222" s="82" t="s">
        <v>28</v>
      </c>
      <c r="B222" s="151"/>
      <c r="C222" s="151"/>
      <c r="D222" s="151"/>
      <c r="E222" s="151"/>
      <c r="F222" s="151"/>
      <c r="G222" s="151"/>
      <c r="H222" s="151"/>
      <c r="I222" s="151"/>
      <c r="J222" s="77">
        <f t="shared" ref="J222:Q222" si="47">SUM(J220:J221)</f>
        <v>10</v>
      </c>
      <c r="K222" s="77">
        <f t="shared" si="47"/>
        <v>4</v>
      </c>
      <c r="L222" s="77">
        <f t="shared" si="47"/>
        <v>1</v>
      </c>
      <c r="M222" s="77">
        <f t="shared" si="47"/>
        <v>3</v>
      </c>
      <c r="N222" s="77">
        <f t="shared" si="47"/>
        <v>0</v>
      </c>
      <c r="O222" s="77">
        <f t="shared" si="47"/>
        <v>8</v>
      </c>
      <c r="P222" s="77">
        <f t="shared" si="47"/>
        <v>12</v>
      </c>
      <c r="Q222" s="77">
        <f t="shared" si="47"/>
        <v>20</v>
      </c>
      <c r="R222" s="82">
        <f>COUNTIF(R220:R221,"E")</f>
        <v>2</v>
      </c>
      <c r="S222" s="82">
        <f>COUNTIF(S220:S221,"C")</f>
        <v>0</v>
      </c>
      <c r="T222" s="82">
        <f>COUNTIF(T220:T221,"VP")</f>
        <v>0</v>
      </c>
      <c r="U222" s="84"/>
    </row>
    <row r="223" spans="1:23" ht="27" customHeight="1">
      <c r="A223" s="148" t="s">
        <v>53</v>
      </c>
      <c r="B223" s="149"/>
      <c r="C223" s="149"/>
      <c r="D223" s="149"/>
      <c r="E223" s="149"/>
      <c r="F223" s="149"/>
      <c r="G223" s="149"/>
      <c r="H223" s="149"/>
      <c r="I223" s="150"/>
      <c r="J223" s="77">
        <f>SUM(J218,J222)</f>
        <v>93</v>
      </c>
      <c r="K223" s="77">
        <f>SUM(K218,K222)</f>
        <v>33</v>
      </c>
      <c r="L223" s="77">
        <f>SUM(L218,L222)</f>
        <v>13</v>
      </c>
      <c r="M223" s="77">
        <f t="shared" ref="M223:T223" si="48">SUM(M218,M222)</f>
        <v>28</v>
      </c>
      <c r="N223" s="77">
        <f t="shared" si="48"/>
        <v>5</v>
      </c>
      <c r="O223" s="77">
        <f t="shared" si="48"/>
        <v>79</v>
      </c>
      <c r="P223" s="77">
        <f t="shared" si="48"/>
        <v>91</v>
      </c>
      <c r="Q223" s="77">
        <f t="shared" si="48"/>
        <v>170</v>
      </c>
      <c r="R223" s="77">
        <f t="shared" si="48"/>
        <v>12</v>
      </c>
      <c r="S223" s="77">
        <f t="shared" si="48"/>
        <v>7</v>
      </c>
      <c r="T223" s="77">
        <f t="shared" si="48"/>
        <v>0</v>
      </c>
      <c r="U223" s="85">
        <f>19/(38+6)</f>
        <v>0.43181818181818182</v>
      </c>
      <c r="W223" s="64"/>
    </row>
    <row r="224" spans="1:23">
      <c r="A224" s="129" t="s">
        <v>54</v>
      </c>
      <c r="B224" s="130"/>
      <c r="C224" s="130"/>
      <c r="D224" s="130"/>
      <c r="E224" s="130"/>
      <c r="F224" s="130"/>
      <c r="G224" s="130"/>
      <c r="H224" s="130"/>
      <c r="I224" s="130"/>
      <c r="J224" s="131"/>
      <c r="K224" s="77">
        <f t="shared" ref="K224:Q224" si="49">K218*14+K222*12</f>
        <v>454</v>
      </c>
      <c r="L224" s="77">
        <f t="shared" si="49"/>
        <v>180</v>
      </c>
      <c r="M224" s="77">
        <f t="shared" si="49"/>
        <v>386</v>
      </c>
      <c r="N224" s="77">
        <f t="shared" si="49"/>
        <v>70</v>
      </c>
      <c r="O224" s="77">
        <f t="shared" si="49"/>
        <v>1090</v>
      </c>
      <c r="P224" s="77">
        <f t="shared" si="49"/>
        <v>1250</v>
      </c>
      <c r="Q224" s="77">
        <f t="shared" si="49"/>
        <v>2340</v>
      </c>
      <c r="R224" s="135"/>
      <c r="S224" s="136"/>
      <c r="T224" s="136"/>
      <c r="U224" s="137"/>
    </row>
    <row r="225" spans="1:23">
      <c r="A225" s="132"/>
      <c r="B225" s="133"/>
      <c r="C225" s="133"/>
      <c r="D225" s="133"/>
      <c r="E225" s="133"/>
      <c r="F225" s="133"/>
      <c r="G225" s="133"/>
      <c r="H225" s="133"/>
      <c r="I225" s="133"/>
      <c r="J225" s="134"/>
      <c r="K225" s="121">
        <f>SUM(K224:N224)</f>
        <v>1090</v>
      </c>
      <c r="L225" s="122"/>
      <c r="M225" s="122"/>
      <c r="N225" s="123"/>
      <c r="O225" s="106">
        <f>SUM(O224:P224)</f>
        <v>2340</v>
      </c>
      <c r="P225" s="107"/>
      <c r="Q225" s="108"/>
      <c r="R225" s="138"/>
      <c r="S225" s="139"/>
      <c r="T225" s="139"/>
      <c r="U225" s="140"/>
      <c r="W225" s="64"/>
    </row>
    <row r="227" spans="1:23">
      <c r="B227" s="2"/>
      <c r="C227" s="2"/>
      <c r="D227" s="2"/>
      <c r="E227" s="2"/>
      <c r="F227" s="2"/>
      <c r="G227" s="2"/>
      <c r="N227" s="9"/>
      <c r="O227" s="9"/>
      <c r="P227" s="9"/>
      <c r="Q227" s="9"/>
      <c r="R227" s="9"/>
      <c r="S227" s="9"/>
      <c r="T227" s="9"/>
    </row>
    <row r="228" spans="1:23">
      <c r="B228" s="9"/>
      <c r="C228" s="9"/>
      <c r="D228" s="9"/>
      <c r="E228" s="9"/>
      <c r="F228" s="9"/>
      <c r="G228" s="9"/>
      <c r="H228" s="18"/>
      <c r="I228" s="18"/>
      <c r="J228" s="18"/>
      <c r="N228" s="9"/>
      <c r="O228" s="9"/>
      <c r="P228" s="9"/>
      <c r="Q228" s="9"/>
      <c r="R228" s="9"/>
      <c r="S228" s="9"/>
      <c r="T228" s="9"/>
    </row>
    <row r="230" spans="1:23" ht="17.25" customHeight="1">
      <c r="A230" s="113" t="s">
        <v>256</v>
      </c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</row>
    <row r="231" spans="1:23" ht="26.25" customHeight="1">
      <c r="A231" s="113" t="s">
        <v>30</v>
      </c>
      <c r="B231" s="113" t="s">
        <v>29</v>
      </c>
      <c r="C231" s="113"/>
      <c r="D231" s="113"/>
      <c r="E231" s="113"/>
      <c r="F231" s="113"/>
      <c r="G231" s="113"/>
      <c r="H231" s="113"/>
      <c r="I231" s="113"/>
      <c r="J231" s="104" t="s">
        <v>43</v>
      </c>
      <c r="K231" s="104" t="s">
        <v>27</v>
      </c>
      <c r="L231" s="104"/>
      <c r="M231" s="104"/>
      <c r="N231" s="104"/>
      <c r="O231" s="104" t="s">
        <v>44</v>
      </c>
      <c r="P231" s="104"/>
      <c r="Q231" s="104"/>
      <c r="R231" s="104" t="s">
        <v>26</v>
      </c>
      <c r="S231" s="104"/>
      <c r="T231" s="104"/>
      <c r="U231" s="104" t="s">
        <v>25</v>
      </c>
    </row>
    <row r="232" spans="1:23">
      <c r="A232" s="113"/>
      <c r="B232" s="113"/>
      <c r="C232" s="113"/>
      <c r="D232" s="113"/>
      <c r="E232" s="113"/>
      <c r="F232" s="113"/>
      <c r="G232" s="113"/>
      <c r="H232" s="113"/>
      <c r="I232" s="113"/>
      <c r="J232" s="104"/>
      <c r="K232" s="4" t="s">
        <v>31</v>
      </c>
      <c r="L232" s="4" t="s">
        <v>32</v>
      </c>
      <c r="M232" s="47" t="s">
        <v>99</v>
      </c>
      <c r="N232" s="4" t="s">
        <v>100</v>
      </c>
      <c r="O232" s="29" t="s">
        <v>36</v>
      </c>
      <c r="P232" s="29" t="s">
        <v>8</v>
      </c>
      <c r="Q232" s="29" t="s">
        <v>33</v>
      </c>
      <c r="R232" s="29" t="s">
        <v>34</v>
      </c>
      <c r="S232" s="29" t="s">
        <v>31</v>
      </c>
      <c r="T232" s="29" t="s">
        <v>35</v>
      </c>
      <c r="U232" s="104"/>
    </row>
    <row r="233" spans="1:23" ht="15" customHeight="1">
      <c r="A233" s="186" t="s">
        <v>60</v>
      </c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8"/>
    </row>
    <row r="234" spans="1:23">
      <c r="A234" s="31" t="str">
        <f t="shared" ref="A234:A242" si="50">IF(ISNA(INDEX($A$37:$U$193,MATCH($B234,$B$37:$B$193,0),1)),"",INDEX($A$37:$U$193,MATCH($B234,$B$37:$B$193,0),1))</f>
        <v>MLE5005</v>
      </c>
      <c r="B234" s="100" t="s">
        <v>105</v>
      </c>
      <c r="C234" s="100"/>
      <c r="D234" s="100"/>
      <c r="E234" s="100"/>
      <c r="F234" s="100"/>
      <c r="G234" s="100"/>
      <c r="H234" s="100"/>
      <c r="I234" s="100"/>
      <c r="J234" s="20">
        <f t="shared" ref="J234:J242" si="51">IF(ISNA(INDEX($A$37:$U$193,MATCH($B234,$B$37:$B$193,0),10)),"",INDEX($A$37:$U$193,MATCH($B234,$B$37:$B$193,0),10))</f>
        <v>6</v>
      </c>
      <c r="K234" s="20">
        <f t="shared" ref="K234:K242" si="52">IF(ISNA(INDEX($A$37:$U$193,MATCH($B234,$B$37:$B$193,0),11)),"",INDEX($A$37:$U$193,MATCH($B234,$B$37:$B$193,0),11))</f>
        <v>2</v>
      </c>
      <c r="L234" s="20">
        <f t="shared" ref="L234:L242" si="53">IF(ISNA(INDEX($A$37:$U$193,MATCH($B234,$B$37:$B$193,0),11)),"",INDEX($A$37:$U$193,MATCH($B234,$B$37:$B$193,0),12))</f>
        <v>2</v>
      </c>
      <c r="M234" s="20">
        <f t="shared" ref="M234:M242" si="54">IF(ISNA(INDEX($A$37:$U$193,MATCH($B234,$B$37:$B$193,0),12)),"",INDEX($A$37:$U$193,MATCH($B234,$B$37:$B$193,0),13))</f>
        <v>2</v>
      </c>
      <c r="N234" s="20">
        <f t="shared" ref="N234:N242" si="55">IF(ISNA(INDEX($A$37:$U$193,MATCH($B234,$B$37:$B$193,0),13)),"",INDEX($A$37:$U$193,MATCH($B234,$B$37:$B$193,0),14))</f>
        <v>0</v>
      </c>
      <c r="O234" s="20">
        <f t="shared" ref="O234:O242" si="56">IF(ISNA(INDEX($A$37:$U$193,MATCH($B234,$B$37:$B$193,0),14)),"",INDEX($A$37:$U$193,MATCH($B234,$B$37:$B$193,0),15))</f>
        <v>6</v>
      </c>
      <c r="P234" s="20">
        <f t="shared" ref="P234:P242" si="57">IF(ISNA(INDEX($A$37:$U$193,MATCH($B234,$B$37:$B$193,0),15)),"",INDEX($A$37:$U$193,MATCH($B234,$B$37:$B$193,0),16))</f>
        <v>5</v>
      </c>
      <c r="Q234" s="20">
        <f t="shared" ref="Q234:Q242" si="58">IF(ISNA(INDEX($A$37:$U$193,MATCH($B234,$B$37:$B$193,0),16)),"",INDEX($A$37:$U$193,MATCH($B234,$B$37:$B$193,0),17))</f>
        <v>11</v>
      </c>
      <c r="R234" s="28" t="str">
        <f t="shared" ref="R234:R242" si="59">IF(ISNA(INDEX($A$37:$U$193,MATCH($B234,$B$37:$B$193,0),17)),"",INDEX($A$37:$U$193,MATCH($B234,$B$37:$B$193,0),18))</f>
        <v>E</v>
      </c>
      <c r="S234" s="28">
        <f t="shared" ref="S234:S242" si="60">IF(ISNA(INDEX($A$37:$U$193,MATCH($B234,$B$37:$B$193,0),18)),"",INDEX($A$37:$U$193,MATCH($B234,$B$37:$B$193,0),19))</f>
        <v>0</v>
      </c>
      <c r="T234" s="28">
        <f t="shared" ref="T234:T242" si="61">IF(ISNA(INDEX($A$37:$U$193,MATCH($B234,$B$37:$B$193,0),19)),"",INDEX($A$37:$U$193,MATCH($B234,$B$37:$B$193,0),20))</f>
        <v>0</v>
      </c>
      <c r="U234" s="59" t="s">
        <v>257</v>
      </c>
    </row>
    <row r="235" spans="1:23">
      <c r="A235" s="31" t="str">
        <f t="shared" si="50"/>
        <v>MLE5006</v>
      </c>
      <c r="B235" s="100" t="s">
        <v>110</v>
      </c>
      <c r="C235" s="100"/>
      <c r="D235" s="100"/>
      <c r="E235" s="100"/>
      <c r="F235" s="100"/>
      <c r="G235" s="100"/>
      <c r="H235" s="100"/>
      <c r="I235" s="100"/>
      <c r="J235" s="20">
        <f t="shared" si="51"/>
        <v>6</v>
      </c>
      <c r="K235" s="20">
        <f t="shared" si="52"/>
        <v>2</v>
      </c>
      <c r="L235" s="20">
        <f t="shared" si="53"/>
        <v>1</v>
      </c>
      <c r="M235" s="20">
        <f t="shared" si="54"/>
        <v>2</v>
      </c>
      <c r="N235" s="20">
        <f t="shared" si="55"/>
        <v>0</v>
      </c>
      <c r="O235" s="20">
        <f t="shared" si="56"/>
        <v>5</v>
      </c>
      <c r="P235" s="20">
        <f t="shared" si="57"/>
        <v>6</v>
      </c>
      <c r="Q235" s="20">
        <f t="shared" si="58"/>
        <v>11</v>
      </c>
      <c r="R235" s="28" t="str">
        <f t="shared" si="59"/>
        <v>E</v>
      </c>
      <c r="S235" s="28">
        <f t="shared" si="60"/>
        <v>0</v>
      </c>
      <c r="T235" s="28">
        <f t="shared" si="61"/>
        <v>0</v>
      </c>
      <c r="U235" s="59" t="s">
        <v>257</v>
      </c>
    </row>
    <row r="236" spans="1:23">
      <c r="A236" s="31" t="str">
        <f t="shared" si="50"/>
        <v>MLE5008</v>
      </c>
      <c r="B236" s="100" t="s">
        <v>117</v>
      </c>
      <c r="C236" s="100"/>
      <c r="D236" s="100"/>
      <c r="E236" s="100"/>
      <c r="F236" s="100"/>
      <c r="G236" s="100"/>
      <c r="H236" s="100"/>
      <c r="I236" s="100"/>
      <c r="J236" s="20">
        <f t="shared" si="51"/>
        <v>6</v>
      </c>
      <c r="K236" s="20">
        <f t="shared" si="52"/>
        <v>2</v>
      </c>
      <c r="L236" s="20">
        <f t="shared" si="53"/>
        <v>2</v>
      </c>
      <c r="M236" s="20">
        <f t="shared" si="54"/>
        <v>2</v>
      </c>
      <c r="N236" s="20">
        <f t="shared" si="55"/>
        <v>0</v>
      </c>
      <c r="O236" s="20">
        <f t="shared" si="56"/>
        <v>6</v>
      </c>
      <c r="P236" s="20">
        <f t="shared" si="57"/>
        <v>5</v>
      </c>
      <c r="Q236" s="20">
        <f t="shared" si="58"/>
        <v>11</v>
      </c>
      <c r="R236" s="28" t="str">
        <f t="shared" si="59"/>
        <v>E</v>
      </c>
      <c r="S236" s="28">
        <f t="shared" si="60"/>
        <v>0</v>
      </c>
      <c r="T236" s="28">
        <f t="shared" si="61"/>
        <v>0</v>
      </c>
      <c r="U236" s="59" t="s">
        <v>257</v>
      </c>
    </row>
    <row r="237" spans="1:23">
      <c r="A237" s="31" t="str">
        <f t="shared" si="50"/>
        <v>MLE5028</v>
      </c>
      <c r="B237" s="100" t="s">
        <v>125</v>
      </c>
      <c r="C237" s="100"/>
      <c r="D237" s="100"/>
      <c r="E237" s="100"/>
      <c r="F237" s="100"/>
      <c r="G237" s="100"/>
      <c r="H237" s="100"/>
      <c r="I237" s="100"/>
      <c r="J237" s="20">
        <f t="shared" si="51"/>
        <v>6</v>
      </c>
      <c r="K237" s="20">
        <f t="shared" si="52"/>
        <v>2</v>
      </c>
      <c r="L237" s="20">
        <f t="shared" si="53"/>
        <v>1</v>
      </c>
      <c r="M237" s="20">
        <f t="shared" si="54"/>
        <v>1</v>
      </c>
      <c r="N237" s="20">
        <f t="shared" si="55"/>
        <v>0</v>
      </c>
      <c r="O237" s="20">
        <f t="shared" si="56"/>
        <v>4</v>
      </c>
      <c r="P237" s="20">
        <f t="shared" si="57"/>
        <v>7</v>
      </c>
      <c r="Q237" s="20">
        <f t="shared" si="58"/>
        <v>11</v>
      </c>
      <c r="R237" s="28">
        <f t="shared" si="59"/>
        <v>0</v>
      </c>
      <c r="S237" s="28" t="str">
        <f t="shared" si="60"/>
        <v>C</v>
      </c>
      <c r="T237" s="28">
        <f t="shared" si="61"/>
        <v>0</v>
      </c>
      <c r="U237" s="59" t="s">
        <v>257</v>
      </c>
    </row>
    <row r="238" spans="1:23">
      <c r="A238" s="31" t="str">
        <f t="shared" si="50"/>
        <v>MLE5029</v>
      </c>
      <c r="B238" s="100" t="s">
        <v>126</v>
      </c>
      <c r="C238" s="100"/>
      <c r="D238" s="100"/>
      <c r="E238" s="100"/>
      <c r="F238" s="100"/>
      <c r="G238" s="100"/>
      <c r="H238" s="100"/>
      <c r="I238" s="100"/>
      <c r="J238" s="20">
        <f t="shared" si="51"/>
        <v>6</v>
      </c>
      <c r="K238" s="20">
        <f t="shared" si="52"/>
        <v>2</v>
      </c>
      <c r="L238" s="20">
        <f t="shared" si="53"/>
        <v>1</v>
      </c>
      <c r="M238" s="20">
        <f t="shared" si="54"/>
        <v>1</v>
      </c>
      <c r="N238" s="20">
        <f t="shared" si="55"/>
        <v>0</v>
      </c>
      <c r="O238" s="20">
        <f t="shared" si="56"/>
        <v>4</v>
      </c>
      <c r="P238" s="20">
        <f t="shared" si="57"/>
        <v>7</v>
      </c>
      <c r="Q238" s="20">
        <f t="shared" si="58"/>
        <v>11</v>
      </c>
      <c r="R238" s="28" t="str">
        <f t="shared" si="59"/>
        <v>E</v>
      </c>
      <c r="S238" s="28">
        <f t="shared" si="60"/>
        <v>0</v>
      </c>
      <c r="T238" s="28">
        <f t="shared" si="61"/>
        <v>0</v>
      </c>
      <c r="U238" s="59" t="s">
        <v>257</v>
      </c>
    </row>
    <row r="239" spans="1:23">
      <c r="A239" s="31" t="str">
        <f t="shared" si="50"/>
        <v>MLE5015</v>
      </c>
      <c r="B239" s="100" t="s">
        <v>127</v>
      </c>
      <c r="C239" s="100"/>
      <c r="D239" s="100"/>
      <c r="E239" s="100"/>
      <c r="F239" s="100"/>
      <c r="G239" s="100"/>
      <c r="H239" s="100"/>
      <c r="I239" s="100"/>
      <c r="J239" s="20">
        <f t="shared" si="51"/>
        <v>6</v>
      </c>
      <c r="K239" s="20">
        <f t="shared" si="52"/>
        <v>2</v>
      </c>
      <c r="L239" s="20">
        <f t="shared" si="53"/>
        <v>0</v>
      </c>
      <c r="M239" s="20">
        <f t="shared" si="54"/>
        <v>2</v>
      </c>
      <c r="N239" s="20">
        <f t="shared" si="55"/>
        <v>0</v>
      </c>
      <c r="O239" s="20">
        <f t="shared" si="56"/>
        <v>4</v>
      </c>
      <c r="P239" s="20">
        <f t="shared" si="57"/>
        <v>7</v>
      </c>
      <c r="Q239" s="20">
        <f t="shared" si="58"/>
        <v>11</v>
      </c>
      <c r="R239" s="28">
        <f t="shared" si="59"/>
        <v>0</v>
      </c>
      <c r="S239" s="28" t="str">
        <f t="shared" si="60"/>
        <v>C</v>
      </c>
      <c r="T239" s="28">
        <f t="shared" si="61"/>
        <v>0</v>
      </c>
      <c r="U239" s="59" t="s">
        <v>257</v>
      </c>
    </row>
    <row r="240" spans="1:23">
      <c r="A240" s="31" t="str">
        <f t="shared" si="50"/>
        <v>MLE7001</v>
      </c>
      <c r="B240" s="100" t="s">
        <v>262</v>
      </c>
      <c r="C240" s="100"/>
      <c r="D240" s="100"/>
      <c r="E240" s="100"/>
      <c r="F240" s="100"/>
      <c r="G240" s="100"/>
      <c r="H240" s="100"/>
      <c r="I240" s="100"/>
      <c r="J240" s="20">
        <f t="shared" si="51"/>
        <v>4</v>
      </c>
      <c r="K240" s="20">
        <f t="shared" si="52"/>
        <v>0</v>
      </c>
      <c r="L240" s="20">
        <f t="shared" si="53"/>
        <v>0</v>
      </c>
      <c r="M240" s="20">
        <f t="shared" si="54"/>
        <v>1</v>
      </c>
      <c r="N240" s="20">
        <f t="shared" si="55"/>
        <v>0</v>
      </c>
      <c r="O240" s="20">
        <f t="shared" si="56"/>
        <v>1</v>
      </c>
      <c r="P240" s="20">
        <f t="shared" si="57"/>
        <v>6</v>
      </c>
      <c r="Q240" s="20">
        <f t="shared" si="58"/>
        <v>7</v>
      </c>
      <c r="R240" s="28" t="str">
        <f t="shared" si="59"/>
        <v>E</v>
      </c>
      <c r="S240" s="28">
        <f t="shared" si="60"/>
        <v>0</v>
      </c>
      <c r="T240" s="28">
        <f t="shared" si="61"/>
        <v>0</v>
      </c>
      <c r="U240" s="59" t="s">
        <v>263</v>
      </c>
    </row>
    <row r="241" spans="1:23">
      <c r="A241" s="31" t="str">
        <f t="shared" si="50"/>
        <v>MLX7101</v>
      </c>
      <c r="B241" s="100" t="s">
        <v>138</v>
      </c>
      <c r="C241" s="100"/>
      <c r="D241" s="100"/>
      <c r="E241" s="100"/>
      <c r="F241" s="100"/>
      <c r="G241" s="100"/>
      <c r="H241" s="100"/>
      <c r="I241" s="100"/>
      <c r="J241" s="20">
        <f t="shared" si="51"/>
        <v>4</v>
      </c>
      <c r="K241" s="20">
        <f t="shared" si="52"/>
        <v>2</v>
      </c>
      <c r="L241" s="20">
        <f t="shared" si="53"/>
        <v>0</v>
      </c>
      <c r="M241" s="20">
        <f t="shared" si="54"/>
        <v>1</v>
      </c>
      <c r="N241" s="20">
        <f t="shared" si="55"/>
        <v>1</v>
      </c>
      <c r="O241" s="20">
        <f t="shared" si="56"/>
        <v>4</v>
      </c>
      <c r="P241" s="20">
        <f t="shared" si="57"/>
        <v>3</v>
      </c>
      <c r="Q241" s="20">
        <f t="shared" si="58"/>
        <v>7</v>
      </c>
      <c r="R241" s="28">
        <f t="shared" si="59"/>
        <v>0</v>
      </c>
      <c r="S241" s="28" t="str">
        <f t="shared" si="60"/>
        <v>C</v>
      </c>
      <c r="T241" s="28">
        <f t="shared" si="61"/>
        <v>0</v>
      </c>
      <c r="U241" s="59" t="s">
        <v>258</v>
      </c>
    </row>
    <row r="242" spans="1:23">
      <c r="A242" s="31" t="str">
        <f t="shared" si="50"/>
        <v>MLX7102</v>
      </c>
      <c r="B242" s="100" t="s">
        <v>137</v>
      </c>
      <c r="C242" s="100"/>
      <c r="D242" s="100"/>
      <c r="E242" s="100"/>
      <c r="F242" s="100"/>
      <c r="G242" s="100"/>
      <c r="H242" s="100"/>
      <c r="I242" s="100"/>
      <c r="J242" s="20">
        <f t="shared" si="51"/>
        <v>4</v>
      </c>
      <c r="K242" s="20">
        <f t="shared" si="52"/>
        <v>2</v>
      </c>
      <c r="L242" s="20">
        <f t="shared" si="53"/>
        <v>0</v>
      </c>
      <c r="M242" s="20">
        <f t="shared" si="54"/>
        <v>1</v>
      </c>
      <c r="N242" s="20">
        <f t="shared" si="55"/>
        <v>1</v>
      </c>
      <c r="O242" s="20">
        <f t="shared" si="56"/>
        <v>4</v>
      </c>
      <c r="P242" s="20">
        <f t="shared" si="57"/>
        <v>3</v>
      </c>
      <c r="Q242" s="20">
        <f t="shared" si="58"/>
        <v>7</v>
      </c>
      <c r="R242" s="28">
        <f t="shared" si="59"/>
        <v>0</v>
      </c>
      <c r="S242" s="28" t="str">
        <f t="shared" si="60"/>
        <v>C</v>
      </c>
      <c r="T242" s="28">
        <f t="shared" si="61"/>
        <v>0</v>
      </c>
      <c r="U242" s="59" t="s">
        <v>258</v>
      </c>
    </row>
    <row r="243" spans="1:23">
      <c r="A243" s="21" t="s">
        <v>28</v>
      </c>
      <c r="B243" s="256"/>
      <c r="C243" s="257"/>
      <c r="D243" s="257"/>
      <c r="E243" s="257"/>
      <c r="F243" s="257"/>
      <c r="G243" s="257"/>
      <c r="H243" s="257"/>
      <c r="I243" s="258"/>
      <c r="J243" s="23">
        <f t="shared" ref="J243:Q243" si="62">SUM(J234:J242)</f>
        <v>48</v>
      </c>
      <c r="K243" s="23">
        <f t="shared" si="62"/>
        <v>16</v>
      </c>
      <c r="L243" s="23">
        <f t="shared" si="62"/>
        <v>7</v>
      </c>
      <c r="M243" s="23">
        <f t="shared" si="62"/>
        <v>13</v>
      </c>
      <c r="N243" s="23">
        <f t="shared" si="62"/>
        <v>2</v>
      </c>
      <c r="O243" s="23">
        <f t="shared" si="62"/>
        <v>38</v>
      </c>
      <c r="P243" s="23">
        <f t="shared" si="62"/>
        <v>49</v>
      </c>
      <c r="Q243" s="23">
        <f t="shared" si="62"/>
        <v>87</v>
      </c>
      <c r="R243" s="21">
        <f>COUNTIF(R234:R242,"E")</f>
        <v>5</v>
      </c>
      <c r="S243" s="21">
        <f>COUNTIF(S234:S242,"C")</f>
        <v>4</v>
      </c>
      <c r="T243" s="21">
        <f>COUNTIF(T234:T242,"VP")</f>
        <v>0</v>
      </c>
      <c r="U243" s="19"/>
    </row>
    <row r="244" spans="1:23" ht="13.5" customHeight="1">
      <c r="A244" s="186" t="s">
        <v>73</v>
      </c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8"/>
    </row>
    <row r="245" spans="1:23">
      <c r="A245" s="31" t="str">
        <f>IF(ISNA(INDEX($A$37:$U$193,MATCH($B245,$B$37:$B$193,0),1)),"",INDEX($A$37:$U$193,MATCH($B245,$B$37:$B$193,0),1))</f>
        <v>MLE2001</v>
      </c>
      <c r="B245" s="100" t="s">
        <v>143</v>
      </c>
      <c r="C245" s="100"/>
      <c r="D245" s="100"/>
      <c r="E245" s="100"/>
      <c r="F245" s="100"/>
      <c r="G245" s="100"/>
      <c r="H245" s="100"/>
      <c r="I245" s="100"/>
      <c r="J245" s="20">
        <f>IF(ISNA(INDEX($A$37:$U$193,MATCH($B245,$B$37:$B$193,0),10)),"",INDEX($A$37:$U$193,MATCH($B245,$B$37:$B$193,0),10))</f>
        <v>2</v>
      </c>
      <c r="K245" s="20">
        <f>IF(ISNA(INDEX($A$37:$U$193,MATCH($B245,$B$37:$B$193,0),11)),"",INDEX($A$37:$U$193,MATCH($B245,$B$37:$B$193,0),11))</f>
        <v>0</v>
      </c>
      <c r="L245" s="20">
        <f>IF(ISNA(INDEX($A$37:$U$193,MATCH($B245,$B$37:$B$193,0),11)),"",INDEX($A$37:$U$193,MATCH($B245,$B$37:$B$193,0),12))</f>
        <v>0</v>
      </c>
      <c r="M245" s="20">
        <f>IF(ISNA(INDEX($A$37:$U$193,MATCH($B245,$B$37:$B$193,0),12)),"",INDEX($A$37:$U$193,MATCH($B245,$B$37:$B$193,0),13))</f>
        <v>1</v>
      </c>
      <c r="N245" s="20">
        <f>IF(ISNA(INDEX($A$37:$U$193,MATCH($B245,$B$37:$B$193,0),13)),"",INDEX($A$37:$U$193,MATCH($B245,$B$37:$B$193,0),14))</f>
        <v>0</v>
      </c>
      <c r="O245" s="20">
        <f>IF(ISNA(INDEX($A$37:$U$193,MATCH($B245,$B$37:$B$193,0),14)),"",INDEX($A$37:$U$193,MATCH($B245,$B$37:$B$193,0),15))</f>
        <v>1</v>
      </c>
      <c r="P245" s="20">
        <f>IF(ISNA(INDEX($A$37:$U$193,MATCH($B245,$B$37:$B$193,0),15)),"",INDEX($A$37:$U$193,MATCH($B245,$B$37:$B$193,0),16))</f>
        <v>3</v>
      </c>
      <c r="Q245" s="20">
        <f>IF(ISNA(INDEX($A$37:$U$193,MATCH($B245,$B$37:$B$193,0),16)),"",INDEX($A$37:$U$193,MATCH($B245,$B$37:$B$193,0),17))</f>
        <v>4</v>
      </c>
      <c r="R245" s="28" t="str">
        <f>IF(ISNA(INDEX($A$37:$U$193,MATCH($B245,$B$37:$B$193,0),17)),"",INDEX($A$37:$U$193,MATCH($B245,$B$37:$B$193,0),18))</f>
        <v>E</v>
      </c>
      <c r="S245" s="28">
        <f>IF(ISNA(INDEX($A$37:$U$193,MATCH($B245,$B$37:$B$193,0),18)),"",INDEX($A$37:$U$193,MATCH($B245,$B$37:$B$193,0),19))</f>
        <v>0</v>
      </c>
      <c r="T245" s="28">
        <f>IF(ISNA(INDEX($A$37:$U$193,MATCH($B245,$B$37:$B$193,0),19)),"",INDEX($A$37:$U$193,MATCH($B245,$B$37:$B$193,0),20))</f>
        <v>0</v>
      </c>
      <c r="U245" s="59" t="s">
        <v>257</v>
      </c>
    </row>
    <row r="246" spans="1:23">
      <c r="A246" s="31" t="str">
        <f>IF(ISNA(INDEX($A$37:$U$193,MATCH($B246,$B$37:$B$193,0),1)),"",INDEX($A$37:$U$193,MATCH($B246,$B$37:$B$193,0),1))</f>
        <v>MLX7103</v>
      </c>
      <c r="B246" s="100" t="s">
        <v>146</v>
      </c>
      <c r="C246" s="100"/>
      <c r="D246" s="100"/>
      <c r="E246" s="100"/>
      <c r="F246" s="100"/>
      <c r="G246" s="100"/>
      <c r="H246" s="100"/>
      <c r="I246" s="100"/>
      <c r="J246" s="20">
        <f>IF(ISNA(INDEX($A$37:$U$193,MATCH($B246,$B$37:$B$193,0),10)),"",INDEX($A$37:$U$193,MATCH($B246,$B$37:$B$193,0),10))</f>
        <v>7</v>
      </c>
      <c r="K246" s="20">
        <f>IF(ISNA(INDEX($A$37:$U$193,MATCH($B246,$B$37:$B$193,0),11)),"",INDEX($A$37:$U$193,MATCH($B246,$B$37:$B$193,0),11))</f>
        <v>2</v>
      </c>
      <c r="L246" s="20">
        <f>IF(ISNA(INDEX($A$37:$U$193,MATCH($B246,$B$37:$B$193,0),11)),"",INDEX($A$37:$U$193,MATCH($B246,$B$37:$B$193,0),12))</f>
        <v>0</v>
      </c>
      <c r="M246" s="20">
        <f>IF(ISNA(INDEX($A$37:$U$193,MATCH($B246,$B$37:$B$193,0),12)),"",INDEX($A$37:$U$193,MATCH($B246,$B$37:$B$193,0),13))</f>
        <v>1</v>
      </c>
      <c r="N246" s="20">
        <f>IF(ISNA(INDEX($A$37:$U$193,MATCH($B246,$B$37:$B$193,0),13)),"",INDEX($A$37:$U$193,MATCH($B246,$B$37:$B$193,0),14))</f>
        <v>1</v>
      </c>
      <c r="O246" s="20">
        <f>IF(ISNA(INDEX($A$37:$U$193,MATCH($B246,$B$37:$B$193,0),14)),"",INDEX($A$37:$U$193,MATCH($B246,$B$37:$B$193,0),15))</f>
        <v>4</v>
      </c>
      <c r="P246" s="20">
        <f>IF(ISNA(INDEX($A$37:$U$193,MATCH($B246,$B$37:$B$193,0),15)),"",INDEX($A$37:$U$193,MATCH($B246,$B$37:$B$193,0),16))</f>
        <v>11</v>
      </c>
      <c r="Q246" s="20">
        <f>IF(ISNA(INDEX($A$37:$U$193,MATCH($B246,$B$37:$B$193,0),16)),"",INDEX($A$37:$U$193,MATCH($B246,$B$37:$B$193,0),17))</f>
        <v>15</v>
      </c>
      <c r="R246" s="28">
        <f>IF(ISNA(INDEX($A$37:$U$193,MATCH($B246,$B$37:$B$193,0),17)),"",INDEX($A$37:$U$193,MATCH($B246,$B$37:$B$193,0),18))</f>
        <v>0</v>
      </c>
      <c r="S246" s="28" t="str">
        <f>IF(ISNA(INDEX($A$37:$U$193,MATCH($B246,$B$37:$B$193,0),18)),"",INDEX($A$37:$U$193,MATCH($B246,$B$37:$B$193,0),19))</f>
        <v>C</v>
      </c>
      <c r="T246" s="28">
        <f>IF(ISNA(INDEX($A$37:$U$193,MATCH($B246,$B$37:$B$193,0),19)),"",INDEX($A$37:$U$193,MATCH($B246,$B$37:$B$193,0),20))</f>
        <v>0</v>
      </c>
      <c r="U246" s="59" t="s">
        <v>258</v>
      </c>
    </row>
    <row r="247" spans="1:23">
      <c r="A247" s="31" t="str">
        <f>IF(ISNA(INDEX($A$37:$U$193,MATCH($B247,$B$37:$B$193,0),1)),"",INDEX($A$37:$U$193,MATCH($B247,$B$37:$B$193,0),1))</f>
        <v>MLX7104</v>
      </c>
      <c r="B247" s="100" t="s">
        <v>145</v>
      </c>
      <c r="C247" s="100"/>
      <c r="D247" s="100"/>
      <c r="E247" s="100"/>
      <c r="F247" s="100"/>
      <c r="G247" s="100"/>
      <c r="H247" s="100"/>
      <c r="I247" s="100"/>
      <c r="J247" s="20">
        <f>IF(ISNA(INDEX($A$37:$U$193,MATCH($B247,$B$37:$B$193,0),10)),"",INDEX($A$37:$U$193,MATCH($B247,$B$37:$B$193,0),10))</f>
        <v>7</v>
      </c>
      <c r="K247" s="20">
        <f>IF(ISNA(INDEX($A$37:$U$193,MATCH($B247,$B$37:$B$193,0),11)),"",INDEX($A$37:$U$193,MATCH($B247,$B$37:$B$193,0),11))</f>
        <v>2</v>
      </c>
      <c r="L247" s="20">
        <f>IF(ISNA(INDEX($A$37:$U$193,MATCH($B247,$B$37:$B$193,0),11)),"",INDEX($A$37:$U$193,MATCH($B247,$B$37:$B$193,0),12))</f>
        <v>0</v>
      </c>
      <c r="M247" s="20">
        <f>IF(ISNA(INDEX($A$37:$U$193,MATCH($B247,$B$37:$B$193,0),12)),"",INDEX($A$37:$U$193,MATCH($B247,$B$37:$B$193,0),13))</f>
        <v>1</v>
      </c>
      <c r="N247" s="20">
        <f>IF(ISNA(INDEX($A$37:$U$193,MATCH($B247,$B$37:$B$193,0),13)),"",INDEX($A$37:$U$193,MATCH($B247,$B$37:$B$193,0),14))</f>
        <v>1</v>
      </c>
      <c r="O247" s="20">
        <f>IF(ISNA(INDEX($A$37:$U$193,MATCH($B247,$B$37:$B$193,0),14)),"",INDEX($A$37:$U$193,MATCH($B247,$B$37:$B$193,0),15))</f>
        <v>4</v>
      </c>
      <c r="P247" s="20">
        <f>IF(ISNA(INDEX($A$37:$U$193,MATCH($B247,$B$37:$B$193,0),15)),"",INDEX($A$37:$U$193,MATCH($B247,$B$37:$B$193,0),16))</f>
        <v>11</v>
      </c>
      <c r="Q247" s="20">
        <f>IF(ISNA(INDEX($A$37:$U$193,MATCH($B247,$B$37:$B$193,0),16)),"",INDEX($A$37:$U$193,MATCH($B247,$B$37:$B$193,0),17))</f>
        <v>15</v>
      </c>
      <c r="R247" s="28">
        <f>IF(ISNA(INDEX($A$37:$U$193,MATCH($B247,$B$37:$B$193,0),17)),"",INDEX($A$37:$U$193,MATCH($B247,$B$37:$B$193,0),18))</f>
        <v>0</v>
      </c>
      <c r="S247" s="28" t="str">
        <f>IF(ISNA(INDEX($A$37:$U$193,MATCH($B247,$B$37:$B$193,0),18)),"",INDEX($A$37:$U$193,MATCH($B247,$B$37:$B$193,0),19))</f>
        <v>C</v>
      </c>
      <c r="T247" s="28">
        <f>IF(ISNA(INDEX($A$37:$U$193,MATCH($B247,$B$37:$B$193,0),19)),"",INDEX($A$37:$U$193,MATCH($B247,$B$37:$B$193,0),20))</f>
        <v>0</v>
      </c>
      <c r="U247" s="59" t="s">
        <v>258</v>
      </c>
    </row>
    <row r="248" spans="1:23">
      <c r="A248" s="21" t="s">
        <v>28</v>
      </c>
      <c r="B248" s="113"/>
      <c r="C248" s="113"/>
      <c r="D248" s="113"/>
      <c r="E248" s="113"/>
      <c r="F248" s="113"/>
      <c r="G248" s="113"/>
      <c r="H248" s="113"/>
      <c r="I248" s="113"/>
      <c r="J248" s="23">
        <f t="shared" ref="J248:Q248" si="63">SUM(J245:J247)</f>
        <v>16</v>
      </c>
      <c r="K248" s="23">
        <f t="shared" si="63"/>
        <v>4</v>
      </c>
      <c r="L248" s="23">
        <f t="shared" si="63"/>
        <v>0</v>
      </c>
      <c r="M248" s="23">
        <f t="shared" si="63"/>
        <v>3</v>
      </c>
      <c r="N248" s="23">
        <f t="shared" si="63"/>
        <v>2</v>
      </c>
      <c r="O248" s="23">
        <f t="shared" si="63"/>
        <v>9</v>
      </c>
      <c r="P248" s="23">
        <f t="shared" si="63"/>
        <v>25</v>
      </c>
      <c r="Q248" s="23">
        <f t="shared" si="63"/>
        <v>34</v>
      </c>
      <c r="R248" s="21">
        <f>COUNTIF(R245:R247,"E")</f>
        <v>1</v>
      </c>
      <c r="S248" s="21">
        <f>COUNTIF(S245:S247,"C")</f>
        <v>2</v>
      </c>
      <c r="T248" s="21">
        <f>COUNTIF(T245:T247,"VP")</f>
        <v>0</v>
      </c>
      <c r="U248" s="22"/>
    </row>
    <row r="249" spans="1:23" ht="22.5" customHeight="1">
      <c r="A249" s="253" t="s">
        <v>53</v>
      </c>
      <c r="B249" s="254"/>
      <c r="C249" s="254"/>
      <c r="D249" s="254"/>
      <c r="E249" s="254"/>
      <c r="F249" s="254"/>
      <c r="G249" s="254"/>
      <c r="H249" s="254"/>
      <c r="I249" s="255"/>
      <c r="J249" s="23">
        <f t="shared" ref="J249:T249" si="64">SUM(J243,J248)</f>
        <v>64</v>
      </c>
      <c r="K249" s="23">
        <f t="shared" si="64"/>
        <v>20</v>
      </c>
      <c r="L249" s="23">
        <f t="shared" si="64"/>
        <v>7</v>
      </c>
      <c r="M249" s="23">
        <f t="shared" si="64"/>
        <v>16</v>
      </c>
      <c r="N249" s="23">
        <f t="shared" si="64"/>
        <v>4</v>
      </c>
      <c r="O249" s="23">
        <f t="shared" si="64"/>
        <v>47</v>
      </c>
      <c r="P249" s="23">
        <f t="shared" si="64"/>
        <v>74</v>
      </c>
      <c r="Q249" s="23">
        <f t="shared" si="64"/>
        <v>121</v>
      </c>
      <c r="R249" s="23">
        <f t="shared" si="64"/>
        <v>6</v>
      </c>
      <c r="S249" s="23">
        <f t="shared" si="64"/>
        <v>6</v>
      </c>
      <c r="T249" s="23">
        <f t="shared" si="64"/>
        <v>0</v>
      </c>
      <c r="U249" s="63">
        <f>12/(38+6)</f>
        <v>0.27272727272727271</v>
      </c>
    </row>
    <row r="250" spans="1:23" ht="13.5" customHeight="1">
      <c r="A250" s="161" t="s">
        <v>54</v>
      </c>
      <c r="B250" s="162"/>
      <c r="C250" s="162"/>
      <c r="D250" s="162"/>
      <c r="E250" s="162"/>
      <c r="F250" s="162"/>
      <c r="G250" s="162"/>
      <c r="H250" s="162"/>
      <c r="I250" s="162"/>
      <c r="J250" s="163"/>
      <c r="K250" s="23">
        <f t="shared" ref="K250:Q250" si="65">K243*14+K248*12</f>
        <v>272</v>
      </c>
      <c r="L250" s="23">
        <f t="shared" si="65"/>
        <v>98</v>
      </c>
      <c r="M250" s="23">
        <f t="shared" si="65"/>
        <v>218</v>
      </c>
      <c r="N250" s="23">
        <f t="shared" si="65"/>
        <v>52</v>
      </c>
      <c r="O250" s="23">
        <f t="shared" si="65"/>
        <v>640</v>
      </c>
      <c r="P250" s="23">
        <f t="shared" si="65"/>
        <v>986</v>
      </c>
      <c r="Q250" s="23">
        <f t="shared" si="65"/>
        <v>1626</v>
      </c>
      <c r="R250" s="175"/>
      <c r="S250" s="176"/>
      <c r="T250" s="176"/>
      <c r="U250" s="177"/>
    </row>
    <row r="251" spans="1:23" ht="13.5" customHeight="1">
      <c r="A251" s="158"/>
      <c r="B251" s="159"/>
      <c r="C251" s="159"/>
      <c r="D251" s="159"/>
      <c r="E251" s="159"/>
      <c r="F251" s="159"/>
      <c r="G251" s="159"/>
      <c r="H251" s="159"/>
      <c r="I251" s="159"/>
      <c r="J251" s="160"/>
      <c r="K251" s="172">
        <f>SUM(K250:N250)</f>
        <v>640</v>
      </c>
      <c r="L251" s="173"/>
      <c r="M251" s="173"/>
      <c r="N251" s="174"/>
      <c r="O251" s="106">
        <f>SUM(O250:P250)</f>
        <v>1626</v>
      </c>
      <c r="P251" s="107"/>
      <c r="Q251" s="108"/>
      <c r="R251" s="178"/>
      <c r="S251" s="179"/>
      <c r="T251" s="179"/>
      <c r="U251" s="180"/>
      <c r="W251" s="64"/>
    </row>
    <row r="252" spans="1:23" ht="22.5" customHeight="1">
      <c r="A252" s="113" t="s">
        <v>260</v>
      </c>
      <c r="B252" s="114"/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</row>
    <row r="253" spans="1:23" ht="25.5" customHeight="1">
      <c r="A253" s="113" t="s">
        <v>30</v>
      </c>
      <c r="B253" s="113" t="s">
        <v>29</v>
      </c>
      <c r="C253" s="113"/>
      <c r="D253" s="113"/>
      <c r="E253" s="113"/>
      <c r="F253" s="113"/>
      <c r="G253" s="113"/>
      <c r="H253" s="113"/>
      <c r="I253" s="113"/>
      <c r="J253" s="104" t="s">
        <v>43</v>
      </c>
      <c r="K253" s="104" t="s">
        <v>27</v>
      </c>
      <c r="L253" s="104"/>
      <c r="M253" s="104"/>
      <c r="N253" s="104"/>
      <c r="O253" s="104" t="s">
        <v>44</v>
      </c>
      <c r="P253" s="104"/>
      <c r="Q253" s="104"/>
      <c r="R253" s="104" t="s">
        <v>26</v>
      </c>
      <c r="S253" s="104"/>
      <c r="T253" s="104"/>
      <c r="U253" s="104" t="s">
        <v>25</v>
      </c>
    </row>
    <row r="254" spans="1:23" ht="18" customHeight="1">
      <c r="A254" s="113"/>
      <c r="B254" s="113"/>
      <c r="C254" s="113"/>
      <c r="D254" s="113"/>
      <c r="E254" s="113"/>
      <c r="F254" s="113"/>
      <c r="G254" s="113"/>
      <c r="H254" s="113"/>
      <c r="I254" s="113"/>
      <c r="J254" s="104"/>
      <c r="K254" s="4" t="s">
        <v>31</v>
      </c>
      <c r="L254" s="4" t="s">
        <v>32</v>
      </c>
      <c r="M254" s="47" t="s">
        <v>99</v>
      </c>
      <c r="N254" s="4" t="s">
        <v>100</v>
      </c>
      <c r="O254" s="29" t="s">
        <v>36</v>
      </c>
      <c r="P254" s="29" t="s">
        <v>8</v>
      </c>
      <c r="Q254" s="29" t="s">
        <v>33</v>
      </c>
      <c r="R254" s="29" t="s">
        <v>34</v>
      </c>
      <c r="S254" s="29" t="s">
        <v>31</v>
      </c>
      <c r="T254" s="29" t="s">
        <v>35</v>
      </c>
      <c r="U254" s="104"/>
    </row>
    <row r="255" spans="1:23" ht="19.5" customHeight="1">
      <c r="A255" s="186" t="s">
        <v>60</v>
      </c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8"/>
    </row>
    <row r="256" spans="1:23">
      <c r="A256" s="31" t="str">
        <f t="shared" ref="A256:A266" si="66">IF(ISNA(INDEX($A$37:$U$193,MATCH($B256,$B$37:$B$193,0),1)),"",INDEX($A$37:$U$193,MATCH($B256,$B$37:$B$193,0),1))</f>
        <v>MLE0020</v>
      </c>
      <c r="B256" s="100" t="s">
        <v>101</v>
      </c>
      <c r="C256" s="100"/>
      <c r="D256" s="100"/>
      <c r="E256" s="100"/>
      <c r="F256" s="100"/>
      <c r="G256" s="100"/>
      <c r="H256" s="100"/>
      <c r="I256" s="100"/>
      <c r="J256" s="20">
        <f t="shared" ref="J256:J266" si="67">IF(ISNA(INDEX($A$37:$U$193,MATCH($B256,$B$37:$B$193,0),10)),"",INDEX($A$37:$U$193,MATCH($B256,$B$37:$B$193,0),10))</f>
        <v>6</v>
      </c>
      <c r="K256" s="20">
        <f t="shared" ref="K256:K266" si="68">IF(ISNA(INDEX($A$37:$U$193,MATCH($B256,$B$37:$B$193,0),11)),"",INDEX($A$37:$U$193,MATCH($B256,$B$37:$B$193,0),11))</f>
        <v>2</v>
      </c>
      <c r="L256" s="20">
        <f t="shared" ref="L256:L266" si="69">IF(ISNA(INDEX($A$37:$U$193,MATCH($B256,$B$37:$B$193,0),11)),"",INDEX($A$37:$U$193,MATCH($B256,$B$37:$B$193,0),12))</f>
        <v>2</v>
      </c>
      <c r="M256" s="20">
        <f t="shared" ref="M256:M266" si="70">IF(ISNA(INDEX($A$37:$U$193,MATCH($B256,$B$37:$B$193,0),12)),"",INDEX($A$37:$U$193,MATCH($B256,$B$37:$B$193,0),13))</f>
        <v>0</v>
      </c>
      <c r="N256" s="20">
        <f t="shared" ref="N256:N266" si="71">IF(ISNA(INDEX($A$37:$U$193,MATCH($B256,$B$37:$B$193,0),13)),"",INDEX($A$37:$U$193,MATCH($B256,$B$37:$B$193,0),14))</f>
        <v>0</v>
      </c>
      <c r="O256" s="20">
        <f t="shared" ref="O256:O266" si="72">IF(ISNA(INDEX($A$37:$U$193,MATCH($B256,$B$37:$B$193,0),14)),"",INDEX($A$37:$U$193,MATCH($B256,$B$37:$B$193,0),15))</f>
        <v>4</v>
      </c>
      <c r="P256" s="20">
        <f t="shared" ref="P256:P266" si="73">IF(ISNA(INDEX($A$37:$U$193,MATCH($B256,$B$37:$B$193,0),15)),"",INDEX($A$37:$U$193,MATCH($B256,$B$37:$B$193,0),16))</f>
        <v>7</v>
      </c>
      <c r="Q256" s="20">
        <f t="shared" ref="Q256:Q266" si="74">IF(ISNA(INDEX($A$37:$U$193,MATCH($B256,$B$37:$B$193,0),16)),"",INDEX($A$37:$U$193,MATCH($B256,$B$37:$B$193,0),17))</f>
        <v>11</v>
      </c>
      <c r="R256" s="28">
        <f t="shared" ref="R256:R266" si="75">IF(ISNA(INDEX($A$37:$U$193,MATCH($B256,$B$37:$B$193,0),17)),"",INDEX($A$37:$U$193,MATCH($B256,$B$37:$B$193,0),18))</f>
        <v>0</v>
      </c>
      <c r="S256" s="28">
        <f t="shared" ref="S256:S266" si="76">IF(ISNA(INDEX($A$37:$U$193,MATCH($B256,$B$37:$B$193,0),18)),"",INDEX($A$37:$U$193,MATCH($B256,$B$37:$B$193,0),19))</f>
        <v>0</v>
      </c>
      <c r="T256" s="28" t="str">
        <f t="shared" ref="T256:T266" si="77">IF(ISNA(INDEX($A$37:$U$193,MATCH($B256,$B$37:$B$193,0),19)),"",INDEX($A$37:$U$193,MATCH($B256,$B$37:$B$193,0),20))</f>
        <v>VP</v>
      </c>
      <c r="U256" s="59" t="s">
        <v>257</v>
      </c>
    </row>
    <row r="257" spans="1:23">
      <c r="A257" s="31" t="str">
        <f t="shared" si="66"/>
        <v>MLE0002</v>
      </c>
      <c r="B257" s="100" t="s">
        <v>103</v>
      </c>
      <c r="C257" s="100"/>
      <c r="D257" s="100"/>
      <c r="E257" s="100"/>
      <c r="F257" s="100"/>
      <c r="G257" s="100"/>
      <c r="H257" s="100"/>
      <c r="I257" s="100"/>
      <c r="J257" s="20">
        <f t="shared" si="67"/>
        <v>6</v>
      </c>
      <c r="K257" s="20">
        <f t="shared" si="68"/>
        <v>2</v>
      </c>
      <c r="L257" s="20">
        <f t="shared" si="69"/>
        <v>2</v>
      </c>
      <c r="M257" s="20">
        <f t="shared" si="70"/>
        <v>0</v>
      </c>
      <c r="N257" s="20">
        <f t="shared" si="71"/>
        <v>0</v>
      </c>
      <c r="O257" s="20">
        <f t="shared" si="72"/>
        <v>4</v>
      </c>
      <c r="P257" s="20">
        <f t="shared" si="73"/>
        <v>7</v>
      </c>
      <c r="Q257" s="20">
        <f t="shared" si="74"/>
        <v>11</v>
      </c>
      <c r="R257" s="28" t="str">
        <f t="shared" si="75"/>
        <v>E</v>
      </c>
      <c r="S257" s="28">
        <f t="shared" si="76"/>
        <v>0</v>
      </c>
      <c r="T257" s="28">
        <f t="shared" si="77"/>
        <v>0</v>
      </c>
      <c r="U257" s="59" t="s">
        <v>257</v>
      </c>
    </row>
    <row r="258" spans="1:23">
      <c r="A258" s="31" t="str">
        <f t="shared" si="66"/>
        <v>YLU0011</v>
      </c>
      <c r="B258" s="100" t="s">
        <v>107</v>
      </c>
      <c r="C258" s="100"/>
      <c r="D258" s="100"/>
      <c r="E258" s="100"/>
      <c r="F258" s="100"/>
      <c r="G258" s="100"/>
      <c r="H258" s="100"/>
      <c r="I258" s="100"/>
      <c r="J258" s="20">
        <f t="shared" si="67"/>
        <v>0</v>
      </c>
      <c r="K258" s="20">
        <f t="shared" si="68"/>
        <v>0</v>
      </c>
      <c r="L258" s="20">
        <f t="shared" si="69"/>
        <v>2</v>
      </c>
      <c r="M258" s="20">
        <f t="shared" si="70"/>
        <v>0</v>
      </c>
      <c r="N258" s="20">
        <f t="shared" si="71"/>
        <v>0</v>
      </c>
      <c r="O258" s="20">
        <f t="shared" si="72"/>
        <v>2</v>
      </c>
      <c r="P258" s="20">
        <f t="shared" si="73"/>
        <v>0</v>
      </c>
      <c r="Q258" s="20">
        <f t="shared" si="74"/>
        <v>2</v>
      </c>
      <c r="R258" s="28">
        <f t="shared" si="75"/>
        <v>0</v>
      </c>
      <c r="S258" s="28" t="str">
        <f t="shared" si="76"/>
        <v>C</v>
      </c>
      <c r="T258" s="28">
        <f t="shared" si="77"/>
        <v>0</v>
      </c>
      <c r="U258" s="59" t="s">
        <v>257</v>
      </c>
    </row>
    <row r="259" spans="1:23">
      <c r="A259" s="31" t="str">
        <f t="shared" si="66"/>
        <v>MLE0014</v>
      </c>
      <c r="B259" s="100" t="s">
        <v>112</v>
      </c>
      <c r="C259" s="100"/>
      <c r="D259" s="100"/>
      <c r="E259" s="100"/>
      <c r="F259" s="100"/>
      <c r="G259" s="100"/>
      <c r="H259" s="100"/>
      <c r="I259" s="100"/>
      <c r="J259" s="20">
        <f t="shared" si="67"/>
        <v>5</v>
      </c>
      <c r="K259" s="20">
        <f t="shared" si="68"/>
        <v>2</v>
      </c>
      <c r="L259" s="20">
        <f t="shared" si="69"/>
        <v>2</v>
      </c>
      <c r="M259" s="20">
        <f t="shared" si="70"/>
        <v>0</v>
      </c>
      <c r="N259" s="20">
        <f t="shared" si="71"/>
        <v>0</v>
      </c>
      <c r="O259" s="20">
        <f t="shared" si="72"/>
        <v>4</v>
      </c>
      <c r="P259" s="20">
        <f t="shared" si="73"/>
        <v>5</v>
      </c>
      <c r="Q259" s="20">
        <f t="shared" si="74"/>
        <v>9</v>
      </c>
      <c r="R259" s="28">
        <f t="shared" si="75"/>
        <v>0</v>
      </c>
      <c r="S259" s="28">
        <f t="shared" si="76"/>
        <v>0</v>
      </c>
      <c r="T259" s="28" t="str">
        <f t="shared" si="77"/>
        <v>VP</v>
      </c>
      <c r="U259" s="59" t="s">
        <v>257</v>
      </c>
    </row>
    <row r="260" spans="1:23">
      <c r="A260" s="31" t="str">
        <f t="shared" si="66"/>
        <v>MLE0010</v>
      </c>
      <c r="B260" s="100" t="s">
        <v>113</v>
      </c>
      <c r="C260" s="100"/>
      <c r="D260" s="100"/>
      <c r="E260" s="100"/>
      <c r="F260" s="100"/>
      <c r="G260" s="100"/>
      <c r="H260" s="100"/>
      <c r="I260" s="100"/>
      <c r="J260" s="20">
        <f t="shared" si="67"/>
        <v>5</v>
      </c>
      <c r="K260" s="20">
        <f t="shared" si="68"/>
        <v>2</v>
      </c>
      <c r="L260" s="20">
        <f t="shared" si="69"/>
        <v>1</v>
      </c>
      <c r="M260" s="20">
        <f t="shared" si="70"/>
        <v>1</v>
      </c>
      <c r="N260" s="20">
        <f t="shared" si="71"/>
        <v>0</v>
      </c>
      <c r="O260" s="20">
        <f t="shared" si="72"/>
        <v>4</v>
      </c>
      <c r="P260" s="20">
        <f t="shared" si="73"/>
        <v>5</v>
      </c>
      <c r="Q260" s="20">
        <f t="shared" si="74"/>
        <v>9</v>
      </c>
      <c r="R260" s="28" t="str">
        <f t="shared" si="75"/>
        <v>E</v>
      </c>
      <c r="S260" s="28">
        <f t="shared" si="76"/>
        <v>0</v>
      </c>
      <c r="T260" s="28">
        <f t="shared" si="77"/>
        <v>0</v>
      </c>
      <c r="U260" s="59" t="s">
        <v>257</v>
      </c>
    </row>
    <row r="261" spans="1:23">
      <c r="A261" s="31" t="str">
        <f t="shared" si="66"/>
        <v>YLU0012</v>
      </c>
      <c r="B261" s="100" t="s">
        <v>115</v>
      </c>
      <c r="C261" s="100"/>
      <c r="D261" s="100"/>
      <c r="E261" s="100"/>
      <c r="F261" s="100"/>
      <c r="G261" s="100"/>
      <c r="H261" s="100"/>
      <c r="I261" s="100"/>
      <c r="J261" s="20">
        <f t="shared" si="67"/>
        <v>0</v>
      </c>
      <c r="K261" s="20">
        <f t="shared" si="68"/>
        <v>0</v>
      </c>
      <c r="L261" s="20">
        <f t="shared" si="69"/>
        <v>2</v>
      </c>
      <c r="M261" s="20">
        <f t="shared" si="70"/>
        <v>0</v>
      </c>
      <c r="N261" s="20">
        <f t="shared" si="71"/>
        <v>0</v>
      </c>
      <c r="O261" s="20">
        <f t="shared" si="72"/>
        <v>2</v>
      </c>
      <c r="P261" s="20">
        <f t="shared" si="73"/>
        <v>0</v>
      </c>
      <c r="Q261" s="20">
        <f t="shared" si="74"/>
        <v>2</v>
      </c>
      <c r="R261" s="28">
        <f t="shared" si="75"/>
        <v>0</v>
      </c>
      <c r="S261" s="28" t="str">
        <f t="shared" si="76"/>
        <v>C</v>
      </c>
      <c r="T261" s="28">
        <f t="shared" si="77"/>
        <v>0</v>
      </c>
      <c r="U261" s="59" t="s">
        <v>257</v>
      </c>
    </row>
    <row r="262" spans="1:23">
      <c r="A262" s="31" t="str">
        <f t="shared" si="66"/>
        <v/>
      </c>
      <c r="B262" s="100" t="s">
        <v>252</v>
      </c>
      <c r="C262" s="100"/>
      <c r="D262" s="100"/>
      <c r="E262" s="100"/>
      <c r="F262" s="100"/>
      <c r="G262" s="100"/>
      <c r="H262" s="100"/>
      <c r="I262" s="100"/>
      <c r="J262" s="20" t="str">
        <f t="shared" si="67"/>
        <v/>
      </c>
      <c r="K262" s="20" t="str">
        <f t="shared" si="68"/>
        <v/>
      </c>
      <c r="L262" s="20" t="str">
        <f t="shared" si="69"/>
        <v/>
      </c>
      <c r="M262" s="20" t="str">
        <f t="shared" si="70"/>
        <v/>
      </c>
      <c r="N262" s="20" t="str">
        <f t="shared" si="71"/>
        <v/>
      </c>
      <c r="O262" s="20" t="str">
        <f t="shared" si="72"/>
        <v/>
      </c>
      <c r="P262" s="20" t="str">
        <f t="shared" si="73"/>
        <v/>
      </c>
      <c r="Q262" s="20" t="str">
        <f t="shared" si="74"/>
        <v/>
      </c>
      <c r="R262" s="28" t="str">
        <f t="shared" si="75"/>
        <v/>
      </c>
      <c r="S262" s="28" t="str">
        <f t="shared" si="76"/>
        <v/>
      </c>
      <c r="T262" s="28" t="str">
        <f t="shared" si="77"/>
        <v/>
      </c>
      <c r="U262" s="59" t="s">
        <v>259</v>
      </c>
    </row>
    <row r="263" spans="1:23">
      <c r="A263" s="31" t="str">
        <f t="shared" si="66"/>
        <v>MLE0031</v>
      </c>
      <c r="B263" s="100" t="s">
        <v>121</v>
      </c>
      <c r="C263" s="100"/>
      <c r="D263" s="100"/>
      <c r="E263" s="100"/>
      <c r="F263" s="100"/>
      <c r="G263" s="100"/>
      <c r="H263" s="100"/>
      <c r="I263" s="100"/>
      <c r="J263" s="20">
        <f t="shared" si="67"/>
        <v>6</v>
      </c>
      <c r="K263" s="20">
        <f t="shared" si="68"/>
        <v>2</v>
      </c>
      <c r="L263" s="20">
        <f t="shared" si="69"/>
        <v>1</v>
      </c>
      <c r="M263" s="20">
        <f t="shared" si="70"/>
        <v>2</v>
      </c>
      <c r="N263" s="20">
        <f t="shared" si="71"/>
        <v>0</v>
      </c>
      <c r="O263" s="20">
        <f t="shared" si="72"/>
        <v>5</v>
      </c>
      <c r="P263" s="20">
        <f t="shared" si="73"/>
        <v>6</v>
      </c>
      <c r="Q263" s="20">
        <f t="shared" si="74"/>
        <v>11</v>
      </c>
      <c r="R263" s="28" t="str">
        <f t="shared" si="75"/>
        <v>E</v>
      </c>
      <c r="S263" s="28">
        <f t="shared" si="76"/>
        <v>0</v>
      </c>
      <c r="T263" s="28">
        <f t="shared" si="77"/>
        <v>0</v>
      </c>
      <c r="U263" s="59" t="s">
        <v>257</v>
      </c>
    </row>
    <row r="264" spans="1:23">
      <c r="A264" s="31" t="str">
        <f t="shared" si="66"/>
        <v/>
      </c>
      <c r="B264" s="100" t="s">
        <v>122</v>
      </c>
      <c r="C264" s="100"/>
      <c r="D264" s="100"/>
      <c r="E264" s="100"/>
      <c r="F264" s="100"/>
      <c r="G264" s="100"/>
      <c r="H264" s="100"/>
      <c r="I264" s="100"/>
      <c r="J264" s="20" t="str">
        <f t="shared" si="67"/>
        <v/>
      </c>
      <c r="K264" s="20" t="str">
        <f t="shared" si="68"/>
        <v/>
      </c>
      <c r="L264" s="20" t="str">
        <f t="shared" si="69"/>
        <v/>
      </c>
      <c r="M264" s="20" t="str">
        <f t="shared" si="70"/>
        <v/>
      </c>
      <c r="N264" s="20" t="str">
        <f t="shared" si="71"/>
        <v/>
      </c>
      <c r="O264" s="20" t="str">
        <f t="shared" si="72"/>
        <v/>
      </c>
      <c r="P264" s="20" t="str">
        <f t="shared" si="73"/>
        <v/>
      </c>
      <c r="Q264" s="20" t="str">
        <f t="shared" si="74"/>
        <v/>
      </c>
      <c r="R264" s="28" t="str">
        <f t="shared" si="75"/>
        <v/>
      </c>
      <c r="S264" s="28" t="str">
        <f t="shared" si="76"/>
        <v/>
      </c>
      <c r="T264" s="28" t="str">
        <f t="shared" si="77"/>
        <v/>
      </c>
      <c r="U264" s="59" t="s">
        <v>257</v>
      </c>
    </row>
    <row r="265" spans="1:23">
      <c r="A265" s="31" t="str">
        <f t="shared" si="66"/>
        <v/>
      </c>
      <c r="B265" s="100" t="s">
        <v>129</v>
      </c>
      <c r="C265" s="100"/>
      <c r="D265" s="100"/>
      <c r="E265" s="100"/>
      <c r="F265" s="100"/>
      <c r="G265" s="100"/>
      <c r="H265" s="100"/>
      <c r="I265" s="100"/>
      <c r="J265" s="20" t="str">
        <f t="shared" si="67"/>
        <v/>
      </c>
      <c r="K265" s="20" t="str">
        <f t="shared" si="68"/>
        <v/>
      </c>
      <c r="L265" s="20" t="str">
        <f t="shared" si="69"/>
        <v/>
      </c>
      <c r="M265" s="20" t="str">
        <f t="shared" si="70"/>
        <v/>
      </c>
      <c r="N265" s="20" t="str">
        <f t="shared" si="71"/>
        <v/>
      </c>
      <c r="O265" s="20" t="str">
        <f t="shared" si="72"/>
        <v/>
      </c>
      <c r="P265" s="20" t="str">
        <f t="shared" si="73"/>
        <v/>
      </c>
      <c r="Q265" s="20" t="str">
        <f t="shared" si="74"/>
        <v/>
      </c>
      <c r="R265" s="28" t="str">
        <f t="shared" si="75"/>
        <v/>
      </c>
      <c r="S265" s="28" t="str">
        <f t="shared" si="76"/>
        <v/>
      </c>
      <c r="T265" s="28" t="str">
        <f t="shared" si="77"/>
        <v/>
      </c>
      <c r="U265" s="59" t="s">
        <v>257</v>
      </c>
    </row>
    <row r="266" spans="1:23">
      <c r="A266" s="31" t="str">
        <f t="shared" si="66"/>
        <v>MLE5078</v>
      </c>
      <c r="B266" s="100" t="s">
        <v>135</v>
      </c>
      <c r="C266" s="100"/>
      <c r="D266" s="100"/>
      <c r="E266" s="100"/>
      <c r="F266" s="100"/>
      <c r="G266" s="100"/>
      <c r="H266" s="100"/>
      <c r="I266" s="100"/>
      <c r="J266" s="20">
        <f t="shared" si="67"/>
        <v>4</v>
      </c>
      <c r="K266" s="20">
        <f t="shared" si="68"/>
        <v>2</v>
      </c>
      <c r="L266" s="20">
        <f t="shared" si="69"/>
        <v>0</v>
      </c>
      <c r="M266" s="20">
        <f t="shared" si="70"/>
        <v>1</v>
      </c>
      <c r="N266" s="20">
        <f t="shared" si="71"/>
        <v>0</v>
      </c>
      <c r="O266" s="20">
        <f t="shared" si="72"/>
        <v>3</v>
      </c>
      <c r="P266" s="20">
        <f t="shared" si="73"/>
        <v>4</v>
      </c>
      <c r="Q266" s="20">
        <f t="shared" si="74"/>
        <v>7</v>
      </c>
      <c r="R266" s="28" t="str">
        <f t="shared" si="75"/>
        <v>E</v>
      </c>
      <c r="S266" s="28">
        <f t="shared" si="76"/>
        <v>0</v>
      </c>
      <c r="T266" s="28">
        <f t="shared" si="77"/>
        <v>0</v>
      </c>
      <c r="U266" s="59" t="s">
        <v>257</v>
      </c>
    </row>
    <row r="267" spans="1:23">
      <c r="A267" s="21" t="s">
        <v>28</v>
      </c>
      <c r="B267" s="256"/>
      <c r="C267" s="257"/>
      <c r="D267" s="257"/>
      <c r="E267" s="257"/>
      <c r="F267" s="257"/>
      <c r="G267" s="257"/>
      <c r="H267" s="257"/>
      <c r="I267" s="258"/>
      <c r="J267" s="23">
        <f t="shared" ref="J267:Q267" si="78">SUM(J256:J266)</f>
        <v>32</v>
      </c>
      <c r="K267" s="23">
        <f t="shared" si="78"/>
        <v>12</v>
      </c>
      <c r="L267" s="23">
        <f t="shared" si="78"/>
        <v>12</v>
      </c>
      <c r="M267" s="23">
        <f t="shared" si="78"/>
        <v>4</v>
      </c>
      <c r="N267" s="23">
        <f t="shared" si="78"/>
        <v>0</v>
      </c>
      <c r="O267" s="23">
        <f t="shared" si="78"/>
        <v>28</v>
      </c>
      <c r="P267" s="23">
        <f t="shared" si="78"/>
        <v>34</v>
      </c>
      <c r="Q267" s="23">
        <f t="shared" si="78"/>
        <v>62</v>
      </c>
      <c r="R267" s="21">
        <f>COUNTIF(R256:R266,"E")</f>
        <v>4</v>
      </c>
      <c r="S267" s="21">
        <f>COUNTIF(S256:S266,"C")</f>
        <v>2</v>
      </c>
      <c r="T267" s="21">
        <f>COUNTIF(T256:T266,"VP")</f>
        <v>2</v>
      </c>
      <c r="U267" s="19"/>
    </row>
    <row r="268" spans="1:23" ht="19.5" customHeight="1">
      <c r="A268" s="186" t="s">
        <v>73</v>
      </c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8"/>
    </row>
    <row r="269" spans="1:23">
      <c r="A269" s="31" t="str">
        <f>IF(ISNA(INDEX($A$37:$U$193,MATCH($B269,$B$37:$B$193,0),1)),"",INDEX($A$37:$U$193,MATCH($B269,$B$37:$B$193,0),1))</f>
        <v>MLR2003</v>
      </c>
      <c r="B269" s="100" t="s">
        <v>255</v>
      </c>
      <c r="C269" s="100"/>
      <c r="D269" s="100"/>
      <c r="E269" s="100"/>
      <c r="F269" s="100"/>
      <c r="G269" s="100"/>
      <c r="H269" s="100"/>
      <c r="I269" s="100"/>
      <c r="J269" s="20">
        <f>IF(ISNA(INDEX($A$37:$U$193,MATCH($B269,$B$37:$B$193,0),10)),"",INDEX($A$37:$U$193,MATCH($B269,$B$37:$B$193,0),10))</f>
        <v>3</v>
      </c>
      <c r="K269" s="20">
        <f>IF(ISNA(INDEX($A$37:$U$193,MATCH($B269,$B$37:$B$193,0),11)),"",INDEX($A$37:$U$193,MATCH($B269,$B$37:$B$193,0),11))</f>
        <v>1</v>
      </c>
      <c r="L269" s="20">
        <f>IF(ISNA(INDEX($A$37:$U$193,MATCH($B269,$B$37:$B$193,0),11)),"",INDEX($A$37:$U$193,MATCH($B269,$B$37:$B$193,0),12))</f>
        <v>0</v>
      </c>
      <c r="M269" s="20">
        <f>IF(ISNA(INDEX($A$37:$U$193,MATCH($B269,$B$37:$B$193,0),12)),"",INDEX($A$37:$U$193,MATCH($B269,$B$37:$B$193,0),13))</f>
        <v>1</v>
      </c>
      <c r="N269" s="20">
        <f>IF(ISNA(INDEX($A$37:$U$193,MATCH($B269,$B$37:$B$193,0),13)),"",INDEX($A$37:$U$193,MATCH($B269,$B$37:$B$193,0),14))</f>
        <v>0</v>
      </c>
      <c r="O269" s="20">
        <f>IF(ISNA(INDEX($A$37:$U$193,MATCH($B269,$B$37:$B$193,0),14)),"",INDEX($A$37:$U$193,MATCH($B269,$B$37:$B$193,0),15))</f>
        <v>2</v>
      </c>
      <c r="P269" s="20">
        <f>IF(ISNA(INDEX($A$37:$U$193,MATCH($B269,$B$37:$B$193,0),15)),"",INDEX($A$37:$U$193,MATCH($B269,$B$37:$B$193,0),16))</f>
        <v>3</v>
      </c>
      <c r="Q269" s="20">
        <f>IF(ISNA(INDEX($A$37:$U$193,MATCH($B269,$B$37:$B$193,0),16)),"",INDEX($A$37:$U$193,MATCH($B269,$B$37:$B$193,0),17))</f>
        <v>5</v>
      </c>
      <c r="R269" s="28">
        <f>IF(ISNA(INDEX($A$37:$U$193,MATCH($B269,$B$37:$B$193,0),17)),"",INDEX($A$37:$U$193,MATCH($B269,$B$37:$B$193,0),18))</f>
        <v>0</v>
      </c>
      <c r="S269" s="28" t="str">
        <f>IF(ISNA(INDEX($A$37:$U$193,MATCH($B269,$B$37:$B$193,0),18)),"",INDEX($A$37:$U$193,MATCH($B269,$B$37:$B$193,0),19))</f>
        <v>C</v>
      </c>
      <c r="T269" s="28">
        <f>IF(ISNA(INDEX($A$37:$U$193,MATCH($B269,$B$37:$B$193,0),19)),"",INDEX($A$37:$U$193,MATCH($B269,$B$37:$B$193,0),20))</f>
        <v>0</v>
      </c>
      <c r="U269" s="59" t="s">
        <v>259</v>
      </c>
    </row>
    <row r="270" spans="1:23">
      <c r="A270" s="31" t="str">
        <f>IF(ISNA(INDEX($A$37:$U$193,MATCH($B270,$B$37:$B$193,0),1)),"",INDEX($A$37:$U$193,MATCH($B270,$B$37:$B$193,0),1))</f>
        <v>MLX7105</v>
      </c>
      <c r="B270" s="100" t="s">
        <v>144</v>
      </c>
      <c r="C270" s="100"/>
      <c r="D270" s="100"/>
      <c r="E270" s="100"/>
      <c r="F270" s="100"/>
      <c r="G270" s="100"/>
      <c r="H270" s="100"/>
      <c r="I270" s="100"/>
      <c r="J270" s="20">
        <f>IF(ISNA(INDEX($A$37:$U$193,MATCH($B270,$B$37:$B$193,0),10)),"",INDEX($A$37:$U$193,MATCH($B270,$B$37:$B$193,0),10))</f>
        <v>4</v>
      </c>
      <c r="K270" s="66">
        <f>IF(ISNA(INDEX($A$37:$U$193,MATCH($B270,$B$37:$B$193,0),11)),"",INDEX($A$37:$U$193,MATCH($B270,$B$37:$B$193,0),11))</f>
        <v>2</v>
      </c>
      <c r="L270" s="66">
        <f>IF(ISNA(INDEX($A$37:$U$193,MATCH($B270,$B$37:$B$193,0),11)),"",INDEX($A$37:$U$193,MATCH($B270,$B$37:$B$193,0),12))</f>
        <v>0</v>
      </c>
      <c r="M270" s="66">
        <f>IF(ISNA(INDEX($A$37:$U$193,MATCH($B270,$B$37:$B$193,0),12)),"",INDEX($A$37:$U$193,MATCH($B270,$B$37:$B$193,0),13))</f>
        <v>0</v>
      </c>
      <c r="N270" s="66">
        <f>IF(ISNA(INDEX($A$37:$U$193,MATCH($B270,$B$37:$B$193,0),13)),"",INDEX($A$37:$U$193,MATCH($B270,$B$37:$B$193,0),14))</f>
        <v>1</v>
      </c>
      <c r="O270" s="66">
        <f>IF(ISNA(INDEX($A$37:$U$193,MATCH($B270,$B$37:$B$193,0),14)),"",INDEX($A$37:$U$193,MATCH($B270,$B$37:$B$193,0),15))</f>
        <v>3</v>
      </c>
      <c r="P270" s="66">
        <f>IF(ISNA(INDEX($A$37:$U$193,MATCH($B270,$B$37:$B$193,0),15)),"",INDEX($A$37:$U$193,MATCH($B270,$B$37:$B$193,0),16))</f>
        <v>5</v>
      </c>
      <c r="Q270" s="66">
        <f>IF(ISNA(INDEX($A$37:$U$193,MATCH($B270,$B$37:$B$193,0),16)),"",INDEX($A$37:$U$193,MATCH($B270,$B$37:$B$193,0),17))</f>
        <v>8</v>
      </c>
      <c r="R270" s="28">
        <f>IF(ISNA(INDEX($A$37:$U$193,MATCH($B270,$B$37:$B$193,0),17)),"",INDEX($A$37:$U$193,MATCH($B270,$B$37:$B$193,0),18))</f>
        <v>0</v>
      </c>
      <c r="S270" s="28" t="str">
        <f>IF(ISNA(INDEX($A$37:$U$193,MATCH($B270,$B$37:$B$193,0),18)),"",INDEX($A$37:$U$193,MATCH($B270,$B$37:$B$193,0),19))</f>
        <v>C</v>
      </c>
      <c r="T270" s="28">
        <f>IF(ISNA(INDEX($A$37:$U$193,MATCH($B270,$B$37:$B$193,0),19)),"",INDEX($A$37:$U$193,MATCH($B270,$B$37:$B$193,0),20))</f>
        <v>0</v>
      </c>
      <c r="U270" s="59" t="s">
        <v>258</v>
      </c>
    </row>
    <row r="271" spans="1:23">
      <c r="A271" s="21" t="s">
        <v>28</v>
      </c>
      <c r="B271" s="113"/>
      <c r="C271" s="113"/>
      <c r="D271" s="113"/>
      <c r="E271" s="113"/>
      <c r="F271" s="113"/>
      <c r="G271" s="113"/>
      <c r="H271" s="113"/>
      <c r="I271" s="113"/>
      <c r="J271" s="23">
        <f t="shared" ref="J271:Q271" si="79">SUM(J269:J270)</f>
        <v>7</v>
      </c>
      <c r="K271" s="77">
        <f t="shared" si="79"/>
        <v>3</v>
      </c>
      <c r="L271" s="77">
        <f t="shared" si="79"/>
        <v>0</v>
      </c>
      <c r="M271" s="77">
        <f t="shared" si="79"/>
        <v>1</v>
      </c>
      <c r="N271" s="77">
        <f t="shared" si="79"/>
        <v>1</v>
      </c>
      <c r="O271" s="77">
        <f t="shared" si="79"/>
        <v>5</v>
      </c>
      <c r="P271" s="77">
        <f t="shared" si="79"/>
        <v>8</v>
      </c>
      <c r="Q271" s="77">
        <f t="shared" si="79"/>
        <v>13</v>
      </c>
      <c r="R271" s="21">
        <f>COUNTIF(R269:R270,"E")</f>
        <v>0</v>
      </c>
      <c r="S271" s="21">
        <f>COUNTIF(S269:S270,"C")</f>
        <v>2</v>
      </c>
      <c r="T271" s="21">
        <f>COUNTIF(T269:T270,"VP")</f>
        <v>0</v>
      </c>
      <c r="U271" s="22"/>
    </row>
    <row r="272" spans="1:23" ht="27.75" customHeight="1">
      <c r="A272" s="253" t="s">
        <v>53</v>
      </c>
      <c r="B272" s="254"/>
      <c r="C272" s="254"/>
      <c r="D272" s="254"/>
      <c r="E272" s="254"/>
      <c r="F272" s="254"/>
      <c r="G272" s="254"/>
      <c r="H272" s="254"/>
      <c r="I272" s="255"/>
      <c r="J272" s="23">
        <f>SUM(J267,J271)</f>
        <v>39</v>
      </c>
      <c r="K272" s="77">
        <f>SUM(K267,K271)</f>
        <v>15</v>
      </c>
      <c r="L272" s="77">
        <f>SUM(L267,L271)</f>
        <v>12</v>
      </c>
      <c r="M272" s="77">
        <f t="shared" ref="M272:T272" si="80">SUM(M267,M271)</f>
        <v>5</v>
      </c>
      <c r="N272" s="77">
        <f t="shared" si="80"/>
        <v>1</v>
      </c>
      <c r="O272" s="77">
        <f t="shared" si="80"/>
        <v>33</v>
      </c>
      <c r="P272" s="77">
        <f t="shared" si="80"/>
        <v>42</v>
      </c>
      <c r="Q272" s="77">
        <f t="shared" si="80"/>
        <v>75</v>
      </c>
      <c r="R272" s="23">
        <f t="shared" si="80"/>
        <v>4</v>
      </c>
      <c r="S272" s="23">
        <f t="shared" si="80"/>
        <v>4</v>
      </c>
      <c r="T272" s="23">
        <f t="shared" si="80"/>
        <v>2</v>
      </c>
      <c r="U272" s="63">
        <f>13/(38+6)</f>
        <v>0.29545454545454547</v>
      </c>
      <c r="W272" s="64"/>
    </row>
    <row r="273" spans="1:23" ht="17.25" customHeight="1">
      <c r="A273" s="161" t="s">
        <v>54</v>
      </c>
      <c r="B273" s="162"/>
      <c r="C273" s="162"/>
      <c r="D273" s="162"/>
      <c r="E273" s="162"/>
      <c r="F273" s="162"/>
      <c r="G273" s="162"/>
      <c r="H273" s="162"/>
      <c r="I273" s="162"/>
      <c r="J273" s="163"/>
      <c r="K273" s="77">
        <f t="shared" ref="K273:Q273" si="81">K267*14+K271*12</f>
        <v>204</v>
      </c>
      <c r="L273" s="77">
        <f t="shared" si="81"/>
        <v>168</v>
      </c>
      <c r="M273" s="77">
        <f t="shared" si="81"/>
        <v>68</v>
      </c>
      <c r="N273" s="77">
        <f t="shared" si="81"/>
        <v>12</v>
      </c>
      <c r="O273" s="77">
        <f t="shared" si="81"/>
        <v>452</v>
      </c>
      <c r="P273" s="77">
        <f t="shared" si="81"/>
        <v>572</v>
      </c>
      <c r="Q273" s="77">
        <f t="shared" si="81"/>
        <v>1024</v>
      </c>
      <c r="R273" s="175"/>
      <c r="S273" s="176"/>
      <c r="T273" s="176"/>
      <c r="U273" s="177"/>
    </row>
    <row r="274" spans="1:23">
      <c r="A274" s="158"/>
      <c r="B274" s="159"/>
      <c r="C274" s="159"/>
      <c r="D274" s="159"/>
      <c r="E274" s="159"/>
      <c r="F274" s="159"/>
      <c r="G274" s="159"/>
      <c r="H274" s="159"/>
      <c r="I274" s="159"/>
      <c r="J274" s="160"/>
      <c r="K274" s="172">
        <f>SUM(K273:N273)</f>
        <v>452</v>
      </c>
      <c r="L274" s="173"/>
      <c r="M274" s="173"/>
      <c r="N274" s="174"/>
      <c r="O274" s="250">
        <f>SUM(O273:P273)</f>
        <v>1024</v>
      </c>
      <c r="P274" s="251"/>
      <c r="Q274" s="252"/>
      <c r="R274" s="178"/>
      <c r="S274" s="179"/>
      <c r="T274" s="179"/>
      <c r="U274" s="180"/>
      <c r="W274" s="64"/>
    </row>
    <row r="275" spans="1:23" ht="8.25" customHeight="1"/>
    <row r="276" spans="1:23">
      <c r="B276" s="9"/>
      <c r="C276" s="9"/>
      <c r="D276" s="9"/>
      <c r="E276" s="9"/>
      <c r="F276" s="9"/>
      <c r="G276" s="9"/>
      <c r="H276" s="18"/>
      <c r="I276" s="18"/>
      <c r="J276" s="18"/>
      <c r="N276" s="9"/>
      <c r="O276" s="9"/>
      <c r="P276" s="9"/>
      <c r="Q276" s="9"/>
      <c r="R276" s="9"/>
      <c r="S276" s="9"/>
      <c r="T276" s="9"/>
    </row>
    <row r="277" spans="1:23">
      <c r="B277" s="2"/>
      <c r="C277" s="2"/>
      <c r="D277" s="2"/>
      <c r="E277" s="2"/>
      <c r="F277" s="2"/>
      <c r="G277" s="2"/>
      <c r="N277" s="9"/>
      <c r="O277" s="9"/>
      <c r="P277" s="9"/>
      <c r="Q277" s="9"/>
      <c r="R277" s="9"/>
      <c r="S277" s="9"/>
      <c r="T277" s="9"/>
    </row>
    <row r="279" spans="1:2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W282" s="64"/>
    </row>
    <row r="283" spans="1:2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7" spans="1:23">
      <c r="A287" s="203" t="s">
        <v>55</v>
      </c>
      <c r="B287" s="204"/>
      <c r="C287" s="204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4"/>
      <c r="O287" s="204"/>
      <c r="P287" s="204"/>
      <c r="Q287" s="204"/>
      <c r="R287" s="204"/>
      <c r="S287" s="204"/>
      <c r="T287" s="204"/>
      <c r="U287" s="205"/>
    </row>
    <row r="288" spans="1:23">
      <c r="A288" s="117" t="s">
        <v>30</v>
      </c>
      <c r="B288" s="165" t="s">
        <v>29</v>
      </c>
      <c r="C288" s="166"/>
      <c r="D288" s="166"/>
      <c r="E288" s="166"/>
      <c r="F288" s="166"/>
      <c r="G288" s="166"/>
      <c r="H288" s="166"/>
      <c r="I288" s="167"/>
      <c r="J288" s="115" t="s">
        <v>43</v>
      </c>
      <c r="K288" s="211" t="s">
        <v>27</v>
      </c>
      <c r="L288" s="240"/>
      <c r="M288" s="240"/>
      <c r="N288" s="243"/>
      <c r="O288" s="211" t="s">
        <v>44</v>
      </c>
      <c r="P288" s="240"/>
      <c r="Q288" s="243"/>
      <c r="R288" s="211" t="s">
        <v>26</v>
      </c>
      <c r="S288" s="240"/>
      <c r="T288" s="243"/>
      <c r="U288" s="115" t="s">
        <v>25</v>
      </c>
    </row>
    <row r="289" spans="1:21">
      <c r="A289" s="118"/>
      <c r="B289" s="168"/>
      <c r="C289" s="169"/>
      <c r="D289" s="169"/>
      <c r="E289" s="169"/>
      <c r="F289" s="169"/>
      <c r="G289" s="169"/>
      <c r="H289" s="169"/>
      <c r="I289" s="170"/>
      <c r="J289" s="116"/>
      <c r="K289" s="4" t="s">
        <v>31</v>
      </c>
      <c r="L289" s="4" t="s">
        <v>32</v>
      </c>
      <c r="M289" s="4" t="s">
        <v>266</v>
      </c>
      <c r="N289" s="4" t="s">
        <v>100</v>
      </c>
      <c r="O289" s="4" t="s">
        <v>36</v>
      </c>
      <c r="P289" s="4" t="s">
        <v>8</v>
      </c>
      <c r="Q289" s="4" t="s">
        <v>33</v>
      </c>
      <c r="R289" s="4" t="s">
        <v>34</v>
      </c>
      <c r="S289" s="4" t="s">
        <v>31</v>
      </c>
      <c r="T289" s="4" t="s">
        <v>35</v>
      </c>
      <c r="U289" s="116"/>
    </row>
    <row r="290" spans="1:21">
      <c r="A290" s="109" t="s">
        <v>60</v>
      </c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1"/>
    </row>
    <row r="291" spans="1:21">
      <c r="A291" s="52" t="s">
        <v>244</v>
      </c>
      <c r="B291" s="105" t="s">
        <v>247</v>
      </c>
      <c r="C291" s="105"/>
      <c r="D291" s="105"/>
      <c r="E291" s="105"/>
      <c r="F291" s="105"/>
      <c r="G291" s="105"/>
      <c r="H291" s="105"/>
      <c r="I291" s="105"/>
      <c r="J291" s="57">
        <v>3</v>
      </c>
      <c r="K291" s="57">
        <v>2</v>
      </c>
      <c r="L291" s="57">
        <v>0</v>
      </c>
      <c r="M291" s="57">
        <v>0</v>
      </c>
      <c r="N291" s="57">
        <v>1</v>
      </c>
      <c r="O291" s="56">
        <f>K291+L291+M291+N291</f>
        <v>3</v>
      </c>
      <c r="P291" s="56">
        <f t="shared" ref="P291:P296" si="82">Q291-O291</f>
        <v>2</v>
      </c>
      <c r="Q291" s="56">
        <f t="shared" ref="Q291:Q296" si="83">ROUND(PRODUCT(J291,25)/14,0)</f>
        <v>5</v>
      </c>
      <c r="R291" s="26"/>
      <c r="S291" s="26" t="s">
        <v>31</v>
      </c>
      <c r="T291" s="27"/>
      <c r="U291" s="12" t="s">
        <v>39</v>
      </c>
    </row>
    <row r="292" spans="1:21">
      <c r="A292" s="52" t="s">
        <v>245</v>
      </c>
      <c r="B292" s="105" t="s">
        <v>248</v>
      </c>
      <c r="C292" s="105"/>
      <c r="D292" s="105"/>
      <c r="E292" s="105"/>
      <c r="F292" s="105"/>
      <c r="G292" s="105"/>
      <c r="H292" s="105"/>
      <c r="I292" s="105"/>
      <c r="J292" s="57">
        <v>4</v>
      </c>
      <c r="K292" s="57">
        <v>2</v>
      </c>
      <c r="L292" s="57">
        <v>0</v>
      </c>
      <c r="M292" s="57">
        <v>2</v>
      </c>
      <c r="N292" s="57">
        <v>0</v>
      </c>
      <c r="O292" s="56">
        <f>K292+L292+M292+N292</f>
        <v>4</v>
      </c>
      <c r="P292" s="56">
        <f t="shared" si="82"/>
        <v>3</v>
      </c>
      <c r="Q292" s="56">
        <f t="shared" si="83"/>
        <v>7</v>
      </c>
      <c r="R292" s="26"/>
      <c r="S292" s="26" t="s">
        <v>31</v>
      </c>
      <c r="T292" s="27"/>
      <c r="U292" s="12" t="s">
        <v>39</v>
      </c>
    </row>
    <row r="293" spans="1:21">
      <c r="A293" s="53" t="s">
        <v>246</v>
      </c>
      <c r="B293" s="105" t="s">
        <v>249</v>
      </c>
      <c r="C293" s="105"/>
      <c r="D293" s="105"/>
      <c r="E293" s="105"/>
      <c r="F293" s="105"/>
      <c r="G293" s="105"/>
      <c r="H293" s="105"/>
      <c r="I293" s="105"/>
      <c r="J293" s="57">
        <v>3</v>
      </c>
      <c r="K293" s="57">
        <v>1</v>
      </c>
      <c r="L293" s="57">
        <v>0</v>
      </c>
      <c r="M293" s="57">
        <v>2</v>
      </c>
      <c r="N293" s="57">
        <v>0</v>
      </c>
      <c r="O293" s="56">
        <f>K293+L293+M293+N293</f>
        <v>3</v>
      </c>
      <c r="P293" s="56">
        <f t="shared" si="82"/>
        <v>2</v>
      </c>
      <c r="Q293" s="56">
        <f t="shared" si="83"/>
        <v>5</v>
      </c>
      <c r="R293" s="26"/>
      <c r="S293" s="26" t="s">
        <v>31</v>
      </c>
      <c r="T293" s="27"/>
      <c r="U293" s="12" t="s">
        <v>39</v>
      </c>
    </row>
    <row r="294" spans="1:21" ht="24.75" customHeight="1">
      <c r="A294" s="52" t="s">
        <v>250</v>
      </c>
      <c r="B294" s="279" t="s">
        <v>264</v>
      </c>
      <c r="C294" s="280"/>
      <c r="D294" s="280"/>
      <c r="E294" s="280"/>
      <c r="F294" s="280"/>
      <c r="G294" s="280"/>
      <c r="H294" s="280"/>
      <c r="I294" s="281"/>
      <c r="J294" s="60">
        <v>3</v>
      </c>
      <c r="K294" s="60">
        <v>0</v>
      </c>
      <c r="L294" s="60">
        <v>2</v>
      </c>
      <c r="M294" s="60">
        <v>0</v>
      </c>
      <c r="N294" s="60">
        <v>1</v>
      </c>
      <c r="O294" s="56">
        <f>K294+L294+M294+N294</f>
        <v>3</v>
      </c>
      <c r="P294" s="56">
        <f t="shared" si="82"/>
        <v>2</v>
      </c>
      <c r="Q294" s="56">
        <f t="shared" si="83"/>
        <v>5</v>
      </c>
      <c r="R294" s="26"/>
      <c r="S294" s="26" t="s">
        <v>31</v>
      </c>
      <c r="T294" s="27"/>
      <c r="U294" s="12" t="s">
        <v>42</v>
      </c>
    </row>
    <row r="295" spans="1:21" ht="24.75" customHeight="1">
      <c r="A295" s="52" t="s">
        <v>251</v>
      </c>
      <c r="B295" s="279" t="s">
        <v>253</v>
      </c>
      <c r="C295" s="280"/>
      <c r="D295" s="280"/>
      <c r="E295" s="280"/>
      <c r="F295" s="280"/>
      <c r="G295" s="280"/>
      <c r="H295" s="280"/>
      <c r="I295" s="281"/>
      <c r="J295" s="60">
        <v>3</v>
      </c>
      <c r="K295" s="60">
        <v>2</v>
      </c>
      <c r="L295" s="60">
        <v>0</v>
      </c>
      <c r="M295" s="60">
        <v>0</v>
      </c>
      <c r="N295" s="60">
        <v>0</v>
      </c>
      <c r="O295" s="56">
        <f>K295+L295+M295+N295</f>
        <v>2</v>
      </c>
      <c r="P295" s="56">
        <f t="shared" si="82"/>
        <v>3</v>
      </c>
      <c r="Q295" s="56">
        <f t="shared" si="83"/>
        <v>5</v>
      </c>
      <c r="R295" s="26"/>
      <c r="S295" s="26" t="s">
        <v>31</v>
      </c>
      <c r="T295" s="27"/>
      <c r="U295" s="12" t="s">
        <v>39</v>
      </c>
    </row>
    <row r="296" spans="1:21">
      <c r="A296" s="86" t="s">
        <v>254</v>
      </c>
      <c r="B296" s="282" t="s">
        <v>255</v>
      </c>
      <c r="C296" s="283"/>
      <c r="D296" s="283"/>
      <c r="E296" s="283"/>
      <c r="F296" s="283"/>
      <c r="G296" s="283"/>
      <c r="H296" s="283"/>
      <c r="I296" s="284"/>
      <c r="J296" s="87">
        <v>3</v>
      </c>
      <c r="K296" s="87">
        <v>1</v>
      </c>
      <c r="L296" s="87">
        <v>0</v>
      </c>
      <c r="M296" s="87">
        <v>1</v>
      </c>
      <c r="N296" s="87">
        <v>0</v>
      </c>
      <c r="O296" s="20">
        <f>K296+L296+M296</f>
        <v>2</v>
      </c>
      <c r="P296" s="20">
        <f t="shared" si="82"/>
        <v>3</v>
      </c>
      <c r="Q296" s="20">
        <f t="shared" si="83"/>
        <v>5</v>
      </c>
      <c r="R296" s="87"/>
      <c r="S296" s="87" t="s">
        <v>31</v>
      </c>
      <c r="T296" s="88"/>
      <c r="U296" s="89" t="s">
        <v>42</v>
      </c>
    </row>
    <row r="297" spans="1:21">
      <c r="A297" s="253" t="s">
        <v>53</v>
      </c>
      <c r="B297" s="254"/>
      <c r="C297" s="254"/>
      <c r="D297" s="254"/>
      <c r="E297" s="254"/>
      <c r="F297" s="254"/>
      <c r="G297" s="254"/>
      <c r="H297" s="254"/>
      <c r="I297" s="255"/>
      <c r="J297" s="23">
        <f>SUM(J291:J296)</f>
        <v>19</v>
      </c>
      <c r="K297" s="23">
        <f t="shared" ref="K297:Q297" si="84">SUM(K291:K296)</f>
        <v>8</v>
      </c>
      <c r="L297" s="23">
        <f t="shared" si="84"/>
        <v>2</v>
      </c>
      <c r="M297" s="23">
        <f t="shared" si="84"/>
        <v>5</v>
      </c>
      <c r="N297" s="23">
        <f t="shared" si="84"/>
        <v>2</v>
      </c>
      <c r="O297" s="23">
        <f t="shared" si="84"/>
        <v>17</v>
      </c>
      <c r="P297" s="23">
        <f t="shared" si="84"/>
        <v>15</v>
      </c>
      <c r="Q297" s="23">
        <f t="shared" si="84"/>
        <v>32</v>
      </c>
      <c r="R297" s="21">
        <f>COUNTIF(R291:R296,"E")</f>
        <v>0</v>
      </c>
      <c r="S297" s="21">
        <f>COUNTIF(S291:S296,"C")</f>
        <v>6</v>
      </c>
      <c r="T297" s="21">
        <f>COUNTIF(T291:T296,"VP")</f>
        <v>0</v>
      </c>
      <c r="U297" s="90">
        <f>6/(38+6)</f>
        <v>0.13636363636363635</v>
      </c>
    </row>
    <row r="298" spans="1:21">
      <c r="A298" s="161" t="s">
        <v>54</v>
      </c>
      <c r="B298" s="162"/>
      <c r="C298" s="162"/>
      <c r="D298" s="162"/>
      <c r="E298" s="162"/>
      <c r="F298" s="162"/>
      <c r="G298" s="162"/>
      <c r="H298" s="162"/>
      <c r="I298" s="162"/>
      <c r="J298" s="163"/>
      <c r="K298" s="23">
        <f>SUM(K291:K295)*14+K296*12</f>
        <v>110</v>
      </c>
      <c r="L298" s="23">
        <f t="shared" ref="L298:Q298" si="85">SUM(L291:L295)*14+L296*12</f>
        <v>28</v>
      </c>
      <c r="M298" s="23">
        <f t="shared" si="85"/>
        <v>68</v>
      </c>
      <c r="N298" s="23">
        <f t="shared" si="85"/>
        <v>28</v>
      </c>
      <c r="O298" s="23">
        <f t="shared" si="85"/>
        <v>234</v>
      </c>
      <c r="P298" s="23">
        <f t="shared" si="85"/>
        <v>204</v>
      </c>
      <c r="Q298" s="23">
        <f t="shared" si="85"/>
        <v>438</v>
      </c>
      <c r="R298" s="175"/>
      <c r="S298" s="176"/>
      <c r="T298" s="176"/>
      <c r="U298" s="177"/>
    </row>
    <row r="299" spans="1:21">
      <c r="A299" s="158"/>
      <c r="B299" s="159"/>
      <c r="C299" s="159"/>
      <c r="D299" s="159"/>
      <c r="E299" s="159"/>
      <c r="F299" s="159"/>
      <c r="G299" s="159"/>
      <c r="H299" s="159"/>
      <c r="I299" s="159"/>
      <c r="J299" s="160"/>
      <c r="K299" s="172">
        <f>SUM(K298:N298)</f>
        <v>234</v>
      </c>
      <c r="L299" s="173"/>
      <c r="M299" s="173"/>
      <c r="N299" s="174"/>
      <c r="O299" s="106">
        <f>SUM(O298:P298)</f>
        <v>438</v>
      </c>
      <c r="P299" s="107"/>
      <c r="Q299" s="108"/>
      <c r="R299" s="178"/>
      <c r="S299" s="179"/>
      <c r="T299" s="179"/>
      <c r="U299" s="180"/>
    </row>
    <row r="307" spans="1:21">
      <c r="A307" s="225" t="s">
        <v>74</v>
      </c>
      <c r="B307" s="225"/>
    </row>
    <row r="308" spans="1:21">
      <c r="A308" s="104" t="s">
        <v>30</v>
      </c>
      <c r="B308" s="267" t="s">
        <v>63</v>
      </c>
      <c r="C308" s="271"/>
      <c r="D308" s="271"/>
      <c r="E308" s="271"/>
      <c r="F308" s="271"/>
      <c r="G308" s="268"/>
      <c r="H308" s="267" t="s">
        <v>66</v>
      </c>
      <c r="I308" s="268"/>
      <c r="J308" s="263" t="s">
        <v>67</v>
      </c>
      <c r="K308" s="264"/>
      <c r="L308" s="264"/>
      <c r="M308" s="264"/>
      <c r="N308" s="264"/>
      <c r="O308" s="264"/>
      <c r="P308" s="265"/>
      <c r="Q308" s="267" t="s">
        <v>52</v>
      </c>
      <c r="R308" s="268"/>
      <c r="S308" s="263" t="s">
        <v>68</v>
      </c>
      <c r="T308" s="264"/>
      <c r="U308" s="265"/>
    </row>
    <row r="309" spans="1:21" ht="15">
      <c r="A309" s="104"/>
      <c r="B309" s="269"/>
      <c r="C309" s="272"/>
      <c r="D309" s="272"/>
      <c r="E309" s="272"/>
      <c r="F309" s="272"/>
      <c r="G309" s="270"/>
      <c r="H309" s="269"/>
      <c r="I309" s="270"/>
      <c r="J309" s="263" t="s">
        <v>36</v>
      </c>
      <c r="K309" s="264"/>
      <c r="L309" s="213"/>
      <c r="M309" s="263" t="s">
        <v>8</v>
      </c>
      <c r="N309" s="265"/>
      <c r="O309" s="263" t="s">
        <v>33</v>
      </c>
      <c r="P309" s="265"/>
      <c r="Q309" s="269"/>
      <c r="R309" s="270"/>
      <c r="S309" s="29" t="s">
        <v>69</v>
      </c>
      <c r="T309" s="29" t="s">
        <v>70</v>
      </c>
      <c r="U309" s="29" t="s">
        <v>71</v>
      </c>
    </row>
    <row r="310" spans="1:21" ht="15">
      <c r="A310" s="29">
        <v>1</v>
      </c>
      <c r="B310" s="263" t="s">
        <v>64</v>
      </c>
      <c r="C310" s="264"/>
      <c r="D310" s="264"/>
      <c r="E310" s="264"/>
      <c r="F310" s="264"/>
      <c r="G310" s="265"/>
      <c r="H310" s="266">
        <f>J310</f>
        <v>126</v>
      </c>
      <c r="I310" s="266"/>
      <c r="J310" s="273">
        <f>O46+O57+O66+O75+O86+O96-J311</f>
        <v>126</v>
      </c>
      <c r="K310" s="274"/>
      <c r="L310" s="275"/>
      <c r="M310" s="273">
        <f>P46+P57+P66+P75+P86+P96-M311</f>
        <v>161</v>
      </c>
      <c r="N310" s="276"/>
      <c r="O310" s="259">
        <f>SUM(J310:N310)</f>
        <v>287</v>
      </c>
      <c r="P310" s="260"/>
      <c r="Q310" s="261">
        <f>H310/H312</f>
        <v>0.86896551724137927</v>
      </c>
      <c r="R310" s="262"/>
      <c r="S310" s="19">
        <f>J46+J56-S311</f>
        <v>30</v>
      </c>
      <c r="T310" s="19">
        <f>J66+J75-T311</f>
        <v>60</v>
      </c>
      <c r="U310" s="19">
        <f>J86+J96-U311</f>
        <v>34</v>
      </c>
    </row>
    <row r="311" spans="1:21" ht="15">
      <c r="A311" s="29">
        <v>2</v>
      </c>
      <c r="B311" s="263" t="s">
        <v>65</v>
      </c>
      <c r="C311" s="264"/>
      <c r="D311" s="264"/>
      <c r="E311" s="264"/>
      <c r="F311" s="264"/>
      <c r="G311" s="265"/>
      <c r="H311" s="266">
        <f>J311</f>
        <v>19</v>
      </c>
      <c r="I311" s="266"/>
      <c r="J311" s="285">
        <v>19</v>
      </c>
      <c r="K311" s="286"/>
      <c r="L311" s="275"/>
      <c r="M311" s="287">
        <v>33</v>
      </c>
      <c r="N311" s="288"/>
      <c r="O311" s="259">
        <f>SUM(J311:N311)</f>
        <v>52</v>
      </c>
      <c r="P311" s="260"/>
      <c r="Q311" s="261">
        <f>H311/H312</f>
        <v>0.1310344827586207</v>
      </c>
      <c r="R311" s="262"/>
      <c r="S311" s="12">
        <v>0</v>
      </c>
      <c r="T311" s="12">
        <v>0</v>
      </c>
      <c r="U311" s="12">
        <v>26</v>
      </c>
    </row>
    <row r="312" spans="1:21" ht="15">
      <c r="A312" s="263" t="s">
        <v>28</v>
      </c>
      <c r="B312" s="264"/>
      <c r="C312" s="264"/>
      <c r="D312" s="264"/>
      <c r="E312" s="264"/>
      <c r="F312" s="264"/>
      <c r="G312" s="265"/>
      <c r="H312" s="104">
        <f>SUM(H310:I311)</f>
        <v>145</v>
      </c>
      <c r="I312" s="104"/>
      <c r="J312" s="263">
        <f>SUM(J310:K311)</f>
        <v>145</v>
      </c>
      <c r="K312" s="264"/>
      <c r="L312" s="213"/>
      <c r="M312" s="186">
        <f>SUM(M310:N311)</f>
        <v>194</v>
      </c>
      <c r="N312" s="188"/>
      <c r="O312" s="186">
        <f>SUM(O310:P311)</f>
        <v>339</v>
      </c>
      <c r="P312" s="188"/>
      <c r="Q312" s="277">
        <f>SUM(Q310:R311)</f>
        <v>1</v>
      </c>
      <c r="R312" s="278"/>
      <c r="S312" s="21">
        <v>60</v>
      </c>
      <c r="T312" s="21">
        <v>70</v>
      </c>
      <c r="U312" s="21">
        <v>60</v>
      </c>
    </row>
  </sheetData>
  <sheetProtection formatCells="0" formatRows="0" insertRows="0"/>
  <mergeCells count="390">
    <mergeCell ref="Q312:R312"/>
    <mergeCell ref="A287:U287"/>
    <mergeCell ref="A288:A289"/>
    <mergeCell ref="B288:I289"/>
    <mergeCell ref="J288:J289"/>
    <mergeCell ref="K288:N288"/>
    <mergeCell ref="O288:Q288"/>
    <mergeCell ref="R288:T288"/>
    <mergeCell ref="U288:U289"/>
    <mergeCell ref="A312:G312"/>
    <mergeCell ref="A297:I297"/>
    <mergeCell ref="B293:I293"/>
    <mergeCell ref="B294:I294"/>
    <mergeCell ref="B295:I295"/>
    <mergeCell ref="B296:I296"/>
    <mergeCell ref="O312:P312"/>
    <mergeCell ref="H312:I312"/>
    <mergeCell ref="J312:L312"/>
    <mergeCell ref="M312:N312"/>
    <mergeCell ref="J308:P308"/>
    <mergeCell ref="B311:G311"/>
    <mergeCell ref="H311:I311"/>
    <mergeCell ref="J311:L311"/>
    <mergeCell ref="M311:N311"/>
    <mergeCell ref="O311:P311"/>
    <mergeCell ref="Q311:R311"/>
    <mergeCell ref="B310:G310"/>
    <mergeCell ref="H310:I310"/>
    <mergeCell ref="Q308:R309"/>
    <mergeCell ref="J309:L309"/>
    <mergeCell ref="M309:N309"/>
    <mergeCell ref="O309:P309"/>
    <mergeCell ref="B308:G309"/>
    <mergeCell ref="H308:I309"/>
    <mergeCell ref="J310:L310"/>
    <mergeCell ref="M310:N310"/>
    <mergeCell ref="A230:U230"/>
    <mergeCell ref="B246:I246"/>
    <mergeCell ref="B241:I241"/>
    <mergeCell ref="A298:J299"/>
    <mergeCell ref="R298:U299"/>
    <mergeCell ref="K299:N299"/>
    <mergeCell ref="O299:Q299"/>
    <mergeCell ref="A290:U290"/>
    <mergeCell ref="O310:P310"/>
    <mergeCell ref="Q310:R310"/>
    <mergeCell ref="S308:U308"/>
    <mergeCell ref="A307:B307"/>
    <mergeCell ref="A308:A309"/>
    <mergeCell ref="B270:I270"/>
    <mergeCell ref="B291:I291"/>
    <mergeCell ref="B292:I292"/>
    <mergeCell ref="R250:U251"/>
    <mergeCell ref="A231:A232"/>
    <mergeCell ref="B235:I235"/>
    <mergeCell ref="J231:J232"/>
    <mergeCell ref="A272:I272"/>
    <mergeCell ref="B257:I257"/>
    <mergeCell ref="B265:I265"/>
    <mergeCell ref="B266:I266"/>
    <mergeCell ref="A249:I249"/>
    <mergeCell ref="B247:I247"/>
    <mergeCell ref="B248:I248"/>
    <mergeCell ref="B143:H143"/>
    <mergeCell ref="B242:I242"/>
    <mergeCell ref="B236:I236"/>
    <mergeCell ref="B267:I267"/>
    <mergeCell ref="A268:U268"/>
    <mergeCell ref="B269:I269"/>
    <mergeCell ref="B264:I264"/>
    <mergeCell ref="O251:Q251"/>
    <mergeCell ref="B260:I260"/>
    <mergeCell ref="A250:J251"/>
    <mergeCell ref="B243:I243"/>
    <mergeCell ref="B240:I240"/>
    <mergeCell ref="B239:I239"/>
    <mergeCell ref="B245:I245"/>
    <mergeCell ref="U231:U232"/>
    <mergeCell ref="O231:Q231"/>
    <mergeCell ref="A244:U244"/>
    <mergeCell ref="B237:I237"/>
    <mergeCell ref="B238:I238"/>
    <mergeCell ref="A233:U233"/>
    <mergeCell ref="K231:N231"/>
    <mergeCell ref="K274:N274"/>
    <mergeCell ref="A273:J274"/>
    <mergeCell ref="R273:U274"/>
    <mergeCell ref="O274:Q274"/>
    <mergeCell ref="K251:N251"/>
    <mergeCell ref="A252:U252"/>
    <mergeCell ref="O253:Q253"/>
    <mergeCell ref="B259:I259"/>
    <mergeCell ref="B258:I258"/>
    <mergeCell ref="B261:I261"/>
    <mergeCell ref="B256:I256"/>
    <mergeCell ref="B263:I263"/>
    <mergeCell ref="B262:I262"/>
    <mergeCell ref="R253:T253"/>
    <mergeCell ref="K253:N253"/>
    <mergeCell ref="A255:U255"/>
    <mergeCell ref="B253:I254"/>
    <mergeCell ref="A253:A254"/>
    <mergeCell ref="J253:J254"/>
    <mergeCell ref="U253:U254"/>
    <mergeCell ref="B271:I271"/>
    <mergeCell ref="B231:I232"/>
    <mergeCell ref="R231:T231"/>
    <mergeCell ref="B234:I234"/>
    <mergeCell ref="B141:I141"/>
    <mergeCell ref="B136:H136"/>
    <mergeCell ref="B213:I213"/>
    <mergeCell ref="B210:I210"/>
    <mergeCell ref="B206:I206"/>
    <mergeCell ref="B208:I208"/>
    <mergeCell ref="B207:I207"/>
    <mergeCell ref="B139:U139"/>
    <mergeCell ref="B140:I140"/>
    <mergeCell ref="B157:I157"/>
    <mergeCell ref="B156:H156"/>
    <mergeCell ref="B174:H174"/>
    <mergeCell ref="A175:I175"/>
    <mergeCell ref="B183:I183"/>
    <mergeCell ref="O177:Q177"/>
    <mergeCell ref="B166:U166"/>
    <mergeCell ref="B167:I167"/>
    <mergeCell ref="B162:H162"/>
    <mergeCell ref="B148:H148"/>
    <mergeCell ref="B149:I149"/>
    <mergeCell ref="A150:U150"/>
    <mergeCell ref="B133:U133"/>
    <mergeCell ref="U111:U112"/>
    <mergeCell ref="J111:J112"/>
    <mergeCell ref="B119:I119"/>
    <mergeCell ref="B151:U151"/>
    <mergeCell ref="B115:I115"/>
    <mergeCell ref="B137:H137"/>
    <mergeCell ref="B142:H142"/>
    <mergeCell ref="B114:U114"/>
    <mergeCell ref="B116:I116"/>
    <mergeCell ref="A126:U126"/>
    <mergeCell ref="B129:I129"/>
    <mergeCell ref="B144:U144"/>
    <mergeCell ref="B145:I145"/>
    <mergeCell ref="B124:H124"/>
    <mergeCell ref="B125:I125"/>
    <mergeCell ref="B127:U127"/>
    <mergeCell ref="B117:H117"/>
    <mergeCell ref="B118:H118"/>
    <mergeCell ref="B123:H123"/>
    <mergeCell ref="B120:U120"/>
    <mergeCell ref="B147:H147"/>
    <mergeCell ref="O111:Q111"/>
    <mergeCell ref="K111:N111"/>
    <mergeCell ref="A1:K1"/>
    <mergeCell ref="A3:K3"/>
    <mergeCell ref="N1:U1"/>
    <mergeCell ref="N5:O5"/>
    <mergeCell ref="N15:U15"/>
    <mergeCell ref="A2:K2"/>
    <mergeCell ref="A6:K6"/>
    <mergeCell ref="P5:R5"/>
    <mergeCell ref="A7:K7"/>
    <mergeCell ref="A11:K11"/>
    <mergeCell ref="S3:U3"/>
    <mergeCell ref="S4:U4"/>
    <mergeCell ref="S5:U5"/>
    <mergeCell ref="A4:K5"/>
    <mergeCell ref="N3:O3"/>
    <mergeCell ref="P3:R3"/>
    <mergeCell ref="P4:R4"/>
    <mergeCell ref="N4:O4"/>
    <mergeCell ref="A9:K9"/>
    <mergeCell ref="A10:K10"/>
    <mergeCell ref="A12:K12"/>
    <mergeCell ref="N6:O6"/>
    <mergeCell ref="S6:U6"/>
    <mergeCell ref="P6:R6"/>
    <mergeCell ref="A13:K13"/>
    <mergeCell ref="A14:K14"/>
    <mergeCell ref="N13:U13"/>
    <mergeCell ref="N14:U14"/>
    <mergeCell ref="N16:U16"/>
    <mergeCell ref="N19:U19"/>
    <mergeCell ref="A16:K16"/>
    <mergeCell ref="N8:U11"/>
    <mergeCell ref="A15:K15"/>
    <mergeCell ref="A8:K8"/>
    <mergeCell ref="A18:K18"/>
    <mergeCell ref="N17:U17"/>
    <mergeCell ref="N18:U18"/>
    <mergeCell ref="N21:U21"/>
    <mergeCell ref="A35:U35"/>
    <mergeCell ref="R38:T38"/>
    <mergeCell ref="A48:A49"/>
    <mergeCell ref="B51:I51"/>
    <mergeCell ref="A47:U47"/>
    <mergeCell ref="K38:N38"/>
    <mergeCell ref="A38:A39"/>
    <mergeCell ref="U38:U39"/>
    <mergeCell ref="R48:T48"/>
    <mergeCell ref="J48:J49"/>
    <mergeCell ref="O38:Q38"/>
    <mergeCell ref="B40:H40"/>
    <mergeCell ref="A28:G28"/>
    <mergeCell ref="J38:J39"/>
    <mergeCell ref="N29:U33"/>
    <mergeCell ref="B29:C29"/>
    <mergeCell ref="B48:I49"/>
    <mergeCell ref="B50:I50"/>
    <mergeCell ref="J29:L29"/>
    <mergeCell ref="B52:I52"/>
    <mergeCell ref="B57:I57"/>
    <mergeCell ref="B54:I54"/>
    <mergeCell ref="B53:I53"/>
    <mergeCell ref="B41:I41"/>
    <mergeCell ref="B44:I44"/>
    <mergeCell ref="B45:I45"/>
    <mergeCell ref="A24:M24"/>
    <mergeCell ref="A26:M27"/>
    <mergeCell ref="B70:I70"/>
    <mergeCell ref="B72:I72"/>
    <mergeCell ref="B59:I60"/>
    <mergeCell ref="B71:I71"/>
    <mergeCell ref="B61:I61"/>
    <mergeCell ref="B66:I66"/>
    <mergeCell ref="B68:I69"/>
    <mergeCell ref="N20:U20"/>
    <mergeCell ref="D29:F29"/>
    <mergeCell ref="A37:U37"/>
    <mergeCell ref="N26:U28"/>
    <mergeCell ref="N22:U22"/>
    <mergeCell ref="A20:K20"/>
    <mergeCell ref="B64:I64"/>
    <mergeCell ref="B65:I65"/>
    <mergeCell ref="B38:I39"/>
    <mergeCell ref="U48:U49"/>
    <mergeCell ref="O48:Q48"/>
    <mergeCell ref="K48:N48"/>
    <mergeCell ref="B42:I42"/>
    <mergeCell ref="B46:I46"/>
    <mergeCell ref="B43:I43"/>
    <mergeCell ref="B56:I56"/>
    <mergeCell ref="B55:I55"/>
    <mergeCell ref="J88:J89"/>
    <mergeCell ref="A88:A89"/>
    <mergeCell ref="B86:I86"/>
    <mergeCell ref="B81:I81"/>
    <mergeCell ref="B84:I84"/>
    <mergeCell ref="B77:I78"/>
    <mergeCell ref="J77:J78"/>
    <mergeCell ref="K77:N77"/>
    <mergeCell ref="B75:I75"/>
    <mergeCell ref="A58:U58"/>
    <mergeCell ref="R59:T59"/>
    <mergeCell ref="B62:I62"/>
    <mergeCell ref="J59:J60"/>
    <mergeCell ref="U59:U60"/>
    <mergeCell ref="A59:A60"/>
    <mergeCell ref="K59:N59"/>
    <mergeCell ref="B83:H83"/>
    <mergeCell ref="B82:I82"/>
    <mergeCell ref="B80:I80"/>
    <mergeCell ref="A76:U76"/>
    <mergeCell ref="A67:U67"/>
    <mergeCell ref="J68:J69"/>
    <mergeCell ref="O68:Q68"/>
    <mergeCell ref="R68:T68"/>
    <mergeCell ref="A68:A69"/>
    <mergeCell ref="K68:N68"/>
    <mergeCell ref="B79:I79"/>
    <mergeCell ref="U68:U69"/>
    <mergeCell ref="A77:A78"/>
    <mergeCell ref="O59:Q59"/>
    <mergeCell ref="B73:I73"/>
    <mergeCell ref="B63:I63"/>
    <mergeCell ref="B74:I74"/>
    <mergeCell ref="U77:U78"/>
    <mergeCell ref="O77:Q77"/>
    <mergeCell ref="R77:T77"/>
    <mergeCell ref="U88:U89"/>
    <mergeCell ref="B91:I91"/>
    <mergeCell ref="B96:I96"/>
    <mergeCell ref="A110:U110"/>
    <mergeCell ref="B103:H103"/>
    <mergeCell ref="K103:N103"/>
    <mergeCell ref="O103:Q103"/>
    <mergeCell ref="R103:T103"/>
    <mergeCell ref="B104:H104"/>
    <mergeCell ref="B93:I93"/>
    <mergeCell ref="B94:I94"/>
    <mergeCell ref="B95:I95"/>
    <mergeCell ref="B106:H106"/>
    <mergeCell ref="A107:H107"/>
    <mergeCell ref="A105:H105"/>
    <mergeCell ref="B108:H108"/>
    <mergeCell ref="O88:Q88"/>
    <mergeCell ref="A87:U87"/>
    <mergeCell ref="B88:I89"/>
    <mergeCell ref="K88:N88"/>
    <mergeCell ref="B85:I85"/>
    <mergeCell ref="B154:H154"/>
    <mergeCell ref="B155:H155"/>
    <mergeCell ref="B153:I153"/>
    <mergeCell ref="B152:I152"/>
    <mergeCell ref="A200:U200"/>
    <mergeCell ref="A198:A199"/>
    <mergeCell ref="B173:I173"/>
    <mergeCell ref="B92:I92"/>
    <mergeCell ref="R88:T88"/>
    <mergeCell ref="B111:I112"/>
    <mergeCell ref="A138:U138"/>
    <mergeCell ref="B146:I146"/>
    <mergeCell ref="B121:I121"/>
    <mergeCell ref="B122:I122"/>
    <mergeCell ref="B128:I128"/>
    <mergeCell ref="B132:I132"/>
    <mergeCell ref="B130:H130"/>
    <mergeCell ref="B131:H131"/>
    <mergeCell ref="B134:I134"/>
    <mergeCell ref="B135:I135"/>
    <mergeCell ref="A113:U113"/>
    <mergeCell ref="R111:T111"/>
    <mergeCell ref="A111:A112"/>
    <mergeCell ref="B90:I90"/>
    <mergeCell ref="B158:U158"/>
    <mergeCell ref="B159:I159"/>
    <mergeCell ref="B190:I190"/>
    <mergeCell ref="A191:I191"/>
    <mergeCell ref="A192:J193"/>
    <mergeCell ref="B172:I172"/>
    <mergeCell ref="R176:U177"/>
    <mergeCell ref="A176:J177"/>
    <mergeCell ref="B185:I185"/>
    <mergeCell ref="B187:I187"/>
    <mergeCell ref="B188:I188"/>
    <mergeCell ref="B180:I181"/>
    <mergeCell ref="B168:I168"/>
    <mergeCell ref="B160:I160"/>
    <mergeCell ref="B161:H161"/>
    <mergeCell ref="B163:H163"/>
    <mergeCell ref="K193:N193"/>
    <mergeCell ref="R192:U193"/>
    <mergeCell ref="B171:U171"/>
    <mergeCell ref="B164:I164"/>
    <mergeCell ref="A165:U165"/>
    <mergeCell ref="B169:H169"/>
    <mergeCell ref="B170:H170"/>
    <mergeCell ref="A224:J225"/>
    <mergeCell ref="R224:U225"/>
    <mergeCell ref="B214:I214"/>
    <mergeCell ref="B204:I204"/>
    <mergeCell ref="B218:I218"/>
    <mergeCell ref="B215:I215"/>
    <mergeCell ref="O225:Q225"/>
    <mergeCell ref="B221:I221"/>
    <mergeCell ref="A219:U219"/>
    <mergeCell ref="K225:N225"/>
    <mergeCell ref="A223:I223"/>
    <mergeCell ref="B222:I222"/>
    <mergeCell ref="B220:I220"/>
    <mergeCell ref="B216:H216"/>
    <mergeCell ref="B217:H217"/>
    <mergeCell ref="B211:I211"/>
    <mergeCell ref="B212:I212"/>
    <mergeCell ref="B205:I205"/>
    <mergeCell ref="A182:U182"/>
    <mergeCell ref="A197:U197"/>
    <mergeCell ref="B198:I199"/>
    <mergeCell ref="J180:J181"/>
    <mergeCell ref="A180:A181"/>
    <mergeCell ref="A196:U196"/>
    <mergeCell ref="K177:N177"/>
    <mergeCell ref="R198:T198"/>
    <mergeCell ref="O180:Q180"/>
    <mergeCell ref="A186:U186"/>
    <mergeCell ref="U180:U181"/>
    <mergeCell ref="K180:N180"/>
    <mergeCell ref="R180:T180"/>
    <mergeCell ref="A179:U179"/>
    <mergeCell ref="B203:I203"/>
    <mergeCell ref="B209:I209"/>
    <mergeCell ref="B201:I201"/>
    <mergeCell ref="K198:N198"/>
    <mergeCell ref="B202:I202"/>
    <mergeCell ref="B184:I184"/>
    <mergeCell ref="O193:Q193"/>
    <mergeCell ref="A189:U189"/>
    <mergeCell ref="O198:Q198"/>
    <mergeCell ref="U198:U199"/>
    <mergeCell ref="J198:J199"/>
  </mergeCells>
  <phoneticPr fontId="6" type="noConversion"/>
  <dataValidations disablePrompts="1" count="11">
    <dataValidation type="list" allowBlank="1" showInputMessage="1" showErrorMessage="1" sqref="U267 U218 U243">
      <formula1>$Q$36:$T$36</formula1>
    </dataValidation>
    <dataValidation type="list" allowBlank="1" showInputMessage="1" showErrorMessage="1" sqref="U256:U266 U201:U217 U220:U221 U234:U242 U245:U247 U269:U270">
      <formula1>$J$36:$M$36</formula1>
    </dataValidation>
    <dataValidation type="list" allowBlank="1" showInputMessage="1" showErrorMessage="1" sqref="U190 U183:U185 U187:U188 U172:U174 U167:U170 U291:U295 U140:U143 U145:U149 U128:U132 U115:U119 U121:U125 U134:U137 U152:U157 U159:U164 U50:U56 U90:U95 U79:U85 U70:U74 U61:U65 U40:U45">
      <formula1>$P$36:$T$36</formula1>
    </dataValidation>
    <dataValidation type="list" allowBlank="1" showInputMessage="1" showErrorMessage="1" sqref="B269:I270 B201:I217 B220:I221 B256:I266 B234:I242 B245:I247">
      <formula1>$B$38:$B$193</formula1>
    </dataValidation>
    <dataValidation type="list" allowBlank="1" showInputMessage="1" showErrorMessage="1" sqref="S190 S291:S295 S183:S185 S187:S188 S167:S170 S172:S174 S140:S143 S145:S149 S128:S132 S115:S119 S121:S125 S134:S137 S152:S157 S159:S164 S50:S56 S90:S95 S79:S85 S70:S74 S61:S65 S40:S45">
      <formula1>$S$39</formula1>
    </dataValidation>
    <dataValidation type="list" allowBlank="1" showInputMessage="1" showErrorMessage="1" sqref="R190 R291:R295 R183:R185 R187:R188 R167:R170 R172:R174 R145:R149 R140:R143 R115:R119 R121:R125 R128:R132 R134:R137 R152:R157 R159:R164 R90:R95 R79:R85 R70:R74 R61:R65 R40:R45 R50:R56">
      <formula1>$R$39</formula1>
    </dataValidation>
    <dataValidation type="list" allowBlank="1" showInputMessage="1" showErrorMessage="1" sqref="T190 T291:T295 T183:T185 T187:T188 T167:T170 T172:T174 T140:T143 T145:T149 T121:T125 T115:T119 T128:T132 T134:T137 T152:T157 T159:T164 T50:T56 T90:T95 T79:T85 T70:T74 T61:T65 T40:T45">
      <formula1>$T$39</formula1>
    </dataValidation>
    <dataValidation type="list" allowBlank="1" showInputMessage="1" showErrorMessage="1" sqref="S296">
      <formula1>$S$42</formula1>
    </dataValidation>
    <dataValidation type="list" allowBlank="1" showInputMessage="1" showErrorMessage="1" sqref="R296">
      <formula1>$R$42</formula1>
    </dataValidation>
    <dataValidation type="list" allowBlank="1" showInputMessage="1" showErrorMessage="1" sqref="T296">
      <formula1>$T$42</formula1>
    </dataValidation>
    <dataValidation type="list" allowBlank="1" showInputMessage="1" showErrorMessage="1" sqref="U296">
      <formula1>$P$39:$T$39</formula1>
    </dataValidation>
  </dataValidations>
  <pageMargins left="0.70866141732283461" right="0.70866141732283461" top="0.92708333333333337" bottom="0.74803149606299213" header="0.31496062992125984" footer="0.31496062992125984"/>
  <pageSetup paperSize="9" orientation="landscape" blackAndWhite="1" r:id="rId1"/>
  <headerFooter>
    <oddFooter>&amp;LRECTOR,
Acad.Prof.univ.dr. Ioan Aurel POP&amp;CPag. &amp;P/&amp;N&amp;RDECAN,
Prof. univ. dr. Adrian Olimpiu PETRUȘEL</oddFooter>
  </headerFooter>
  <rowBreaks count="4" manualBreakCount="4">
    <brk id="132" max="16383" man="1"/>
    <brk id="157" max="16383" man="1"/>
    <brk id="195" max="16383" man="1"/>
    <brk id="251" max="16383" man="1"/>
  </rowBreaks>
  <ignoredErrors>
    <ignoredError sqref="R46" formula="1"/>
    <ignoredError sqref="K17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Gelu</dc:creator>
  <cp:lastModifiedBy>APetrusel</cp:lastModifiedBy>
  <cp:lastPrinted>2014-06-23T08:26:09Z</cp:lastPrinted>
  <dcterms:created xsi:type="dcterms:W3CDTF">2013-06-27T08:19:59Z</dcterms:created>
  <dcterms:modified xsi:type="dcterms:W3CDTF">2014-06-30T08:46:28Z</dcterms:modified>
</cp:coreProperties>
</file>