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\bark\barkOutput\"/>
    </mc:Choice>
  </mc:AlternateContent>
  <bookViews>
    <workbookView xWindow="0" yWindow="0" windowWidth="28800" windowHeight="11865"/>
  </bookViews>
  <sheets>
    <sheet name="bark_calculations" sheetId="1" r:id="rId1"/>
    <sheet name="Sheet1" sheetId="2" r:id="rId2"/>
  </sheets>
  <definedNames>
    <definedName name="_xlnm._FilterDatabase" localSheetId="0" hidden="1">bark_calculations!$A$1:$BO$14</definedName>
  </definedNames>
  <calcPr calcId="162913"/>
</workbook>
</file>

<file path=xl/calcChain.xml><?xml version="1.0" encoding="utf-8"?>
<calcChain xmlns="http://schemas.openxmlformats.org/spreadsheetml/2006/main">
  <c r="BJ3" i="1" l="1"/>
  <c r="BI3" i="1"/>
  <c r="BI2" i="1"/>
  <c r="BO2" i="1" l="1"/>
  <c r="BM2" i="1"/>
  <c r="BN2" i="1"/>
  <c r="BL2" i="1"/>
  <c r="BK2" i="1"/>
  <c r="BJ2" i="1"/>
  <c r="BF2" i="1"/>
  <c r="BK3" i="1" l="1"/>
  <c r="BN3" i="1"/>
  <c r="BO3" i="1" l="1"/>
  <c r="BM3" i="1"/>
  <c r="BK4" i="1" l="1"/>
  <c r="BK5" i="1"/>
  <c r="BK6" i="1"/>
  <c r="BK7" i="1"/>
  <c r="BK8" i="1"/>
  <c r="BK9" i="1"/>
  <c r="BK10" i="1"/>
  <c r="BK11" i="1"/>
  <c r="BK12" i="1"/>
  <c r="BK13" i="1"/>
  <c r="BK14" i="1"/>
  <c r="AL3" i="1" l="1"/>
  <c r="AL4" i="1"/>
  <c r="AL5" i="1"/>
  <c r="AL6" i="1"/>
  <c r="AL7" i="1"/>
  <c r="AL8" i="1"/>
  <c r="AL9" i="1"/>
  <c r="AL10" i="1"/>
  <c r="AL11" i="1"/>
  <c r="AL12" i="1"/>
  <c r="AL13" i="1"/>
  <c r="AL14" i="1"/>
  <c r="AL2" i="1"/>
  <c r="AO2" i="1"/>
  <c r="AV2" i="1" s="1"/>
  <c r="BF3" i="1"/>
  <c r="BF4" i="1"/>
  <c r="BF5" i="1"/>
  <c r="BF6" i="1"/>
  <c r="BF7" i="1"/>
  <c r="BI7" i="1" s="1"/>
  <c r="BF8" i="1"/>
  <c r="BF9" i="1"/>
  <c r="BF10" i="1"/>
  <c r="BF11" i="1"/>
  <c r="BI11" i="1" s="1"/>
  <c r="BF12" i="1"/>
  <c r="BF13" i="1"/>
  <c r="BF14" i="1"/>
  <c r="AZ3" i="1"/>
  <c r="BA3" i="1"/>
  <c r="AZ4" i="1"/>
  <c r="BA4" i="1"/>
  <c r="AZ5" i="1"/>
  <c r="BA5" i="1"/>
  <c r="AZ6" i="1"/>
  <c r="BA6" i="1"/>
  <c r="AZ7" i="1"/>
  <c r="BA7" i="1"/>
  <c r="AZ8" i="1"/>
  <c r="BA8" i="1"/>
  <c r="AZ9" i="1"/>
  <c r="BA9" i="1"/>
  <c r="AZ10" i="1"/>
  <c r="BA10" i="1"/>
  <c r="AZ11" i="1"/>
  <c r="BA11" i="1"/>
  <c r="AZ12" i="1"/>
  <c r="BA12" i="1"/>
  <c r="AZ13" i="1"/>
  <c r="BA13" i="1"/>
  <c r="AZ14" i="1"/>
  <c r="BA14" i="1"/>
  <c r="BA2" i="1"/>
  <c r="AZ2" i="1"/>
  <c r="AW3" i="1"/>
  <c r="AX3" i="1"/>
  <c r="BR3" i="1" s="1"/>
  <c r="AW4" i="1"/>
  <c r="BJ4" i="1" s="1"/>
  <c r="AX4" i="1"/>
  <c r="BR4" i="1" s="1"/>
  <c r="AW5" i="1"/>
  <c r="BJ5" i="1" s="1"/>
  <c r="AX5" i="1"/>
  <c r="BR5" i="1" s="1"/>
  <c r="AW6" i="1"/>
  <c r="BJ6" i="1" s="1"/>
  <c r="AX6" i="1"/>
  <c r="BR6" i="1" s="1"/>
  <c r="AW7" i="1"/>
  <c r="BJ7" i="1" s="1"/>
  <c r="AX7" i="1"/>
  <c r="BR7" i="1" s="1"/>
  <c r="AW8" i="1"/>
  <c r="BJ8" i="1" s="1"/>
  <c r="AX8" i="1"/>
  <c r="BR8" i="1" s="1"/>
  <c r="AW9" i="1"/>
  <c r="BJ9" i="1" s="1"/>
  <c r="AX9" i="1"/>
  <c r="BR9" i="1" s="1"/>
  <c r="AW10" i="1"/>
  <c r="BJ10" i="1" s="1"/>
  <c r="AX10" i="1"/>
  <c r="BR10" i="1" s="1"/>
  <c r="AW11" i="1"/>
  <c r="BJ11" i="1" s="1"/>
  <c r="AX11" i="1"/>
  <c r="BR11" i="1" s="1"/>
  <c r="AW12" i="1"/>
  <c r="BJ12" i="1" s="1"/>
  <c r="AX12" i="1"/>
  <c r="BR12" i="1" s="1"/>
  <c r="AW13" i="1"/>
  <c r="BJ13" i="1" s="1"/>
  <c r="AX13" i="1"/>
  <c r="BR13" i="1" s="1"/>
  <c r="AW14" i="1"/>
  <c r="BJ14" i="1" s="1"/>
  <c r="AX14" i="1"/>
  <c r="BR14" i="1" s="1"/>
  <c r="AX2" i="1"/>
  <c r="BR2" i="1" s="1"/>
  <c r="AW2" i="1"/>
  <c r="AO3" i="1"/>
  <c r="AV3" i="1" s="1"/>
  <c r="BL3" i="1" s="1"/>
  <c r="AO4" i="1"/>
  <c r="AV4" i="1" s="1"/>
  <c r="BL4" i="1" s="1"/>
  <c r="AO5" i="1"/>
  <c r="AV5" i="1" s="1"/>
  <c r="BL5" i="1" s="1"/>
  <c r="BM5" i="1" s="1"/>
  <c r="AO6" i="1"/>
  <c r="AV6" i="1" s="1"/>
  <c r="BL6" i="1" s="1"/>
  <c r="AO7" i="1"/>
  <c r="AV7" i="1" s="1"/>
  <c r="BL7" i="1" s="1"/>
  <c r="AO8" i="1"/>
  <c r="AV8" i="1" s="1"/>
  <c r="BL8" i="1" s="1"/>
  <c r="AO9" i="1"/>
  <c r="AV9" i="1" s="1"/>
  <c r="BL9" i="1" s="1"/>
  <c r="BM9" i="1" s="1"/>
  <c r="AO10" i="1"/>
  <c r="AV10" i="1" s="1"/>
  <c r="BL10" i="1" s="1"/>
  <c r="AO11" i="1"/>
  <c r="AV11" i="1" s="1"/>
  <c r="BL11" i="1" s="1"/>
  <c r="AO12" i="1"/>
  <c r="AV12" i="1" s="1"/>
  <c r="BL12" i="1" s="1"/>
  <c r="AO13" i="1"/>
  <c r="AV13" i="1" s="1"/>
  <c r="BL13" i="1" s="1"/>
  <c r="BM13" i="1" s="1"/>
  <c r="AO14" i="1"/>
  <c r="AV14" i="1" s="1"/>
  <c r="BL14" i="1" s="1"/>
  <c r="AN3" i="1"/>
  <c r="AR3" i="1" s="1"/>
  <c r="AN4" i="1"/>
  <c r="AR4" i="1" s="1"/>
  <c r="AN5" i="1"/>
  <c r="AP5" i="1" s="1"/>
  <c r="AN6" i="1"/>
  <c r="AP6" i="1" s="1"/>
  <c r="AN7" i="1"/>
  <c r="AR7" i="1" s="1"/>
  <c r="AN8" i="1"/>
  <c r="AP8" i="1" s="1"/>
  <c r="AN9" i="1"/>
  <c r="AP9" i="1" s="1"/>
  <c r="AN10" i="1"/>
  <c r="AP10" i="1" s="1"/>
  <c r="AN11" i="1"/>
  <c r="AR11" i="1" s="1"/>
  <c r="AN12" i="1"/>
  <c r="AR12" i="1" s="1"/>
  <c r="AN13" i="1"/>
  <c r="AP13" i="1" s="1"/>
  <c r="AN14" i="1"/>
  <c r="AP14" i="1" s="1"/>
  <c r="AN2" i="1"/>
  <c r="AR2" i="1" s="1"/>
  <c r="AJ3" i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2" i="1"/>
  <c r="AK2" i="1" s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BM10" i="1" l="1"/>
  <c r="BS2" i="1"/>
  <c r="BH14" i="1"/>
  <c r="BH10" i="1"/>
  <c r="BH6" i="1"/>
  <c r="BM14" i="1"/>
  <c r="BM6" i="1"/>
  <c r="BM12" i="1"/>
  <c r="BM8" i="1"/>
  <c r="BM4" i="1"/>
  <c r="BS14" i="1"/>
  <c r="BT14" i="1" s="1"/>
  <c r="BU14" i="1" s="1"/>
  <c r="BS12" i="1"/>
  <c r="BS10" i="1"/>
  <c r="BS8" i="1"/>
  <c r="BS6" i="1"/>
  <c r="BS4" i="1"/>
  <c r="BI13" i="1"/>
  <c r="BH9" i="1"/>
  <c r="BI5" i="1"/>
  <c r="BM11" i="1"/>
  <c r="BM7" i="1"/>
  <c r="BH12" i="1"/>
  <c r="BH8" i="1"/>
  <c r="BH4" i="1"/>
  <c r="BI4" i="1"/>
  <c r="BI12" i="1"/>
  <c r="BS13" i="1"/>
  <c r="BS11" i="1"/>
  <c r="BS9" i="1"/>
  <c r="BS7" i="1"/>
  <c r="BS5" i="1"/>
  <c r="BS3" i="1"/>
  <c r="BH2" i="1"/>
  <c r="BI6" i="1"/>
  <c r="BI14" i="1"/>
  <c r="BI9" i="1"/>
  <c r="BI8" i="1"/>
  <c r="BI10" i="1"/>
  <c r="BH11" i="1"/>
  <c r="BH7" i="1"/>
  <c r="BH3" i="1"/>
  <c r="BH13" i="1"/>
  <c r="BH5" i="1"/>
  <c r="AY2" i="1"/>
  <c r="AY11" i="1"/>
  <c r="AY7" i="1"/>
  <c r="AY3" i="1"/>
  <c r="AY14" i="1"/>
  <c r="AY10" i="1"/>
  <c r="AY6" i="1"/>
  <c r="AY13" i="1"/>
  <c r="AY9" i="1"/>
  <c r="AY5" i="1"/>
  <c r="AY12" i="1"/>
  <c r="AY8" i="1"/>
  <c r="AY4" i="1"/>
  <c r="AP12" i="1"/>
  <c r="AP2" i="1"/>
  <c r="AR8" i="1"/>
  <c r="AR13" i="1"/>
  <c r="AR6" i="1"/>
  <c r="AP4" i="1"/>
  <c r="AR10" i="1"/>
  <c r="AR5" i="1"/>
  <c r="AR14" i="1"/>
  <c r="AR9" i="1"/>
  <c r="AP11" i="1"/>
  <c r="AP7" i="1"/>
  <c r="AP3" i="1"/>
  <c r="AM13" i="1"/>
  <c r="BN13" i="1" s="1"/>
  <c r="BO13" i="1" s="1"/>
  <c r="AM9" i="1"/>
  <c r="BN9" i="1" s="1"/>
  <c r="BO9" i="1" s="1"/>
  <c r="AM5" i="1"/>
  <c r="BN5" i="1" s="1"/>
  <c r="BO5" i="1" s="1"/>
  <c r="AM10" i="1"/>
  <c r="BT10" i="1" s="1"/>
  <c r="BU10" i="1" s="1"/>
  <c r="AM2" i="1"/>
  <c r="BT2" i="1" s="1"/>
  <c r="BU2" i="1" s="1"/>
  <c r="AM14" i="1"/>
  <c r="AM6" i="1"/>
  <c r="AM12" i="1"/>
  <c r="BN12" i="1" s="1"/>
  <c r="BO12" i="1" s="1"/>
  <c r="AM8" i="1"/>
  <c r="BN8" i="1" s="1"/>
  <c r="BO8" i="1" s="1"/>
  <c r="AM4" i="1"/>
  <c r="BT4" i="1" s="1"/>
  <c r="BU4" i="1" s="1"/>
  <c r="AM11" i="1"/>
  <c r="AM7" i="1"/>
  <c r="AM3" i="1"/>
  <c r="BT6" i="1" l="1"/>
  <c r="BU6" i="1" s="1"/>
  <c r="BN14" i="1"/>
  <c r="BO14" i="1" s="1"/>
  <c r="BT7" i="1"/>
  <c r="BU7" i="1" s="1"/>
  <c r="BT9" i="1"/>
  <c r="BU9" i="1" s="1"/>
  <c r="BN10" i="1"/>
  <c r="BO10" i="1" s="1"/>
  <c r="BN7" i="1"/>
  <c r="BO7" i="1" s="1"/>
  <c r="BT8" i="1"/>
  <c r="BU8" i="1" s="1"/>
  <c r="BN4" i="1"/>
  <c r="BO4" i="1" s="1"/>
  <c r="BN6" i="1"/>
  <c r="BO6" i="1" s="1"/>
  <c r="BT3" i="1"/>
  <c r="BU3" i="1" s="1"/>
  <c r="BT11" i="1"/>
  <c r="BU11" i="1" s="1"/>
  <c r="BN11" i="1"/>
  <c r="BO11" i="1" s="1"/>
  <c r="BT5" i="1"/>
  <c r="BU5" i="1" s="1"/>
  <c r="BT13" i="1"/>
  <c r="BU13" i="1" s="1"/>
  <c r="BT12" i="1"/>
  <c r="BU12" i="1" s="1"/>
  <c r="BD4" i="1"/>
  <c r="BC4" i="1"/>
  <c r="BE4" i="1"/>
  <c r="BE14" i="1"/>
  <c r="BD14" i="1"/>
  <c r="BC14" i="1"/>
  <c r="BE9" i="1"/>
  <c r="BD9" i="1"/>
  <c r="BC9" i="1"/>
  <c r="BC3" i="1"/>
  <c r="BD3" i="1"/>
  <c r="BE3" i="1"/>
  <c r="BD8" i="1"/>
  <c r="BC8" i="1"/>
  <c r="BE8" i="1"/>
  <c r="BC2" i="1"/>
  <c r="BE2" i="1"/>
  <c r="BD2" i="1"/>
  <c r="BE13" i="1"/>
  <c r="BD13" i="1"/>
  <c r="BC13" i="1"/>
  <c r="BC7" i="1"/>
  <c r="BE7" i="1"/>
  <c r="BD7" i="1"/>
  <c r="BD12" i="1"/>
  <c r="BE12" i="1"/>
  <c r="BC12" i="1"/>
  <c r="BC10" i="1"/>
  <c r="BE10" i="1"/>
  <c r="BD10" i="1"/>
  <c r="BC11" i="1"/>
  <c r="BD11" i="1"/>
  <c r="BE11" i="1"/>
  <c r="BE6" i="1"/>
  <c r="BC6" i="1"/>
  <c r="BD6" i="1"/>
  <c r="BE5" i="1"/>
  <c r="BD5" i="1"/>
  <c r="BC5" i="1"/>
</calcChain>
</file>

<file path=xl/comments1.xml><?xml version="1.0" encoding="utf-8"?>
<comments xmlns="http://schemas.openxmlformats.org/spreadsheetml/2006/main">
  <authors>
    <author>Teresa gimeno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Teresa gimeno:</t>
        </r>
        <r>
          <rPr>
            <sz val="9"/>
            <color indexed="81"/>
            <rFont val="Tahoma"/>
            <family val="2"/>
          </rPr>
          <t xml:space="preserve">
Measurements under low light (PAR &lt; 300) are indicatd in grey. Measurements under very low light (PAR &lt; 100) are indicated in red.</t>
        </r>
      </text>
    </comment>
  </commentList>
</comments>
</file>

<file path=xl/sharedStrings.xml><?xml version="1.0" encoding="utf-8"?>
<sst xmlns="http://schemas.openxmlformats.org/spreadsheetml/2006/main" count="282" uniqueCount="154">
  <si>
    <t>MpNo</t>
  </si>
  <si>
    <t>DT</t>
  </si>
  <si>
    <t>CO2in_G</t>
  </si>
  <si>
    <t>CO2out_G</t>
  </si>
  <si>
    <t>H2Oin_G</t>
  </si>
  <si>
    <t>H2Oout_G</t>
  </si>
  <si>
    <t>ATP</t>
  </si>
  <si>
    <t>Tref</t>
  </si>
  <si>
    <t>Tcuv</t>
  </si>
  <si>
    <t>FlowOut</t>
  </si>
  <si>
    <t>FlowIn</t>
  </si>
  <si>
    <t>PAR</t>
  </si>
  <si>
    <t>H2O_P</t>
  </si>
  <si>
    <t>mH2O_P</t>
  </si>
  <si>
    <t>dDH_out</t>
  </si>
  <si>
    <t>d18O_out</t>
  </si>
  <si>
    <t>dDH_in</t>
  </si>
  <si>
    <t>d18O_in</t>
  </si>
  <si>
    <t>Area</t>
  </si>
  <si>
    <t>hour</t>
  </si>
  <si>
    <t>TrA</t>
  </si>
  <si>
    <t>d2H_b</t>
  </si>
  <si>
    <t>d18O_b</t>
  </si>
  <si>
    <t>d2H_a</t>
  </si>
  <si>
    <t>d18O_a</t>
  </si>
  <si>
    <t>d2H_b_camp</t>
  </si>
  <si>
    <t>d18O_b_camp</t>
  </si>
  <si>
    <t>d2H_a_camp</t>
  </si>
  <si>
    <t>d18O_a_camp</t>
  </si>
  <si>
    <t>diam_cm</t>
  </si>
  <si>
    <t>length_cm</t>
  </si>
  <si>
    <t>sd_d18O_camp</t>
  </si>
  <si>
    <t>d18_up_lim</t>
  </si>
  <si>
    <t>d18_lw_lim</t>
  </si>
  <si>
    <t>Date</t>
  </si>
  <si>
    <t>timeDec</t>
  </si>
  <si>
    <t>no</t>
  </si>
  <si>
    <t>yes</t>
  </si>
  <si>
    <t>Variable</t>
  </si>
  <si>
    <t>description</t>
  </si>
  <si>
    <t>units</t>
  </si>
  <si>
    <t>cuvette number</t>
  </si>
  <si>
    <t>date time</t>
  </si>
  <si>
    <t>time</t>
  </si>
  <si>
    <t>date</t>
  </si>
  <si>
    <t>reference CO2 measured by gas-exchange system (GUS)</t>
  </si>
  <si>
    <t>cuvette CO2 measured by GUS</t>
  </si>
  <si>
    <t>reference H2O vapour measured by GUS</t>
  </si>
  <si>
    <t>mmol mol-1</t>
  </si>
  <si>
    <t>cuvette H2O vapour measured by GUS</t>
  </si>
  <si>
    <t>atmospheric pressure by GUS</t>
  </si>
  <si>
    <t>mbar</t>
  </si>
  <si>
    <t>reference temperature by GUS</t>
  </si>
  <si>
    <t>C</t>
  </si>
  <si>
    <t xml:space="preserve">cuvette temperature by GUS </t>
  </si>
  <si>
    <t>flow of air into the cuvette</t>
  </si>
  <si>
    <t>mol s-1</t>
  </si>
  <si>
    <t>flow of air out of the cuvette</t>
  </si>
  <si>
    <t>irradiance by GUS</t>
  </si>
  <si>
    <t>micromol mol-1</t>
  </si>
  <si>
    <t>micromol m-2 s-1</t>
  </si>
  <si>
    <t>cuvette H2O vapour by Picarro</t>
  </si>
  <si>
    <t>cuvette H2O by Picarro</t>
  </si>
  <si>
    <t>delta deuterium in the cuvette</t>
  </si>
  <si>
    <t>permil</t>
  </si>
  <si>
    <t>d18O in the cuvette</t>
  </si>
  <si>
    <t>reference delta deuterium</t>
  </si>
  <si>
    <t>reference d18O</t>
  </si>
  <si>
    <t>needle area</t>
  </si>
  <si>
    <t>mm2</t>
  </si>
  <si>
    <t>tranpiration per unit of leaf area</t>
  </si>
  <si>
    <t>mol m-2 s-1</t>
  </si>
  <si>
    <t>delta deuterium of xylem water upstream ("before the bandage")</t>
  </si>
  <si>
    <t>delta 18O of xylem water upstream ("before the bandage")</t>
  </si>
  <si>
    <t>delta deuterium of xylem water downstream ("after the bandage")</t>
  </si>
  <si>
    <t>delta 18O of xylem water downstream ("after the bandage")</t>
  </si>
  <si>
    <t>mean campaign delta 18O of xylem water upstream ("before the bandage")</t>
  </si>
  <si>
    <t>mean campaign delta deuterium of xylem water upstream ("before the bandage")</t>
  </si>
  <si>
    <t>mean campaign delta deuterium of xylem water downstream ("after the bandage")</t>
  </si>
  <si>
    <t>mean campaign delta 18O of xylem water downstream ("after the bandage")</t>
  </si>
  <si>
    <t>branch diamter</t>
  </si>
  <si>
    <t>cm</t>
  </si>
  <si>
    <t>branch length</t>
  </si>
  <si>
    <t>standard error of the campaign of delta of the xylem water (includes both downstream and upstream segments)</t>
  </si>
  <si>
    <t>mean plus 2x standard error of the campaign of delta of the xylem water (includes both downstream and upstream segments)</t>
  </si>
  <si>
    <t>mean minus 2x standard error of the campaign of delta of the xylem water (includes both downstream and upstream segments)</t>
  </si>
  <si>
    <t>cross_section_area_mm2</t>
  </si>
  <si>
    <t>needle_area_m2</t>
  </si>
  <si>
    <t>m2</t>
  </si>
  <si>
    <t>estimated needle area per branch given a certain branch diameter</t>
  </si>
  <si>
    <t>branch cross sectional area</t>
  </si>
  <si>
    <t>E_branch</t>
  </si>
  <si>
    <t>branch transpiration rate</t>
  </si>
  <si>
    <t>d18O_E</t>
  </si>
  <si>
    <t>delta 18O of transpired water</t>
  </si>
  <si>
    <t>d2H_E</t>
  </si>
  <si>
    <t>delta deuterium of transpired water</t>
  </si>
  <si>
    <t>ss</t>
  </si>
  <si>
    <t>ss_test</t>
  </si>
  <si>
    <t>new_ss_test</t>
  </si>
  <si>
    <t>new_ss</t>
  </si>
  <si>
    <t>yes/no</t>
  </si>
  <si>
    <t>steady state</t>
  </si>
  <si>
    <t>d18_up_lim minus d18O_E minus (values &gt; 0 means in ss)</t>
  </si>
  <si>
    <t>d18_lw_lim minus d18O_E (values &gt; 0 means in ss)</t>
  </si>
  <si>
    <t>new definition of steady state</t>
  </si>
  <si>
    <t>RVSMOW_2H</t>
  </si>
  <si>
    <t>ratio 2H/H of VSMOW</t>
  </si>
  <si>
    <t>R_2H_E</t>
  </si>
  <si>
    <t>R_2H_b</t>
  </si>
  <si>
    <t>R_2H_a</t>
  </si>
  <si>
    <t>Rtracer_2H</t>
  </si>
  <si>
    <t>R_18O_E</t>
  </si>
  <si>
    <t>R_18O_b</t>
  </si>
  <si>
    <t>R_18O_a</t>
  </si>
  <si>
    <t>RVSMOW_18O</t>
  </si>
  <si>
    <t>ratio 18O/16O of VSMOW</t>
  </si>
  <si>
    <t>ratio 2H/H of transpiration</t>
  </si>
  <si>
    <t>ratio 2H/H of xylem water upstream</t>
  </si>
  <si>
    <t>ratio 2H/H of xylem water downstream</t>
  </si>
  <si>
    <t>ratio 18O/16O of transpiration</t>
  </si>
  <si>
    <t>ratio 18O/16O of xylem water upstream</t>
  </si>
  <si>
    <t>ratio 18O/16O of xylem water downstream</t>
  </si>
  <si>
    <t>ratio 2H/H of the injected tracer</t>
  </si>
  <si>
    <t>Ubark_old</t>
  </si>
  <si>
    <t>Ubark</t>
  </si>
  <si>
    <t>Ubark_alt</t>
  </si>
  <si>
    <t>micromol s-1</t>
  </si>
  <si>
    <t>estimated uptake rate calculated with deltas not ratios and with d2H_E</t>
  </si>
  <si>
    <t>estimated uptake rate calculated with ratios and with d2H_E</t>
  </si>
  <si>
    <t>estimated uptake rate estimated with ratios and with d2H of the xylem upstream and downstream</t>
  </si>
  <si>
    <t>e_sat</t>
  </si>
  <si>
    <t>saturated vapor deficit for a given temperature</t>
  </si>
  <si>
    <t>mol mol-1</t>
  </si>
  <si>
    <t>gbark</t>
  </si>
  <si>
    <t>bark conductance to water</t>
  </si>
  <si>
    <t>mmol m-2 s-1</t>
  </si>
  <si>
    <t>Ubark_gas</t>
  </si>
  <si>
    <t>band_surface_m2</t>
  </si>
  <si>
    <t>bark surface area underneath the bandage</t>
  </si>
  <si>
    <t>mol fract up xyl</t>
  </si>
  <si>
    <t>mol fract label</t>
  </si>
  <si>
    <t>mol fract E</t>
  </si>
  <si>
    <t>Proportional label</t>
  </si>
  <si>
    <t>bark uptake (mol s-1)</t>
  </si>
  <si>
    <t>bark uptake (mol m-2 s-1)</t>
  </si>
  <si>
    <t>mol fract xyl down</t>
  </si>
  <si>
    <t>proportion label</t>
  </si>
  <si>
    <t>bark uptk (mol m-2 s-1)</t>
  </si>
  <si>
    <t>E_branch (mmol s-1?)</t>
  </si>
  <si>
    <t>UbarK_gas_new</t>
  </si>
  <si>
    <t>isotopic vapour-phase diffusion flow through the bark into the xylem (calculated with ratios)</t>
  </si>
  <si>
    <t>isotopic vapour-phase diffusion flow through the bark into the xylem (calculated with molar fraction)</t>
  </si>
  <si>
    <t>Ubark_gas_new (mmol s-1)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</si>
</sst>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D53A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Fill="1"/>
    <xf numFmtId="0" fontId="18" fillId="33" borderId="0" xfId="0" applyFont="1" applyFill="1"/>
    <xf numFmtId="0" fontId="19" fillId="33" borderId="0" xfId="0" applyFont="1" applyFill="1"/>
    <xf numFmtId="0" fontId="14" fillId="0" borderId="0" xfId="0" applyFont="1"/>
    <xf numFmtId="0" fontId="14" fillId="33" borderId="0" xfId="0" applyFont="1" applyFill="1"/>
    <xf numFmtId="0" fontId="0" fillId="34" borderId="0" xfId="0" applyFill="1"/>
    <xf numFmtId="0" fontId="20" fillId="34" borderId="0" xfId="0" applyFont="1" applyFill="1"/>
    <xf numFmtId="0" fontId="14" fillId="34" borderId="0" xfId="0" applyFont="1" applyFill="1"/>
    <xf numFmtId="2" fontId="19" fillId="33" borderId="0" xfId="0" applyNumberFormat="1" applyFont="1" applyFill="1"/>
    <xf numFmtId="2" fontId="18" fillId="33" borderId="0" xfId="0" applyNumberFormat="1" applyFont="1" applyFill="1"/>
    <xf numFmtId="2" fontId="14" fillId="33" borderId="0" xfId="0" applyNumberFormat="1" applyFont="1" applyFill="1"/>
    <xf numFmtId="0" fontId="19" fillId="0" borderId="0" xfId="0" applyFont="1" applyFill="1"/>
    <xf numFmtId="0" fontId="14" fillId="0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4" fillId="36" borderId="0" xfId="0" applyFont="1" applyFill="1"/>
    <xf numFmtId="0" fontId="14" fillId="35" borderId="0" xfId="0" applyFont="1" applyFill="1"/>
    <xf numFmtId="0" fontId="14" fillId="37" borderId="0" xfId="0" applyFont="1" applyFill="1"/>
    <xf numFmtId="0" fontId="19" fillId="0" borderId="0" xfId="0" applyFont="1"/>
    <xf numFmtId="0" fontId="19" fillId="34" borderId="0" xfId="0" applyFont="1" applyFill="1"/>
    <xf numFmtId="0" fontId="19" fillId="36" borderId="0" xfId="0" applyFont="1" applyFill="1"/>
    <xf numFmtId="0" fontId="19" fillId="35" borderId="0" xfId="0" applyFont="1" applyFill="1"/>
    <xf numFmtId="0" fontId="19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D5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14"/>
  <sheetViews>
    <sheetView tabSelected="1" topLeftCell="AU1" workbookViewId="0">
      <selection activeCell="BJ16" sqref="BJ16"/>
    </sheetView>
  </sheetViews>
  <sheetFormatPr defaultRowHeight="15" x14ac:dyDescent="0.25"/>
  <cols>
    <col min="2" max="2" width="15.5703125" bestFit="1" customWidth="1"/>
    <col min="3" max="3" width="10.5703125" bestFit="1" customWidth="1"/>
    <col min="42" max="42" width="6.5703125" bestFit="1" customWidth="1"/>
    <col min="43" max="43" width="3.5703125" bestFit="1" customWidth="1"/>
    <col min="44" max="44" width="11.140625" bestFit="1" customWidth="1"/>
    <col min="45" max="45" width="7" bestFit="1" customWidth="1"/>
    <col min="46" max="46" width="12.140625" bestFit="1" customWidth="1"/>
    <col min="47" max="47" width="13.42578125" bestFit="1" customWidth="1"/>
    <col min="54" max="54" width="10.140625" bestFit="1" customWidth="1"/>
    <col min="61" max="61" width="17.5703125" customWidth="1"/>
    <col min="62" max="62" width="14.7109375" bestFit="1" customWidth="1"/>
    <col min="63" max="63" width="13.85546875" bestFit="1" customWidth="1"/>
    <col min="64" max="64" width="12" bestFit="1" customWidth="1"/>
    <col min="65" max="65" width="17.28515625" bestFit="1" customWidth="1"/>
    <col min="66" max="66" width="20" bestFit="1" customWidth="1"/>
    <col min="67" max="67" width="24" bestFit="1" customWidth="1"/>
    <col min="70" max="70" width="17.5703125" bestFit="1" customWidth="1"/>
    <col min="71" max="71" width="15.5703125" bestFit="1" customWidth="1"/>
    <col min="72" max="72" width="20" bestFit="1" customWidth="1"/>
    <col min="73" max="73" width="21.85546875" bestFit="1" customWidth="1"/>
  </cols>
  <sheetData>
    <row r="1" spans="1:73" x14ac:dyDescent="0.25">
      <c r="A1" t="s">
        <v>0</v>
      </c>
      <c r="B1" t="s">
        <v>1</v>
      </c>
      <c r="C1" t="s">
        <v>34</v>
      </c>
      <c r="D1" t="s">
        <v>35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s="3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31</v>
      </c>
      <c r="AF1" t="s">
        <v>32</v>
      </c>
      <c r="AG1" t="s">
        <v>33</v>
      </c>
      <c r="AH1" t="s">
        <v>29</v>
      </c>
      <c r="AI1" t="s">
        <v>30</v>
      </c>
      <c r="AJ1" s="9" t="s">
        <v>86</v>
      </c>
      <c r="AK1" s="9" t="s">
        <v>87</v>
      </c>
      <c r="AL1" s="9" t="s">
        <v>138</v>
      </c>
      <c r="AM1" s="9" t="s">
        <v>149</v>
      </c>
      <c r="AN1" s="3" t="s">
        <v>93</v>
      </c>
      <c r="AO1" s="3" t="s">
        <v>95</v>
      </c>
      <c r="AP1" s="3" t="s">
        <v>98</v>
      </c>
      <c r="AQ1" s="3" t="s">
        <v>97</v>
      </c>
      <c r="AR1" s="3" t="s">
        <v>99</v>
      </c>
      <c r="AS1" s="3" t="s">
        <v>100</v>
      </c>
      <c r="AT1" s="4" t="s">
        <v>106</v>
      </c>
      <c r="AU1" s="4" t="s">
        <v>115</v>
      </c>
      <c r="AV1" s="3" t="s">
        <v>108</v>
      </c>
      <c r="AW1" s="3" t="s">
        <v>109</v>
      </c>
      <c r="AX1" s="3" t="s">
        <v>110</v>
      </c>
      <c r="AY1" s="3" t="s">
        <v>112</v>
      </c>
      <c r="AZ1" s="3" t="s">
        <v>113</v>
      </c>
      <c r="BA1" s="3" t="s">
        <v>114</v>
      </c>
      <c r="BB1" s="3" t="s">
        <v>111</v>
      </c>
      <c r="BC1" s="3" t="s">
        <v>124</v>
      </c>
      <c r="BD1" s="3" t="s">
        <v>125</v>
      </c>
      <c r="BE1" s="3" t="s">
        <v>126</v>
      </c>
      <c r="BF1" s="3" t="s">
        <v>131</v>
      </c>
      <c r="BG1" s="4" t="s">
        <v>134</v>
      </c>
      <c r="BH1" s="3" t="s">
        <v>137</v>
      </c>
      <c r="BI1" s="18" t="s">
        <v>153</v>
      </c>
      <c r="BJ1" s="17" t="s">
        <v>140</v>
      </c>
      <c r="BK1" s="17" t="s">
        <v>141</v>
      </c>
      <c r="BL1" s="17" t="s">
        <v>142</v>
      </c>
      <c r="BM1" s="17" t="s">
        <v>143</v>
      </c>
      <c r="BN1" s="19" t="s">
        <v>144</v>
      </c>
      <c r="BO1" s="17" t="s">
        <v>145</v>
      </c>
      <c r="BP1" s="17"/>
      <c r="BQ1" s="17"/>
      <c r="BR1" s="17" t="s">
        <v>146</v>
      </c>
      <c r="BS1" s="17" t="s">
        <v>147</v>
      </c>
      <c r="BT1" s="19" t="s">
        <v>144</v>
      </c>
      <c r="BU1" s="17" t="s">
        <v>148</v>
      </c>
    </row>
    <row r="2" spans="1:73" x14ac:dyDescent="0.25">
      <c r="A2">
        <v>1</v>
      </c>
      <c r="B2" s="1">
        <v>43348.368055555555</v>
      </c>
      <c r="C2" s="2">
        <v>43348</v>
      </c>
      <c r="D2" s="23">
        <v>8.8333333333333304</v>
      </c>
      <c r="E2" s="23">
        <v>396.3</v>
      </c>
      <c r="F2" s="23">
        <v>353.7</v>
      </c>
      <c r="G2" s="23">
        <v>11.8</v>
      </c>
      <c r="H2" s="23">
        <v>12.51</v>
      </c>
      <c r="I2" s="23">
        <v>1006</v>
      </c>
      <c r="J2" s="23">
        <v>13.9</v>
      </c>
      <c r="K2" s="23">
        <v>14.1</v>
      </c>
      <c r="L2" s="23">
        <v>547.51202741774796</v>
      </c>
      <c r="M2" s="23">
        <v>553.61935832104996</v>
      </c>
      <c r="N2" s="23">
        <v>109</v>
      </c>
      <c r="O2" s="23">
        <v>15948.376492891</v>
      </c>
      <c r="P2" s="23">
        <v>15.948376492891001</v>
      </c>
      <c r="Q2" s="23">
        <v>-123.07827594874</v>
      </c>
      <c r="R2" s="23">
        <v>-16.028354650836</v>
      </c>
      <c r="S2" s="23">
        <v>-133.78183552211101</v>
      </c>
      <c r="T2" s="23">
        <v>-16.393799040566002</v>
      </c>
      <c r="U2" s="23">
        <v>2211.444</v>
      </c>
      <c r="V2" s="6">
        <f>1000*((L2/U2)*((H2/1000)-(G2/1000))/(I2/(1000-(G2/1000))))</f>
        <v>0.17473220641082962</v>
      </c>
      <c r="W2" s="23">
        <v>-80.895648379999997</v>
      </c>
      <c r="X2" s="23">
        <v>-9.7963984830000008</v>
      </c>
      <c r="Y2" s="23">
        <v>575.06818250000003</v>
      </c>
      <c r="Z2" s="23">
        <v>-8.8439799449999992</v>
      </c>
      <c r="AA2" s="23">
        <v>-73.2</v>
      </c>
      <c r="AB2" s="23">
        <v>-8.9</v>
      </c>
      <c r="AC2" s="23">
        <v>124.7</v>
      </c>
      <c r="AD2" s="23">
        <v>-9.1999999999999993</v>
      </c>
      <c r="AE2" s="23">
        <v>0.66674429999999996</v>
      </c>
      <c r="AF2" s="23">
        <v>-7.5104913450000002</v>
      </c>
      <c r="AG2" s="23">
        <v>-11.12988708</v>
      </c>
      <c r="AH2" s="23">
        <v>0.7</v>
      </c>
      <c r="AI2" s="23">
        <v>10.48</v>
      </c>
      <c r="AJ2" s="24">
        <f>PI()*(AH2*10*0.5)^2</f>
        <v>38.484510006474963</v>
      </c>
      <c r="AK2" s="24">
        <f>0.003*AJ2^2 - 0.08*AJ2</f>
        <v>1.3644117307974173</v>
      </c>
      <c r="AL2" s="24">
        <f>PI()*AH2*0.01*AI2*0.01</f>
        <v>2.3046723706734722E-3</v>
      </c>
      <c r="AM2" s="24">
        <f t="shared" ref="AM2:AM14" si="0">V2*AK2</f>
        <v>0.23840667217505163</v>
      </c>
      <c r="AN2" s="6">
        <f t="shared" ref="AN2:AN14" si="1">1000*((L2*H2*R2*0.001-M2*G2*T2*0.001)/(L2*H2-M2*G2))</f>
        <v>-8.4893898000312209</v>
      </c>
      <c r="AO2" s="6">
        <f t="shared" ref="AO2:AO14" si="2">1000*((L2*H2*Q2*0.001-M2*G2*S2*0.001)/(L2*H2-M2*G2))</f>
        <v>97.731679464058374</v>
      </c>
      <c r="AP2" s="12">
        <f t="shared" ref="AP2:AP14" si="3">AF2-AN2</f>
        <v>0.97889845503122075</v>
      </c>
      <c r="AQ2" s="6" t="s">
        <v>37</v>
      </c>
      <c r="AR2" s="12">
        <f t="shared" ref="AR2:AR14" si="4">AN2-AG2</f>
        <v>2.6404972799687787</v>
      </c>
      <c r="AS2" s="6" t="s">
        <v>37</v>
      </c>
      <c r="AT2" s="15">
        <v>155.76</v>
      </c>
      <c r="AU2" s="15">
        <v>2005.2</v>
      </c>
      <c r="AV2" s="6">
        <f>(AO2*0.001+1)*AT2</f>
        <v>170.98268639332173</v>
      </c>
      <c r="AW2" s="6">
        <f t="shared" ref="AW2:AW14" si="5">(W2*0.001+1)*AT2</f>
        <v>143.15969380833118</v>
      </c>
      <c r="AX2" s="6">
        <f t="shared" ref="AX2:AX14" si="6">(Y2*0.001+1)*AT2</f>
        <v>245.33262010619998</v>
      </c>
      <c r="AY2" s="6">
        <f>(AN2*0.001+1)*AU2</f>
        <v>1988.1770755729774</v>
      </c>
      <c r="AZ2" s="6">
        <f t="shared" ref="AZ2:AZ14" si="7">(X2*0.001+1)*AU2</f>
        <v>1985.5562617618884</v>
      </c>
      <c r="BA2" s="6">
        <f t="shared" ref="BA2:BA14" si="8">(Z2*0.001+1)*AU2</f>
        <v>1987.4660514142861</v>
      </c>
      <c r="BB2" s="6">
        <v>16124.41</v>
      </c>
      <c r="BC2" s="6">
        <f t="shared" ref="BC2:BC14" si="9">AM2*((AV2-W2)/(BB2-W2))</f>
        <v>3.7055441525908031E-3</v>
      </c>
      <c r="BD2" s="6">
        <f>AM2*((AV2-AW2)/(BB2-AW2))</f>
        <v>4.1506058318658678E-4</v>
      </c>
      <c r="BE2" s="6">
        <f>AM2*((AX2-AW2)/(BB2-AW2))</f>
        <v>1.5242053580516376E-3</v>
      </c>
      <c r="BF2" s="6">
        <f>(10*0.61365 * EXP(17.502 * J2/(240.97 + J2)))/I2</f>
        <v>1.584398099462226E-2</v>
      </c>
      <c r="BG2" s="15">
        <v>1</v>
      </c>
      <c r="BH2" s="6">
        <f>BB2*BG2*0.001*BF2*AL2</f>
        <v>5.8878581803218559E-4</v>
      </c>
      <c r="BI2" s="25">
        <f>BK2*BG2*0.001*BF2*AL2</f>
        <v>5.794426472169737E-4</v>
      </c>
      <c r="BJ2" s="26">
        <f>AW2*1000000/(1000000+AW2)</f>
        <v>143.1392020439946</v>
      </c>
      <c r="BK2" s="26">
        <f>BB2*1000000/(BB2+1000000)</f>
        <v>15868.539168348489</v>
      </c>
      <c r="BL2" s="26">
        <f>(AV2*1000000)/(AV2+1000000)</f>
        <v>170.95345631211325</v>
      </c>
      <c r="BM2" s="26">
        <f>(BL2-BJ2)/(BK2-BJ2)</f>
        <v>1.7687470161469642E-3</v>
      </c>
      <c r="BN2" s="27">
        <f>BM2*AM2</f>
        <v>4.2168109003915005E-4</v>
      </c>
      <c r="BO2" s="26">
        <f>BN2/AL2</f>
        <v>0.18296791136343873</v>
      </c>
      <c r="BP2" s="26"/>
      <c r="BQ2" s="26"/>
      <c r="BR2" s="26">
        <f>(AX2*1000000)/(AX2+1000000)</f>
        <v>245.27244677419301</v>
      </c>
      <c r="BS2" s="26">
        <f>(BR2-BJ2)/(BK2-BJ2)</f>
        <v>6.4947947237617995E-3</v>
      </c>
      <c r="BT2" s="27">
        <f>BS2*AM2</f>
        <v>1.5484023965521344E-3</v>
      </c>
      <c r="BU2" s="26">
        <f>BT2/AL2</f>
        <v>0.6718535858958814</v>
      </c>
    </row>
    <row r="3" spans="1:73" x14ac:dyDescent="0.25">
      <c r="A3">
        <v>1</v>
      </c>
      <c r="B3" s="1">
        <v>43348.493055555555</v>
      </c>
      <c r="C3" s="2">
        <v>43348</v>
      </c>
      <c r="D3">
        <v>11.8333333333333</v>
      </c>
      <c r="E3">
        <v>382.9</v>
      </c>
      <c r="F3">
        <v>349.4</v>
      </c>
      <c r="G3">
        <v>8.8000000000000007</v>
      </c>
      <c r="H3">
        <v>13.63</v>
      </c>
      <c r="I3">
        <v>1006</v>
      </c>
      <c r="J3">
        <v>18</v>
      </c>
      <c r="K3">
        <v>18.100000000000001</v>
      </c>
      <c r="L3">
        <v>547.51202741774796</v>
      </c>
      <c r="M3">
        <v>549.69175339934395</v>
      </c>
      <c r="N3">
        <v>355</v>
      </c>
      <c r="O3">
        <v>17638.793971563999</v>
      </c>
      <c r="P3">
        <v>17.638793971563999</v>
      </c>
      <c r="Q3">
        <v>-85.251805479481305</v>
      </c>
      <c r="R3">
        <v>-16.302765820794701</v>
      </c>
      <c r="S3">
        <v>-104.404425421417</v>
      </c>
      <c r="T3">
        <v>-16.7020458776372</v>
      </c>
      <c r="U3">
        <v>2211.444</v>
      </c>
      <c r="V3" s="3">
        <f t="shared" ref="V3:V14" si="10">1000*((L3/U3)*((H3/1000)-(G3/1000))/(I3/(1000-(G3/1000))))</f>
        <v>1.1886747730476848</v>
      </c>
      <c r="W3">
        <v>-80.895648379999997</v>
      </c>
      <c r="X3">
        <v>-9.7963984830000008</v>
      </c>
      <c r="Y3">
        <v>575.06818250000003</v>
      </c>
      <c r="Z3">
        <v>-8.8439799449999992</v>
      </c>
      <c r="AA3">
        <v>-73.2</v>
      </c>
      <c r="AB3">
        <v>-8.9</v>
      </c>
      <c r="AC3">
        <v>124.7</v>
      </c>
      <c r="AD3">
        <v>-9.1999999999999993</v>
      </c>
      <c r="AE3">
        <v>0.66674429999999996</v>
      </c>
      <c r="AF3">
        <v>-7.5104913450000002</v>
      </c>
      <c r="AG3">
        <v>-11.12988708</v>
      </c>
      <c r="AH3">
        <v>0.7</v>
      </c>
      <c r="AI3">
        <v>10.48</v>
      </c>
      <c r="AJ3" s="9">
        <f t="shared" ref="AJ3:AJ14" si="11">PI()*(AH3*10*0.5)^2</f>
        <v>38.484510006474963</v>
      </c>
      <c r="AK3" s="9">
        <f t="shared" ref="AK3:AK14" si="12">0.003*AJ3^2 - 0.08*AJ3</f>
        <v>1.3644117307974173</v>
      </c>
      <c r="AL3" s="10">
        <f t="shared" ref="AL3:AL14" si="13">PI()*AH3*0.01*AI3*0.01</f>
        <v>2.3046723706734722E-3</v>
      </c>
      <c r="AM3" s="9">
        <f t="shared" si="0"/>
        <v>1.6218418044492187</v>
      </c>
      <c r="AN3" s="3">
        <f t="shared" si="1"/>
        <v>-15.56706655075215</v>
      </c>
      <c r="AO3" s="3">
        <f t="shared" si="2"/>
        <v>-49.961867329020251</v>
      </c>
      <c r="AP3" s="13">
        <f t="shared" si="3"/>
        <v>8.05657520575215</v>
      </c>
      <c r="AQ3" s="5" t="s">
        <v>37</v>
      </c>
      <c r="AR3" s="13">
        <f t="shared" si="4"/>
        <v>-4.4371794707521506</v>
      </c>
      <c r="AS3" s="3" t="s">
        <v>36</v>
      </c>
      <c r="AT3" s="4">
        <v>155.76</v>
      </c>
      <c r="AU3" s="4">
        <v>2005.2</v>
      </c>
      <c r="AV3" s="3">
        <f t="shared" ref="AV3:AV14" si="14">(AO3*0.001+1)*AT3</f>
        <v>147.9779395448318</v>
      </c>
      <c r="AW3" s="3">
        <f t="shared" si="5"/>
        <v>143.15969380833118</v>
      </c>
      <c r="AX3" s="3">
        <f t="shared" si="6"/>
        <v>245.33262010619998</v>
      </c>
      <c r="AY3" s="3">
        <f t="shared" ref="AY3:AY14" si="15">(AN3*0.001+1)*AU3</f>
        <v>1973.9849181524319</v>
      </c>
      <c r="AZ3" s="3">
        <f t="shared" si="7"/>
        <v>1985.5562617618884</v>
      </c>
      <c r="BA3" s="3">
        <f t="shared" si="8"/>
        <v>1987.4660514142861</v>
      </c>
      <c r="BB3" s="3">
        <v>16124.41</v>
      </c>
      <c r="BC3" s="3">
        <f t="shared" si="9"/>
        <v>2.2905877919549369E-2</v>
      </c>
      <c r="BD3" s="3">
        <f t="shared" ref="BD3:BD14" si="16">AM3*((AV3-AW3)/(BB3-AW3))</f>
        <v>4.8897503072950054E-4</v>
      </c>
      <c r="BE3" s="3">
        <f t="shared" ref="BE3:BE14" si="17">AM3*((AX3-AW3)/(BB3-AW3))</f>
        <v>1.0368921078007997E-2</v>
      </c>
      <c r="BF3" s="3">
        <f t="shared" ref="BF2:BF14" si="18">(10*0.61365 * EXP(17.502 * J3/(240.97 + J3)))/I3</f>
        <v>2.0589239699045581E-2</v>
      </c>
      <c r="BG3" s="4">
        <v>1</v>
      </c>
      <c r="BH3" s="3">
        <f t="shared" ref="BH3:BH14" si="19">BB3*BG3*0.001*BF3*AL3</f>
        <v>7.6512666500786353E-4</v>
      </c>
      <c r="BI3" s="18">
        <f>BK3*BG3*0.001*BF3*AL3</f>
        <v>7.5298522255543834E-4</v>
      </c>
      <c r="BJ3" s="17">
        <f>AW3*1000000/(1000000+AW3)</f>
        <v>143.1392020439946</v>
      </c>
      <c r="BK3" s="17">
        <f>BB3*1000000/(BB3+1000000)</f>
        <v>15868.539168348489</v>
      </c>
      <c r="BL3" s="17">
        <f t="shared" ref="BL3:BL14" si="20">(AV3*1000000)/(AV3+1000000)</f>
        <v>147.95604531410302</v>
      </c>
      <c r="BM3" s="17">
        <f>(BL3-BJ3)/(BK3-BJ3)</f>
        <v>3.0630974604332374E-4</v>
      </c>
      <c r="BN3" s="19">
        <f>BM3*AM3</f>
        <v>4.9678595124328609E-4</v>
      </c>
      <c r="BO3" s="17">
        <f>BN3/AL3</f>
        <v>0.21555599727093319</v>
      </c>
      <c r="BP3" s="17"/>
      <c r="BQ3" s="17"/>
      <c r="BR3" s="17">
        <f t="shared" ref="BR3:BR14" si="21">(AX3*1000000)/(AX3+1000000)</f>
        <v>245.27244677419301</v>
      </c>
      <c r="BS3" s="17">
        <f t="shared" ref="BS3:BS14" si="22">(BR3-BJ3)/(BK3-BJ3)</f>
        <v>6.4947947237617995E-3</v>
      </c>
      <c r="BT3" s="19">
        <f t="shared" ref="BT3:BT14" si="23">BS3*AM3</f>
        <v>1.0533529594313102E-2</v>
      </c>
      <c r="BU3" s="17">
        <f t="shared" ref="BU3:BU14" si="24">BT3/AL3</f>
        <v>4.5705106410569716</v>
      </c>
    </row>
    <row r="4" spans="1:73" x14ac:dyDescent="0.25">
      <c r="A4">
        <v>1</v>
      </c>
      <c r="B4" s="1">
        <v>43348.518750000003</v>
      </c>
      <c r="C4" s="2">
        <v>43348</v>
      </c>
      <c r="D4" s="23">
        <v>12.45</v>
      </c>
      <c r="E4" s="23">
        <v>383</v>
      </c>
      <c r="F4" s="23">
        <v>345.2</v>
      </c>
      <c r="G4" s="23">
        <v>9.14</v>
      </c>
      <c r="H4" s="23">
        <v>14.08</v>
      </c>
      <c r="I4" s="23">
        <v>1006</v>
      </c>
      <c r="J4" s="23">
        <v>18.600000000000001</v>
      </c>
      <c r="K4" s="23">
        <v>18.7</v>
      </c>
      <c r="L4" s="23">
        <v>547.51202741774796</v>
      </c>
      <c r="M4" s="23">
        <v>549.81882126558401</v>
      </c>
      <c r="N4" s="23">
        <v>170</v>
      </c>
      <c r="O4" s="23">
        <v>18125.026582938401</v>
      </c>
      <c r="P4" s="23">
        <v>18.1250265829384</v>
      </c>
      <c r="Q4" s="23">
        <v>-65.997678735988202</v>
      </c>
      <c r="R4" s="23">
        <v>-15.654231914950399</v>
      </c>
      <c r="S4" s="23">
        <v>-105.663841146766</v>
      </c>
      <c r="T4" s="23">
        <v>-16.4780842582243</v>
      </c>
      <c r="U4" s="23">
        <v>2211.444</v>
      </c>
      <c r="V4" s="6">
        <f t="shared" si="10"/>
        <v>1.215745627813632</v>
      </c>
      <c r="W4" s="23">
        <v>-80.895648379999997</v>
      </c>
      <c r="X4" s="23">
        <v>-9.7963984830000008</v>
      </c>
      <c r="Y4" s="23">
        <v>575.06818250000003</v>
      </c>
      <c r="Z4" s="23">
        <v>-8.8439799449999992</v>
      </c>
      <c r="AA4" s="23">
        <v>-73.2</v>
      </c>
      <c r="AB4" s="23">
        <v>-8.9</v>
      </c>
      <c r="AC4" s="23">
        <v>124.7</v>
      </c>
      <c r="AD4" s="23">
        <v>-9.1999999999999993</v>
      </c>
      <c r="AE4" s="23">
        <v>0.66674429999999996</v>
      </c>
      <c r="AF4" s="23">
        <v>-7.5104913450000002</v>
      </c>
      <c r="AG4" s="23">
        <v>-11.12988708</v>
      </c>
      <c r="AH4" s="23">
        <v>0.7</v>
      </c>
      <c r="AI4" s="23">
        <v>10.48</v>
      </c>
      <c r="AJ4" s="24">
        <f t="shared" si="11"/>
        <v>38.484510006474963</v>
      </c>
      <c r="AK4" s="24">
        <f t="shared" si="12"/>
        <v>1.3644117307974173</v>
      </c>
      <c r="AL4" s="24">
        <f t="shared" si="13"/>
        <v>2.3046723706734722E-3</v>
      </c>
      <c r="AM4" s="24">
        <f t="shared" si="0"/>
        <v>1.6587775962545903</v>
      </c>
      <c r="AN4" s="6">
        <f t="shared" si="1"/>
        <v>-14.111489930244964</v>
      </c>
      <c r="AO4" s="6">
        <f t="shared" si="2"/>
        <v>8.280988579650332</v>
      </c>
      <c r="AP4" s="12">
        <f t="shared" si="3"/>
        <v>6.6009985852449642</v>
      </c>
      <c r="AQ4" s="6" t="s">
        <v>37</v>
      </c>
      <c r="AR4" s="12">
        <f t="shared" si="4"/>
        <v>-2.9816028502449647</v>
      </c>
      <c r="AS4" s="6" t="s">
        <v>36</v>
      </c>
      <c r="AT4" s="15">
        <v>155.76</v>
      </c>
      <c r="AU4" s="15">
        <v>2005.2</v>
      </c>
      <c r="AV4" s="6">
        <f t="shared" si="14"/>
        <v>157.04984678116634</v>
      </c>
      <c r="AW4" s="6">
        <f t="shared" si="5"/>
        <v>143.15969380833118</v>
      </c>
      <c r="AX4" s="6">
        <f t="shared" si="6"/>
        <v>245.33262010619998</v>
      </c>
      <c r="AY4" s="6">
        <f t="shared" si="15"/>
        <v>1976.9036403918728</v>
      </c>
      <c r="AZ4" s="6">
        <f t="shared" si="7"/>
        <v>1985.5562617618884</v>
      </c>
      <c r="BA4" s="6">
        <f t="shared" si="8"/>
        <v>1987.4660514142861</v>
      </c>
      <c r="BB4" s="6">
        <v>16124.41</v>
      </c>
      <c r="BC4" s="6">
        <f t="shared" si="9"/>
        <v>2.4356137740759284E-2</v>
      </c>
      <c r="BD4" s="6">
        <f t="shared" si="16"/>
        <v>1.4417316616936614E-3</v>
      </c>
      <c r="BE4" s="6">
        <f t="shared" si="17"/>
        <v>1.0605062672788072E-2</v>
      </c>
      <c r="BF4" s="6">
        <f t="shared" si="18"/>
        <v>2.1379078087627207E-2</v>
      </c>
      <c r="BG4" s="15">
        <v>1</v>
      </c>
      <c r="BH4" s="6">
        <f t="shared" si="19"/>
        <v>7.9447823024213779E-4</v>
      </c>
      <c r="BI4" s="25">
        <f t="shared" ref="BI3:BI14" si="25">BK4*BG4*0.001*BF4*AL4</f>
        <v>7.818710213271402E-4</v>
      </c>
      <c r="BJ4" s="26">
        <f t="shared" ref="BJ4:BJ14" si="26">AW4*1000000/(1000000+AW4)</f>
        <v>143.1392020439946</v>
      </c>
      <c r="BK4" s="26">
        <f t="shared" ref="BK4:BK14" si="27">BB4*1000000/(BB4+1000000)</f>
        <v>15868.539168348489</v>
      </c>
      <c r="BL4" s="26">
        <f t="shared" si="20"/>
        <v>157.02518599976429</v>
      </c>
      <c r="BM4" s="26">
        <f t="shared" ref="BM4:BM14" si="28">(BL4-BJ4)/(BK4-BJ4)</f>
        <v>8.8302898403371595E-4</v>
      </c>
      <c r="BN4" s="27">
        <f t="shared" ref="BN4:BN14" si="29">BM4*AM4</f>
        <v>1.4647486955585804E-3</v>
      </c>
      <c r="BO4" s="26">
        <f t="shared" ref="BO4:BO14" si="30">BN4/AL4</f>
        <v>0.63555614854294928</v>
      </c>
      <c r="BP4" s="26"/>
      <c r="BQ4" s="26"/>
      <c r="BR4" s="26">
        <f t="shared" si="21"/>
        <v>245.27244677419301</v>
      </c>
      <c r="BS4" s="26">
        <f t="shared" si="22"/>
        <v>6.4947947237617995E-3</v>
      </c>
      <c r="BT4" s="27">
        <f t="shared" si="23"/>
        <v>1.0773419980048594E-2</v>
      </c>
      <c r="BU4" s="26">
        <f t="shared" si="24"/>
        <v>4.6745993561333758</v>
      </c>
    </row>
    <row r="5" spans="1:73" x14ac:dyDescent="0.25">
      <c r="A5">
        <v>1</v>
      </c>
      <c r="B5" s="1">
        <v>43348.54791666667</v>
      </c>
      <c r="C5" s="2">
        <v>43348</v>
      </c>
      <c r="D5">
        <v>13.15</v>
      </c>
      <c r="E5">
        <v>381</v>
      </c>
      <c r="F5">
        <v>316.2</v>
      </c>
      <c r="G5">
        <v>9.1</v>
      </c>
      <c r="H5">
        <v>15.01</v>
      </c>
      <c r="I5">
        <v>1006</v>
      </c>
      <c r="J5">
        <v>19.100000000000001</v>
      </c>
      <c r="K5">
        <v>19.3</v>
      </c>
      <c r="L5">
        <v>547.51202741774796</v>
      </c>
      <c r="M5">
        <v>549.26402196831702</v>
      </c>
      <c r="N5">
        <v>470</v>
      </c>
      <c r="O5">
        <v>19452.784336492899</v>
      </c>
      <c r="P5">
        <v>19.452784336492901</v>
      </c>
      <c r="Q5">
        <v>-47.729267474631598</v>
      </c>
      <c r="R5">
        <v>-15.8635642523209</v>
      </c>
      <c r="S5">
        <v>-112.57045726893899</v>
      </c>
      <c r="T5">
        <v>-17.364966383723399</v>
      </c>
      <c r="U5">
        <v>2211.444</v>
      </c>
      <c r="V5" s="3">
        <f t="shared" si="10"/>
        <v>1.4544649691869345</v>
      </c>
      <c r="W5">
        <v>-80.895648379999997</v>
      </c>
      <c r="X5">
        <v>-9.7963984830000008</v>
      </c>
      <c r="Y5">
        <v>575.06818250000003</v>
      </c>
      <c r="Z5">
        <v>-8.8439799449999992</v>
      </c>
      <c r="AA5">
        <v>-73.2</v>
      </c>
      <c r="AB5">
        <v>-8.9</v>
      </c>
      <c r="AC5">
        <v>124.7</v>
      </c>
      <c r="AD5">
        <v>-9.1999999999999993</v>
      </c>
      <c r="AE5">
        <v>0.66674429999999996</v>
      </c>
      <c r="AF5">
        <v>-7.5104913450000002</v>
      </c>
      <c r="AG5">
        <v>-11.12988708</v>
      </c>
      <c r="AH5">
        <v>0.7</v>
      </c>
      <c r="AI5">
        <v>10.48</v>
      </c>
      <c r="AJ5" s="9">
        <f t="shared" si="11"/>
        <v>38.484510006474963</v>
      </c>
      <c r="AK5" s="9">
        <f t="shared" si="12"/>
        <v>1.3644117307974173</v>
      </c>
      <c r="AL5" s="10">
        <f t="shared" si="13"/>
        <v>2.3046723706734722E-3</v>
      </c>
      <c r="AM5" s="9">
        <f t="shared" si="0"/>
        <v>1.9844890659925574</v>
      </c>
      <c r="AN5" s="3">
        <f t="shared" si="1"/>
        <v>-13.532879486198361</v>
      </c>
      <c r="AO5" s="3">
        <f t="shared" si="2"/>
        <v>52.926226553263291</v>
      </c>
      <c r="AP5" s="13">
        <f t="shared" si="3"/>
        <v>6.0223881411983609</v>
      </c>
      <c r="AQ5" s="5" t="s">
        <v>37</v>
      </c>
      <c r="AR5" s="13">
        <f t="shared" si="4"/>
        <v>-2.4029924061983614</v>
      </c>
      <c r="AS5" s="3" t="s">
        <v>36</v>
      </c>
      <c r="AT5" s="4">
        <v>155.76</v>
      </c>
      <c r="AU5" s="4">
        <v>2005.2</v>
      </c>
      <c r="AV5" s="3">
        <f t="shared" si="14"/>
        <v>164.00378904793629</v>
      </c>
      <c r="AW5" s="3">
        <f t="shared" si="5"/>
        <v>143.15969380833118</v>
      </c>
      <c r="AX5" s="3">
        <f t="shared" si="6"/>
        <v>245.33262010619998</v>
      </c>
      <c r="AY5" s="3">
        <f t="shared" si="15"/>
        <v>1978.063870054275</v>
      </c>
      <c r="AZ5" s="3">
        <f t="shared" si="7"/>
        <v>1985.5562617618884</v>
      </c>
      <c r="BA5" s="3">
        <f t="shared" si="8"/>
        <v>1987.4660514142861</v>
      </c>
      <c r="BB5" s="3">
        <v>16124.41</v>
      </c>
      <c r="BC5" s="3">
        <f t="shared" si="9"/>
        <v>2.9990193729672241E-2</v>
      </c>
      <c r="BD5" s="3">
        <f t="shared" si="16"/>
        <v>2.5883381025249147E-3</v>
      </c>
      <c r="BE5" s="3">
        <f t="shared" si="17"/>
        <v>1.2687433786080409E-2</v>
      </c>
      <c r="BF5" s="3">
        <f t="shared" si="18"/>
        <v>2.205744658051325E-2</v>
      </c>
      <c r="BG5" s="4">
        <v>1</v>
      </c>
      <c r="BH5" s="3">
        <f t="shared" si="19"/>
        <v>8.1968740892940958E-4</v>
      </c>
      <c r="BI5" s="18">
        <f t="shared" si="25"/>
        <v>8.0668016717501097E-4</v>
      </c>
      <c r="BJ5" s="17">
        <f t="shared" si="26"/>
        <v>143.1392020439946</v>
      </c>
      <c r="BK5" s="17">
        <f t="shared" si="27"/>
        <v>15868.539168348489</v>
      </c>
      <c r="BL5" s="17">
        <f t="shared" si="20"/>
        <v>163.97689621564061</v>
      </c>
      <c r="BM5" s="17">
        <f t="shared" si="28"/>
        <v>1.3250978808994271E-3</v>
      </c>
      <c r="BN5" s="19">
        <f t="shared" si="29"/>
        <v>2.6296422560148211E-3</v>
      </c>
      <c r="BO5" s="17">
        <f t="shared" si="30"/>
        <v>1.1410048080918269</v>
      </c>
      <c r="BP5" s="17"/>
      <c r="BQ5" s="17"/>
      <c r="BR5" s="17">
        <f t="shared" si="21"/>
        <v>245.27244677419301</v>
      </c>
      <c r="BS5" s="17">
        <f t="shared" si="22"/>
        <v>6.4947947237617995E-3</v>
      </c>
      <c r="BT5" s="19">
        <f t="shared" si="23"/>
        <v>1.2888849115171443E-2</v>
      </c>
      <c r="BU5" s="17">
        <f t="shared" si="24"/>
        <v>5.5924864979420299</v>
      </c>
    </row>
    <row r="6" spans="1:73" x14ac:dyDescent="0.25">
      <c r="A6">
        <v>1</v>
      </c>
      <c r="B6" s="1">
        <v>43348.574305555558</v>
      </c>
      <c r="C6" s="2">
        <v>43348</v>
      </c>
      <c r="D6">
        <v>13.783333333333299</v>
      </c>
      <c r="E6">
        <v>381.5</v>
      </c>
      <c r="F6">
        <v>313</v>
      </c>
      <c r="G6">
        <v>9.3000000000000007</v>
      </c>
      <c r="H6">
        <v>15.35</v>
      </c>
      <c r="I6">
        <v>1006</v>
      </c>
      <c r="J6">
        <v>19.600000000000001</v>
      </c>
      <c r="K6">
        <v>19.8</v>
      </c>
      <c r="L6">
        <v>547.51202741774796</v>
      </c>
      <c r="M6">
        <v>549.29733301532701</v>
      </c>
      <c r="N6">
        <v>1452</v>
      </c>
      <c r="O6">
        <v>19375.906270142201</v>
      </c>
      <c r="P6">
        <v>19.375906270142199</v>
      </c>
      <c r="Q6">
        <v>-51.126778208804801</v>
      </c>
      <c r="R6">
        <v>-15.824221049380901</v>
      </c>
      <c r="S6">
        <v>-102.457031868329</v>
      </c>
      <c r="T6">
        <v>-16.6822330531418</v>
      </c>
      <c r="U6">
        <v>2211.444</v>
      </c>
      <c r="V6" s="3">
        <f t="shared" si="10"/>
        <v>1.48891900231173</v>
      </c>
      <c r="W6">
        <v>-80.895648379999997</v>
      </c>
      <c r="X6">
        <v>-9.7963984830000008</v>
      </c>
      <c r="Y6">
        <v>575.06818250000003</v>
      </c>
      <c r="Z6">
        <v>-8.8439799449999992</v>
      </c>
      <c r="AA6">
        <v>-73.2</v>
      </c>
      <c r="AB6">
        <v>-8.9</v>
      </c>
      <c r="AC6">
        <v>124.7</v>
      </c>
      <c r="AD6">
        <v>-9.1999999999999993</v>
      </c>
      <c r="AE6">
        <v>0.66674429999999996</v>
      </c>
      <c r="AF6">
        <v>-7.5104913450000002</v>
      </c>
      <c r="AG6">
        <v>-11.12988708</v>
      </c>
      <c r="AH6">
        <v>0.7</v>
      </c>
      <c r="AI6">
        <v>10.48</v>
      </c>
      <c r="AJ6" s="9">
        <f t="shared" si="11"/>
        <v>38.484510006474963</v>
      </c>
      <c r="AK6" s="9">
        <f t="shared" si="12"/>
        <v>1.3644117307974173</v>
      </c>
      <c r="AL6" s="10">
        <f t="shared" si="13"/>
        <v>2.3046723706734722E-3</v>
      </c>
      <c r="AM6" s="9">
        <f t="shared" si="0"/>
        <v>2.0314985529613114</v>
      </c>
      <c r="AN6" s="3">
        <f t="shared" si="1"/>
        <v>-14.494326826164734</v>
      </c>
      <c r="AO6" s="3">
        <f t="shared" si="2"/>
        <v>28.433656282557802</v>
      </c>
      <c r="AP6" s="13">
        <f t="shared" si="3"/>
        <v>6.9838354811647338</v>
      </c>
      <c r="AQ6" s="5" t="s">
        <v>37</v>
      </c>
      <c r="AR6" s="13">
        <f t="shared" si="4"/>
        <v>-3.3644397461647344</v>
      </c>
      <c r="AS6" s="3" t="s">
        <v>36</v>
      </c>
      <c r="AT6" s="4">
        <v>155.76</v>
      </c>
      <c r="AU6" s="4">
        <v>2005.2</v>
      </c>
      <c r="AV6" s="3">
        <f t="shared" si="14"/>
        <v>160.18882630257119</v>
      </c>
      <c r="AW6" s="3">
        <f t="shared" si="5"/>
        <v>143.15969380833118</v>
      </c>
      <c r="AX6" s="3">
        <f t="shared" si="6"/>
        <v>245.33262010619998</v>
      </c>
      <c r="AY6" s="3">
        <f t="shared" si="15"/>
        <v>1976.1359758481747</v>
      </c>
      <c r="AZ6" s="3">
        <f t="shared" si="7"/>
        <v>1985.5562617618884</v>
      </c>
      <c r="BA6" s="3">
        <f t="shared" si="8"/>
        <v>1987.4660514142861</v>
      </c>
      <c r="BB6" s="3">
        <v>16124.41</v>
      </c>
      <c r="BC6" s="3">
        <f t="shared" si="9"/>
        <v>3.0222371122512057E-2</v>
      </c>
      <c r="BD6" s="3">
        <f t="shared" si="16"/>
        <v>2.1647028459864551E-3</v>
      </c>
      <c r="BE6" s="3">
        <f t="shared" si="17"/>
        <v>1.2987979535338728E-2</v>
      </c>
      <c r="BF6" s="3">
        <f t="shared" si="18"/>
        <v>2.2754612017636591E-2</v>
      </c>
      <c r="BG6" s="4">
        <v>1</v>
      </c>
      <c r="BH6" s="3">
        <f t="shared" si="19"/>
        <v>8.455951099257536E-4</v>
      </c>
      <c r="BI6" s="18">
        <f t="shared" si="25"/>
        <v>8.3217675080333282E-4</v>
      </c>
      <c r="BJ6" s="17">
        <f t="shared" si="26"/>
        <v>143.1392020439946</v>
      </c>
      <c r="BK6" s="17">
        <f t="shared" si="27"/>
        <v>15868.539168348489</v>
      </c>
      <c r="BL6" s="17">
        <f t="shared" si="20"/>
        <v>160.16316995235962</v>
      </c>
      <c r="BM6" s="17">
        <f t="shared" si="28"/>
        <v>1.0825777369633223E-3</v>
      </c>
      <c r="BN6" s="19">
        <f t="shared" si="29"/>
        <v>2.1992551061091204E-3</v>
      </c>
      <c r="BO6" s="17">
        <f t="shared" si="30"/>
        <v>0.95425932731013441</v>
      </c>
      <c r="BP6" s="17"/>
      <c r="BQ6" s="17"/>
      <c r="BR6" s="17">
        <f t="shared" si="21"/>
        <v>245.27244677419301</v>
      </c>
      <c r="BS6" s="17">
        <f t="shared" si="22"/>
        <v>6.4947947237617995E-3</v>
      </c>
      <c r="BT6" s="19">
        <f t="shared" si="23"/>
        <v>1.3194166083102856E-2</v>
      </c>
      <c r="BU6" s="17">
        <f t="shared" si="24"/>
        <v>5.7249638825006839</v>
      </c>
    </row>
    <row r="7" spans="1:73" x14ac:dyDescent="0.25">
      <c r="A7">
        <v>1</v>
      </c>
      <c r="B7" s="1">
        <v>43348.6</v>
      </c>
      <c r="C7" s="2">
        <v>43348</v>
      </c>
      <c r="D7">
        <v>14.4</v>
      </c>
      <c r="E7">
        <v>381.4</v>
      </c>
      <c r="F7">
        <v>306.2</v>
      </c>
      <c r="G7">
        <v>9.3000000000000007</v>
      </c>
      <c r="H7">
        <v>14.93</v>
      </c>
      <c r="I7">
        <v>1005</v>
      </c>
      <c r="J7">
        <v>19.3</v>
      </c>
      <c r="K7">
        <v>19.399999999999999</v>
      </c>
      <c r="L7">
        <v>547.51202741774796</v>
      </c>
      <c r="M7">
        <v>549.53007415935997</v>
      </c>
      <c r="N7">
        <v>1352</v>
      </c>
      <c r="O7">
        <v>19496.690647619002</v>
      </c>
      <c r="P7">
        <v>19.496690647619001</v>
      </c>
      <c r="Q7">
        <v>-43.852124048253302</v>
      </c>
      <c r="R7">
        <v>-16.517687468448401</v>
      </c>
      <c r="S7">
        <v>-102.384326407694</v>
      </c>
      <c r="T7">
        <v>-17.1777856796637</v>
      </c>
      <c r="U7">
        <v>2211.444</v>
      </c>
      <c r="V7" s="3">
        <f t="shared" si="10"/>
        <v>1.3869346929670874</v>
      </c>
      <c r="W7">
        <v>-80.895648379999997</v>
      </c>
      <c r="X7">
        <v>-9.7963984830000008</v>
      </c>
      <c r="Y7">
        <v>575.06818250000003</v>
      </c>
      <c r="Z7">
        <v>-8.8439799449999992</v>
      </c>
      <c r="AA7">
        <v>-73.2</v>
      </c>
      <c r="AB7">
        <v>-8.9</v>
      </c>
      <c r="AC7">
        <v>124.7</v>
      </c>
      <c r="AD7">
        <v>-9.1999999999999993</v>
      </c>
      <c r="AE7">
        <v>0.66674429999999996</v>
      </c>
      <c r="AF7">
        <v>-7.5104913450000002</v>
      </c>
      <c r="AG7">
        <v>-11.12988708</v>
      </c>
      <c r="AH7">
        <v>0.7</v>
      </c>
      <c r="AI7">
        <v>10.48</v>
      </c>
      <c r="AJ7" s="9">
        <f t="shared" si="11"/>
        <v>38.484510006474963</v>
      </c>
      <c r="AK7" s="9">
        <f t="shared" si="12"/>
        <v>1.3644117307974173</v>
      </c>
      <c r="AL7" s="10">
        <f t="shared" si="13"/>
        <v>2.3046723706734722E-3</v>
      </c>
      <c r="AM7" s="9">
        <f t="shared" si="0"/>
        <v>1.8923499649342082</v>
      </c>
      <c r="AN7" s="3">
        <f t="shared" si="1"/>
        <v>-15.416571131686515</v>
      </c>
      <c r="AO7" s="3">
        <f t="shared" si="2"/>
        <v>53.78602001817832</v>
      </c>
      <c r="AP7" s="13">
        <f t="shared" si="3"/>
        <v>7.9060797866865151</v>
      </c>
      <c r="AQ7" s="5" t="s">
        <v>37</v>
      </c>
      <c r="AR7" s="13">
        <f t="shared" si="4"/>
        <v>-4.2866840516865157</v>
      </c>
      <c r="AS7" s="3" t="s">
        <v>36</v>
      </c>
      <c r="AT7" s="4">
        <v>155.76</v>
      </c>
      <c r="AU7" s="4">
        <v>2005.2</v>
      </c>
      <c r="AV7" s="3">
        <f t="shared" si="14"/>
        <v>164.13771047803144</v>
      </c>
      <c r="AW7" s="3">
        <f t="shared" si="5"/>
        <v>143.15969380833118</v>
      </c>
      <c r="AX7" s="3">
        <f t="shared" si="6"/>
        <v>245.33262010619998</v>
      </c>
      <c r="AY7" s="3">
        <f t="shared" si="15"/>
        <v>1974.2866915667423</v>
      </c>
      <c r="AZ7" s="3">
        <f t="shared" si="7"/>
        <v>1985.5562617618884</v>
      </c>
      <c r="BA7" s="3">
        <f t="shared" si="8"/>
        <v>1987.4660514142861</v>
      </c>
      <c r="BB7" s="3">
        <v>16124.41</v>
      </c>
      <c r="BC7" s="3">
        <f t="shared" si="9"/>
        <v>2.8613398482185415E-2</v>
      </c>
      <c r="BD7" s="3">
        <f t="shared" si="16"/>
        <v>2.4840202330049408E-3</v>
      </c>
      <c r="BE7" s="3">
        <f t="shared" si="17"/>
        <v>1.2098360878690975E-2</v>
      </c>
      <c r="BF7" s="3">
        <f t="shared" si="18"/>
        <v>2.2356255556379719E-2</v>
      </c>
      <c r="BG7" s="4">
        <v>1</v>
      </c>
      <c r="BH7" s="3">
        <f t="shared" si="19"/>
        <v>8.3079159337337051E-4</v>
      </c>
      <c r="BI7" s="18">
        <f t="shared" si="25"/>
        <v>8.176081444331905E-4</v>
      </c>
      <c r="BJ7" s="17">
        <f t="shared" si="26"/>
        <v>143.1392020439946</v>
      </c>
      <c r="BK7" s="17">
        <f t="shared" si="27"/>
        <v>15868.539168348489</v>
      </c>
      <c r="BL7" s="17">
        <f t="shared" si="20"/>
        <v>164.11077371136966</v>
      </c>
      <c r="BM7" s="17">
        <f t="shared" si="28"/>
        <v>1.3336113365836014E-3</v>
      </c>
      <c r="BN7" s="19">
        <f t="shared" si="29"/>
        <v>2.5236593660198404E-3</v>
      </c>
      <c r="BO7" s="17">
        <f t="shared" si="30"/>
        <v>1.0950187098751809</v>
      </c>
      <c r="BP7" s="17"/>
      <c r="BQ7" s="17"/>
      <c r="BR7" s="17">
        <f t="shared" si="21"/>
        <v>245.27244677419301</v>
      </c>
      <c r="BS7" s="17">
        <f t="shared" si="22"/>
        <v>6.4947947237617995E-3</v>
      </c>
      <c r="BT7" s="19">
        <f t="shared" si="23"/>
        <v>1.2290424567765522E-2</v>
      </c>
      <c r="BU7" s="17">
        <f t="shared" si="24"/>
        <v>5.3328293965593074</v>
      </c>
    </row>
    <row r="8" spans="1:73" x14ac:dyDescent="0.25">
      <c r="A8">
        <v>1</v>
      </c>
      <c r="B8" s="1">
        <v>43348.625694444447</v>
      </c>
      <c r="C8" s="2">
        <v>43348</v>
      </c>
      <c r="D8" s="23">
        <v>15.016666666666699</v>
      </c>
      <c r="E8" s="23">
        <v>382.6</v>
      </c>
      <c r="F8" s="23">
        <v>343.4</v>
      </c>
      <c r="G8" s="23">
        <v>9.58</v>
      </c>
      <c r="H8" s="23">
        <v>16.72</v>
      </c>
      <c r="I8" s="23">
        <v>1005</v>
      </c>
      <c r="J8" s="23">
        <v>19.5</v>
      </c>
      <c r="K8" s="23">
        <v>19.600000000000001</v>
      </c>
      <c r="L8" s="23">
        <v>547.51202741774796</v>
      </c>
      <c r="M8" s="23">
        <v>548.85410347298</v>
      </c>
      <c r="N8" s="23">
        <v>221</v>
      </c>
      <c r="O8" s="23">
        <v>20750.476829383901</v>
      </c>
      <c r="P8" s="23">
        <v>20.750476829383899</v>
      </c>
      <c r="Q8" s="23">
        <v>-33.087173875482002</v>
      </c>
      <c r="R8" s="23">
        <v>-14.325289631557601</v>
      </c>
      <c r="S8" s="23">
        <v>-98.126763465492303</v>
      </c>
      <c r="T8" s="23">
        <v>-16.654125785614401</v>
      </c>
      <c r="U8" s="23">
        <v>2211.444</v>
      </c>
      <c r="V8" s="6">
        <f t="shared" si="10"/>
        <v>1.7589184609235129</v>
      </c>
      <c r="W8" s="23">
        <v>-80.895648379999997</v>
      </c>
      <c r="X8" s="23">
        <v>-9.7963984830000008</v>
      </c>
      <c r="Y8" s="23">
        <v>575.06818250000003</v>
      </c>
      <c r="Z8" s="23">
        <v>-8.8439799449999992</v>
      </c>
      <c r="AA8" s="23">
        <v>-73.2</v>
      </c>
      <c r="AB8" s="23">
        <v>-8.9</v>
      </c>
      <c r="AC8" s="23">
        <v>124.7</v>
      </c>
      <c r="AD8" s="23">
        <v>-9.1999999999999993</v>
      </c>
      <c r="AE8" s="23">
        <v>0.66674429999999996</v>
      </c>
      <c r="AF8" s="23">
        <v>-7.5104913450000002</v>
      </c>
      <c r="AG8" s="23">
        <v>-11.12988708</v>
      </c>
      <c r="AH8" s="23">
        <v>0.7</v>
      </c>
      <c r="AI8" s="23">
        <v>10.48</v>
      </c>
      <c r="AJ8" s="24">
        <f t="shared" si="11"/>
        <v>38.484510006474963</v>
      </c>
      <c r="AK8" s="24">
        <f t="shared" si="12"/>
        <v>1.3644117307974173</v>
      </c>
      <c r="AL8" s="24">
        <f t="shared" si="13"/>
        <v>2.3046723706734722E-3</v>
      </c>
      <c r="AM8" s="24">
        <f t="shared" si="0"/>
        <v>2.3998889816001796</v>
      </c>
      <c r="AN8" s="6">
        <f t="shared" si="1"/>
        <v>-11.182609433806379</v>
      </c>
      <c r="AO8" s="6">
        <f t="shared" si="2"/>
        <v>54.681400963212674</v>
      </c>
      <c r="AP8" s="12">
        <f t="shared" si="3"/>
        <v>3.6721180888063785</v>
      </c>
      <c r="AQ8" s="6" t="s">
        <v>37</v>
      </c>
      <c r="AR8" s="12">
        <f t="shared" si="4"/>
        <v>-5.2722353806379019E-2</v>
      </c>
      <c r="AS8" s="6" t="s">
        <v>36</v>
      </c>
      <c r="AT8" s="15">
        <v>155.76</v>
      </c>
      <c r="AU8" s="15">
        <v>2005.2</v>
      </c>
      <c r="AV8" s="6">
        <f t="shared" si="14"/>
        <v>164.27717501402998</v>
      </c>
      <c r="AW8" s="6">
        <f t="shared" si="5"/>
        <v>143.15969380833118</v>
      </c>
      <c r="AX8" s="6">
        <f t="shared" si="6"/>
        <v>245.33262010619998</v>
      </c>
      <c r="AY8" s="6">
        <f t="shared" si="15"/>
        <v>1982.7766315633316</v>
      </c>
      <c r="AZ8" s="6">
        <f t="shared" si="7"/>
        <v>1985.5562617618884</v>
      </c>
      <c r="BA8" s="6">
        <f t="shared" si="8"/>
        <v>1987.4660514142861</v>
      </c>
      <c r="BB8" s="6">
        <v>16124.41</v>
      </c>
      <c r="BC8" s="6">
        <f t="shared" si="9"/>
        <v>3.6308328285678391E-2</v>
      </c>
      <c r="BD8" s="6">
        <f t="shared" si="16"/>
        <v>3.1711918337872752E-3</v>
      </c>
      <c r="BE8" s="6">
        <f t="shared" si="17"/>
        <v>1.5343210033141303E-2</v>
      </c>
      <c r="BF8" s="6">
        <f t="shared" si="18"/>
        <v>2.2636155297763517E-2</v>
      </c>
      <c r="BG8" s="15">
        <v>1</v>
      </c>
      <c r="BH8" s="6">
        <f t="shared" si="19"/>
        <v>8.4119308263630216E-4</v>
      </c>
      <c r="BI8" s="25">
        <f t="shared" si="25"/>
        <v>8.2784457725634407E-4</v>
      </c>
      <c r="BJ8" s="26">
        <f t="shared" si="26"/>
        <v>143.1392020439946</v>
      </c>
      <c r="BK8" s="26">
        <f t="shared" si="27"/>
        <v>15868.539168348489</v>
      </c>
      <c r="BL8" s="26">
        <f t="shared" si="20"/>
        <v>164.25019245641772</v>
      </c>
      <c r="BM8" s="26">
        <f t="shared" si="28"/>
        <v>1.3424771679994511E-3</v>
      </c>
      <c r="BN8" s="27">
        <f t="shared" si="29"/>
        <v>3.2217961635316959E-3</v>
      </c>
      <c r="BO8" s="26">
        <f t="shared" si="30"/>
        <v>1.3979410715937126</v>
      </c>
      <c r="BP8" s="26"/>
      <c r="BQ8" s="26"/>
      <c r="BR8" s="26">
        <f t="shared" si="21"/>
        <v>245.27244677419301</v>
      </c>
      <c r="BS8" s="26">
        <f t="shared" si="22"/>
        <v>6.4947947237617995E-3</v>
      </c>
      <c r="BT8" s="27">
        <f t="shared" si="23"/>
        <v>1.5586786295310925E-2</v>
      </c>
      <c r="BU8" s="26">
        <f t="shared" si="24"/>
        <v>6.7631245523875263</v>
      </c>
    </row>
    <row r="9" spans="1:73" x14ac:dyDescent="0.25">
      <c r="A9">
        <v>1</v>
      </c>
      <c r="B9" s="1">
        <v>43348.673611111109</v>
      </c>
      <c r="C9" s="2">
        <v>43348</v>
      </c>
      <c r="D9">
        <v>16.1666666666667</v>
      </c>
      <c r="E9">
        <v>381.8</v>
      </c>
      <c r="F9">
        <v>314.3</v>
      </c>
      <c r="G9">
        <v>9.89</v>
      </c>
      <c r="H9">
        <v>14.1</v>
      </c>
      <c r="I9">
        <v>1005</v>
      </c>
      <c r="J9">
        <v>19.2</v>
      </c>
      <c r="K9">
        <v>19.3</v>
      </c>
      <c r="L9">
        <v>547.51202741774796</v>
      </c>
      <c r="M9">
        <v>550.63717771845097</v>
      </c>
      <c r="N9">
        <v>985</v>
      </c>
      <c r="O9">
        <v>19226.541440758301</v>
      </c>
      <c r="P9">
        <v>19.2265414407583</v>
      </c>
      <c r="Q9">
        <v>-55.977703899608002</v>
      </c>
      <c r="R9">
        <v>-16.490264068732898</v>
      </c>
      <c r="S9">
        <v>-81.434786780627704</v>
      </c>
      <c r="T9">
        <v>-15.0645673526077</v>
      </c>
      <c r="U9">
        <v>2211.444</v>
      </c>
      <c r="V9" s="3">
        <f t="shared" si="10"/>
        <v>1.0371210679133771</v>
      </c>
      <c r="W9">
        <v>-80.895648379999997</v>
      </c>
      <c r="X9">
        <v>-9.7963984830000008</v>
      </c>
      <c r="Y9">
        <v>575.06818250000003</v>
      </c>
      <c r="Z9">
        <v>-8.8439799449999992</v>
      </c>
      <c r="AA9">
        <v>-73.2</v>
      </c>
      <c r="AB9">
        <v>-8.9</v>
      </c>
      <c r="AC9">
        <v>124.7</v>
      </c>
      <c r="AD9">
        <v>-9.1999999999999993</v>
      </c>
      <c r="AE9">
        <v>0.66674429999999996</v>
      </c>
      <c r="AF9">
        <v>-7.5104913450000002</v>
      </c>
      <c r="AG9">
        <v>-11.12988708</v>
      </c>
      <c r="AH9">
        <v>0.7</v>
      </c>
      <c r="AI9">
        <v>10.48</v>
      </c>
      <c r="AJ9" s="9">
        <f t="shared" si="11"/>
        <v>38.484510006474963</v>
      </c>
      <c r="AK9" s="9">
        <f t="shared" si="12"/>
        <v>1.3644117307974173</v>
      </c>
      <c r="AL9" s="10">
        <f t="shared" si="13"/>
        <v>2.3046723706734722E-3</v>
      </c>
      <c r="AM9" s="9">
        <f t="shared" si="0"/>
        <v>1.4150601513181567</v>
      </c>
      <c r="AN9" s="3">
        <f t="shared" si="1"/>
        <v>-19.904362162019748</v>
      </c>
      <c r="AO9" s="3">
        <f t="shared" si="2"/>
        <v>4.9840540547411081</v>
      </c>
      <c r="AP9" s="13">
        <f t="shared" si="3"/>
        <v>12.393870817019748</v>
      </c>
      <c r="AQ9" s="5" t="s">
        <v>37</v>
      </c>
      <c r="AR9" s="13">
        <f t="shared" si="4"/>
        <v>-8.7744750820197481</v>
      </c>
      <c r="AS9" s="3" t="s">
        <v>36</v>
      </c>
      <c r="AT9" s="4">
        <v>155.76</v>
      </c>
      <c r="AU9" s="4">
        <v>2005.2</v>
      </c>
      <c r="AV9" s="3">
        <f t="shared" si="14"/>
        <v>156.53631625956646</v>
      </c>
      <c r="AW9" s="3">
        <f t="shared" si="5"/>
        <v>143.15969380833118</v>
      </c>
      <c r="AX9" s="3">
        <f t="shared" si="6"/>
        <v>245.33262010619998</v>
      </c>
      <c r="AY9" s="3">
        <f t="shared" si="15"/>
        <v>1965.2877729927181</v>
      </c>
      <c r="AZ9" s="3">
        <f t="shared" si="7"/>
        <v>1985.5562617618884</v>
      </c>
      <c r="BA9" s="3">
        <f t="shared" si="8"/>
        <v>1987.4660514142861</v>
      </c>
      <c r="BB9" s="3">
        <v>16124.41</v>
      </c>
      <c r="BC9" s="3">
        <f t="shared" si="9"/>
        <v>2.0732747601352349E-2</v>
      </c>
      <c r="BD9" s="3">
        <f t="shared" si="16"/>
        <v>1.1844333220059275E-3</v>
      </c>
      <c r="BE9" s="3">
        <f t="shared" si="17"/>
        <v>9.0469039516680155E-3</v>
      </c>
      <c r="BF9" s="3">
        <f t="shared" si="18"/>
        <v>2.2217446872017477E-2</v>
      </c>
      <c r="BG9" s="4">
        <v>1</v>
      </c>
      <c r="BH9" s="3">
        <f t="shared" si="19"/>
        <v>8.2563325691740444E-4</v>
      </c>
      <c r="BI9" s="18">
        <f t="shared" si="25"/>
        <v>8.1253166324131941E-4</v>
      </c>
      <c r="BJ9" s="17">
        <f t="shared" si="26"/>
        <v>143.1392020439946</v>
      </c>
      <c r="BK9" s="17">
        <f t="shared" si="27"/>
        <v>15868.539168348489</v>
      </c>
      <c r="BL9" s="17">
        <f t="shared" si="20"/>
        <v>156.51181647636415</v>
      </c>
      <c r="BM9" s="17">
        <f t="shared" si="28"/>
        <v>8.5038310383351993E-4</v>
      </c>
      <c r="BN9" s="19">
        <f t="shared" si="29"/>
        <v>1.2033432435890644E-3</v>
      </c>
      <c r="BO9" s="17">
        <f t="shared" si="30"/>
        <v>0.5221320214106715</v>
      </c>
      <c r="BP9" s="17"/>
      <c r="BQ9" s="17"/>
      <c r="BR9" s="17">
        <f t="shared" si="21"/>
        <v>245.27244677419301</v>
      </c>
      <c r="BS9" s="17">
        <f t="shared" si="22"/>
        <v>6.4947947237617995E-3</v>
      </c>
      <c r="BT9" s="19">
        <f t="shared" si="23"/>
        <v>9.1905252045867379E-3</v>
      </c>
      <c r="BU9" s="17">
        <f t="shared" si="24"/>
        <v>3.9877794872427264</v>
      </c>
    </row>
    <row r="10" spans="1:73" x14ac:dyDescent="0.25">
      <c r="A10">
        <v>1</v>
      </c>
      <c r="B10" s="1">
        <v>43348.699305555558</v>
      </c>
      <c r="C10" s="2">
        <v>43348</v>
      </c>
      <c r="D10" s="23">
        <v>16.783333333333299</v>
      </c>
      <c r="E10" s="23">
        <v>382.2</v>
      </c>
      <c r="F10" s="23">
        <v>348.7</v>
      </c>
      <c r="G10" s="23">
        <v>10.4</v>
      </c>
      <c r="H10" s="23">
        <v>17</v>
      </c>
      <c r="I10" s="23">
        <v>1005</v>
      </c>
      <c r="J10" s="23">
        <v>18.600000000000001</v>
      </c>
      <c r="K10" s="23">
        <v>18.7</v>
      </c>
      <c r="L10" s="23">
        <v>547.51202741774796</v>
      </c>
      <c r="M10" s="23">
        <v>549.60386906684005</v>
      </c>
      <c r="N10" s="23">
        <v>156</v>
      </c>
      <c r="O10" s="23">
        <v>21741.613710900499</v>
      </c>
      <c r="P10" s="23">
        <v>21.741613710900499</v>
      </c>
      <c r="Q10" s="23">
        <v>-7.4924103871556902</v>
      </c>
      <c r="R10" s="23">
        <v>-13.9501560180833</v>
      </c>
      <c r="S10" s="23">
        <v>-77.740769296914607</v>
      </c>
      <c r="T10" s="23">
        <v>-13.5253582859918</v>
      </c>
      <c r="U10" s="23">
        <v>2211.444</v>
      </c>
      <c r="V10" s="6">
        <f t="shared" si="10"/>
        <v>1.625889681055642</v>
      </c>
      <c r="W10" s="23">
        <v>-80.895648379999997</v>
      </c>
      <c r="X10" s="23">
        <v>-9.7963984830000008</v>
      </c>
      <c r="Y10" s="23">
        <v>575.06818250000003</v>
      </c>
      <c r="Z10" s="23">
        <v>-8.8439799449999992</v>
      </c>
      <c r="AA10" s="23">
        <v>-73.2</v>
      </c>
      <c r="AB10" s="23">
        <v>-8.9</v>
      </c>
      <c r="AC10" s="23">
        <v>124.7</v>
      </c>
      <c r="AD10" s="23">
        <v>-9.1999999999999993</v>
      </c>
      <c r="AE10" s="23">
        <v>0.66674429999999996</v>
      </c>
      <c r="AF10" s="23">
        <v>-7.5104913450000002</v>
      </c>
      <c r="AG10" s="23">
        <v>-11.12988708</v>
      </c>
      <c r="AH10" s="23">
        <v>0.7</v>
      </c>
      <c r="AI10" s="23">
        <v>10.48</v>
      </c>
      <c r="AJ10" s="24">
        <f t="shared" si="11"/>
        <v>38.484510006474963</v>
      </c>
      <c r="AK10" s="24">
        <f t="shared" si="12"/>
        <v>1.3644117307974173</v>
      </c>
      <c r="AL10" s="24">
        <f t="shared" si="13"/>
        <v>2.3046723706734722E-3</v>
      </c>
      <c r="AM10" s="24">
        <f t="shared" si="0"/>
        <v>2.2183829538147894</v>
      </c>
      <c r="AN10" s="6">
        <f t="shared" si="1"/>
        <v>-14.626161526186115</v>
      </c>
      <c r="AO10" s="6">
        <f t="shared" si="2"/>
        <v>104.2979170337823</v>
      </c>
      <c r="AP10" s="12">
        <f t="shared" si="3"/>
        <v>7.1156701811861147</v>
      </c>
      <c r="AQ10" s="6" t="s">
        <v>37</v>
      </c>
      <c r="AR10" s="12">
        <f t="shared" si="4"/>
        <v>-3.4962744461861153</v>
      </c>
      <c r="AS10" s="6" t="s">
        <v>36</v>
      </c>
      <c r="AT10" s="15">
        <v>155.76</v>
      </c>
      <c r="AU10" s="15">
        <v>2005.2</v>
      </c>
      <c r="AV10" s="6">
        <f t="shared" si="14"/>
        <v>172.00544355718193</v>
      </c>
      <c r="AW10" s="6">
        <f t="shared" si="5"/>
        <v>143.15969380833118</v>
      </c>
      <c r="AX10" s="6">
        <f t="shared" si="6"/>
        <v>245.33262010619998</v>
      </c>
      <c r="AY10" s="6">
        <f t="shared" si="15"/>
        <v>1975.8716209076915</v>
      </c>
      <c r="AZ10" s="6">
        <f t="shared" si="7"/>
        <v>1985.5562617618884</v>
      </c>
      <c r="BA10" s="6">
        <f t="shared" si="8"/>
        <v>1987.4660514142861</v>
      </c>
      <c r="BB10" s="6">
        <v>16124.41</v>
      </c>
      <c r="BC10" s="6">
        <f t="shared" si="9"/>
        <v>3.4620233862153418E-2</v>
      </c>
      <c r="BD10" s="6">
        <f t="shared" si="16"/>
        <v>4.0041247278421975E-3</v>
      </c>
      <c r="BE10" s="6">
        <f t="shared" si="17"/>
        <v>1.418278756029194E-2</v>
      </c>
      <c r="BF10" s="6">
        <f t="shared" si="18"/>
        <v>2.1400350802142257E-2</v>
      </c>
      <c r="BG10" s="15">
        <v>1</v>
      </c>
      <c r="BH10" s="6">
        <f t="shared" si="19"/>
        <v>7.9526875584436877E-4</v>
      </c>
      <c r="BI10" s="25">
        <f t="shared" si="25"/>
        <v>7.8264900244288851E-4</v>
      </c>
      <c r="BJ10" s="26">
        <f t="shared" si="26"/>
        <v>143.1392020439946</v>
      </c>
      <c r="BK10" s="26">
        <f t="shared" si="27"/>
        <v>15868.539168348489</v>
      </c>
      <c r="BL10" s="26">
        <f t="shared" si="20"/>
        <v>171.97586277262459</v>
      </c>
      <c r="BM10" s="26">
        <f t="shared" si="28"/>
        <v>1.8337632613745643E-3</v>
      </c>
      <c r="BN10" s="27">
        <f t="shared" si="29"/>
        <v>4.0679891603651475E-3</v>
      </c>
      <c r="BO10" s="26">
        <f t="shared" si="30"/>
        <v>1.7651051889759055</v>
      </c>
      <c r="BP10" s="26"/>
      <c r="BQ10" s="26"/>
      <c r="BR10" s="26">
        <f t="shared" si="21"/>
        <v>245.27244677419301</v>
      </c>
      <c r="BS10" s="26">
        <f t="shared" si="22"/>
        <v>6.4947947237617995E-3</v>
      </c>
      <c r="BT10" s="27">
        <f t="shared" si="23"/>
        <v>1.4407941903719411E-2</v>
      </c>
      <c r="BU10" s="26">
        <f t="shared" si="24"/>
        <v>6.251622611117222</v>
      </c>
    </row>
    <row r="11" spans="1:73" x14ac:dyDescent="0.25">
      <c r="A11">
        <v>1</v>
      </c>
      <c r="B11" s="1">
        <v>43348.724999999999</v>
      </c>
      <c r="C11" s="2">
        <v>43348</v>
      </c>
      <c r="D11">
        <v>17.399999999999999</v>
      </c>
      <c r="E11">
        <v>381.5</v>
      </c>
      <c r="F11">
        <v>345.9</v>
      </c>
      <c r="G11">
        <v>10</v>
      </c>
      <c r="H11">
        <v>14.09</v>
      </c>
      <c r="I11">
        <v>1005</v>
      </c>
      <c r="J11">
        <v>17.7</v>
      </c>
      <c r="K11">
        <v>17.8</v>
      </c>
      <c r="L11">
        <v>540.66812707502595</v>
      </c>
      <c r="M11">
        <v>543.87953273433504</v>
      </c>
      <c r="N11">
        <v>369</v>
      </c>
      <c r="O11">
        <v>18021.5061374408</v>
      </c>
      <c r="P11">
        <v>18.021506137440799</v>
      </c>
      <c r="Q11">
        <v>-0.32714155818190799</v>
      </c>
      <c r="R11">
        <v>-13.703369373733199</v>
      </c>
      <c r="S11">
        <v>-82.964078902952394</v>
      </c>
      <c r="T11">
        <v>-15.29859018074</v>
      </c>
      <c r="U11">
        <v>2211.444</v>
      </c>
      <c r="V11" s="3">
        <f t="shared" si="10"/>
        <v>0.99496482004651432</v>
      </c>
      <c r="W11">
        <v>-80.895648379999997</v>
      </c>
      <c r="X11">
        <v>-9.7963984830000008</v>
      </c>
      <c r="Y11">
        <v>575.06818250000003</v>
      </c>
      <c r="Z11">
        <v>-8.8439799449999992</v>
      </c>
      <c r="AA11">
        <v>-73.2</v>
      </c>
      <c r="AB11">
        <v>-8.9</v>
      </c>
      <c r="AC11">
        <v>124.7</v>
      </c>
      <c r="AD11">
        <v>-9.1999999999999993</v>
      </c>
      <c r="AE11">
        <v>0.66674429999999996</v>
      </c>
      <c r="AF11">
        <v>-7.5104913450000002</v>
      </c>
      <c r="AG11">
        <v>-11.12988708</v>
      </c>
      <c r="AH11">
        <v>0.7</v>
      </c>
      <c r="AI11">
        <v>10.48</v>
      </c>
      <c r="AJ11" s="9">
        <f t="shared" si="11"/>
        <v>38.484510006474963</v>
      </c>
      <c r="AK11" s="9">
        <f t="shared" si="12"/>
        <v>1.3644117307974173</v>
      </c>
      <c r="AL11" s="10">
        <f t="shared" si="13"/>
        <v>2.3046723706734722E-3</v>
      </c>
      <c r="AM11" s="9">
        <f t="shared" si="0"/>
        <v>1.3575416722022053</v>
      </c>
      <c r="AN11" s="3">
        <f t="shared" si="1"/>
        <v>-9.7220893230127867</v>
      </c>
      <c r="AO11" s="3">
        <f t="shared" si="2"/>
        <v>205.91439482240818</v>
      </c>
      <c r="AP11" s="13">
        <f t="shared" si="3"/>
        <v>2.2115979780127866</v>
      </c>
      <c r="AQ11" s="5" t="s">
        <v>37</v>
      </c>
      <c r="AR11" s="13">
        <f t="shared" si="4"/>
        <v>1.4077977569872129</v>
      </c>
      <c r="AS11" s="3" t="s">
        <v>37</v>
      </c>
      <c r="AT11" s="4">
        <v>155.76</v>
      </c>
      <c r="AU11" s="4">
        <v>2005.2</v>
      </c>
      <c r="AV11" s="3">
        <f t="shared" si="14"/>
        <v>187.8332261375383</v>
      </c>
      <c r="AW11" s="3">
        <f t="shared" si="5"/>
        <v>143.15969380833118</v>
      </c>
      <c r="AX11" s="3">
        <f t="shared" si="6"/>
        <v>245.33262010619998</v>
      </c>
      <c r="AY11" s="3">
        <f t="shared" si="15"/>
        <v>1985.7052664894948</v>
      </c>
      <c r="AZ11" s="3">
        <f t="shared" si="7"/>
        <v>1985.5562617618884</v>
      </c>
      <c r="BA11" s="3">
        <f t="shared" si="8"/>
        <v>1987.4660514142861</v>
      </c>
      <c r="BB11" s="3">
        <v>16124.41</v>
      </c>
      <c r="BC11" s="3">
        <f t="shared" si="9"/>
        <v>2.2511802837734487E-2</v>
      </c>
      <c r="BD11" s="3">
        <f t="shared" si="16"/>
        <v>3.794833359056692E-3</v>
      </c>
      <c r="BE11" s="3">
        <f t="shared" si="17"/>
        <v>8.6791710637598198E-3</v>
      </c>
      <c r="BF11" s="3">
        <f t="shared" si="18"/>
        <v>2.0224111708632541E-2</v>
      </c>
      <c r="BG11" s="4">
        <v>1</v>
      </c>
      <c r="BH11" s="3">
        <f t="shared" si="19"/>
        <v>7.5155796768395491E-4</v>
      </c>
      <c r="BI11" s="18">
        <f t="shared" si="25"/>
        <v>7.3963184063647778E-4</v>
      </c>
      <c r="BJ11" s="17">
        <f t="shared" si="26"/>
        <v>143.1392020439946</v>
      </c>
      <c r="BK11" s="17">
        <f t="shared" si="27"/>
        <v>15868.539168348489</v>
      </c>
      <c r="BL11" s="17">
        <f t="shared" si="20"/>
        <v>187.79795144245685</v>
      </c>
      <c r="BM11" s="17">
        <f t="shared" si="28"/>
        <v>2.8399118301699489E-3</v>
      </c>
      <c r="BN11" s="19">
        <f t="shared" si="29"/>
        <v>3.8552986548357378E-3</v>
      </c>
      <c r="BO11" s="17">
        <f t="shared" si="30"/>
        <v>1.6728185332950996</v>
      </c>
      <c r="BP11" s="17"/>
      <c r="BQ11" s="17"/>
      <c r="BR11" s="17">
        <f t="shared" si="21"/>
        <v>245.27244677419301</v>
      </c>
      <c r="BS11" s="17">
        <f t="shared" si="22"/>
        <v>6.4947947237617995E-3</v>
      </c>
      <c r="BT11" s="19">
        <f t="shared" si="23"/>
        <v>8.8169544899056543E-3</v>
      </c>
      <c r="BU11" s="17">
        <f t="shared" si="24"/>
        <v>3.8256867232409095</v>
      </c>
    </row>
    <row r="12" spans="1:73" x14ac:dyDescent="0.25">
      <c r="A12">
        <v>1</v>
      </c>
      <c r="B12" s="1">
        <v>43348.750694444447</v>
      </c>
      <c r="C12" s="2">
        <v>43348</v>
      </c>
      <c r="D12" s="7">
        <v>18.016666666666701</v>
      </c>
      <c r="E12" s="7">
        <v>381.7</v>
      </c>
      <c r="F12" s="7">
        <v>360.1</v>
      </c>
      <c r="G12" s="7">
        <v>10</v>
      </c>
      <c r="H12" s="7">
        <v>13.13</v>
      </c>
      <c r="I12" s="7">
        <v>1005</v>
      </c>
      <c r="J12" s="7">
        <v>17.5</v>
      </c>
      <c r="K12" s="7">
        <v>17.600000000000001</v>
      </c>
      <c r="L12" s="7">
        <v>540.66812707502595</v>
      </c>
      <c r="M12" s="7">
        <v>544.40118238457899</v>
      </c>
      <c r="N12" s="7">
        <v>95</v>
      </c>
      <c r="O12" s="7">
        <v>16885.901909952601</v>
      </c>
      <c r="P12" s="7">
        <v>16.885901909952601</v>
      </c>
      <c r="Q12" s="7">
        <v>-11.2468175801285</v>
      </c>
      <c r="R12" s="7">
        <v>-15.452380739924999</v>
      </c>
      <c r="S12" s="7">
        <v>-86.9077817968153</v>
      </c>
      <c r="T12" s="7">
        <v>-15.480836842592501</v>
      </c>
      <c r="U12" s="7">
        <v>2211.444</v>
      </c>
      <c r="V12" s="8">
        <f t="shared" si="10"/>
        <v>0.76142784517007112</v>
      </c>
      <c r="W12" s="7">
        <v>-80.895648379999997</v>
      </c>
      <c r="X12" s="7">
        <v>-9.7963984830000008</v>
      </c>
      <c r="Y12" s="7">
        <v>575.06818250000003</v>
      </c>
      <c r="Z12" s="7">
        <v>-8.8439799449999992</v>
      </c>
      <c r="AA12" s="7">
        <v>-73.2</v>
      </c>
      <c r="AB12" s="7">
        <v>-8.9</v>
      </c>
      <c r="AC12" s="7">
        <v>124.7</v>
      </c>
      <c r="AD12" s="7">
        <v>-9.1999999999999993</v>
      </c>
      <c r="AE12" s="7">
        <v>0.66674429999999996</v>
      </c>
      <c r="AF12" s="7">
        <v>-7.5104913450000002</v>
      </c>
      <c r="AG12" s="7">
        <v>-11.12988708</v>
      </c>
      <c r="AH12" s="7">
        <v>0.7</v>
      </c>
      <c r="AI12" s="7">
        <v>10.48</v>
      </c>
      <c r="AJ12" s="11">
        <f t="shared" si="11"/>
        <v>38.484510006474963</v>
      </c>
      <c r="AK12" s="11">
        <f t="shared" si="12"/>
        <v>1.3644117307974173</v>
      </c>
      <c r="AL12" s="11">
        <f t="shared" si="13"/>
        <v>2.3046723706734722E-3</v>
      </c>
      <c r="AM12" s="11">
        <f t="shared" si="0"/>
        <v>1.0389010841058446</v>
      </c>
      <c r="AN12" s="8">
        <f t="shared" si="1"/>
        <v>-15.358774069495084</v>
      </c>
      <c r="AO12" s="8">
        <f t="shared" si="2"/>
        <v>237.64077692275882</v>
      </c>
      <c r="AP12" s="14">
        <f t="shared" si="3"/>
        <v>7.8482827244950837</v>
      </c>
      <c r="AQ12" s="8" t="s">
        <v>37</v>
      </c>
      <c r="AR12" s="14">
        <f t="shared" si="4"/>
        <v>-4.2288869894950842</v>
      </c>
      <c r="AS12" s="8" t="s">
        <v>36</v>
      </c>
      <c r="AT12" s="16">
        <v>155.76</v>
      </c>
      <c r="AU12" s="16">
        <v>2005.2</v>
      </c>
      <c r="AV12" s="8">
        <f t="shared" si="14"/>
        <v>192.77492741348891</v>
      </c>
      <c r="AW12" s="8">
        <f t="shared" si="5"/>
        <v>143.15969380833118</v>
      </c>
      <c r="AX12" s="8">
        <f t="shared" si="6"/>
        <v>245.33262010619998</v>
      </c>
      <c r="AY12" s="8">
        <f t="shared" si="15"/>
        <v>1974.4025862358485</v>
      </c>
      <c r="AZ12" s="8">
        <f t="shared" si="7"/>
        <v>1985.5562617618884</v>
      </c>
      <c r="BA12" s="8">
        <f t="shared" si="8"/>
        <v>1987.4660514142861</v>
      </c>
      <c r="BB12" s="8">
        <v>16124.41</v>
      </c>
      <c r="BC12" s="8">
        <f t="shared" si="9"/>
        <v>1.7544664941765459E-2</v>
      </c>
      <c r="BD12" s="8">
        <f t="shared" si="16"/>
        <v>3.2253621583408104E-3</v>
      </c>
      <c r="BE12" s="8">
        <f t="shared" si="17"/>
        <v>6.6420062174983481E-3</v>
      </c>
      <c r="BF12" s="8">
        <f t="shared" si="18"/>
        <v>1.9970565433008989E-2</v>
      </c>
      <c r="BG12" s="16">
        <v>1</v>
      </c>
      <c r="BH12" s="8">
        <f t="shared" si="19"/>
        <v>7.4213581227031893E-4</v>
      </c>
      <c r="BI12" s="20">
        <f t="shared" si="25"/>
        <v>7.3035920106507321E-4</v>
      </c>
      <c r="BJ12" s="21">
        <f t="shared" si="26"/>
        <v>143.1392020439946</v>
      </c>
      <c r="BK12" s="21">
        <f t="shared" si="27"/>
        <v>15868.539168348489</v>
      </c>
      <c r="BL12" s="21">
        <f t="shared" si="20"/>
        <v>192.73777240340402</v>
      </c>
      <c r="BM12" s="21">
        <f t="shared" si="28"/>
        <v>3.1540418981829688E-3</v>
      </c>
      <c r="BN12" s="22">
        <f t="shared" si="29"/>
        <v>3.2767375473375421E-3</v>
      </c>
      <c r="BO12" s="21">
        <f t="shared" si="30"/>
        <v>1.4217802014001724</v>
      </c>
      <c r="BP12" s="21"/>
      <c r="BQ12" s="21"/>
      <c r="BR12" s="21">
        <f t="shared" si="21"/>
        <v>245.27244677419301</v>
      </c>
      <c r="BS12" s="21">
        <f t="shared" si="22"/>
        <v>6.4947947237617995E-3</v>
      </c>
      <c r="BT12" s="22">
        <f t="shared" si="23"/>
        <v>6.7474492795610531E-3</v>
      </c>
      <c r="BU12" s="21">
        <f t="shared" si="24"/>
        <v>2.9277260253652937</v>
      </c>
    </row>
    <row r="13" spans="1:73" x14ac:dyDescent="0.25">
      <c r="A13">
        <v>1</v>
      </c>
      <c r="B13" s="1">
        <v>43348.798611111109</v>
      </c>
      <c r="C13" s="2">
        <v>43348</v>
      </c>
      <c r="D13" s="7">
        <v>19.1666666666667</v>
      </c>
      <c r="E13" s="7">
        <v>382.2</v>
      </c>
      <c r="F13" s="7">
        <v>372.62</v>
      </c>
      <c r="G13" s="7">
        <v>10.4</v>
      </c>
      <c r="H13" s="7">
        <v>11.84</v>
      </c>
      <c r="I13" s="7">
        <v>1006</v>
      </c>
      <c r="J13" s="7">
        <v>15</v>
      </c>
      <c r="K13" s="7">
        <v>15.1</v>
      </c>
      <c r="L13" s="7">
        <v>540.66812707502595</v>
      </c>
      <c r="M13" s="7">
        <v>545.53392299566895</v>
      </c>
      <c r="N13" s="7">
        <v>44</v>
      </c>
      <c r="O13" s="7">
        <v>15212.7997345972</v>
      </c>
      <c r="P13" s="7">
        <v>15.212799734597199</v>
      </c>
      <c r="Q13" s="7">
        <v>-59.1810739476389</v>
      </c>
      <c r="R13" s="7">
        <v>-16.2171900736144</v>
      </c>
      <c r="S13" s="7">
        <v>-86.338474559479394</v>
      </c>
      <c r="T13" s="7">
        <v>-16.102317565476898</v>
      </c>
      <c r="U13" s="7">
        <v>2211.444</v>
      </c>
      <c r="V13" s="8">
        <f t="shared" si="10"/>
        <v>0.34995710616504433</v>
      </c>
      <c r="W13" s="7">
        <v>-80.895648379999997</v>
      </c>
      <c r="X13" s="7">
        <v>-9.7963984830000008</v>
      </c>
      <c r="Y13" s="7">
        <v>575.06818250000003</v>
      </c>
      <c r="Z13" s="7">
        <v>-8.8439799449999992</v>
      </c>
      <c r="AA13" s="7">
        <v>-73.2</v>
      </c>
      <c r="AB13" s="7">
        <v>-8.9</v>
      </c>
      <c r="AC13" s="7">
        <v>124.7</v>
      </c>
      <c r="AD13" s="7">
        <v>-9.1999999999999993</v>
      </c>
      <c r="AE13" s="7">
        <v>0.66674429999999996</v>
      </c>
      <c r="AF13" s="7">
        <v>-7.5104913450000002</v>
      </c>
      <c r="AG13" s="7">
        <v>-11.12988708</v>
      </c>
      <c r="AH13" s="7">
        <v>0.7</v>
      </c>
      <c r="AI13" s="7">
        <v>10.48</v>
      </c>
      <c r="AJ13" s="11">
        <f t="shared" si="11"/>
        <v>38.484510006474963</v>
      </c>
      <c r="AK13" s="11">
        <f t="shared" si="12"/>
        <v>1.3644117307974173</v>
      </c>
      <c r="AL13" s="11">
        <f t="shared" si="13"/>
        <v>2.3046723706734722E-3</v>
      </c>
      <c r="AM13" s="11">
        <f t="shared" si="0"/>
        <v>0.47748558092750365</v>
      </c>
      <c r="AN13" s="8">
        <f t="shared" si="1"/>
        <v>-17.112482654224287</v>
      </c>
      <c r="AO13" s="8">
        <f t="shared" si="2"/>
        <v>152.47809211955843</v>
      </c>
      <c r="AP13" s="14">
        <f t="shared" si="3"/>
        <v>9.601991309224287</v>
      </c>
      <c r="AQ13" s="8" t="s">
        <v>37</v>
      </c>
      <c r="AR13" s="14">
        <f t="shared" si="4"/>
        <v>-5.9825955742242876</v>
      </c>
      <c r="AS13" s="8" t="s">
        <v>36</v>
      </c>
      <c r="AT13" s="16">
        <v>155.76</v>
      </c>
      <c r="AU13" s="16">
        <v>2005.2</v>
      </c>
      <c r="AV13" s="8">
        <f t="shared" si="14"/>
        <v>179.50998762854243</v>
      </c>
      <c r="AW13" s="8">
        <f t="shared" si="5"/>
        <v>143.15969380833118</v>
      </c>
      <c r="AX13" s="8">
        <f t="shared" si="6"/>
        <v>245.33262010619998</v>
      </c>
      <c r="AY13" s="8">
        <f t="shared" si="15"/>
        <v>1970.8860497817495</v>
      </c>
      <c r="AZ13" s="8">
        <f t="shared" si="7"/>
        <v>1985.5562617618884</v>
      </c>
      <c r="BA13" s="8">
        <f t="shared" si="8"/>
        <v>1987.4660514142861</v>
      </c>
      <c r="BB13" s="8">
        <v>16124.41</v>
      </c>
      <c r="BC13" s="8">
        <f t="shared" si="9"/>
        <v>7.6727918056124344E-3</v>
      </c>
      <c r="BD13" s="8">
        <f t="shared" si="16"/>
        <v>1.0860690389727788E-3</v>
      </c>
      <c r="BE13" s="8">
        <f t="shared" si="17"/>
        <v>3.0527085261595295E-3</v>
      </c>
      <c r="BF13" s="8">
        <f t="shared" si="18"/>
        <v>1.7011685302484116E-2</v>
      </c>
      <c r="BG13" s="16">
        <v>1</v>
      </c>
      <c r="BH13" s="8">
        <f t="shared" si="19"/>
        <v>6.3217944090749136E-4</v>
      </c>
      <c r="BI13" s="20">
        <f t="shared" si="25"/>
        <v>6.2214767668802612E-4</v>
      </c>
      <c r="BJ13" s="21">
        <f t="shared" si="26"/>
        <v>143.1392020439946</v>
      </c>
      <c r="BK13" s="21">
        <f t="shared" si="27"/>
        <v>15868.539168348489</v>
      </c>
      <c r="BL13" s="21">
        <f t="shared" si="20"/>
        <v>179.47776957634616</v>
      </c>
      <c r="BM13" s="21">
        <f t="shared" si="28"/>
        <v>2.3108199225594138E-3</v>
      </c>
      <c r="BN13" s="22">
        <f t="shared" si="29"/>
        <v>1.1033831931421306E-3</v>
      </c>
      <c r="BO13" s="21">
        <f t="shared" si="30"/>
        <v>0.47875924022107297</v>
      </c>
      <c r="BP13" s="21"/>
      <c r="BQ13" s="21"/>
      <c r="BR13" s="21">
        <f t="shared" si="21"/>
        <v>245.27244677419301</v>
      </c>
      <c r="BS13" s="21">
        <f t="shared" si="22"/>
        <v>6.4947947237617995E-3</v>
      </c>
      <c r="BT13" s="22">
        <f t="shared" si="23"/>
        <v>3.1011708316802883E-3</v>
      </c>
      <c r="BU13" s="21">
        <f t="shared" si="24"/>
        <v>1.3456016009659817</v>
      </c>
    </row>
    <row r="14" spans="1:73" x14ac:dyDescent="0.25">
      <c r="A14">
        <v>1</v>
      </c>
      <c r="B14" s="1">
        <v>43348.824305555558</v>
      </c>
      <c r="C14" s="2">
        <v>43348</v>
      </c>
      <c r="D14" s="7">
        <v>19.783333333333299</v>
      </c>
      <c r="E14" s="7">
        <v>387.7</v>
      </c>
      <c r="F14" s="7">
        <v>383.35</v>
      </c>
      <c r="G14" s="7">
        <v>10.7</v>
      </c>
      <c r="H14" s="7">
        <v>11.15</v>
      </c>
      <c r="I14" s="7">
        <v>1006</v>
      </c>
      <c r="J14" s="7">
        <v>12.6</v>
      </c>
      <c r="K14" s="7">
        <v>12.5</v>
      </c>
      <c r="L14" s="7">
        <v>540.66812707502595</v>
      </c>
      <c r="M14" s="7">
        <v>546.23614506208401</v>
      </c>
      <c r="N14" s="7">
        <v>18</v>
      </c>
      <c r="O14" s="7">
        <v>13943.4237251185</v>
      </c>
      <c r="P14" s="7">
        <v>13.9434237251185</v>
      </c>
      <c r="Q14" s="7">
        <v>-57.394793974651797</v>
      </c>
      <c r="R14" s="7">
        <v>-15.463750514485101</v>
      </c>
      <c r="S14" s="7">
        <v>-95.343490340531801</v>
      </c>
      <c r="T14" s="7">
        <v>-14.6501351467926</v>
      </c>
      <c r="U14" s="7">
        <v>2211.444</v>
      </c>
      <c r="V14" s="8">
        <f t="shared" si="10"/>
        <v>0.1093615628677566</v>
      </c>
      <c r="W14" s="7">
        <v>-80.895648379999997</v>
      </c>
      <c r="X14" s="7">
        <v>-9.7963984830000008</v>
      </c>
      <c r="Y14" s="7">
        <v>575.06818250000003</v>
      </c>
      <c r="Z14" s="7">
        <v>-8.8439799449999992</v>
      </c>
      <c r="AA14" s="7">
        <v>-73.2</v>
      </c>
      <c r="AB14" s="7">
        <v>-8.9</v>
      </c>
      <c r="AC14" s="7">
        <v>124.7</v>
      </c>
      <c r="AD14" s="7">
        <v>-9.1999999999999993</v>
      </c>
      <c r="AE14" s="7">
        <v>0.66674429999999996</v>
      </c>
      <c r="AF14" s="7">
        <v>-7.5104913450000002</v>
      </c>
      <c r="AG14" s="7">
        <v>-11.12988708</v>
      </c>
      <c r="AH14" s="7">
        <v>0.7</v>
      </c>
      <c r="AI14" s="7">
        <v>10.48</v>
      </c>
      <c r="AJ14" s="11">
        <f t="shared" si="11"/>
        <v>38.484510006474963</v>
      </c>
      <c r="AK14" s="11">
        <f t="shared" si="12"/>
        <v>1.3644117307974173</v>
      </c>
      <c r="AL14" s="11">
        <f t="shared" si="13"/>
        <v>2.3046723706734722E-3</v>
      </c>
      <c r="AM14" s="11">
        <f t="shared" si="0"/>
        <v>0.14921419927510635</v>
      </c>
      <c r="AN14" s="8">
        <f t="shared" si="1"/>
        <v>-41.347080347784221</v>
      </c>
      <c r="AO14" s="8">
        <f t="shared" si="2"/>
        <v>1149.857015399996</v>
      </c>
      <c r="AP14" s="14">
        <f t="shared" si="3"/>
        <v>33.836589002784223</v>
      </c>
      <c r="AQ14" s="8" t="s">
        <v>37</v>
      </c>
      <c r="AR14" s="14">
        <f t="shared" si="4"/>
        <v>-30.217193267784221</v>
      </c>
      <c r="AS14" s="8" t="s">
        <v>36</v>
      </c>
      <c r="AT14" s="16">
        <v>155.76</v>
      </c>
      <c r="AU14" s="16">
        <v>2005.2</v>
      </c>
      <c r="AV14" s="8">
        <f t="shared" si="14"/>
        <v>334.86172871870332</v>
      </c>
      <c r="AW14" s="8">
        <f t="shared" si="5"/>
        <v>143.15969380833118</v>
      </c>
      <c r="AX14" s="8">
        <f t="shared" si="6"/>
        <v>245.33262010619998</v>
      </c>
      <c r="AY14" s="8">
        <f t="shared" si="15"/>
        <v>1922.2908344866232</v>
      </c>
      <c r="AZ14" s="8">
        <f t="shared" si="7"/>
        <v>1985.5562617618884</v>
      </c>
      <c r="BA14" s="8">
        <f t="shared" si="8"/>
        <v>1987.4660514142861</v>
      </c>
      <c r="BB14" s="8">
        <v>16124.41</v>
      </c>
      <c r="BC14" s="8">
        <f t="shared" si="9"/>
        <v>3.8281847601376842E-3</v>
      </c>
      <c r="BD14" s="8">
        <f t="shared" si="16"/>
        <v>1.7898890944394545E-3</v>
      </c>
      <c r="BE14" s="8">
        <f t="shared" si="17"/>
        <v>9.5397112823045356E-4</v>
      </c>
      <c r="BF14" s="8">
        <f t="shared" si="18"/>
        <v>1.4555285904725199E-2</v>
      </c>
      <c r="BG14" s="16">
        <v>1</v>
      </c>
      <c r="BH14" s="8">
        <f t="shared" si="19"/>
        <v>5.4089599836144495E-4</v>
      </c>
      <c r="BI14" s="20">
        <f t="shared" si="25"/>
        <v>5.3231276902544332E-4</v>
      </c>
      <c r="BJ14" s="21">
        <f t="shared" si="26"/>
        <v>143.1392020439946</v>
      </c>
      <c r="BK14" s="21">
        <f t="shared" si="27"/>
        <v>15868.539168348489</v>
      </c>
      <c r="BL14" s="21">
        <f t="shared" si="20"/>
        <v>334.74963387761511</v>
      </c>
      <c r="BM14" s="21">
        <f t="shared" si="28"/>
        <v>1.2184773185050466E-2</v>
      </c>
      <c r="BN14" s="22">
        <f t="shared" si="29"/>
        <v>1.8181411741560924E-3</v>
      </c>
      <c r="BO14" s="21">
        <f t="shared" si="30"/>
        <v>0.7888935526331643</v>
      </c>
      <c r="BP14" s="21"/>
      <c r="BQ14" s="21"/>
      <c r="BR14" s="21">
        <f t="shared" si="21"/>
        <v>245.27244677419301</v>
      </c>
      <c r="BS14" s="21">
        <f t="shared" si="22"/>
        <v>6.4947947237617995E-3</v>
      </c>
      <c r="BT14" s="22">
        <f t="shared" si="23"/>
        <v>9.6911559416230247E-4</v>
      </c>
      <c r="BU14" s="21">
        <f t="shared" si="24"/>
        <v>0.42050037415040786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opLeftCell="A29" workbookViewId="0">
      <selection activeCell="B65" sqref="B65"/>
    </sheetView>
  </sheetViews>
  <sheetFormatPr defaultRowHeight="15" x14ac:dyDescent="0.25"/>
  <cols>
    <col min="1" max="1" width="13.5703125" bestFit="1" customWidth="1"/>
    <col min="2" max="2" width="15.140625" customWidth="1"/>
  </cols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 t="s">
        <v>0</v>
      </c>
      <c r="B2" t="s">
        <v>41</v>
      </c>
    </row>
    <row r="3" spans="1:3" x14ac:dyDescent="0.25">
      <c r="A3" t="s">
        <v>1</v>
      </c>
      <c r="B3" t="s">
        <v>42</v>
      </c>
      <c r="C3" t="s">
        <v>43</v>
      </c>
    </row>
    <row r="4" spans="1:3" x14ac:dyDescent="0.25">
      <c r="A4" t="s">
        <v>34</v>
      </c>
      <c r="B4" t="s">
        <v>44</v>
      </c>
      <c r="C4" t="s">
        <v>44</v>
      </c>
    </row>
    <row r="5" spans="1:3" x14ac:dyDescent="0.25">
      <c r="A5" t="s">
        <v>35</v>
      </c>
      <c r="B5" t="s">
        <v>43</v>
      </c>
      <c r="C5" t="s">
        <v>19</v>
      </c>
    </row>
    <row r="6" spans="1:3" x14ac:dyDescent="0.25">
      <c r="A6" t="s">
        <v>2</v>
      </c>
      <c r="B6" t="s">
        <v>45</v>
      </c>
      <c r="C6" t="s">
        <v>59</v>
      </c>
    </row>
    <row r="7" spans="1:3" x14ac:dyDescent="0.25">
      <c r="A7" t="s">
        <v>3</v>
      </c>
      <c r="B7" t="s">
        <v>46</v>
      </c>
      <c r="C7" t="s">
        <v>59</v>
      </c>
    </row>
    <row r="8" spans="1:3" x14ac:dyDescent="0.25">
      <c r="A8" t="s">
        <v>4</v>
      </c>
      <c r="B8" t="s">
        <v>47</v>
      </c>
      <c r="C8" t="s">
        <v>48</v>
      </c>
    </row>
    <row r="9" spans="1:3" x14ac:dyDescent="0.25">
      <c r="A9" t="s">
        <v>5</v>
      </c>
      <c r="B9" t="s">
        <v>49</v>
      </c>
      <c r="C9" t="s">
        <v>48</v>
      </c>
    </row>
    <row r="10" spans="1:3" x14ac:dyDescent="0.25">
      <c r="A10" t="s">
        <v>6</v>
      </c>
      <c r="B10" t="s">
        <v>50</v>
      </c>
      <c r="C10" t="s">
        <v>51</v>
      </c>
    </row>
    <row r="11" spans="1:3" x14ac:dyDescent="0.25">
      <c r="A11" t="s">
        <v>7</v>
      </c>
      <c r="B11" t="s">
        <v>52</v>
      </c>
      <c r="C11" t="s">
        <v>53</v>
      </c>
    </row>
    <row r="12" spans="1:3" x14ac:dyDescent="0.25">
      <c r="A12" t="s">
        <v>8</v>
      </c>
      <c r="B12" t="s">
        <v>54</v>
      </c>
      <c r="C12" t="s">
        <v>53</v>
      </c>
    </row>
    <row r="13" spans="1:3" x14ac:dyDescent="0.25">
      <c r="A13" t="s">
        <v>9</v>
      </c>
      <c r="B13" t="s">
        <v>55</v>
      </c>
      <c r="C13" t="s">
        <v>56</v>
      </c>
    </row>
    <row r="14" spans="1:3" x14ac:dyDescent="0.25">
      <c r="A14" t="s">
        <v>10</v>
      </c>
      <c r="B14" t="s">
        <v>57</v>
      </c>
      <c r="C14" t="s">
        <v>56</v>
      </c>
    </row>
    <row r="15" spans="1:3" x14ac:dyDescent="0.25">
      <c r="A15" t="s">
        <v>11</v>
      </c>
      <c r="B15" t="s">
        <v>58</v>
      </c>
      <c r="C15" t="s">
        <v>60</v>
      </c>
    </row>
    <row r="16" spans="1:3" x14ac:dyDescent="0.25">
      <c r="A16" t="s">
        <v>12</v>
      </c>
      <c r="B16" t="s">
        <v>61</v>
      </c>
      <c r="C16" t="s">
        <v>59</v>
      </c>
    </row>
    <row r="17" spans="1:3" x14ac:dyDescent="0.25">
      <c r="A17" t="s">
        <v>13</v>
      </c>
      <c r="B17" t="s">
        <v>62</v>
      </c>
      <c r="C17" t="s">
        <v>48</v>
      </c>
    </row>
    <row r="18" spans="1:3" x14ac:dyDescent="0.25">
      <c r="A18" t="s">
        <v>14</v>
      </c>
      <c r="B18" t="s">
        <v>63</v>
      </c>
      <c r="C18" t="s">
        <v>64</v>
      </c>
    </row>
    <row r="19" spans="1:3" x14ac:dyDescent="0.25">
      <c r="A19" t="s">
        <v>15</v>
      </c>
      <c r="B19" t="s">
        <v>65</v>
      </c>
      <c r="C19" t="s">
        <v>64</v>
      </c>
    </row>
    <row r="20" spans="1:3" x14ac:dyDescent="0.25">
      <c r="A20" t="s">
        <v>16</v>
      </c>
      <c r="B20" t="s">
        <v>66</v>
      </c>
      <c r="C20" t="s">
        <v>64</v>
      </c>
    </row>
    <row r="21" spans="1:3" x14ac:dyDescent="0.25">
      <c r="A21" t="s">
        <v>17</v>
      </c>
      <c r="B21" t="s">
        <v>67</v>
      </c>
      <c r="C21" t="s">
        <v>64</v>
      </c>
    </row>
    <row r="22" spans="1:3" x14ac:dyDescent="0.25">
      <c r="A22" t="s">
        <v>18</v>
      </c>
      <c r="B22" t="s">
        <v>68</v>
      </c>
      <c r="C22" t="s">
        <v>69</v>
      </c>
    </row>
    <row r="23" spans="1:3" x14ac:dyDescent="0.25">
      <c r="A23" t="s">
        <v>20</v>
      </c>
      <c r="B23" t="s">
        <v>70</v>
      </c>
      <c r="C23" t="s">
        <v>71</v>
      </c>
    </row>
    <row r="24" spans="1:3" x14ac:dyDescent="0.25">
      <c r="A24" t="s">
        <v>21</v>
      </c>
      <c r="B24" t="s">
        <v>72</v>
      </c>
      <c r="C24" t="s">
        <v>64</v>
      </c>
    </row>
    <row r="25" spans="1:3" x14ac:dyDescent="0.25">
      <c r="A25" t="s">
        <v>22</v>
      </c>
      <c r="B25" t="s">
        <v>73</v>
      </c>
      <c r="C25" t="s">
        <v>64</v>
      </c>
    </row>
    <row r="26" spans="1:3" x14ac:dyDescent="0.25">
      <c r="A26" t="s">
        <v>23</v>
      </c>
      <c r="B26" t="s">
        <v>74</v>
      </c>
      <c r="C26" t="s">
        <v>64</v>
      </c>
    </row>
    <row r="27" spans="1:3" x14ac:dyDescent="0.25">
      <c r="A27" t="s">
        <v>24</v>
      </c>
      <c r="B27" t="s">
        <v>75</v>
      </c>
      <c r="C27" t="s">
        <v>64</v>
      </c>
    </row>
    <row r="28" spans="1:3" x14ac:dyDescent="0.25">
      <c r="A28" t="s">
        <v>25</v>
      </c>
      <c r="B28" t="s">
        <v>77</v>
      </c>
      <c r="C28" t="s">
        <v>64</v>
      </c>
    </row>
    <row r="29" spans="1:3" x14ac:dyDescent="0.25">
      <c r="A29" t="s">
        <v>26</v>
      </c>
      <c r="B29" t="s">
        <v>76</v>
      </c>
      <c r="C29" t="s">
        <v>64</v>
      </c>
    </row>
    <row r="30" spans="1:3" x14ac:dyDescent="0.25">
      <c r="A30" t="s">
        <v>27</v>
      </c>
      <c r="B30" t="s">
        <v>78</v>
      </c>
      <c r="C30" t="s">
        <v>64</v>
      </c>
    </row>
    <row r="31" spans="1:3" x14ac:dyDescent="0.25">
      <c r="A31" t="s">
        <v>28</v>
      </c>
      <c r="B31" t="s">
        <v>79</v>
      </c>
      <c r="C31" t="s">
        <v>64</v>
      </c>
    </row>
    <row r="32" spans="1:3" x14ac:dyDescent="0.25">
      <c r="A32" t="s">
        <v>31</v>
      </c>
      <c r="B32" t="s">
        <v>83</v>
      </c>
      <c r="C32" t="s">
        <v>64</v>
      </c>
    </row>
    <row r="33" spans="1:3" x14ac:dyDescent="0.25">
      <c r="A33" t="s">
        <v>32</v>
      </c>
      <c r="B33" t="s">
        <v>84</v>
      </c>
      <c r="C33" t="s">
        <v>64</v>
      </c>
    </row>
    <row r="34" spans="1:3" x14ac:dyDescent="0.25">
      <c r="A34" t="s">
        <v>33</v>
      </c>
      <c r="B34" t="s">
        <v>85</v>
      </c>
      <c r="C34" t="s">
        <v>64</v>
      </c>
    </row>
    <row r="35" spans="1:3" x14ac:dyDescent="0.25">
      <c r="A35" t="s">
        <v>29</v>
      </c>
      <c r="B35" t="s">
        <v>80</v>
      </c>
      <c r="C35" t="s">
        <v>81</v>
      </c>
    </row>
    <row r="36" spans="1:3" x14ac:dyDescent="0.25">
      <c r="A36" t="s">
        <v>30</v>
      </c>
      <c r="B36" t="s">
        <v>82</v>
      </c>
      <c r="C36" t="s">
        <v>81</v>
      </c>
    </row>
    <row r="37" spans="1:3" x14ac:dyDescent="0.25">
      <c r="A37" t="s">
        <v>86</v>
      </c>
      <c r="B37" t="s">
        <v>90</v>
      </c>
      <c r="C37" t="s">
        <v>69</v>
      </c>
    </row>
    <row r="38" spans="1:3" x14ac:dyDescent="0.25">
      <c r="A38" t="s">
        <v>87</v>
      </c>
      <c r="B38" t="s">
        <v>89</v>
      </c>
      <c r="C38" t="s">
        <v>88</v>
      </c>
    </row>
    <row r="39" spans="1:3" x14ac:dyDescent="0.25">
      <c r="A39" t="s">
        <v>138</v>
      </c>
      <c r="B39" t="s">
        <v>139</v>
      </c>
      <c r="C39" t="s">
        <v>88</v>
      </c>
    </row>
    <row r="40" spans="1:3" x14ac:dyDescent="0.25">
      <c r="A40" t="s">
        <v>91</v>
      </c>
      <c r="B40" t="s">
        <v>92</v>
      </c>
      <c r="C40" t="s">
        <v>56</v>
      </c>
    </row>
    <row r="41" spans="1:3" x14ac:dyDescent="0.25">
      <c r="A41" t="s">
        <v>93</v>
      </c>
      <c r="B41" t="s">
        <v>94</v>
      </c>
      <c r="C41" t="s">
        <v>64</v>
      </c>
    </row>
    <row r="42" spans="1:3" x14ac:dyDescent="0.25">
      <c r="A42" t="s">
        <v>95</v>
      </c>
      <c r="B42" t="s">
        <v>96</v>
      </c>
      <c r="C42" t="s">
        <v>64</v>
      </c>
    </row>
    <row r="43" spans="1:3" x14ac:dyDescent="0.25">
      <c r="A43" s="4" t="s">
        <v>98</v>
      </c>
      <c r="B43" t="s">
        <v>103</v>
      </c>
      <c r="C43" t="s">
        <v>64</v>
      </c>
    </row>
    <row r="44" spans="1:3" x14ac:dyDescent="0.25">
      <c r="A44" s="4" t="s">
        <v>97</v>
      </c>
      <c r="B44" t="s">
        <v>102</v>
      </c>
      <c r="C44" t="s">
        <v>101</v>
      </c>
    </row>
    <row r="45" spans="1:3" x14ac:dyDescent="0.25">
      <c r="A45" s="4" t="s">
        <v>99</v>
      </c>
      <c r="B45" t="s">
        <v>104</v>
      </c>
      <c r="C45" t="s">
        <v>64</v>
      </c>
    </row>
    <row r="46" spans="1:3" x14ac:dyDescent="0.25">
      <c r="A46" s="4" t="s">
        <v>100</v>
      </c>
      <c r="B46" t="s">
        <v>105</v>
      </c>
      <c r="C46" t="s">
        <v>101</v>
      </c>
    </row>
    <row r="47" spans="1:3" x14ac:dyDescent="0.25">
      <c r="A47" s="4" t="s">
        <v>106</v>
      </c>
      <c r="B47" t="s">
        <v>107</v>
      </c>
      <c r="C47" t="s">
        <v>59</v>
      </c>
    </row>
    <row r="48" spans="1:3" x14ac:dyDescent="0.25">
      <c r="A48" s="4" t="s">
        <v>115</v>
      </c>
      <c r="B48" t="s">
        <v>116</v>
      </c>
      <c r="C48" t="s">
        <v>59</v>
      </c>
    </row>
    <row r="49" spans="1:3" x14ac:dyDescent="0.25">
      <c r="A49" t="s">
        <v>108</v>
      </c>
      <c r="B49" t="s">
        <v>117</v>
      </c>
      <c r="C49" t="s">
        <v>59</v>
      </c>
    </row>
    <row r="50" spans="1:3" x14ac:dyDescent="0.25">
      <c r="A50" t="s">
        <v>109</v>
      </c>
      <c r="B50" t="s">
        <v>118</v>
      </c>
      <c r="C50" t="s">
        <v>59</v>
      </c>
    </row>
    <row r="51" spans="1:3" x14ac:dyDescent="0.25">
      <c r="A51" t="s">
        <v>110</v>
      </c>
      <c r="B51" t="s">
        <v>119</v>
      </c>
      <c r="C51" t="s">
        <v>59</v>
      </c>
    </row>
    <row r="52" spans="1:3" x14ac:dyDescent="0.25">
      <c r="A52" t="s">
        <v>112</v>
      </c>
      <c r="B52" t="s">
        <v>120</v>
      </c>
      <c r="C52" t="s">
        <v>59</v>
      </c>
    </row>
    <row r="53" spans="1:3" x14ac:dyDescent="0.25">
      <c r="A53" t="s">
        <v>113</v>
      </c>
      <c r="B53" t="s">
        <v>121</v>
      </c>
      <c r="C53" t="s">
        <v>59</v>
      </c>
    </row>
    <row r="54" spans="1:3" x14ac:dyDescent="0.25">
      <c r="A54" t="s">
        <v>114</v>
      </c>
      <c r="B54" t="s">
        <v>122</v>
      </c>
      <c r="C54" t="s">
        <v>59</v>
      </c>
    </row>
    <row r="55" spans="1:3" x14ac:dyDescent="0.25">
      <c r="A55" t="s">
        <v>111</v>
      </c>
      <c r="B55" t="s">
        <v>123</v>
      </c>
      <c r="C55" t="s">
        <v>59</v>
      </c>
    </row>
    <row r="56" spans="1:3" x14ac:dyDescent="0.25">
      <c r="A56" t="s">
        <v>124</v>
      </c>
      <c r="B56" t="s">
        <v>128</v>
      </c>
      <c r="C56" t="s">
        <v>127</v>
      </c>
    </row>
    <row r="57" spans="1:3" x14ac:dyDescent="0.25">
      <c r="A57" t="s">
        <v>125</v>
      </c>
      <c r="B57" t="s">
        <v>129</v>
      </c>
      <c r="C57" t="s">
        <v>127</v>
      </c>
    </row>
    <row r="58" spans="1:3" x14ac:dyDescent="0.25">
      <c r="A58" t="s">
        <v>126</v>
      </c>
      <c r="B58" t="s">
        <v>130</v>
      </c>
      <c r="C58" t="s">
        <v>127</v>
      </c>
    </row>
    <row r="59" spans="1:3" x14ac:dyDescent="0.25">
      <c r="A59" t="s">
        <v>131</v>
      </c>
      <c r="B59" t="s">
        <v>132</v>
      </c>
      <c r="C59" t="s">
        <v>133</v>
      </c>
    </row>
    <row r="60" spans="1:3" x14ac:dyDescent="0.25">
      <c r="A60" t="s">
        <v>134</v>
      </c>
      <c r="B60" t="s">
        <v>135</v>
      </c>
      <c r="C60" t="s">
        <v>136</v>
      </c>
    </row>
    <row r="61" spans="1:3" x14ac:dyDescent="0.25">
      <c r="A61" t="s">
        <v>137</v>
      </c>
      <c r="B61" t="s">
        <v>151</v>
      </c>
      <c r="C61" t="s">
        <v>127</v>
      </c>
    </row>
    <row r="62" spans="1:3" x14ac:dyDescent="0.25">
      <c r="A62" t="s">
        <v>150</v>
      </c>
      <c r="B62" t="s">
        <v>152</v>
      </c>
      <c r="C6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bark_calculations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Gimeno</dc:creator>
  <cp:lastModifiedBy>Teresa gimeno</cp:lastModifiedBy>
  <dcterms:created xsi:type="dcterms:W3CDTF">2022-03-14T15:58:48Z</dcterms:created>
  <dcterms:modified xsi:type="dcterms:W3CDTF">2022-03-28T16:35:36Z</dcterms:modified>
</cp:coreProperties>
</file>