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Задание 1" sheetId="4" r:id="rId1"/>
    <sheet name="Задание 2" sheetId="5" r:id="rId2"/>
    <sheet name="Задание 3" sheetId="1" r:id="rId3"/>
    <sheet name="Диаграмма 1" sheetId="2" r:id="rId4"/>
    <sheet name="Диаграмма 2" sheetId="3" r:id="rId5"/>
  </sheets>
  <externalReferences>
    <externalReference r:id="rId6"/>
  </externalReferences>
  <definedNames>
    <definedName name="solver_adj" localSheetId="2" hidden="1">'Задание 3'!$C$15:$C$17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'Задание 3'!$C$15</definedName>
    <definedName name="solver_lhs2" localSheetId="2" hidden="1">'Задание 3'!$C$16</definedName>
    <definedName name="solver_lhs3" localSheetId="2" hidden="1">'Задание 3'!$C$17</definedName>
    <definedName name="solver_lhs4" localSheetId="2" hidden="1">'Задание 3'!$C$19</definedName>
    <definedName name="solver_lhs5" localSheetId="2" hidden="1">'Задание 3'!$C$20</definedName>
    <definedName name="solver_lhs6" localSheetId="2" hidden="1">'Задание 3'!$C$21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6</definedName>
    <definedName name="solver_nwt" localSheetId="2" hidden="1">1</definedName>
    <definedName name="solver_opt" localSheetId="2" hidden="1">'Задание 3'!$C$15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hs4" localSheetId="2" hidden="1">34</definedName>
    <definedName name="solver_rhs5" localSheetId="2" hidden="1">19</definedName>
    <definedName name="solver_rhs6" localSheetId="2" hidden="1">22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M9" i="5"/>
  <c r="M8" i="5"/>
  <c r="M10" i="5"/>
  <c r="M11" i="5"/>
  <c r="M12" i="5"/>
  <c r="M13" i="5"/>
  <c r="M14" i="5"/>
  <c r="M15" i="5"/>
  <c r="M16" i="5"/>
  <c r="M17" i="5"/>
  <c r="M18" i="5"/>
  <c r="M7" i="5"/>
  <c r="A3" i="4"/>
  <c r="E2" i="4"/>
  <c r="F20" i="5" l="1"/>
  <c r="E20" i="5"/>
  <c r="D20" i="5"/>
  <c r="C20" i="5"/>
  <c r="B20" i="5"/>
  <c r="K18" i="5"/>
  <c r="J18" i="5"/>
  <c r="I18" i="5"/>
  <c r="H18" i="5"/>
  <c r="G18" i="5"/>
  <c r="L18" i="5" s="1"/>
  <c r="K17" i="5"/>
  <c r="J17" i="5"/>
  <c r="I17" i="5"/>
  <c r="H17" i="5"/>
  <c r="G17" i="5"/>
  <c r="L17" i="5" s="1"/>
  <c r="L16" i="5"/>
  <c r="K16" i="5"/>
  <c r="J16" i="5"/>
  <c r="I16" i="5"/>
  <c r="H16" i="5"/>
  <c r="G16" i="5"/>
  <c r="K15" i="5"/>
  <c r="L15" i="5" s="1"/>
  <c r="J15" i="5"/>
  <c r="I15" i="5"/>
  <c r="H15" i="5"/>
  <c r="G15" i="5"/>
  <c r="K14" i="5"/>
  <c r="J14" i="5"/>
  <c r="L14" i="5" s="1"/>
  <c r="I14" i="5"/>
  <c r="H14" i="5"/>
  <c r="G14" i="5"/>
  <c r="K13" i="5"/>
  <c r="J13" i="5"/>
  <c r="I13" i="5"/>
  <c r="L13" i="5" s="1"/>
  <c r="H13" i="5"/>
  <c r="G13" i="5"/>
  <c r="K12" i="5"/>
  <c r="J12" i="5"/>
  <c r="I12" i="5"/>
  <c r="H12" i="5"/>
  <c r="L12" i="5" s="1"/>
  <c r="G12" i="5"/>
  <c r="K11" i="5"/>
  <c r="J11" i="5"/>
  <c r="I11" i="5"/>
  <c r="H11" i="5"/>
  <c r="G11" i="5"/>
  <c r="L11" i="5" s="1"/>
  <c r="K10" i="5"/>
  <c r="J10" i="5"/>
  <c r="I10" i="5"/>
  <c r="H10" i="5"/>
  <c r="G10" i="5"/>
  <c r="K9" i="5"/>
  <c r="J9" i="5"/>
  <c r="I9" i="5"/>
  <c r="H9" i="5"/>
  <c r="G9" i="5"/>
  <c r="K8" i="5"/>
  <c r="J8" i="5"/>
  <c r="I8" i="5"/>
  <c r="H8" i="5"/>
  <c r="G8" i="5"/>
  <c r="K7" i="5"/>
  <c r="L7" i="5" s="1"/>
  <c r="J7" i="5"/>
  <c r="I7" i="5"/>
  <c r="H7" i="5"/>
  <c r="G7" i="5"/>
  <c r="R6" i="5" l="1"/>
  <c r="P5" i="5"/>
  <c r="O5" i="5"/>
  <c r="P6" i="5"/>
  <c r="N26" i="4" l="1"/>
  <c r="M26" i="4"/>
  <c r="L26" i="4"/>
  <c r="K26" i="4"/>
  <c r="J26" i="4"/>
  <c r="I26" i="4"/>
  <c r="H26" i="4"/>
  <c r="G26" i="4"/>
  <c r="F26" i="4"/>
  <c r="E26" i="4"/>
  <c r="N25" i="4"/>
  <c r="M25" i="4"/>
  <c r="L25" i="4"/>
  <c r="K25" i="4"/>
  <c r="J25" i="4"/>
  <c r="I25" i="4"/>
  <c r="H25" i="4"/>
  <c r="G25" i="4"/>
  <c r="F25" i="4"/>
  <c r="E25" i="4"/>
  <c r="N24" i="4"/>
  <c r="M24" i="4"/>
  <c r="L24" i="4"/>
  <c r="K24" i="4"/>
  <c r="J24" i="4"/>
  <c r="I24" i="4"/>
  <c r="H24" i="4"/>
  <c r="G24" i="4"/>
  <c r="F24" i="4"/>
  <c r="E24" i="4"/>
  <c r="N23" i="4"/>
  <c r="M23" i="4"/>
  <c r="L23" i="4"/>
  <c r="K23" i="4"/>
  <c r="J23" i="4"/>
  <c r="I23" i="4"/>
  <c r="H23" i="4"/>
  <c r="G23" i="4"/>
  <c r="F23" i="4"/>
  <c r="E23" i="4"/>
  <c r="N22" i="4"/>
  <c r="M22" i="4"/>
  <c r="L22" i="4"/>
  <c r="K22" i="4"/>
  <c r="J22" i="4"/>
  <c r="I22" i="4"/>
  <c r="H22" i="4"/>
  <c r="G22" i="4"/>
  <c r="F22" i="4"/>
  <c r="E22" i="4"/>
  <c r="N21" i="4"/>
  <c r="M21" i="4"/>
  <c r="L21" i="4"/>
  <c r="K21" i="4"/>
  <c r="J21" i="4"/>
  <c r="I21" i="4"/>
  <c r="H21" i="4"/>
  <c r="G21" i="4"/>
  <c r="F21" i="4"/>
  <c r="E21" i="4"/>
  <c r="N20" i="4"/>
  <c r="M20" i="4"/>
  <c r="L20" i="4"/>
  <c r="K20" i="4"/>
  <c r="J20" i="4"/>
  <c r="I20" i="4"/>
  <c r="H20" i="4"/>
  <c r="G20" i="4"/>
  <c r="F20" i="4"/>
  <c r="E20" i="4"/>
  <c r="N19" i="4"/>
  <c r="M19" i="4"/>
  <c r="L19" i="4"/>
  <c r="K19" i="4"/>
  <c r="J19" i="4"/>
  <c r="I19" i="4"/>
  <c r="H19" i="4"/>
  <c r="G19" i="4"/>
  <c r="F19" i="4"/>
  <c r="E19" i="4"/>
  <c r="N18" i="4"/>
  <c r="M18" i="4"/>
  <c r="L18" i="4"/>
  <c r="K18" i="4"/>
  <c r="J18" i="4"/>
  <c r="I18" i="4"/>
  <c r="H18" i="4"/>
  <c r="G18" i="4"/>
  <c r="F18" i="4"/>
  <c r="E18" i="4"/>
  <c r="N17" i="4"/>
  <c r="M17" i="4"/>
  <c r="L17" i="4"/>
  <c r="K17" i="4"/>
  <c r="J17" i="4"/>
  <c r="I17" i="4"/>
  <c r="H17" i="4"/>
  <c r="G17" i="4"/>
  <c r="F17" i="4"/>
  <c r="E17" i="4"/>
  <c r="B16" i="4"/>
  <c r="G14" i="4" s="1"/>
  <c r="B15" i="4"/>
  <c r="E3" i="4" s="1"/>
  <c r="E4" i="4" s="1"/>
  <c r="E5" i="4" s="1"/>
  <c r="E6" i="4" s="1"/>
  <c r="E7" i="4" s="1"/>
  <c r="E8" i="4" s="1"/>
  <c r="E9" i="4" s="1"/>
  <c r="E10" i="4" s="1"/>
  <c r="H14" i="4"/>
  <c r="G5" i="4"/>
  <c r="G6" i="4" s="1"/>
  <c r="G4" i="4"/>
  <c r="D4" i="4"/>
  <c r="D5" i="4" s="1"/>
  <c r="D6" i="4" s="1"/>
  <c r="G3" i="4"/>
  <c r="D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A4" i="4"/>
  <c r="A5" i="4" s="1"/>
  <c r="A6" i="4" s="1"/>
  <c r="H2" i="4"/>
  <c r="H3" i="4" s="1"/>
  <c r="H4" i="4" s="1"/>
  <c r="H5" i="4" s="1"/>
  <c r="H6" i="4" s="1"/>
  <c r="H7" i="4" s="1"/>
  <c r="H8" i="4" s="1"/>
  <c r="K14" i="4" l="1"/>
  <c r="L14" i="4"/>
  <c r="E14" i="4"/>
  <c r="M14" i="4"/>
  <c r="J14" i="4"/>
  <c r="F14" i="4"/>
  <c r="N14" i="4"/>
  <c r="I14" i="4"/>
  <c r="C18" i="1" l="1"/>
  <c r="B21" i="1"/>
  <c r="B20" i="1"/>
  <c r="B18" i="1"/>
  <c r="B19" i="1" s="1"/>
  <c r="C21" i="1"/>
  <c r="C20" i="1"/>
  <c r="C19" i="1"/>
  <c r="K5" i="1" l="1"/>
  <c r="K6" i="1"/>
  <c r="K7" i="1"/>
  <c r="K8" i="1"/>
  <c r="K9" i="1"/>
  <c r="H9" i="1"/>
  <c r="I9" i="1" s="1"/>
  <c r="G9" i="1"/>
  <c r="H8" i="1"/>
  <c r="G8" i="1"/>
  <c r="H7" i="1"/>
  <c r="G7" i="1"/>
  <c r="H6" i="1"/>
  <c r="G6" i="1"/>
  <c r="H5" i="1"/>
  <c r="G5" i="1"/>
  <c r="K4" i="1"/>
  <c r="H4" i="1"/>
  <c r="G4" i="1"/>
  <c r="I5" i="1" l="1"/>
  <c r="I7" i="1"/>
  <c r="I4" i="1"/>
  <c r="I8" i="1"/>
  <c r="I6" i="1"/>
</calcChain>
</file>

<file path=xl/sharedStrings.xml><?xml version="1.0" encoding="utf-8"?>
<sst xmlns="http://schemas.openxmlformats.org/spreadsheetml/2006/main" count="71" uniqueCount="58">
  <si>
    <t>Сооружения и передаточные устройства</t>
  </si>
  <si>
    <t>Здания</t>
  </si>
  <si>
    <t>Машины и оборудование</t>
  </si>
  <si>
    <t>Земельные участки</t>
  </si>
  <si>
    <t>на н.г</t>
  </si>
  <si>
    <t>Удельный вес</t>
  </si>
  <si>
    <t>Наименование показателя</t>
  </si>
  <si>
    <t>Абсолютное значение, тыс.руб.</t>
  </si>
  <si>
    <t>Изменение удельного веса</t>
  </si>
  <si>
    <t>Темп прироста</t>
  </si>
  <si>
    <t>Транспортные средства</t>
  </si>
  <si>
    <t>Производственный и хоз. Инвентарь</t>
  </si>
  <si>
    <t>на к.г.</t>
  </si>
  <si>
    <t>x1</t>
  </si>
  <si>
    <t>x2</t>
  </si>
  <si>
    <t>x3</t>
  </si>
  <si>
    <t>F</t>
  </si>
  <si>
    <t>Ограничение 1</t>
  </si>
  <si>
    <t>Ограничение 2</t>
  </si>
  <si>
    <t>Ограничение 3</t>
  </si>
  <si>
    <t>А. П.</t>
  </si>
  <si>
    <t>Геом. П.</t>
  </si>
  <si>
    <t xml:space="preserve"> </t>
  </si>
  <si>
    <t>Вырожение 1</t>
  </si>
  <si>
    <t>не зависит от y</t>
  </si>
  <si>
    <t xml:space="preserve">Число e = </t>
  </si>
  <si>
    <t>Число pi = 3,14</t>
  </si>
  <si>
    <t>Вырожение 2</t>
  </si>
  <si>
    <t>Студент</t>
  </si>
  <si>
    <t>Номера задач</t>
  </si>
  <si>
    <t>Сумма баллов</t>
  </si>
  <si>
    <t>Min сумма баллов</t>
  </si>
  <si>
    <t>Max сумма баллов</t>
  </si>
  <si>
    <t>Кол-во студентов, получившие зачет</t>
  </si>
  <si>
    <t>A1</t>
  </si>
  <si>
    <t>A2</t>
  </si>
  <si>
    <t>A3</t>
  </si>
  <si>
    <t>A4</t>
  </si>
  <si>
    <t>A5</t>
  </si>
  <si>
    <t>Правильные ответы</t>
  </si>
  <si>
    <t>Количество баллов</t>
  </si>
  <si>
    <t>Ответы студента</t>
  </si>
  <si>
    <t>Полученные баллы</t>
  </si>
  <si>
    <t>Оцека</t>
  </si>
  <si>
    <t>Кол-во студентов получившие Max балл</t>
  </si>
  <si>
    <t>Одиноченко А.</t>
  </si>
  <si>
    <t>Бабич А.</t>
  </si>
  <si>
    <t>Гуськов Е.</t>
  </si>
  <si>
    <t>Кветный М.</t>
  </si>
  <si>
    <t>Косарский А.</t>
  </si>
  <si>
    <t>Тарасов М.</t>
  </si>
  <si>
    <t>Бахтиева.</t>
  </si>
  <si>
    <t>Ссорин А.</t>
  </si>
  <si>
    <t>Ларин В.</t>
  </si>
  <si>
    <t>Путин В.</t>
  </si>
  <si>
    <t>Повышев В.</t>
  </si>
  <si>
    <t>Трамп Д.</t>
  </si>
  <si>
    <t>Количество студентов, справившиеся с задачей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</si>
</sst>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&quot; &quot;???/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9" fontId="0" fillId="0" borderId="18" xfId="0" applyNumberFormat="1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9" xfId="0" applyBorder="1"/>
    <xf numFmtId="0" fontId="0" fillId="0" borderId="28" xfId="0" applyBorder="1"/>
    <xf numFmtId="0" fontId="0" fillId="0" borderId="3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1" fillId="0" borderId="25" xfId="0" applyFont="1" applyBorder="1" applyAlignment="1">
      <alignment horizontal="center"/>
    </xf>
    <xf numFmtId="0" fontId="0" fillId="0" borderId="24" xfId="0" applyBorder="1" applyAlignment="1">
      <alignment wrapText="1"/>
    </xf>
    <xf numFmtId="0" fontId="0" fillId="0" borderId="0" xfId="0" applyFill="1" applyBorder="1"/>
    <xf numFmtId="0" fontId="0" fillId="0" borderId="27" xfId="0" applyFont="1" applyBorder="1"/>
    <xf numFmtId="0" fontId="0" fillId="0" borderId="25" xfId="0" applyFill="1" applyBorder="1"/>
    <xf numFmtId="0" fontId="0" fillId="0" borderId="33" xfId="0" applyBorder="1"/>
    <xf numFmtId="0" fontId="0" fillId="0" borderId="25" xfId="0" applyBorder="1"/>
    <xf numFmtId="0" fontId="0" fillId="0" borderId="26" xfId="0" applyBorder="1"/>
    <xf numFmtId="0" fontId="0" fillId="0" borderId="24" xfId="0" applyFont="1" applyBorder="1"/>
    <xf numFmtId="0" fontId="0" fillId="0" borderId="13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0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3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8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64" fontId="0" fillId="0" borderId="18" xfId="0" applyNumberFormat="1" applyBorder="1"/>
    <xf numFmtId="164" fontId="0" fillId="0" borderId="20" xfId="0" applyNumberFormat="1" applyBorder="1"/>
    <xf numFmtId="0" fontId="0" fillId="0" borderId="32" xfId="0" applyFont="1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73286963458041E-2"/>
          <c:y val="4.1176470588235294E-2"/>
          <c:w val="0.86187641799012416"/>
          <c:h val="0.8517748957850857"/>
        </c:manualLayout>
      </c:layout>
      <c:area3DChart>
        <c:grouping val="standard"/>
        <c:varyColors val="0"/>
        <c:ser>
          <c:idx val="0"/>
          <c:order val="0"/>
          <c:tx>
            <c:strRef>
              <c:f>'Задание 1'!$D$17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'Задание 1'!$E$17:$N$17</c:f>
              <c:numCache>
                <c:formatCode>General</c:formatCode>
                <c:ptCount val="10"/>
                <c:pt idx="0">
                  <c:v>0.26578259179369706</c:v>
                </c:pt>
                <c:pt idx="1">
                  <c:v>0.10039902015394467</c:v>
                </c:pt>
                <c:pt idx="2">
                  <c:v>3.7723175850478692E-2</c:v>
                </c:pt>
                <c:pt idx="3">
                  <c:v>1.4122815495813023E-2</c:v>
                </c:pt>
                <c:pt idx="4">
                  <c:v>5.2736428053889667E-3</c:v>
                </c:pt>
                <c:pt idx="5">
                  <c:v>1.9654236534559747E-3</c:v>
                </c:pt>
                <c:pt idx="6">
                  <c:v>7.3138404138478066E-4</c:v>
                </c:pt>
                <c:pt idx="7">
                  <c:v>2.7183829221416801E-4</c:v>
                </c:pt>
                <c:pt idx="8">
                  <c:v>1.0093641480796304E-4</c:v>
                </c:pt>
                <c:pt idx="9">
                  <c:v>3.7448071309915185E-5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0-42D6-8CEA-BF13243061A8}"/>
            </c:ext>
          </c:extLst>
        </c:ser>
        <c:ser>
          <c:idx val="1"/>
          <c:order val="1"/>
          <c:tx>
            <c:strRef>
              <c:f>'Задание 1'!$D$18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'Задание 1'!$E$18:$N$18</c:f>
              <c:numCache>
                <c:formatCode>General</c:formatCode>
                <c:ptCount val="10"/>
                <c:pt idx="0">
                  <c:v>0.39440707868122654</c:v>
                </c:pt>
                <c:pt idx="1">
                  <c:v>0.14666392701324427</c:v>
                </c:pt>
                <c:pt idx="2">
                  <c:v>5.4463990336096807E-2</c:v>
                </c:pt>
                <c:pt idx="3">
                  <c:v>2.0203797863522926E-2</c:v>
                </c:pt>
                <c:pt idx="4">
                  <c:v>7.4883422113227842E-3</c:v>
                </c:pt>
                <c:pt idx="5">
                  <c:v>2.7735408435134857E-3</c:v>
                </c:pt>
                <c:pt idx="6">
                  <c:v>1.0266684431344049E-3</c:v>
                </c:pt>
                <c:pt idx="7">
                  <c:v>3.7984956482103573E-4</c:v>
                </c:pt>
                <c:pt idx="8">
                  <c:v>1.4047839674094132E-4</c:v>
                </c:pt>
                <c:pt idx="9">
                  <c:v>5.1933614506274281E-5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0-42D6-8CEA-BF13243061A8}"/>
            </c:ext>
          </c:extLst>
        </c:ser>
        <c:ser>
          <c:idx val="2"/>
          <c:order val="2"/>
          <c:tx>
            <c:strRef>
              <c:f>'Задание 1'!$D$19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'Задание 1'!$E$19:$N$19</c:f>
              <c:numCache>
                <c:formatCode>General</c:formatCode>
                <c:ptCount val="10"/>
                <c:pt idx="0">
                  <c:v>0.47058448195298952</c:v>
                </c:pt>
                <c:pt idx="1">
                  <c:v>0.1742387343987809</c:v>
                </c:pt>
                <c:pt idx="2">
                  <c:v>6.4475124573947634E-2</c:v>
                </c:pt>
                <c:pt idx="3">
                  <c:v>2.3846410834774092E-2</c:v>
                </c:pt>
                <c:pt idx="4">
                  <c:v>8.8159760299890907E-3</c:v>
                </c:pt>
                <c:pt idx="5">
                  <c:v>3.2580706163265723E-3</c:v>
                </c:pt>
                <c:pt idx="6">
                  <c:v>1.2036889751450312E-3</c:v>
                </c:pt>
                <c:pt idx="7">
                  <c:v>4.4457890251531682E-4</c:v>
                </c:pt>
                <c:pt idx="8">
                  <c:v>1.6416413293479496E-4</c:v>
                </c:pt>
                <c:pt idx="9">
                  <c:v>6.0605817504909653E-5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0-42D6-8CEA-BF13243061A8}"/>
            </c:ext>
          </c:extLst>
        </c:ser>
        <c:ser>
          <c:idx val="3"/>
          <c:order val="3"/>
          <c:tx>
            <c:strRef>
              <c:f>'Задание 1'!$D$20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'Задание 1'!$E$20:$N$20</c:f>
              <c:numCache>
                <c:formatCode>General</c:formatCode>
                <c:ptCount val="10"/>
                <c:pt idx="0">
                  <c:v>0.5249303579114849</c:v>
                </c:pt>
                <c:pt idx="1">
                  <c:v>0.19398223137039211</c:v>
                </c:pt>
                <c:pt idx="2">
                  <c:v>7.1660431083892154E-2</c:v>
                </c:pt>
                <c:pt idx="3">
                  <c:v>2.6465072137241741E-2</c:v>
                </c:pt>
                <c:pt idx="4">
                  <c:v>9.7714365471410717E-3</c:v>
                </c:pt>
                <c:pt idx="5">
                  <c:v>3.6070169188426823E-3</c:v>
                </c:pt>
                <c:pt idx="6">
                  <c:v>1.3312297659671111E-3</c:v>
                </c:pt>
                <c:pt idx="7">
                  <c:v>4.9122664195677007E-4</c:v>
                </c:pt>
                <c:pt idx="8">
                  <c:v>1.8123517598097176E-4</c:v>
                </c:pt>
                <c:pt idx="9">
                  <c:v>6.6856141722362414E-5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0-42D6-8CEA-BF13243061A8}"/>
            </c:ext>
          </c:extLst>
        </c:ser>
        <c:ser>
          <c:idx val="4"/>
          <c:order val="4"/>
          <c:tx>
            <c:strRef>
              <c:f>'Задание 1'!$D$21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'Задание 1'!$E$21:$N$21</c:f>
              <c:numCache>
                <c:formatCode>General</c:formatCode>
                <c:ptCount val="10"/>
                <c:pt idx="0">
                  <c:v>0.56721638501671512</c:v>
                </c:pt>
                <c:pt idx="1">
                  <c:v>0.20937989361909654</c:v>
                </c:pt>
                <c:pt idx="2">
                  <c:v>7.7273736949139984E-2</c:v>
                </c:pt>
                <c:pt idx="3">
                  <c:v>2.8513433420536978E-2</c:v>
                </c:pt>
                <c:pt idx="4">
                  <c:v>1.051952538600516E-2</c:v>
                </c:pt>
                <c:pt idx="5">
                  <c:v>3.8804217246307081E-3</c:v>
                </c:pt>
                <c:pt idx="6">
                  <c:v>1.4312119962500783E-3</c:v>
                </c:pt>
                <c:pt idx="7">
                  <c:v>5.278087009971252E-4</c:v>
                </c:pt>
                <c:pt idx="8">
                  <c:v>1.9462617666335787E-4</c:v>
                </c:pt>
                <c:pt idx="9">
                  <c:v>7.1759946063206306E-5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0-42D6-8CEA-BF13243061A8}"/>
            </c:ext>
          </c:extLst>
        </c:ser>
        <c:ser>
          <c:idx val="5"/>
          <c:order val="5"/>
          <c:tx>
            <c:strRef>
              <c:f>'Задание 1'!$D$22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'Задание 1'!$E$22:$N$22</c:f>
              <c:numCache>
                <c:formatCode>General</c:formatCode>
                <c:ptCount val="10"/>
                <c:pt idx="0">
                  <c:v>0.60183677232230737</c:v>
                </c:pt>
                <c:pt idx="1">
                  <c:v>0.22200633191589986</c:v>
                </c:pt>
                <c:pt idx="2">
                  <c:v>8.1882555938035409E-2</c:v>
                </c:pt>
                <c:pt idx="3">
                  <c:v>3.0196916504958385E-2</c:v>
                </c:pt>
                <c:pt idx="4">
                  <c:v>1.113484019144792E-2</c:v>
                </c:pt>
                <c:pt idx="5">
                  <c:v>4.1054419435824253E-3</c:v>
                </c:pt>
                <c:pt idx="6">
                  <c:v>1.51354099653945E-3</c:v>
                </c:pt>
                <c:pt idx="7">
                  <c:v>5.5794342574962542E-4</c:v>
                </c:pt>
                <c:pt idx="8">
                  <c:v>2.0566046328018858E-4</c:v>
                </c:pt>
                <c:pt idx="9">
                  <c:v>7.5801668026729435E-5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0-42D6-8CEA-BF13243061A8}"/>
            </c:ext>
          </c:extLst>
        </c:ser>
        <c:ser>
          <c:idx val="6"/>
          <c:order val="6"/>
          <c:tx>
            <c:strRef>
              <c:f>'Задание 1'!$D$23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'Задание 1'!$E$23:$N$23</c:f>
              <c:numCache>
                <c:formatCode>General</c:formatCode>
                <c:ptCount val="10"/>
                <c:pt idx="0">
                  <c:v>0.63114962898428884</c:v>
                </c:pt>
                <c:pt idx="1">
                  <c:v>0.23270950653556219</c:v>
                </c:pt>
                <c:pt idx="2">
                  <c:v>8.5793090136176489E-2</c:v>
                </c:pt>
                <c:pt idx="3">
                  <c:v>3.1626456794385742E-2</c:v>
                </c:pt>
                <c:pt idx="4">
                  <c:v>1.1657677199233918E-2</c:v>
                </c:pt>
                <c:pt idx="5">
                  <c:v>4.2967453293718165E-3</c:v>
                </c:pt>
                <c:pt idx="6">
                  <c:v>1.5835647721060167E-3</c:v>
                </c:pt>
                <c:pt idx="7">
                  <c:v>5.8358341126719764E-4</c:v>
                </c:pt>
                <c:pt idx="8">
                  <c:v>2.1505173806185288E-4</c:v>
                </c:pt>
                <c:pt idx="9">
                  <c:v>7.9242416208259885E-5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0-42D6-8CEA-BF13243061A8}"/>
            </c:ext>
          </c:extLst>
        </c:ser>
        <c:ser>
          <c:idx val="7"/>
          <c:order val="7"/>
          <c:tx>
            <c:strRef>
              <c:f>'Задание 1'!$D$24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'Задание 1'!$E$24:$N$24</c:f>
              <c:numCache>
                <c:formatCode>General</c:formatCode>
                <c:ptCount val="10"/>
                <c:pt idx="0">
                  <c:v>0.65656841073982963</c:v>
                </c:pt>
                <c:pt idx="1">
                  <c:v>0.24199906239348365</c:v>
                </c:pt>
                <c:pt idx="2">
                  <c:v>8.9189685991595408E-2</c:v>
                </c:pt>
                <c:pt idx="3">
                  <c:v>3.2868908259692589E-2</c:v>
                </c:pt>
                <c:pt idx="4">
                  <c:v>1.211233281987654E-2</c:v>
                </c:pt>
                <c:pt idx="5">
                  <c:v>4.4631772900370903E-3</c:v>
                </c:pt>
                <c:pt idx="6">
                  <c:v>1.6445082872299554E-3</c:v>
                </c:pt>
                <c:pt idx="7">
                  <c:v>6.0590588053752517E-4</c:v>
                </c:pt>
                <c:pt idx="8">
                  <c:v>2.2323016551017394E-4</c:v>
                </c:pt>
                <c:pt idx="9">
                  <c:v>8.2239510351018278E-5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0-42D6-8CEA-BF13243061A8}"/>
            </c:ext>
          </c:extLst>
        </c:ser>
        <c:ser>
          <c:idx val="8"/>
          <c:order val="8"/>
          <c:tx>
            <c:strRef>
              <c:f>'Задание 1'!$D$25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'Задание 1'!$E$25:$N$25</c:f>
              <c:numCache>
                <c:formatCode>General</c:formatCode>
                <c:ptCount val="10"/>
                <c:pt idx="0">
                  <c:v>0.67900763184737589</c:v>
                </c:pt>
                <c:pt idx="1">
                  <c:v>0.25020544919325155</c:v>
                </c:pt>
                <c:pt idx="2">
                  <c:v>9.2192046386049109E-2</c:v>
                </c:pt>
                <c:pt idx="3">
                  <c:v>3.3967723053039481E-2</c:v>
                </c:pt>
                <c:pt idx="4">
                  <c:v>1.2514607920632985E-2</c:v>
                </c:pt>
                <c:pt idx="5">
                  <c:v>4.6104921580823145E-3</c:v>
                </c:pt>
                <c:pt idx="6">
                  <c:v>1.6984697844126416E-3</c:v>
                </c:pt>
                <c:pt idx="7">
                  <c:v>6.2567675148225233E-4</c:v>
                </c:pt>
                <c:pt idx="8">
                  <c:v>2.3047558406316044E-4</c:v>
                </c:pt>
                <c:pt idx="9">
                  <c:v>8.4895273849224214E-5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0-42D6-8CEA-BF13243061A8}"/>
            </c:ext>
          </c:extLst>
        </c:ser>
        <c:ser>
          <c:idx val="9"/>
          <c:order val="9"/>
          <c:tx>
            <c:strRef>
              <c:f>'Задание 1'!$D$26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'Задание 1'!$E$26:$N$26</c:f>
              <c:numCache>
                <c:formatCode>General</c:formatCode>
                <c:ptCount val="10"/>
                <c:pt idx="0">
                  <c:v>0.69909319563530614</c:v>
                </c:pt>
                <c:pt idx="1">
                  <c:v>0.25755522241431622</c:v>
                </c:pt>
                <c:pt idx="2">
                  <c:v>9.4882341786115737E-2</c:v>
                </c:pt>
                <c:pt idx="3">
                  <c:v>3.4952755241302702E-2</c:v>
                </c:pt>
                <c:pt idx="4">
                  <c:v>1.2875365040085875E-2</c:v>
                </c:pt>
                <c:pt idx="5">
                  <c:v>4.7426473329199165E-3</c:v>
                </c:pt>
                <c:pt idx="6">
                  <c:v>1.7468925879340321E-3</c:v>
                </c:pt>
                <c:pt idx="7">
                  <c:v>6.4342292611602495E-4</c:v>
                </c:pt>
                <c:pt idx="8">
                  <c:v>2.3698050395336938E-4</c:v>
                </c:pt>
                <c:pt idx="9">
                  <c:v>8.7280093297891891E-5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0-42D6-8CEA-BF132430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90159"/>
        <c:axId val="1638583503"/>
        <c:axId val="1751928639"/>
      </c:area3DChart>
      <c:catAx>
        <c:axId val="163859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83503"/>
        <c:crosses val="autoZero"/>
        <c:auto val="1"/>
        <c:lblAlgn val="ctr"/>
        <c:lblOffset val="100"/>
        <c:noMultiLvlLbl val="0"/>
      </c:catAx>
      <c:valAx>
        <c:axId val="16385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90159"/>
        <c:crosses val="autoZero"/>
        <c:crossBetween val="midCat"/>
      </c:valAx>
      <c:serAx>
        <c:axId val="1751928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83503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Структура основных средств предприятия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'Задание 3'!$H$4:$H$9</c:f>
              <c:strCache>
                <c:ptCount val="6"/>
                <c:pt idx="0">
                  <c:v>28,56%</c:v>
                </c:pt>
                <c:pt idx="1">
                  <c:v>16,51%</c:v>
                </c:pt>
                <c:pt idx="2">
                  <c:v>34,84%</c:v>
                </c:pt>
                <c:pt idx="3">
                  <c:v>19,55%</c:v>
                </c:pt>
                <c:pt idx="4">
                  <c:v>0,54%</c:v>
                </c:pt>
                <c:pt idx="5">
                  <c:v>14,50%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7C-4B5A-B524-D31A7ED154D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7C-4B5A-B524-D31A7ED154D6}"/>
              </c:ext>
            </c:extLst>
          </c:dPt>
          <c:dPt>
            <c:idx val="2"/>
            <c:bubble3D val="0"/>
            <c:explosion val="54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7C-4B5A-B524-D31A7ED154D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77C-4B5A-B524-D31A7ED154D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77C-4B5A-B524-D31A7ED154D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77C-4B5A-B524-D31A7ED154D6}"/>
              </c:ext>
            </c:extLst>
          </c:dPt>
          <c:dLbls>
            <c:dLbl>
              <c:idx val="3"/>
              <c:layout>
                <c:manualLayout>
                  <c:x val="0.15061415835768405"/>
                  <c:y val="1.39276216300776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77C-4B5A-B524-D31A7ED154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'Задание 3'!$A$4:$D$9</c:f>
              <c:strCache>
                <c:ptCount val="6"/>
                <c:pt idx="0">
                  <c:v>Здания</c:v>
                </c:pt>
                <c:pt idx="1">
                  <c:v>Сооружения и передаточные устройства</c:v>
                </c:pt>
                <c:pt idx="2">
                  <c:v>Машины и оборудование</c:v>
                </c:pt>
                <c:pt idx="3">
                  <c:v>Транспортные средства</c:v>
                </c:pt>
                <c:pt idx="4">
                  <c:v>Производственный и хоз. Инвентарь</c:v>
                </c:pt>
                <c:pt idx="5">
                  <c:v>Земельные участки</c:v>
                </c:pt>
              </c:strCache>
            </c:strRef>
          </c:cat>
          <c:val>
            <c:numRef>
              <c:f>'Задание 3'!$H$4:$H$9</c:f>
              <c:numCache>
                <c:formatCode>0.00%</c:formatCode>
                <c:ptCount val="6"/>
                <c:pt idx="0">
                  <c:v>0.28557888251741625</c:v>
                </c:pt>
                <c:pt idx="1">
                  <c:v>0.16509486122300682</c:v>
                </c:pt>
                <c:pt idx="2">
                  <c:v>0.34841160766472362</c:v>
                </c:pt>
                <c:pt idx="3">
                  <c:v>0.19550416251994376</c:v>
                </c:pt>
                <c:pt idx="4">
                  <c:v>5.410486074909562E-3</c:v>
                </c:pt>
                <c:pt idx="5">
                  <c:v>0.14501682384721104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7C-4B5A-B524-D31A7ED154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Анализ основных средств предприятия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3'!$E$3</c:f>
              <c:strCache>
                <c:ptCount val="1"/>
                <c:pt idx="0">
                  <c:v>на н.г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'Задание 3'!$E$4:$E$9</c:f>
              <c:numCache>
                <c:formatCode>General</c:formatCode>
                <c:ptCount val="6"/>
                <c:pt idx="0">
                  <c:v>36156</c:v>
                </c:pt>
                <c:pt idx="1">
                  <c:v>18706</c:v>
                </c:pt>
                <c:pt idx="2">
                  <c:v>36507</c:v>
                </c:pt>
                <c:pt idx="3">
                  <c:v>18066</c:v>
                </c:pt>
                <c:pt idx="4">
                  <c:v>648</c:v>
                </c:pt>
                <c:pt idx="5">
                  <c:v>15831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9-48C8-8050-D424447E95C6}"/>
            </c:ext>
          </c:extLst>
        </c:ser>
        <c:ser>
          <c:idx val="1"/>
          <c:order val="1"/>
          <c:tx>
            <c:strRef>
              <c:f>'Задание 3'!$F$3</c:f>
              <c:strCache>
                <c:ptCount val="1"/>
                <c:pt idx="0">
                  <c:v>на к.г.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'Задание 3'!$F$4:$F$9</c:f>
              <c:numCache>
                <c:formatCode>General</c:formatCode>
                <c:ptCount val="6"/>
                <c:pt idx="0">
                  <c:v>36156</c:v>
                </c:pt>
                <c:pt idx="1">
                  <c:v>20902</c:v>
                </c:pt>
                <c:pt idx="2">
                  <c:v>44111</c:v>
                </c:pt>
                <c:pt idx="3">
                  <c:v>24752</c:v>
                </c:pt>
                <c:pt idx="4">
                  <c:v>685</c:v>
                </c:pt>
                <c:pt idx="5">
                  <c:v>18360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9-48C8-8050-D424447E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00671"/>
        <c:axId val="158423551"/>
      </c:barChart>
      <c:lineChart>
        <c:grouping val="standard"/>
        <c:varyColors val="0"/>
        <c:ser>
          <c:idx val="2"/>
          <c:order val="2"/>
          <c:tx>
            <c:strRef>
              <c:f>'Задание 3'!$G$3</c:f>
              <c:strCache>
                <c:ptCount val="1"/>
                <c:pt idx="0">
                  <c:v>на н.г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'Задание 3'!$G$4:$G$9</c:f>
              <c:numCache>
                <c:formatCode>0.00%</c:formatCode>
                <c:ptCount val="6"/>
                <c:pt idx="0">
                  <c:v>0.3284430838549095</c:v>
                </c:pt>
                <c:pt idx="1">
                  <c:v>0.16992632831590709</c:v>
                </c:pt>
                <c:pt idx="2">
                  <c:v>0.3316315870752069</c:v>
                </c:pt>
                <c:pt idx="3">
                  <c:v>0.16411253327035055</c:v>
                </c:pt>
                <c:pt idx="4">
                  <c:v>5.8864674836259911E-3</c:v>
                </c:pt>
                <c:pt idx="5">
                  <c:v>0.14380967088469609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9-48C8-8050-D424447E95C6}"/>
            </c:ext>
          </c:extLst>
        </c:ser>
        <c:ser>
          <c:idx val="3"/>
          <c:order val="3"/>
          <c:tx>
            <c:strRef>
              <c:f>'Задание 3'!$H$3</c:f>
              <c:strCache>
                <c:ptCount val="1"/>
                <c:pt idx="0">
                  <c:v>на к.г.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'Задание 3'!$H$4:$H$9</c:f>
              <c:numCache>
                <c:formatCode>0.00%</c:formatCode>
                <c:ptCount val="6"/>
                <c:pt idx="0">
                  <c:v>0.28557888251741625</c:v>
                </c:pt>
                <c:pt idx="1">
                  <c:v>0.16509486122300682</c:v>
                </c:pt>
                <c:pt idx="2">
                  <c:v>0.34841160766472362</c:v>
                </c:pt>
                <c:pt idx="3">
                  <c:v>0.19550416251994376</c:v>
                </c:pt>
                <c:pt idx="4">
                  <c:v>5.410486074909562E-3</c:v>
                </c:pt>
                <c:pt idx="5">
                  <c:v>0.14501682384721104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9-48C8-8050-D424447E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13567"/>
        <c:axId val="158403583"/>
      </c:lineChart>
      <c:catAx>
        <c:axId val="15840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23551"/>
        <c:crosses val="autoZero"/>
        <c:auto val="1"/>
        <c:lblAlgn val="ctr"/>
        <c:lblOffset val="100"/>
        <c:noMultiLvlLbl val="0"/>
      </c:catAx>
      <c:valAx>
        <c:axId val="1584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00671"/>
        <c:crosses val="autoZero"/>
        <c:crossBetween val="between"/>
      </c:valAx>
      <c:valAx>
        <c:axId val="1584035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13567"/>
        <c:crosses val="max"/>
        <c:crossBetween val="between"/>
      </c:valAx>
      <c:catAx>
        <c:axId val="158413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8403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25401</xdr:rowOff>
    </xdr:from>
    <xdr:to>
      <xdr:col>13</xdr:col>
      <xdr:colOff>520700</xdr:colOff>
      <xdr:row>11</xdr:row>
      <xdr:rowOff>158751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9</xdr:row>
      <xdr:rowOff>19050</xdr:rowOff>
    </xdr:from>
    <xdr:to>
      <xdr:col>0</xdr:col>
      <xdr:colOff>762150</xdr:colOff>
      <xdr:row>12</xdr:row>
      <xdr:rowOff>25400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701800"/>
          <a:ext cx="749450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9</xdr:row>
      <xdr:rowOff>82550</xdr:rowOff>
    </xdr:from>
    <xdr:to>
      <xdr:col>1</xdr:col>
      <xdr:colOff>781051</xdr:colOff>
      <xdr:row>11</xdr:row>
      <xdr:rowOff>171765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1" y="1765300"/>
          <a:ext cx="920750" cy="4575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20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76;&#1072;&#1085;&#1080;&#1077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E17">
            <v>0.26578259179369706</v>
          </cell>
          <cell r="F17">
            <v>0.10039902015394467</v>
          </cell>
          <cell r="G17">
            <v>3.7723175850478692E-2</v>
          </cell>
          <cell r="H17">
            <v>1.4122815495813023E-2</v>
          </cell>
          <cell r="I17">
            <v>5.2736428053889667E-3</v>
          </cell>
          <cell r="J17">
            <v>1.9654236534559747E-3</v>
          </cell>
          <cell r="K17">
            <v>7.3138404138478066E-4</v>
          </cell>
          <cell r="L17">
            <v>2.7183829221416801E-4</v>
          </cell>
          <cell r="M17">
            <v>1.0093641480796304E-4</v>
          </cell>
          <cell r="N17">
            <v>3.7448071309915185E-5</v>
          </cell>
        </row>
        <row r="18">
          <cell r="E18">
            <v>0.39440707868122654</v>
          </cell>
          <cell r="F18">
            <v>0.14666392701324427</v>
          </cell>
          <cell r="G18">
            <v>5.4463990336096807E-2</v>
          </cell>
          <cell r="H18">
            <v>2.0203797863522926E-2</v>
          </cell>
          <cell r="I18">
            <v>7.4883422113227842E-3</v>
          </cell>
          <cell r="J18">
            <v>2.7735408435134857E-3</v>
          </cell>
          <cell r="K18">
            <v>1.0266684431344049E-3</v>
          </cell>
          <cell r="L18">
            <v>3.7984956482103573E-4</v>
          </cell>
          <cell r="M18">
            <v>1.4047839674094132E-4</v>
          </cell>
          <cell r="N18">
            <v>5.1933614506274281E-5</v>
          </cell>
        </row>
        <row r="19">
          <cell r="E19">
            <v>0.47058448195298952</v>
          </cell>
          <cell r="F19">
            <v>0.1742387343987809</v>
          </cell>
          <cell r="G19">
            <v>6.4475124573947634E-2</v>
          </cell>
          <cell r="H19">
            <v>2.3846410834774092E-2</v>
          </cell>
          <cell r="I19">
            <v>8.8159760299890907E-3</v>
          </cell>
          <cell r="J19">
            <v>3.2580706163265723E-3</v>
          </cell>
          <cell r="K19">
            <v>1.2036889751450312E-3</v>
          </cell>
          <cell r="L19">
            <v>4.4457890251531682E-4</v>
          </cell>
          <cell r="M19">
            <v>1.6416413293479496E-4</v>
          </cell>
          <cell r="N19">
            <v>6.0605817504909653E-5</v>
          </cell>
        </row>
        <row r="20">
          <cell r="E20">
            <v>0.5249303579114849</v>
          </cell>
          <cell r="F20">
            <v>0.19398223137039211</v>
          </cell>
          <cell r="G20">
            <v>7.1660431083892154E-2</v>
          </cell>
          <cell r="H20">
            <v>2.6465072137241741E-2</v>
          </cell>
          <cell r="I20">
            <v>9.7714365471410717E-3</v>
          </cell>
          <cell r="J20">
            <v>3.6070169188426823E-3</v>
          </cell>
          <cell r="K20">
            <v>1.3312297659671111E-3</v>
          </cell>
          <cell r="L20">
            <v>4.9122664195677007E-4</v>
          </cell>
          <cell r="M20">
            <v>1.8123517598097176E-4</v>
          </cell>
          <cell r="N20">
            <v>6.6856141722362414E-5</v>
          </cell>
        </row>
        <row r="21">
          <cell r="E21">
            <v>0.56721638501671512</v>
          </cell>
          <cell r="F21">
            <v>0.20937989361909654</v>
          </cell>
          <cell r="G21">
            <v>7.7273736949139984E-2</v>
          </cell>
          <cell r="H21">
            <v>2.8513433420536978E-2</v>
          </cell>
          <cell r="I21">
            <v>1.051952538600516E-2</v>
          </cell>
          <cell r="J21">
            <v>3.8804217246307081E-3</v>
          </cell>
          <cell r="K21">
            <v>1.4312119962500783E-3</v>
          </cell>
          <cell r="L21">
            <v>5.278087009971252E-4</v>
          </cell>
          <cell r="M21">
            <v>1.9462617666335787E-4</v>
          </cell>
          <cell r="N21">
            <v>7.1759946063206306E-5</v>
          </cell>
        </row>
        <row r="22">
          <cell r="E22">
            <v>0.60183677232230737</v>
          </cell>
          <cell r="F22">
            <v>0.22200633191589986</v>
          </cell>
          <cell r="G22">
            <v>8.1882555938035409E-2</v>
          </cell>
          <cell r="H22">
            <v>3.0196916504958385E-2</v>
          </cell>
          <cell r="I22">
            <v>1.113484019144792E-2</v>
          </cell>
          <cell r="J22">
            <v>4.1054419435824253E-3</v>
          </cell>
          <cell r="K22">
            <v>1.51354099653945E-3</v>
          </cell>
          <cell r="L22">
            <v>5.5794342574962542E-4</v>
          </cell>
          <cell r="M22">
            <v>2.0566046328018858E-4</v>
          </cell>
          <cell r="N22">
            <v>7.5801668026729435E-5</v>
          </cell>
        </row>
        <row r="23">
          <cell r="E23">
            <v>0.63114962898428884</v>
          </cell>
          <cell r="F23">
            <v>0.23270950653556219</v>
          </cell>
          <cell r="G23">
            <v>8.5793090136176489E-2</v>
          </cell>
          <cell r="H23">
            <v>3.1626456794385742E-2</v>
          </cell>
          <cell r="I23">
            <v>1.1657677199233918E-2</v>
          </cell>
          <cell r="J23">
            <v>4.2967453293718165E-3</v>
          </cell>
          <cell r="K23">
            <v>1.5835647721060167E-3</v>
          </cell>
          <cell r="L23">
            <v>5.8358341126719764E-4</v>
          </cell>
          <cell r="M23">
            <v>2.1505173806185288E-4</v>
          </cell>
          <cell r="N23">
            <v>7.9242416208259885E-5</v>
          </cell>
        </row>
        <row r="24">
          <cell r="E24">
            <v>0.65656841073982963</v>
          </cell>
          <cell r="F24">
            <v>0.24199906239348365</v>
          </cell>
          <cell r="G24">
            <v>8.9189685991595408E-2</v>
          </cell>
          <cell r="H24">
            <v>3.2868908259692589E-2</v>
          </cell>
          <cell r="I24">
            <v>1.211233281987654E-2</v>
          </cell>
          <cell r="J24">
            <v>4.4631772900370903E-3</v>
          </cell>
          <cell r="K24">
            <v>1.6445082872299554E-3</v>
          </cell>
          <cell r="L24">
            <v>6.0590588053752517E-4</v>
          </cell>
          <cell r="M24">
            <v>2.2323016551017394E-4</v>
          </cell>
          <cell r="N24">
            <v>8.2239510351018278E-5</v>
          </cell>
        </row>
        <row r="25">
          <cell r="E25">
            <v>0.67900763184737589</v>
          </cell>
          <cell r="F25">
            <v>0.25020544919325155</v>
          </cell>
          <cell r="G25">
            <v>9.2192046386049109E-2</v>
          </cell>
          <cell r="H25">
            <v>3.3967723053039481E-2</v>
          </cell>
          <cell r="I25">
            <v>1.2514607920632985E-2</v>
          </cell>
          <cell r="J25">
            <v>4.6104921580823145E-3</v>
          </cell>
          <cell r="K25">
            <v>1.6984697844126416E-3</v>
          </cell>
          <cell r="L25">
            <v>6.2567675148225233E-4</v>
          </cell>
          <cell r="M25">
            <v>2.3047558406316044E-4</v>
          </cell>
          <cell r="N25">
            <v>8.4895273849224214E-5</v>
          </cell>
        </row>
        <row r="26">
          <cell r="E26">
            <v>0.69909319563530614</v>
          </cell>
          <cell r="F26">
            <v>0.25755522241431622</v>
          </cell>
          <cell r="G26">
            <v>9.4882341786115737E-2</v>
          </cell>
          <cell r="H26">
            <v>3.4952755241302702E-2</v>
          </cell>
          <cell r="I26">
            <v>1.2875365040085875E-2</v>
          </cell>
          <cell r="J26">
            <v>4.7426473329199165E-3</v>
          </cell>
          <cell r="K26">
            <v>1.7468925879340321E-3</v>
          </cell>
          <cell r="L26">
            <v>6.4342292611602495E-4</v>
          </cell>
          <cell r="M26">
            <v>2.3698050395336938E-4</v>
          </cell>
          <cell r="N26">
            <v>8.7280093297891891E-5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5" workbookViewId="0">
      <selection activeCell="E20" sqref="E20"/>
    </sheetView>
  </sheetViews>
  <sheetFormatPr defaultRowHeight="14.5" x14ac:dyDescent="0.35"/>
  <cols>
    <col min="4" max="4" width="13.36328125" customWidth="1"/>
  </cols>
  <sheetData>
    <row r="1" spans="1:14" x14ac:dyDescent="0.35">
      <c r="A1" s="1" t="s">
        <v>20</v>
      </c>
      <c r="B1" s="17" t="s">
        <v>21</v>
      </c>
      <c r="C1" s="18"/>
      <c r="D1" s="1" t="s">
        <v>20</v>
      </c>
      <c r="E1" s="2" t="s">
        <v>21</v>
      </c>
      <c r="F1" s="19"/>
      <c r="G1" s="2" t="s">
        <v>20</v>
      </c>
      <c r="H1" s="2" t="s">
        <v>21</v>
      </c>
    </row>
    <row r="2" spans="1:14" x14ac:dyDescent="0.35">
      <c r="A2" s="20">
        <v>5</v>
      </c>
      <c r="B2" s="21">
        <v>2</v>
      </c>
      <c r="D2" s="22">
        <v>0.05</v>
      </c>
      <c r="E2" s="23">
        <f>1.2*(10^(-2))*5-2</f>
        <v>-1.94</v>
      </c>
      <c r="G2" s="23">
        <v>5.2</v>
      </c>
      <c r="H2" s="88">
        <f>1/2</f>
        <v>0.5</v>
      </c>
      <c r="J2" s="24"/>
      <c r="K2" s="25"/>
    </row>
    <row r="3" spans="1:14" x14ac:dyDescent="0.35">
      <c r="A3" s="23">
        <f>A2 + 5</f>
        <v>10</v>
      </c>
      <c r="B3" s="26">
        <f>B2 * 6.2</f>
        <v>12.4</v>
      </c>
      <c r="D3" s="22">
        <f>D2+ 5%</f>
        <v>0.1</v>
      </c>
      <c r="E3" s="23">
        <f xml:space="preserve"> E2*0.8</f>
        <v>-1.552</v>
      </c>
      <c r="G3" s="23">
        <f>G2+ 5.5</f>
        <v>10.7</v>
      </c>
      <c r="H3" s="88">
        <f>H2*0.5</f>
        <v>0.25</v>
      </c>
      <c r="J3" s="24"/>
      <c r="K3" s="25"/>
    </row>
    <row r="4" spans="1:14" x14ac:dyDescent="0.35">
      <c r="A4" s="23">
        <f t="shared" ref="A4:A6" si="0">A3 + 6</f>
        <v>16</v>
      </c>
      <c r="B4" s="26">
        <f t="shared" ref="B4:B13" si="1">B3 * 1.2</f>
        <v>14.879999999999999</v>
      </c>
      <c r="D4" s="22">
        <f t="shared" ref="D4:D5" si="2">D3+ 5%</f>
        <v>0.15000000000000002</v>
      </c>
      <c r="E4" s="23">
        <f t="shared" ref="E4:E10" si="3" xml:space="preserve"> E3*0.8</f>
        <v>-1.2416</v>
      </c>
      <c r="G4" s="23">
        <f t="shared" ref="G4:G6" si="4">G3+ 5.5</f>
        <v>16.2</v>
      </c>
      <c r="H4" s="88">
        <f t="shared" ref="H4:H7" si="5">H3*0.5</f>
        <v>0.125</v>
      </c>
    </row>
    <row r="5" spans="1:14" x14ac:dyDescent="0.35">
      <c r="A5" s="23">
        <f t="shared" si="0"/>
        <v>22</v>
      </c>
      <c r="B5" s="26">
        <f t="shared" si="1"/>
        <v>17.855999999999998</v>
      </c>
      <c r="D5" s="22">
        <f t="shared" si="2"/>
        <v>0.2</v>
      </c>
      <c r="E5" s="23">
        <f t="shared" si="3"/>
        <v>-0.99328000000000005</v>
      </c>
      <c r="G5" s="23">
        <f t="shared" si="4"/>
        <v>21.7</v>
      </c>
      <c r="H5" s="88">
        <f t="shared" si="5"/>
        <v>6.25E-2</v>
      </c>
      <c r="J5" s="24"/>
    </row>
    <row r="6" spans="1:14" x14ac:dyDescent="0.35">
      <c r="A6" s="23">
        <f t="shared" si="0"/>
        <v>28</v>
      </c>
      <c r="B6" s="26">
        <f t="shared" si="1"/>
        <v>21.427199999999996</v>
      </c>
      <c r="D6" s="22">
        <f>D5+ 5%</f>
        <v>0.25</v>
      </c>
      <c r="E6" s="23">
        <f t="shared" si="3"/>
        <v>-0.79462400000000011</v>
      </c>
      <c r="G6" s="23">
        <f t="shared" si="4"/>
        <v>27.2</v>
      </c>
      <c r="H6" s="88">
        <f t="shared" si="5"/>
        <v>3.125E-2</v>
      </c>
      <c r="J6" s="24"/>
    </row>
    <row r="7" spans="1:14" x14ac:dyDescent="0.35">
      <c r="A7" s="23"/>
      <c r="B7" s="26">
        <f t="shared" si="1"/>
        <v>25.712639999999993</v>
      </c>
      <c r="D7" s="23"/>
      <c r="E7" s="23">
        <f t="shared" si="3"/>
        <v>-0.63569920000000013</v>
      </c>
      <c r="G7" s="23"/>
      <c r="H7" s="88">
        <f t="shared" si="5"/>
        <v>1.5625E-2</v>
      </c>
    </row>
    <row r="8" spans="1:14" x14ac:dyDescent="0.35">
      <c r="A8" s="23"/>
      <c r="B8" s="26">
        <f t="shared" si="1"/>
        <v>30.855167999999992</v>
      </c>
      <c r="D8" s="23"/>
      <c r="E8" s="23">
        <f t="shared" si="3"/>
        <v>-0.50855936000000013</v>
      </c>
      <c r="G8" s="27"/>
      <c r="H8" s="89">
        <f>H7*0.5</f>
        <v>7.8125E-3</v>
      </c>
    </row>
    <row r="9" spans="1:14" x14ac:dyDescent="0.35">
      <c r="A9" s="23"/>
      <c r="B9" s="26">
        <f t="shared" si="1"/>
        <v>37.026201599999986</v>
      </c>
      <c r="D9" s="23"/>
      <c r="E9" s="23">
        <f t="shared" si="3"/>
        <v>-0.40684748800000015</v>
      </c>
    </row>
    <row r="10" spans="1:14" x14ac:dyDescent="0.35">
      <c r="A10" s="23"/>
      <c r="B10" s="26">
        <f t="shared" si="1"/>
        <v>44.431441919999983</v>
      </c>
      <c r="D10" s="27"/>
      <c r="E10" s="27">
        <f t="shared" si="3"/>
        <v>-0.32547799040000014</v>
      </c>
    </row>
    <row r="11" spans="1:14" x14ac:dyDescent="0.35">
      <c r="A11" s="23"/>
      <c r="B11" s="26">
        <f t="shared" si="1"/>
        <v>53.31773030399998</v>
      </c>
    </row>
    <row r="12" spans="1:14" ht="15" thickBot="1" x14ac:dyDescent="0.4">
      <c r="A12" s="23"/>
      <c r="B12" s="26">
        <f t="shared" si="1"/>
        <v>63.981276364799974</v>
      </c>
    </row>
    <row r="13" spans="1:14" ht="15" thickBot="1" x14ac:dyDescent="0.4">
      <c r="A13" s="27"/>
      <c r="B13" s="28">
        <f t="shared" si="1"/>
        <v>76.777531637759964</v>
      </c>
      <c r="C13" t="s">
        <v>22</v>
      </c>
      <c r="D13" s="29" t="s">
        <v>23</v>
      </c>
      <c r="E13" s="30">
        <v>1</v>
      </c>
      <c r="F13" s="30">
        <v>2</v>
      </c>
      <c r="G13" s="30">
        <v>3</v>
      </c>
      <c r="H13" s="30">
        <v>4</v>
      </c>
      <c r="I13" s="30">
        <v>5</v>
      </c>
      <c r="J13" s="30">
        <v>6</v>
      </c>
      <c r="K13" s="30">
        <v>7</v>
      </c>
      <c r="L13" s="30">
        <v>8</v>
      </c>
      <c r="M13" s="30">
        <v>9</v>
      </c>
      <c r="N13" s="31">
        <v>10</v>
      </c>
    </row>
    <row r="14" spans="1:14" ht="15" thickBot="1" x14ac:dyDescent="0.4">
      <c r="D14" s="32" t="s">
        <v>24</v>
      </c>
      <c r="E14" s="33">
        <f>(((COS($B$16/3+1))^3) * (2 *_xlfn.ACOT(E$13/5))) / TAN(ABS($B$16/4 + 1))</f>
        <v>5.7966922281716161E-2</v>
      </c>
      <c r="F14" s="33">
        <f t="shared" ref="F14:N14" si="6">(((COS($B$16/3+1))^3) * (2 *_xlfn.ACOT(F$13/5))) / TAN(ABS($B$16/4 + 1))</f>
        <v>5.0238391201304369E-2</v>
      </c>
      <c r="G14" s="33">
        <f t="shared" si="6"/>
        <v>4.3488961752128803E-2</v>
      </c>
      <c r="H14" s="33">
        <f t="shared" si="6"/>
        <v>3.7819676592360504E-2</v>
      </c>
      <c r="I14" s="33">
        <f t="shared" si="6"/>
        <v>3.3149183685933663E-2</v>
      </c>
      <c r="J14" s="33">
        <f t="shared" si="6"/>
        <v>2.9322715285799782E-2</v>
      </c>
      <c r="K14" s="33">
        <f t="shared" si="6"/>
        <v>2.6178777975504094E-2</v>
      </c>
      <c r="L14" s="33">
        <f t="shared" si="6"/>
        <v>2.3576718375632369E-2</v>
      </c>
      <c r="M14" s="33">
        <f t="shared" si="6"/>
        <v>2.1403031293386433E-2</v>
      </c>
      <c r="N14" s="34">
        <f t="shared" si="6"/>
        <v>1.9569105802115253E-2</v>
      </c>
    </row>
    <row r="15" spans="1:14" ht="15" thickBot="1" x14ac:dyDescent="0.4">
      <c r="A15" t="s">
        <v>25</v>
      </c>
      <c r="B15" s="25">
        <f>EXP(1)</f>
        <v>2.7182818284590451</v>
      </c>
    </row>
    <row r="16" spans="1:14" ht="15" thickBot="1" x14ac:dyDescent="0.4">
      <c r="A16" t="s">
        <v>26</v>
      </c>
      <c r="B16">
        <f>22/7</f>
        <v>3.1428571428571428</v>
      </c>
      <c r="D16" s="29" t="s">
        <v>27</v>
      </c>
      <c r="E16" s="30">
        <v>1</v>
      </c>
      <c r="F16" s="30">
        <v>2</v>
      </c>
      <c r="G16" s="30">
        <v>3</v>
      </c>
      <c r="H16" s="30">
        <v>4</v>
      </c>
      <c r="I16" s="30">
        <v>5</v>
      </c>
      <c r="J16" s="30">
        <v>6</v>
      </c>
      <c r="K16" s="30">
        <v>7</v>
      </c>
      <c r="L16" s="30">
        <v>8</v>
      </c>
      <c r="M16" s="30">
        <v>9</v>
      </c>
      <c r="N16" s="31">
        <v>10</v>
      </c>
    </row>
    <row r="17" spans="4:14" ht="15" thickBot="1" x14ac:dyDescent="0.4">
      <c r="D17" s="35">
        <v>1</v>
      </c>
      <c r="E17" s="36">
        <f>(LOG10(ABS($D17)*(4 *(ABS(E$16+3*$D17))^(1/5))))/(EXP(E$16))</f>
        <v>0.26578259179369706</v>
      </c>
      <c r="F17" s="36">
        <f t="shared" ref="F17:N26" si="7">(LOG10(ABS($D17)*(4 *(ABS(F$16+3*$D17))^(1/5))))/(EXP(F$16))</f>
        <v>0.10039902015394467</v>
      </c>
      <c r="G17" s="36">
        <f t="shared" si="7"/>
        <v>3.7723175850478692E-2</v>
      </c>
      <c r="H17" s="36">
        <f t="shared" si="7"/>
        <v>1.4122815495813023E-2</v>
      </c>
      <c r="I17" s="36">
        <f t="shared" si="7"/>
        <v>5.2736428053889667E-3</v>
      </c>
      <c r="J17" s="36">
        <f t="shared" si="7"/>
        <v>1.9654236534559747E-3</v>
      </c>
      <c r="K17" s="36">
        <f t="shared" si="7"/>
        <v>7.3138404138478066E-4</v>
      </c>
      <c r="L17" s="36">
        <f t="shared" si="7"/>
        <v>2.7183829221416801E-4</v>
      </c>
      <c r="M17" s="36">
        <f t="shared" si="7"/>
        <v>1.0093641480796304E-4</v>
      </c>
      <c r="N17" s="36">
        <f t="shared" si="7"/>
        <v>3.7448071309915185E-5</v>
      </c>
    </row>
    <row r="18" spans="4:14" ht="15" thickBot="1" x14ac:dyDescent="0.4">
      <c r="D18" s="35">
        <v>2</v>
      </c>
      <c r="E18" s="36">
        <f t="shared" ref="E18:E26" si="8">(LOG10(ABS($D18)*(4 *(ABS(E$16+3*$D18))^(1/5))))/(EXP(E$16))</f>
        <v>0.39440707868122654</v>
      </c>
      <c r="F18" s="36">
        <f t="shared" si="7"/>
        <v>0.14666392701324427</v>
      </c>
      <c r="G18" s="36">
        <f t="shared" si="7"/>
        <v>5.4463990336096807E-2</v>
      </c>
      <c r="H18" s="36">
        <f t="shared" si="7"/>
        <v>2.0203797863522926E-2</v>
      </c>
      <c r="I18" s="36">
        <f t="shared" si="7"/>
        <v>7.4883422113227842E-3</v>
      </c>
      <c r="J18" s="36">
        <f t="shared" si="7"/>
        <v>2.7735408435134857E-3</v>
      </c>
      <c r="K18" s="36">
        <f t="shared" si="7"/>
        <v>1.0266684431344049E-3</v>
      </c>
      <c r="L18" s="36">
        <f t="shared" si="7"/>
        <v>3.7984956482103573E-4</v>
      </c>
      <c r="M18" s="36">
        <f t="shared" si="7"/>
        <v>1.4047839674094132E-4</v>
      </c>
      <c r="N18" s="36">
        <f t="shared" si="7"/>
        <v>5.1933614506274281E-5</v>
      </c>
    </row>
    <row r="19" spans="4:14" ht="15" thickBot="1" x14ac:dyDescent="0.4">
      <c r="D19" s="35">
        <v>3</v>
      </c>
      <c r="E19" s="36">
        <f t="shared" si="8"/>
        <v>0.47058448195298952</v>
      </c>
      <c r="F19" s="36">
        <f t="shared" si="7"/>
        <v>0.1742387343987809</v>
      </c>
      <c r="G19" s="36">
        <f t="shared" si="7"/>
        <v>6.4475124573947634E-2</v>
      </c>
      <c r="H19" s="36">
        <f t="shared" si="7"/>
        <v>2.3846410834774092E-2</v>
      </c>
      <c r="I19" s="36">
        <f t="shared" si="7"/>
        <v>8.8159760299890907E-3</v>
      </c>
      <c r="J19" s="36">
        <f t="shared" si="7"/>
        <v>3.2580706163265723E-3</v>
      </c>
      <c r="K19" s="36">
        <f t="shared" si="7"/>
        <v>1.2036889751450312E-3</v>
      </c>
      <c r="L19" s="36">
        <f t="shared" si="7"/>
        <v>4.4457890251531682E-4</v>
      </c>
      <c r="M19" s="36">
        <f t="shared" si="7"/>
        <v>1.6416413293479496E-4</v>
      </c>
      <c r="N19" s="36">
        <f t="shared" si="7"/>
        <v>6.0605817504909653E-5</v>
      </c>
    </row>
    <row r="20" spans="4:14" ht="15" thickBot="1" x14ac:dyDescent="0.4">
      <c r="D20" s="35">
        <v>4</v>
      </c>
      <c r="E20" s="36">
        <f t="shared" si="8"/>
        <v>0.5249303579114849</v>
      </c>
      <c r="F20" s="36">
        <f t="shared" si="7"/>
        <v>0.19398223137039211</v>
      </c>
      <c r="G20" s="36">
        <f t="shared" si="7"/>
        <v>7.1660431083892154E-2</v>
      </c>
      <c r="H20" s="36">
        <f t="shared" si="7"/>
        <v>2.6465072137241741E-2</v>
      </c>
      <c r="I20" s="36">
        <f t="shared" si="7"/>
        <v>9.7714365471410717E-3</v>
      </c>
      <c r="J20" s="36">
        <f t="shared" si="7"/>
        <v>3.6070169188426823E-3</v>
      </c>
      <c r="K20" s="36">
        <f t="shared" si="7"/>
        <v>1.3312297659671111E-3</v>
      </c>
      <c r="L20" s="36">
        <f t="shared" si="7"/>
        <v>4.9122664195677007E-4</v>
      </c>
      <c r="M20" s="36">
        <f t="shared" si="7"/>
        <v>1.8123517598097176E-4</v>
      </c>
      <c r="N20" s="36">
        <f t="shared" si="7"/>
        <v>6.6856141722362414E-5</v>
      </c>
    </row>
    <row r="21" spans="4:14" ht="15" thickBot="1" x14ac:dyDescent="0.4">
      <c r="D21" s="35">
        <v>5</v>
      </c>
      <c r="E21" s="36">
        <f t="shared" si="8"/>
        <v>0.56721638501671512</v>
      </c>
      <c r="F21" s="36">
        <f t="shared" si="7"/>
        <v>0.20937989361909654</v>
      </c>
      <c r="G21" s="36">
        <f t="shared" si="7"/>
        <v>7.7273736949139984E-2</v>
      </c>
      <c r="H21" s="36">
        <f t="shared" si="7"/>
        <v>2.8513433420536978E-2</v>
      </c>
      <c r="I21" s="36">
        <f t="shared" si="7"/>
        <v>1.051952538600516E-2</v>
      </c>
      <c r="J21" s="36">
        <f t="shared" si="7"/>
        <v>3.8804217246307081E-3</v>
      </c>
      <c r="K21" s="36">
        <f t="shared" si="7"/>
        <v>1.4312119962500783E-3</v>
      </c>
      <c r="L21" s="36">
        <f t="shared" si="7"/>
        <v>5.278087009971252E-4</v>
      </c>
      <c r="M21" s="36">
        <f t="shared" si="7"/>
        <v>1.9462617666335787E-4</v>
      </c>
      <c r="N21" s="36">
        <f t="shared" si="7"/>
        <v>7.1759946063206306E-5</v>
      </c>
    </row>
    <row r="22" spans="4:14" ht="15" thickBot="1" x14ac:dyDescent="0.4">
      <c r="D22" s="35">
        <v>6</v>
      </c>
      <c r="E22" s="36">
        <f t="shared" si="8"/>
        <v>0.60183677232230737</v>
      </c>
      <c r="F22" s="36">
        <f t="shared" si="7"/>
        <v>0.22200633191589986</v>
      </c>
      <c r="G22" s="36">
        <f t="shared" si="7"/>
        <v>8.1882555938035409E-2</v>
      </c>
      <c r="H22" s="36">
        <f t="shared" si="7"/>
        <v>3.0196916504958385E-2</v>
      </c>
      <c r="I22" s="36">
        <f t="shared" si="7"/>
        <v>1.113484019144792E-2</v>
      </c>
      <c r="J22" s="36">
        <f t="shared" si="7"/>
        <v>4.1054419435824253E-3</v>
      </c>
      <c r="K22" s="36">
        <f t="shared" si="7"/>
        <v>1.51354099653945E-3</v>
      </c>
      <c r="L22" s="36">
        <f t="shared" si="7"/>
        <v>5.5794342574962542E-4</v>
      </c>
      <c r="M22" s="36">
        <f t="shared" si="7"/>
        <v>2.0566046328018858E-4</v>
      </c>
      <c r="N22" s="36">
        <f t="shared" si="7"/>
        <v>7.5801668026729435E-5</v>
      </c>
    </row>
    <row r="23" spans="4:14" ht="15" thickBot="1" x14ac:dyDescent="0.4">
      <c r="D23" s="35">
        <v>7</v>
      </c>
      <c r="E23" s="36">
        <f t="shared" si="8"/>
        <v>0.63114962898428884</v>
      </c>
      <c r="F23" s="36">
        <f t="shared" si="7"/>
        <v>0.23270950653556219</v>
      </c>
      <c r="G23" s="36">
        <f t="shared" si="7"/>
        <v>8.5793090136176489E-2</v>
      </c>
      <c r="H23" s="36">
        <f t="shared" si="7"/>
        <v>3.1626456794385742E-2</v>
      </c>
      <c r="I23" s="36">
        <f t="shared" si="7"/>
        <v>1.1657677199233918E-2</v>
      </c>
      <c r="J23" s="36">
        <f t="shared" si="7"/>
        <v>4.2967453293718165E-3</v>
      </c>
      <c r="K23" s="36">
        <f t="shared" si="7"/>
        <v>1.5835647721060167E-3</v>
      </c>
      <c r="L23" s="36">
        <f t="shared" si="7"/>
        <v>5.8358341126719764E-4</v>
      </c>
      <c r="M23" s="36">
        <f t="shared" si="7"/>
        <v>2.1505173806185288E-4</v>
      </c>
      <c r="N23" s="36">
        <f t="shared" si="7"/>
        <v>7.9242416208259885E-5</v>
      </c>
    </row>
    <row r="24" spans="4:14" ht="15" thickBot="1" x14ac:dyDescent="0.4">
      <c r="D24" s="35">
        <v>8</v>
      </c>
      <c r="E24" s="36">
        <f t="shared" si="8"/>
        <v>0.65656841073982963</v>
      </c>
      <c r="F24" s="36">
        <f t="shared" si="7"/>
        <v>0.24199906239348365</v>
      </c>
      <c r="G24" s="36">
        <f t="shared" si="7"/>
        <v>8.9189685991595408E-2</v>
      </c>
      <c r="H24" s="36">
        <f t="shared" si="7"/>
        <v>3.2868908259692589E-2</v>
      </c>
      <c r="I24" s="36">
        <f t="shared" si="7"/>
        <v>1.211233281987654E-2</v>
      </c>
      <c r="J24" s="36">
        <f t="shared" si="7"/>
        <v>4.4631772900370903E-3</v>
      </c>
      <c r="K24" s="36">
        <f t="shared" si="7"/>
        <v>1.6445082872299554E-3</v>
      </c>
      <c r="L24" s="36">
        <f t="shared" si="7"/>
        <v>6.0590588053752517E-4</v>
      </c>
      <c r="M24" s="36">
        <f t="shared" si="7"/>
        <v>2.2323016551017394E-4</v>
      </c>
      <c r="N24" s="36">
        <f t="shared" si="7"/>
        <v>8.2239510351018278E-5</v>
      </c>
    </row>
    <row r="25" spans="4:14" ht="15" thickBot="1" x14ac:dyDescent="0.4">
      <c r="D25" s="35">
        <v>9</v>
      </c>
      <c r="E25" s="36">
        <f t="shared" si="8"/>
        <v>0.67900763184737589</v>
      </c>
      <c r="F25" s="36">
        <f t="shared" si="7"/>
        <v>0.25020544919325155</v>
      </c>
      <c r="G25" s="36">
        <f t="shared" si="7"/>
        <v>9.2192046386049109E-2</v>
      </c>
      <c r="H25" s="36">
        <f t="shared" si="7"/>
        <v>3.3967723053039481E-2</v>
      </c>
      <c r="I25" s="36">
        <f t="shared" si="7"/>
        <v>1.2514607920632985E-2</v>
      </c>
      <c r="J25" s="36">
        <f t="shared" si="7"/>
        <v>4.6104921580823145E-3</v>
      </c>
      <c r="K25" s="36">
        <f t="shared" si="7"/>
        <v>1.6984697844126416E-3</v>
      </c>
      <c r="L25" s="36">
        <f t="shared" si="7"/>
        <v>6.2567675148225233E-4</v>
      </c>
      <c r="M25" s="36">
        <f t="shared" si="7"/>
        <v>2.3047558406316044E-4</v>
      </c>
      <c r="N25" s="36">
        <f t="shared" si="7"/>
        <v>8.4895273849224214E-5</v>
      </c>
    </row>
    <row r="26" spans="4:14" ht="15" thickBot="1" x14ac:dyDescent="0.4">
      <c r="D26" s="32">
        <v>10</v>
      </c>
      <c r="E26" s="36">
        <f t="shared" si="8"/>
        <v>0.69909319563530614</v>
      </c>
      <c r="F26" s="36">
        <f t="shared" si="7"/>
        <v>0.25755522241431622</v>
      </c>
      <c r="G26" s="36">
        <f t="shared" si="7"/>
        <v>9.4882341786115737E-2</v>
      </c>
      <c r="H26" s="36">
        <f t="shared" si="7"/>
        <v>3.4952755241302702E-2</v>
      </c>
      <c r="I26" s="36">
        <f t="shared" si="7"/>
        <v>1.2875365040085875E-2</v>
      </c>
      <c r="J26" s="36">
        <f t="shared" si="7"/>
        <v>4.7426473329199165E-3</v>
      </c>
      <c r="K26" s="36">
        <f t="shared" si="7"/>
        <v>1.7468925879340321E-3</v>
      </c>
      <c r="L26" s="36">
        <f t="shared" si="7"/>
        <v>6.4342292611602495E-4</v>
      </c>
      <c r="M26" s="36">
        <f t="shared" si="7"/>
        <v>2.3698050395336938E-4</v>
      </c>
      <c r="N26" s="36">
        <f>(LOG10(ABS($D26)*(4 *(ABS(N$16+3*$D26))^(1/5))))/(EXP(N$16))</f>
        <v>8.7280093297891891E-5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A2" workbookViewId="0">
      <selection activeCell="L11" sqref="L11"/>
    </sheetView>
  </sheetViews>
  <sheetFormatPr defaultRowHeight="14.5" x14ac:dyDescent="0.35"/>
  <cols>
    <col min="1" max="1" width="14.36328125" customWidth="1"/>
    <col min="2" max="11" width="5.6328125" customWidth="1"/>
    <col min="15" max="15" width="16.90625" customWidth="1"/>
    <col min="18" max="18" width="11.6328125" customWidth="1"/>
  </cols>
  <sheetData>
    <row r="1" spans="1:18" ht="15" thickBot="1" x14ac:dyDescent="0.4">
      <c r="G1" s="37"/>
    </row>
    <row r="2" spans="1:18" ht="14.5" customHeight="1" x14ac:dyDescent="0.35">
      <c r="A2" s="74" t="s">
        <v>28</v>
      </c>
      <c r="B2" s="62" t="s">
        <v>29</v>
      </c>
      <c r="C2" s="63"/>
      <c r="D2" s="63"/>
      <c r="E2" s="63"/>
      <c r="F2" s="64"/>
      <c r="G2" s="62" t="s">
        <v>29</v>
      </c>
      <c r="H2" s="63"/>
      <c r="I2" s="63"/>
      <c r="J2" s="63"/>
      <c r="K2" s="64"/>
      <c r="L2" s="76" t="s">
        <v>30</v>
      </c>
      <c r="M2" s="76" t="s">
        <v>31</v>
      </c>
      <c r="N2" s="38"/>
      <c r="O2" s="78" t="s">
        <v>31</v>
      </c>
      <c r="P2" s="56" t="s">
        <v>32</v>
      </c>
      <c r="Q2" s="39"/>
      <c r="R2" s="59" t="s">
        <v>33</v>
      </c>
    </row>
    <row r="3" spans="1:18" x14ac:dyDescent="0.35">
      <c r="A3" s="74"/>
      <c r="B3" s="40" t="s">
        <v>34</v>
      </c>
      <c r="C3" s="7" t="s">
        <v>35</v>
      </c>
      <c r="D3" s="7" t="s">
        <v>36</v>
      </c>
      <c r="E3" s="7" t="s">
        <v>37</v>
      </c>
      <c r="F3" s="41" t="s">
        <v>38</v>
      </c>
      <c r="G3" s="40" t="s">
        <v>34</v>
      </c>
      <c r="H3" s="7" t="s">
        <v>35</v>
      </c>
      <c r="I3" s="7" t="s">
        <v>36</v>
      </c>
      <c r="J3" s="7" t="s">
        <v>37</v>
      </c>
      <c r="K3" s="41" t="s">
        <v>38</v>
      </c>
      <c r="L3" s="76"/>
      <c r="M3" s="76"/>
      <c r="N3" s="38"/>
      <c r="O3" s="79"/>
      <c r="P3" s="57"/>
      <c r="Q3" s="39"/>
      <c r="R3" s="60"/>
    </row>
    <row r="4" spans="1:18" ht="15" thickBot="1" x14ac:dyDescent="0.4">
      <c r="A4" s="74"/>
      <c r="B4" s="62" t="s">
        <v>39</v>
      </c>
      <c r="C4" s="63"/>
      <c r="D4" s="63"/>
      <c r="E4" s="63"/>
      <c r="F4" s="64"/>
      <c r="G4" s="62" t="s">
        <v>40</v>
      </c>
      <c r="H4" s="63"/>
      <c r="I4" s="63"/>
      <c r="J4" s="63"/>
      <c r="K4" s="64"/>
      <c r="L4" s="76"/>
      <c r="M4" s="76"/>
      <c r="N4" s="38"/>
      <c r="O4" s="80"/>
      <c r="P4" s="58"/>
      <c r="Q4" s="39"/>
      <c r="R4" s="60"/>
    </row>
    <row r="5" spans="1:18" ht="15" thickBot="1" x14ac:dyDescent="0.4">
      <c r="A5" s="74"/>
      <c r="B5" s="40">
        <v>3</v>
      </c>
      <c r="C5" s="7">
        <v>2</v>
      </c>
      <c r="D5" s="7">
        <v>2</v>
      </c>
      <c r="E5" s="7">
        <v>4</v>
      </c>
      <c r="F5" s="41">
        <v>3</v>
      </c>
      <c r="G5" s="40">
        <v>1</v>
      </c>
      <c r="H5" s="7">
        <v>2</v>
      </c>
      <c r="I5" s="7">
        <v>2</v>
      </c>
      <c r="J5" s="7">
        <v>3</v>
      </c>
      <c r="K5" s="41">
        <v>4</v>
      </c>
      <c r="L5" s="76"/>
      <c r="M5" s="7">
        <v>10</v>
      </c>
      <c r="N5" s="38"/>
      <c r="O5" s="42">
        <f>MIN(L7:L18)</f>
        <v>2</v>
      </c>
      <c r="P5" s="43">
        <f>MAX(L7:L18)</f>
        <v>12</v>
      </c>
      <c r="Q5" s="39"/>
      <c r="R5" s="61"/>
    </row>
    <row r="6" spans="1:18" ht="15" thickBot="1" x14ac:dyDescent="0.4">
      <c r="A6" s="75"/>
      <c r="B6" s="65" t="s">
        <v>41</v>
      </c>
      <c r="C6" s="66"/>
      <c r="D6" s="66"/>
      <c r="E6" s="66"/>
      <c r="F6" s="67"/>
      <c r="G6" s="65" t="s">
        <v>42</v>
      </c>
      <c r="H6" s="66"/>
      <c r="I6" s="66"/>
      <c r="J6" s="66"/>
      <c r="K6" s="67"/>
      <c r="L6" s="77"/>
      <c r="M6" s="44" t="s">
        <v>43</v>
      </c>
      <c r="N6" s="38"/>
      <c r="O6" s="68" t="s">
        <v>44</v>
      </c>
      <c r="P6" s="71">
        <f>COUNTIF(L7:L18,"= 12")</f>
        <v>3</v>
      </c>
      <c r="Q6" s="39"/>
      <c r="R6" s="45">
        <f>COUNTIF(M7:M18,"зачет")</f>
        <v>0</v>
      </c>
    </row>
    <row r="7" spans="1:18" x14ac:dyDescent="0.35">
      <c r="A7" s="41" t="s">
        <v>45</v>
      </c>
      <c r="B7" s="40">
        <v>2</v>
      </c>
      <c r="C7" s="7">
        <v>2</v>
      </c>
      <c r="D7" s="7">
        <v>2</v>
      </c>
      <c r="E7" s="7">
        <v>3</v>
      </c>
      <c r="F7" s="41">
        <v>3</v>
      </c>
      <c r="G7" s="40">
        <f t="shared" ref="G7:K18" si="0">IF(B7=B$5,G$5,0)</f>
        <v>0</v>
      </c>
      <c r="H7" s="7">
        <f t="shared" si="0"/>
        <v>2</v>
      </c>
      <c r="I7" s="7">
        <f t="shared" si="0"/>
        <v>2</v>
      </c>
      <c r="J7" s="7">
        <f t="shared" si="0"/>
        <v>0</v>
      </c>
      <c r="K7" s="41">
        <f t="shared" si="0"/>
        <v>4</v>
      </c>
      <c r="L7" s="7">
        <f>SUM(G7:K7)</f>
        <v>8</v>
      </c>
      <c r="M7" s="90" t="str">
        <f>IF(L7&gt;=$M$5,"зачёт","незачет")</f>
        <v>незачет</v>
      </c>
      <c r="N7" s="40"/>
      <c r="O7" s="69"/>
      <c r="P7" s="72"/>
    </row>
    <row r="8" spans="1:18" ht="15" thickBot="1" x14ac:dyDescent="0.4">
      <c r="A8" s="41" t="s">
        <v>46</v>
      </c>
      <c r="B8" s="40"/>
      <c r="C8" s="7">
        <v>2</v>
      </c>
      <c r="D8" s="7">
        <v>1</v>
      </c>
      <c r="E8" s="7">
        <v>4</v>
      </c>
      <c r="F8" s="41">
        <v>2</v>
      </c>
      <c r="G8" s="40">
        <f t="shared" si="0"/>
        <v>0</v>
      </c>
      <c r="H8" s="7">
        <f t="shared" si="0"/>
        <v>2</v>
      </c>
      <c r="I8" s="7">
        <f t="shared" si="0"/>
        <v>0</v>
      </c>
      <c r="J8" s="7">
        <f t="shared" si="0"/>
        <v>3</v>
      </c>
      <c r="K8" s="41">
        <f t="shared" si="0"/>
        <v>0</v>
      </c>
      <c r="L8" s="7">
        <f t="shared" ref="L8:L18" si="1">SUM(G8:K8)</f>
        <v>5</v>
      </c>
      <c r="M8" s="47" t="str">
        <f t="shared" ref="M8:M18" si="2">IF(L8&gt;=$M$5,"зачёт","незачет")</f>
        <v>незачет</v>
      </c>
      <c r="N8" s="40"/>
      <c r="O8" s="70"/>
      <c r="P8" s="73"/>
    </row>
    <row r="9" spans="1:18" x14ac:dyDescent="0.35">
      <c r="A9" s="41" t="s">
        <v>47</v>
      </c>
      <c r="B9" s="40">
        <v>3</v>
      </c>
      <c r="C9" s="7">
        <v>2</v>
      </c>
      <c r="D9" s="7">
        <v>2</v>
      </c>
      <c r="E9" s="7">
        <v>4</v>
      </c>
      <c r="F9" s="41">
        <v>3</v>
      </c>
      <c r="G9" s="40">
        <f t="shared" si="0"/>
        <v>1</v>
      </c>
      <c r="H9" s="7">
        <f t="shared" si="0"/>
        <v>2</v>
      </c>
      <c r="I9" s="7">
        <f t="shared" si="0"/>
        <v>2</v>
      </c>
      <c r="J9" s="7">
        <f t="shared" si="0"/>
        <v>3</v>
      </c>
      <c r="K9" s="41">
        <f t="shared" si="0"/>
        <v>4</v>
      </c>
      <c r="L9" s="7">
        <v>5</v>
      </c>
      <c r="M9" s="47" t="str">
        <f t="shared" si="2"/>
        <v>незачет</v>
      </c>
      <c r="N9" s="40"/>
    </row>
    <row r="10" spans="1:18" x14ac:dyDescent="0.35">
      <c r="A10" s="41" t="s">
        <v>48</v>
      </c>
      <c r="B10" s="40"/>
      <c r="C10" s="7"/>
      <c r="D10" s="7">
        <v>2</v>
      </c>
      <c r="E10" s="7">
        <v>4</v>
      </c>
      <c r="F10" s="41"/>
      <c r="G10" s="40">
        <f t="shared" si="0"/>
        <v>0</v>
      </c>
      <c r="H10" s="7">
        <f t="shared" si="0"/>
        <v>0</v>
      </c>
      <c r="I10" s="7">
        <f t="shared" si="0"/>
        <v>2</v>
      </c>
      <c r="J10" s="7">
        <f t="shared" si="0"/>
        <v>3</v>
      </c>
      <c r="K10" s="41">
        <f t="shared" si="0"/>
        <v>0</v>
      </c>
      <c r="L10" s="7">
        <v>12</v>
      </c>
      <c r="M10" s="47" t="str">
        <f t="shared" si="2"/>
        <v>зачёт</v>
      </c>
      <c r="N10" s="40"/>
    </row>
    <row r="11" spans="1:18" x14ac:dyDescent="0.35">
      <c r="A11" s="41" t="s">
        <v>49</v>
      </c>
      <c r="B11" s="40">
        <v>3</v>
      </c>
      <c r="C11" s="7">
        <v>2</v>
      </c>
      <c r="D11" s="7">
        <v>2</v>
      </c>
      <c r="E11" s="7"/>
      <c r="F11" s="41">
        <v>3</v>
      </c>
      <c r="G11" s="40">
        <f t="shared" si="0"/>
        <v>1</v>
      </c>
      <c r="H11" s="7">
        <f t="shared" si="0"/>
        <v>2</v>
      </c>
      <c r="I11" s="7">
        <f t="shared" si="0"/>
        <v>2</v>
      </c>
      <c r="J11" s="7">
        <f t="shared" si="0"/>
        <v>0</v>
      </c>
      <c r="K11" s="41">
        <f t="shared" si="0"/>
        <v>4</v>
      </c>
      <c r="L11" s="7">
        <f t="shared" si="1"/>
        <v>9</v>
      </c>
      <c r="M11" s="47" t="str">
        <f t="shared" si="2"/>
        <v>незачет</v>
      </c>
      <c r="N11" s="40"/>
    </row>
    <row r="12" spans="1:18" x14ac:dyDescent="0.35">
      <c r="A12" s="41" t="s">
        <v>50</v>
      </c>
      <c r="B12" s="40">
        <v>3</v>
      </c>
      <c r="C12" s="7">
        <v>2</v>
      </c>
      <c r="D12" s="7">
        <v>2</v>
      </c>
      <c r="E12" s="7">
        <v>4</v>
      </c>
      <c r="F12" s="41">
        <v>3</v>
      </c>
      <c r="G12" s="40">
        <f t="shared" si="0"/>
        <v>1</v>
      </c>
      <c r="H12" s="7">
        <f t="shared" si="0"/>
        <v>2</v>
      </c>
      <c r="I12" s="7">
        <f t="shared" si="0"/>
        <v>2</v>
      </c>
      <c r="J12" s="7">
        <f t="shared" si="0"/>
        <v>3</v>
      </c>
      <c r="K12" s="41">
        <f t="shared" si="0"/>
        <v>4</v>
      </c>
      <c r="L12" s="7">
        <f t="shared" si="1"/>
        <v>12</v>
      </c>
      <c r="M12" s="47" t="str">
        <f t="shared" si="2"/>
        <v>зачёт</v>
      </c>
      <c r="N12" s="40"/>
    </row>
    <row r="13" spans="1:18" x14ac:dyDescent="0.35">
      <c r="A13" s="41" t="s">
        <v>51</v>
      </c>
      <c r="B13" s="40">
        <v>2</v>
      </c>
      <c r="C13" s="7">
        <v>2</v>
      </c>
      <c r="D13" s="7">
        <v>2</v>
      </c>
      <c r="E13" s="7">
        <v>4</v>
      </c>
      <c r="F13" s="41">
        <v>3</v>
      </c>
      <c r="G13" s="40">
        <f t="shared" si="0"/>
        <v>0</v>
      </c>
      <c r="H13" s="7">
        <f t="shared" si="0"/>
        <v>2</v>
      </c>
      <c r="I13" s="7">
        <f t="shared" si="0"/>
        <v>2</v>
      </c>
      <c r="J13" s="7">
        <f t="shared" si="0"/>
        <v>3</v>
      </c>
      <c r="K13" s="41">
        <f t="shared" si="0"/>
        <v>4</v>
      </c>
      <c r="L13" s="7">
        <f t="shared" si="1"/>
        <v>11</v>
      </c>
      <c r="M13" s="47" t="str">
        <f t="shared" si="2"/>
        <v>зачёт</v>
      </c>
      <c r="N13" s="40"/>
    </row>
    <row r="14" spans="1:18" x14ac:dyDescent="0.35">
      <c r="A14" s="46" t="s">
        <v>52</v>
      </c>
      <c r="B14" s="40"/>
      <c r="C14" s="7">
        <v>3</v>
      </c>
      <c r="D14" s="7">
        <v>2</v>
      </c>
      <c r="E14" s="7">
        <v>2</v>
      </c>
      <c r="F14" s="41">
        <v>4</v>
      </c>
      <c r="G14" s="40">
        <f t="shared" si="0"/>
        <v>0</v>
      </c>
      <c r="H14" s="7">
        <f t="shared" si="0"/>
        <v>0</v>
      </c>
      <c r="I14" s="7">
        <f t="shared" si="0"/>
        <v>2</v>
      </c>
      <c r="J14" s="7">
        <f t="shared" si="0"/>
        <v>0</v>
      </c>
      <c r="K14" s="41">
        <f t="shared" si="0"/>
        <v>0</v>
      </c>
      <c r="L14" s="7">
        <f t="shared" si="1"/>
        <v>2</v>
      </c>
      <c r="M14" s="47" t="str">
        <f t="shared" si="2"/>
        <v>незачет</v>
      </c>
      <c r="N14" s="40"/>
    </row>
    <row r="15" spans="1:18" x14ac:dyDescent="0.35">
      <c r="A15" s="46" t="s">
        <v>53</v>
      </c>
      <c r="B15" s="40">
        <v>1</v>
      </c>
      <c r="C15" s="7">
        <v>2</v>
      </c>
      <c r="D15" s="7">
        <v>2</v>
      </c>
      <c r="E15" s="7">
        <v>4</v>
      </c>
      <c r="F15" s="41">
        <v>3</v>
      </c>
      <c r="G15" s="40">
        <f t="shared" si="0"/>
        <v>0</v>
      </c>
      <c r="H15" s="7">
        <f t="shared" si="0"/>
        <v>2</v>
      </c>
      <c r="I15" s="7">
        <f t="shared" si="0"/>
        <v>2</v>
      </c>
      <c r="J15" s="7">
        <f t="shared" si="0"/>
        <v>3</v>
      </c>
      <c r="K15" s="41">
        <f t="shared" si="0"/>
        <v>4</v>
      </c>
      <c r="L15" s="7">
        <f t="shared" si="1"/>
        <v>11</v>
      </c>
      <c r="M15" s="47" t="str">
        <f t="shared" si="2"/>
        <v>зачёт</v>
      </c>
      <c r="N15" s="40"/>
    </row>
    <row r="16" spans="1:18" x14ac:dyDescent="0.35">
      <c r="A16" s="46" t="s">
        <v>54</v>
      </c>
      <c r="B16" s="40">
        <v>3</v>
      </c>
      <c r="C16" s="7">
        <v>2</v>
      </c>
      <c r="D16" s="7">
        <v>2</v>
      </c>
      <c r="E16" s="7">
        <v>4</v>
      </c>
      <c r="F16" s="41">
        <v>3</v>
      </c>
      <c r="G16" s="40">
        <f t="shared" si="0"/>
        <v>1</v>
      </c>
      <c r="H16" s="7">
        <f t="shared" si="0"/>
        <v>2</v>
      </c>
      <c r="I16" s="7">
        <f t="shared" si="0"/>
        <v>2</v>
      </c>
      <c r="J16" s="7">
        <f t="shared" si="0"/>
        <v>3</v>
      </c>
      <c r="K16" s="41">
        <f t="shared" si="0"/>
        <v>4</v>
      </c>
      <c r="L16" s="7">
        <f t="shared" si="1"/>
        <v>12</v>
      </c>
      <c r="M16" s="47" t="str">
        <f t="shared" si="2"/>
        <v>зачёт</v>
      </c>
      <c r="N16" s="40"/>
    </row>
    <row r="17" spans="1:14" x14ac:dyDescent="0.35">
      <c r="A17" s="46" t="s">
        <v>55</v>
      </c>
      <c r="B17" s="40">
        <v>2</v>
      </c>
      <c r="C17" s="7">
        <v>2</v>
      </c>
      <c r="D17" s="7">
        <v>2</v>
      </c>
      <c r="E17" s="7"/>
      <c r="F17" s="41">
        <v>2</v>
      </c>
      <c r="G17" s="40">
        <f t="shared" si="0"/>
        <v>0</v>
      </c>
      <c r="H17" s="7">
        <f t="shared" si="0"/>
        <v>2</v>
      </c>
      <c r="I17" s="7">
        <f t="shared" si="0"/>
        <v>2</v>
      </c>
      <c r="J17" s="7">
        <f t="shared" si="0"/>
        <v>0</v>
      </c>
      <c r="K17" s="41">
        <f t="shared" si="0"/>
        <v>0</v>
      </c>
      <c r="L17" s="7">
        <f t="shared" si="1"/>
        <v>4</v>
      </c>
      <c r="M17" s="47" t="str">
        <f t="shared" si="2"/>
        <v>незачет</v>
      </c>
      <c r="N17" s="40"/>
    </row>
    <row r="18" spans="1:14" ht="15" thickBot="1" x14ac:dyDescent="0.4">
      <c r="A18" s="48" t="s">
        <v>56</v>
      </c>
      <c r="B18" s="49">
        <v>3</v>
      </c>
      <c r="C18" s="50">
        <v>2</v>
      </c>
      <c r="D18" s="50"/>
      <c r="E18" s="50">
        <v>3</v>
      </c>
      <c r="F18" s="51">
        <v>1</v>
      </c>
      <c r="G18" s="49">
        <f t="shared" si="0"/>
        <v>1</v>
      </c>
      <c r="H18" s="50">
        <f t="shared" si="0"/>
        <v>2</v>
      </c>
      <c r="I18" s="50">
        <f t="shared" si="0"/>
        <v>0</v>
      </c>
      <c r="J18" s="50">
        <f t="shared" si="0"/>
        <v>0</v>
      </c>
      <c r="K18" s="51">
        <f t="shared" si="0"/>
        <v>0</v>
      </c>
      <c r="L18" s="50">
        <f t="shared" si="1"/>
        <v>3</v>
      </c>
      <c r="M18" s="52" t="str">
        <f t="shared" si="2"/>
        <v>незачет</v>
      </c>
      <c r="N18" s="40"/>
    </row>
    <row r="19" spans="1:14" ht="15" thickBot="1" x14ac:dyDescent="0.4"/>
    <row r="20" spans="1:14" ht="58.5" thickBot="1" x14ac:dyDescent="0.4">
      <c r="A20" s="53" t="s">
        <v>57</v>
      </c>
      <c r="B20" s="54">
        <f>COUNTIF(B7:B18,B5)</f>
        <v>5</v>
      </c>
      <c r="C20" s="54">
        <f t="shared" ref="C20:E20" si="3">COUNTIF(C7:C18,C5)</f>
        <v>10</v>
      </c>
      <c r="D20" s="54">
        <f t="shared" si="3"/>
        <v>10</v>
      </c>
      <c r="E20" s="54">
        <f t="shared" si="3"/>
        <v>7</v>
      </c>
      <c r="F20" s="55">
        <f>COUNTIF(F7:F18,F5)</f>
        <v>7</v>
      </c>
    </row>
  </sheetData>
  <mergeCells count="14">
    <mergeCell ref="A2:A6"/>
    <mergeCell ref="B2:F2"/>
    <mergeCell ref="G2:K2"/>
    <mergeCell ref="L2:L6"/>
    <mergeCell ref="M2:M4"/>
    <mergeCell ref="P2:P4"/>
    <mergeCell ref="R2:R5"/>
    <mergeCell ref="B4:F4"/>
    <mergeCell ref="G4:K4"/>
    <mergeCell ref="B6:F6"/>
    <mergeCell ref="G6:K6"/>
    <mergeCell ref="O6:O8"/>
    <mergeCell ref="P6:P8"/>
    <mergeCell ref="O2:O4"/>
  </mergeCells>
  <conditionalFormatting sqref="M7:M18">
    <cfRule type="containsText" dxfId="4" priority="3" operator="containsText" text="зачёт">
      <formula>NOT(ISERROR(SEARCH("зачёт",M7)))</formula>
    </cfRule>
    <cfRule type="cellIs" dxfId="3" priority="2" operator="equal">
      <formula>"""зачет"""</formula>
    </cfRule>
  </conditionalFormatting>
  <conditionalFormatting sqref="M7:M18">
    <cfRule type="containsText" dxfId="0" priority="1" operator="containsText" text="зачёт">
      <formula>NOT(ISERROR(SEARCH("зачёт",M7)))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7" sqref="H17"/>
    </sheetView>
  </sheetViews>
  <sheetFormatPr defaultRowHeight="14.5" x14ac:dyDescent="0.35"/>
  <cols>
    <col min="1" max="1" width="13.453125" customWidth="1"/>
    <col min="2" max="2" width="12.6328125" customWidth="1"/>
    <col min="3" max="3" width="13.1796875" customWidth="1"/>
    <col min="4" max="4" width="8.7265625" customWidth="1"/>
    <col min="6" max="6" width="12.6328125" customWidth="1"/>
    <col min="7" max="7" width="12.54296875" customWidth="1"/>
  </cols>
  <sheetData>
    <row r="1" spans="1:11" x14ac:dyDescent="0.35">
      <c r="A1" s="85" t="s">
        <v>6</v>
      </c>
      <c r="B1" s="85"/>
      <c r="C1" s="85"/>
      <c r="D1" s="85"/>
      <c r="E1" s="86" t="s">
        <v>7</v>
      </c>
      <c r="F1" s="86"/>
      <c r="G1" s="81" t="s">
        <v>5</v>
      </c>
      <c r="H1" s="81"/>
      <c r="I1" s="81" t="s">
        <v>8</v>
      </c>
      <c r="J1" s="81"/>
      <c r="K1" s="81" t="s">
        <v>9</v>
      </c>
    </row>
    <row r="2" spans="1:11" x14ac:dyDescent="0.35">
      <c r="A2" s="85"/>
      <c r="B2" s="85"/>
      <c r="C2" s="85"/>
      <c r="D2" s="85"/>
      <c r="E2" s="86"/>
      <c r="F2" s="86"/>
      <c r="G2" s="81"/>
      <c r="H2" s="81"/>
      <c r="I2" s="81"/>
      <c r="J2" s="81"/>
      <c r="K2" s="81"/>
    </row>
    <row r="3" spans="1:11" x14ac:dyDescent="0.35">
      <c r="A3" s="85"/>
      <c r="B3" s="85"/>
      <c r="C3" s="85"/>
      <c r="D3" s="85"/>
      <c r="E3" s="2" t="s">
        <v>4</v>
      </c>
      <c r="F3" s="2" t="s">
        <v>12</v>
      </c>
      <c r="G3" s="2" t="s">
        <v>4</v>
      </c>
      <c r="H3" s="2" t="s">
        <v>12</v>
      </c>
      <c r="I3" s="81"/>
      <c r="J3" s="81"/>
      <c r="K3" s="81"/>
    </row>
    <row r="4" spans="1:11" x14ac:dyDescent="0.35">
      <c r="A4" s="82" t="s">
        <v>1</v>
      </c>
      <c r="B4" s="82"/>
      <c r="C4" s="82"/>
      <c r="D4" s="82"/>
      <c r="E4" s="3">
        <v>36156</v>
      </c>
      <c r="F4" s="3">
        <v>36156</v>
      </c>
      <c r="G4" s="4">
        <f>E4/SUM(E$4:E$8)</f>
        <v>0.3284430838549095</v>
      </c>
      <c r="H4" s="4">
        <f>F4/SUM(F$4:F$8)</f>
        <v>0.28557888251741625</v>
      </c>
      <c r="I4" s="83">
        <f t="shared" ref="I4:I9" si="0">$H4-$G4</f>
        <v>-4.2864201337493246E-2</v>
      </c>
      <c r="J4" s="84"/>
      <c r="K4" s="3">
        <f>($F4-$E4)/$E4</f>
        <v>0</v>
      </c>
    </row>
    <row r="5" spans="1:11" x14ac:dyDescent="0.35">
      <c r="A5" s="82" t="s">
        <v>0</v>
      </c>
      <c r="B5" s="82"/>
      <c r="C5" s="82"/>
      <c r="D5" s="82"/>
      <c r="E5" s="3">
        <v>18706</v>
      </c>
      <c r="F5" s="3">
        <v>20902</v>
      </c>
      <c r="G5" s="4">
        <f t="shared" ref="G5:H9" si="1">E5/SUM(E$4:E$8)</f>
        <v>0.16992632831590709</v>
      </c>
      <c r="H5" s="4">
        <f t="shared" si="1"/>
        <v>0.16509486122300682</v>
      </c>
      <c r="I5" s="83">
        <f t="shared" si="0"/>
        <v>-4.8314670929002768E-3</v>
      </c>
      <c r="J5" s="84"/>
      <c r="K5" s="3">
        <f t="shared" ref="K5:K9" si="2">($F5-$E5)/$E5</f>
        <v>0.11739548807869132</v>
      </c>
    </row>
    <row r="6" spans="1:11" x14ac:dyDescent="0.35">
      <c r="A6" s="82" t="s">
        <v>2</v>
      </c>
      <c r="B6" s="82"/>
      <c r="C6" s="82"/>
      <c r="D6" s="82"/>
      <c r="E6" s="3">
        <v>36507</v>
      </c>
      <c r="F6" s="3">
        <v>44111</v>
      </c>
      <c r="G6" s="4">
        <f t="shared" si="1"/>
        <v>0.3316315870752069</v>
      </c>
      <c r="H6" s="4">
        <f t="shared" si="1"/>
        <v>0.34841160766472362</v>
      </c>
      <c r="I6" s="83">
        <f t="shared" si="0"/>
        <v>1.678002058951672E-2</v>
      </c>
      <c r="J6" s="84"/>
      <c r="K6" s="3">
        <f t="shared" si="2"/>
        <v>0.20828882132193827</v>
      </c>
    </row>
    <row r="7" spans="1:11" x14ac:dyDescent="0.35">
      <c r="A7" s="82" t="s">
        <v>10</v>
      </c>
      <c r="B7" s="82"/>
      <c r="C7" s="82"/>
      <c r="D7" s="82"/>
      <c r="E7" s="3">
        <v>18066</v>
      </c>
      <c r="F7" s="3">
        <v>24752</v>
      </c>
      <c r="G7" s="4">
        <f t="shared" si="1"/>
        <v>0.16411253327035055</v>
      </c>
      <c r="H7" s="4">
        <f t="shared" si="1"/>
        <v>0.19550416251994376</v>
      </c>
      <c r="I7" s="83">
        <f t="shared" si="0"/>
        <v>3.1391629249593211E-2</v>
      </c>
      <c r="J7" s="84"/>
      <c r="K7" s="3">
        <f t="shared" si="2"/>
        <v>0.37008745710173807</v>
      </c>
    </row>
    <row r="8" spans="1:11" x14ac:dyDescent="0.35">
      <c r="A8" s="82" t="s">
        <v>11</v>
      </c>
      <c r="B8" s="82"/>
      <c r="C8" s="82"/>
      <c r="D8" s="82"/>
      <c r="E8" s="3">
        <v>648</v>
      </c>
      <c r="F8" s="3">
        <v>685</v>
      </c>
      <c r="G8" s="4">
        <f t="shared" si="1"/>
        <v>5.8864674836259911E-3</v>
      </c>
      <c r="H8" s="4">
        <f t="shared" si="1"/>
        <v>5.410486074909562E-3</v>
      </c>
      <c r="I8" s="83">
        <f t="shared" si="0"/>
        <v>-4.7598140871642908E-4</v>
      </c>
      <c r="J8" s="84"/>
      <c r="K8" s="3">
        <f t="shared" si="2"/>
        <v>5.7098765432098762E-2</v>
      </c>
    </row>
    <row r="9" spans="1:11" x14ac:dyDescent="0.35">
      <c r="A9" s="87" t="s">
        <v>3</v>
      </c>
      <c r="B9" s="87"/>
      <c r="C9" s="87"/>
      <c r="D9" s="87"/>
      <c r="E9" s="3">
        <v>15831</v>
      </c>
      <c r="F9" s="3">
        <v>18360</v>
      </c>
      <c r="G9" s="4">
        <f t="shared" si="1"/>
        <v>0.14380967088469609</v>
      </c>
      <c r="H9" s="4">
        <f t="shared" si="1"/>
        <v>0.14501682384721104</v>
      </c>
      <c r="I9" s="83">
        <f t="shared" si="0"/>
        <v>1.2071529625149457E-3</v>
      </c>
      <c r="J9" s="84"/>
      <c r="K9" s="3">
        <f t="shared" si="2"/>
        <v>0.15974985787379192</v>
      </c>
    </row>
    <row r="14" spans="1:11" ht="15" thickBot="1" x14ac:dyDescent="0.4"/>
    <row r="15" spans="1:11" ht="15" thickTop="1" x14ac:dyDescent="0.35">
      <c r="A15" s="9" t="s">
        <v>13</v>
      </c>
      <c r="B15" s="5">
        <v>61516468.979166657</v>
      </c>
      <c r="C15" s="12">
        <v>0</v>
      </c>
    </row>
    <row r="16" spans="1:11" x14ac:dyDescent="0.35">
      <c r="A16" s="10" t="s">
        <v>14</v>
      </c>
      <c r="B16" s="6">
        <v>0</v>
      </c>
      <c r="C16" s="13">
        <v>20.13636363636363</v>
      </c>
    </row>
    <row r="17" spans="1:3" ht="15" thickBot="1" x14ac:dyDescent="0.4">
      <c r="A17" s="10" t="s">
        <v>15</v>
      </c>
      <c r="B17" s="6">
        <v>123032919.62499999</v>
      </c>
      <c r="C17" s="13">
        <v>7.4090908404552565</v>
      </c>
    </row>
    <row r="18" spans="1:3" ht="15" thickBot="1" x14ac:dyDescent="0.4">
      <c r="A18" s="6" t="s">
        <v>16</v>
      </c>
      <c r="B18" s="15">
        <f>9*B15-7*B16+2*B17</f>
        <v>799714060.06249988</v>
      </c>
      <c r="C18" s="16">
        <f>(-1)*C15+2*C16-7*C17</f>
        <v>-11.590908610459536</v>
      </c>
    </row>
    <row r="19" spans="1:3" x14ac:dyDescent="0.35">
      <c r="A19" s="10" t="s">
        <v>17</v>
      </c>
      <c r="B19" s="6">
        <f>B15+9*B16-8*B18</f>
        <v>-6336196011.5208321</v>
      </c>
      <c r="C19" s="13">
        <f>12*C15+5*C16-9*C17</f>
        <v>34.000000617720829</v>
      </c>
    </row>
    <row r="20" spans="1:3" x14ac:dyDescent="0.35">
      <c r="A20" s="10" t="s">
        <v>18</v>
      </c>
      <c r="B20" s="6">
        <f>6*B15+3*B16-3*B17</f>
        <v>55</v>
      </c>
      <c r="C20" s="13">
        <f>4*C15-2*C16+8*C17</f>
        <v>18.999999450914792</v>
      </c>
    </row>
    <row r="21" spans="1:3" ht="15" thickBot="1" x14ac:dyDescent="0.4">
      <c r="A21" s="11" t="s">
        <v>19</v>
      </c>
      <c r="B21" s="8">
        <f>(-B15)+11*B16-2*B17</f>
        <v>-307582308.22916663</v>
      </c>
      <c r="C21" s="14">
        <f>7*C15+8*C16-2*C17</f>
        <v>146.27272740999854</v>
      </c>
    </row>
    <row r="22" spans="1:3" ht="15" thickTop="1" x14ac:dyDescent="0.35"/>
  </sheetData>
  <mergeCells count="17">
    <mergeCell ref="A9:D9"/>
    <mergeCell ref="I9:J9"/>
    <mergeCell ref="I6:J6"/>
    <mergeCell ref="A7:D7"/>
    <mergeCell ref="I7:J7"/>
    <mergeCell ref="A8:D8"/>
    <mergeCell ref="I8:J8"/>
    <mergeCell ref="A6:D6"/>
    <mergeCell ref="I1:J3"/>
    <mergeCell ref="K1:K3"/>
    <mergeCell ref="A4:D4"/>
    <mergeCell ref="I4:J4"/>
    <mergeCell ref="A5:D5"/>
    <mergeCell ref="I5:J5"/>
    <mergeCell ref="A1:D3"/>
    <mergeCell ref="E1:F2"/>
    <mergeCell ref="G1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Диаграмма 1</vt:lpstr>
      <vt:lpstr>Диаграмма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2020-10-27T09:52:35Z</dcterms:modified>
</cp:coreProperties>
</file>