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Z:\apTemplate\审定报表\125\"/>
    </mc:Choice>
  </mc:AlternateContent>
  <bookViews>
    <workbookView xWindow="0" yWindow="0" windowWidth="25125" windowHeight="12240"/>
  </bookViews>
  <sheets>
    <sheet name="封面" sheetId="13" r:id="rId1"/>
    <sheet name="现金流量表" sheetId="2" r:id="rId2"/>
    <sheet name="现底稿1" sheetId="3" r:id="rId3"/>
    <sheet name="现底稿2" sheetId="10" r:id="rId4"/>
    <sheet name="现辅助" sheetId="11" r:id="rId5"/>
    <sheet name="现补充信息" sheetId="12" r:id="rId6"/>
    <sheet name="资产负债表" sheetId="5" r:id="rId7"/>
    <sheet name="利润表" sheetId="6" r:id="rId8"/>
    <sheet name="现金流量表补充资料" sheetId="15" r:id="rId9"/>
    <sheet name="现金流量表项目" sheetId="14" r:id="rId10"/>
    <sheet name="现金流量表模板" sheetId="7" state="hidden" r:id="rId11"/>
  </sheets>
  <definedNames>
    <definedName name="现金流量表补充资料" localSheetId="8">现金流量表补充资料!$A$4:$C$36</definedName>
    <definedName name="现金流量表补充资料1" localSheetId="8">现金流量表补充资料!$A$39:$B$52</definedName>
    <definedName name="现金流量表补充资料2" localSheetId="8">现金流量表补充资料!$A$55:$B$68</definedName>
    <definedName name="现金流量表补充资料3" localSheetId="8">现金流量表补充资料!$A$71:$C$82</definedName>
    <definedName name="现金流量表附注" localSheetId="9">现金流量表项目!$A$4:$C$19</definedName>
    <definedName name="现金流量表附注1" localSheetId="9">现金流量表项目!$A$22:$C$40</definedName>
    <definedName name="现金流量表附注2" localSheetId="9">现金流量表项目!$A$43:$C$53</definedName>
    <definedName name="现金流量表附注3" localSheetId="9">现金流量表项目!$A$56:$C$66</definedName>
    <definedName name="现金流量表附注4" localSheetId="9">现金流量表项目!$A$69:$C$79</definedName>
    <definedName name="现金流量表附注5" localSheetId="9">现金流量表项目!$A$82:$C$96</definedName>
    <definedName name="现金流量表模板" localSheetId="10">现金流量表模板!$A$1</definedName>
    <definedName name="现金流量表模板">现金流量表!$A$1</definedName>
  </definedNames>
  <calcPr calcId="162913"/>
</workbook>
</file>

<file path=xl/calcChain.xml><?xml version="1.0" encoding="utf-8"?>
<calcChain xmlns="http://schemas.openxmlformats.org/spreadsheetml/2006/main">
  <c r="D203" i="11" l="1"/>
  <c r="C553" i="12" l="1"/>
  <c r="D553" i="12"/>
  <c r="F302" i="12" l="1"/>
  <c r="E302" i="12"/>
  <c r="D302" i="12"/>
  <c r="C302" i="12"/>
  <c r="F21" i="12" l="1"/>
  <c r="E21" i="12"/>
  <c r="D21" i="12"/>
  <c r="C21" i="12"/>
  <c r="E550" i="12" l="1"/>
  <c r="E551" i="12"/>
  <c r="E552" i="12"/>
  <c r="E549" i="12"/>
  <c r="E26" i="12" l="1"/>
  <c r="D26" i="12"/>
  <c r="E25" i="12"/>
  <c r="D25" i="12"/>
  <c r="C26" i="12"/>
  <c r="C25" i="12"/>
  <c r="E24" i="12"/>
  <c r="D24" i="12"/>
  <c r="C24" i="12"/>
  <c r="F20" i="12"/>
  <c r="F19" i="12"/>
  <c r="F18" i="12"/>
  <c r="F17" i="12"/>
  <c r="F16" i="12"/>
  <c r="F15" i="12"/>
  <c r="F14" i="12"/>
  <c r="F13" i="12"/>
  <c r="F12" i="12"/>
  <c r="C19" i="14" l="1"/>
  <c r="C35" i="15" l="1"/>
  <c r="C34" i="15"/>
  <c r="C33" i="15"/>
  <c r="C30" i="15"/>
  <c r="C29" i="15"/>
  <c r="C28" i="15"/>
  <c r="C25" i="15"/>
  <c r="C24" i="15"/>
  <c r="C23" i="15"/>
  <c r="C22" i="15"/>
  <c r="C21" i="15"/>
  <c r="C20" i="15"/>
  <c r="C19" i="15"/>
  <c r="C18" i="15"/>
  <c r="C17" i="15"/>
  <c r="C16" i="15"/>
  <c r="C15" i="15"/>
  <c r="C14" i="15"/>
  <c r="C13" i="15"/>
  <c r="C12" i="15"/>
  <c r="C11" i="15"/>
  <c r="C10" i="15"/>
  <c r="C9" i="15"/>
  <c r="C8" i="15"/>
  <c r="C7" i="15"/>
  <c r="C6" i="15"/>
  <c r="B35" i="15"/>
  <c r="G79" i="15" s="1"/>
  <c r="B34" i="15"/>
  <c r="F79" i="15" s="1"/>
  <c r="B30" i="15"/>
  <c r="B29" i="15"/>
  <c r="B28" i="15"/>
  <c r="B10" i="15"/>
  <c r="B11" i="15"/>
  <c r="B6" i="15"/>
  <c r="C72" i="15"/>
  <c r="C81" i="15" s="1"/>
  <c r="B72" i="15"/>
  <c r="B81" i="15" s="1"/>
  <c r="B68" i="15"/>
  <c r="B52" i="15"/>
  <c r="C96" i="14"/>
  <c r="C79" i="14"/>
  <c r="C66" i="14"/>
  <c r="C53" i="14"/>
  <c r="C40" i="14"/>
  <c r="C36" i="7"/>
  <c r="B36" i="7"/>
  <c r="C32" i="7"/>
  <c r="C37" i="7" s="1"/>
  <c r="B32" i="7"/>
  <c r="B37" i="7" s="1"/>
  <c r="C27" i="7"/>
  <c r="B27" i="7"/>
  <c r="C26" i="7"/>
  <c r="B26" i="7"/>
  <c r="C21" i="7"/>
  <c r="B21" i="7"/>
  <c r="C13" i="7"/>
  <c r="B13" i="7"/>
  <c r="C8" i="7"/>
  <c r="C14" i="7" s="1"/>
  <c r="C39" i="7" s="1"/>
  <c r="C41" i="7" s="1"/>
  <c r="B8" i="7"/>
  <c r="B14" i="7" s="1"/>
  <c r="B39" i="7" s="1"/>
  <c r="B41" i="7" s="1"/>
  <c r="D36" i="6"/>
  <c r="C36" i="6"/>
  <c r="D31" i="6"/>
  <c r="D30" i="6" s="1"/>
  <c r="C31" i="6"/>
  <c r="C30" i="6" s="1"/>
  <c r="D22" i="6"/>
  <c r="D25" i="6" s="1"/>
  <c r="D27" i="6" s="1"/>
  <c r="C22" i="6"/>
  <c r="C25" i="6" s="1"/>
  <c r="C27" i="6" s="1"/>
  <c r="D82" i="5"/>
  <c r="C82" i="5"/>
  <c r="D69" i="5"/>
  <c r="C69" i="5"/>
  <c r="J67" i="5"/>
  <c r="D56" i="5"/>
  <c r="D70" i="5" s="1"/>
  <c r="D83" i="5" s="1"/>
  <c r="C56" i="5"/>
  <c r="C70" i="5" s="1"/>
  <c r="C83" i="5" s="1"/>
  <c r="D39" i="5"/>
  <c r="D38" i="5"/>
  <c r="C38" i="5"/>
  <c r="J36" i="5"/>
  <c r="D18" i="5"/>
  <c r="C18" i="5"/>
  <c r="C39" i="5" s="1"/>
  <c r="C694" i="12"/>
  <c r="L694" i="12" s="1"/>
  <c r="C688" i="12"/>
  <c r="L688" i="12" s="1"/>
  <c r="C677" i="12"/>
  <c r="L677" i="12" s="1"/>
  <c r="C665" i="12"/>
  <c r="L665" i="12" s="1"/>
  <c r="C660" i="12"/>
  <c r="L660" i="12" s="1"/>
  <c r="C644" i="12"/>
  <c r="L644" i="12" s="1"/>
  <c r="C631" i="12"/>
  <c r="L631" i="12" s="1"/>
  <c r="C623" i="12"/>
  <c r="L623" i="12" s="1"/>
  <c r="L600" i="12"/>
  <c r="C596" i="12"/>
  <c r="L596" i="12" s="1"/>
  <c r="D582" i="12"/>
  <c r="D581" i="12"/>
  <c r="D578" i="12"/>
  <c r="D576" i="12"/>
  <c r="C571" i="12"/>
  <c r="L571" i="12" s="1"/>
  <c r="K566" i="12"/>
  <c r="K565" i="12"/>
  <c r="L565" i="12" s="1"/>
  <c r="K564" i="12"/>
  <c r="K563" i="12"/>
  <c r="K562" i="12"/>
  <c r="L562" i="12" s="1"/>
  <c r="K561" i="12"/>
  <c r="L561" i="12" s="1"/>
  <c r="K560" i="12"/>
  <c r="K559" i="12"/>
  <c r="L559" i="12" s="1"/>
  <c r="K558" i="12"/>
  <c r="K557" i="12"/>
  <c r="K556" i="12"/>
  <c r="E553" i="12"/>
  <c r="L553" i="12" s="1"/>
  <c r="C538" i="12"/>
  <c r="C535" i="12"/>
  <c r="L535" i="12" s="1"/>
  <c r="C527" i="12"/>
  <c r="L527" i="12" s="1"/>
  <c r="C521" i="12"/>
  <c r="L521" i="12" s="1"/>
  <c r="C507" i="12"/>
  <c r="L507" i="12" s="1"/>
  <c r="C502" i="12"/>
  <c r="L502" i="12" s="1"/>
  <c r="C479" i="12"/>
  <c r="L479" i="12" s="1"/>
  <c r="C474" i="12"/>
  <c r="L474" i="12" s="1"/>
  <c r="C465" i="12"/>
  <c r="L465" i="12" s="1"/>
  <c r="C458" i="12"/>
  <c r="L458" i="12" s="1"/>
  <c r="C448" i="12"/>
  <c r="L448" i="12" s="1"/>
  <c r="C443" i="12"/>
  <c r="C437" i="12"/>
  <c r="C427" i="12"/>
  <c r="L427" i="12" s="1"/>
  <c r="C421" i="12"/>
  <c r="L421" i="12" s="1"/>
  <c r="C411" i="12"/>
  <c r="L411" i="12" s="1"/>
  <c r="C401" i="12"/>
  <c r="L401" i="12" s="1"/>
  <c r="C386" i="12"/>
  <c r="C385" i="12"/>
  <c r="C384" i="12"/>
  <c r="C383" i="12"/>
  <c r="D386" i="11" s="1"/>
  <c r="C508" i="10" s="1"/>
  <c r="G379" i="12"/>
  <c r="F379" i="12"/>
  <c r="E379" i="12"/>
  <c r="D379" i="12"/>
  <c r="H378" i="12"/>
  <c r="I378" i="12" s="1"/>
  <c r="H377" i="12"/>
  <c r="I377" i="12" s="1"/>
  <c r="H376" i="12"/>
  <c r="I376" i="12" s="1"/>
  <c r="I375" i="12"/>
  <c r="H375" i="12"/>
  <c r="H374" i="12"/>
  <c r="I374" i="12" s="1"/>
  <c r="G373" i="12"/>
  <c r="F373" i="12"/>
  <c r="E373" i="12"/>
  <c r="D373" i="12"/>
  <c r="H372" i="12"/>
  <c r="I372" i="12" s="1"/>
  <c r="H371" i="12"/>
  <c r="I371" i="12" s="1"/>
  <c r="H370" i="12"/>
  <c r="I370" i="12" s="1"/>
  <c r="H369" i="12"/>
  <c r="I369" i="12" s="1"/>
  <c r="G368" i="12"/>
  <c r="F368" i="12"/>
  <c r="E368" i="12"/>
  <c r="D368" i="12"/>
  <c r="H367" i="12"/>
  <c r="I367" i="12" s="1"/>
  <c r="H366" i="12"/>
  <c r="I366" i="12" s="1"/>
  <c r="H365" i="12"/>
  <c r="I365" i="12" s="1"/>
  <c r="H364" i="12"/>
  <c r="I364" i="12" s="1"/>
  <c r="H363" i="12"/>
  <c r="I363" i="12" s="1"/>
  <c r="H362" i="12"/>
  <c r="I362" i="12" s="1"/>
  <c r="H361" i="12"/>
  <c r="I361" i="12" s="1"/>
  <c r="H360" i="12"/>
  <c r="I360" i="12" s="1"/>
  <c r="D375" i="11" s="1"/>
  <c r="H359" i="12"/>
  <c r="I359" i="12" s="1"/>
  <c r="D374" i="11" s="1"/>
  <c r="H358" i="12"/>
  <c r="I358" i="12" s="1"/>
  <c r="H357" i="12"/>
  <c r="I357" i="12" s="1"/>
  <c r="D371" i="11" s="1"/>
  <c r="H356" i="12"/>
  <c r="I356" i="12" s="1"/>
  <c r="D370" i="11" s="1"/>
  <c r="C433" i="10" s="1"/>
  <c r="H355" i="12"/>
  <c r="I355" i="12" s="1"/>
  <c r="D369" i="11" s="1"/>
  <c r="C407" i="10" s="1"/>
  <c r="H354" i="12"/>
  <c r="I353" i="12"/>
  <c r="D367" i="11" s="1"/>
  <c r="C527" i="10" s="1"/>
  <c r="I352" i="12"/>
  <c r="E346" i="12"/>
  <c r="E343" i="12"/>
  <c r="E341" i="12"/>
  <c r="E338" i="12"/>
  <c r="E335" i="12"/>
  <c r="D347" i="11" s="1"/>
  <c r="E333" i="12"/>
  <c r="D355" i="11" s="1"/>
  <c r="E331" i="12"/>
  <c r="E324" i="12"/>
  <c r="E319" i="12"/>
  <c r="L319" i="12" s="1"/>
  <c r="E316" i="12"/>
  <c r="E313" i="12"/>
  <c r="D309" i="12"/>
  <c r="L308" i="12" s="1"/>
  <c r="C309" i="12"/>
  <c r="L309" i="12" s="1"/>
  <c r="E308" i="12"/>
  <c r="E307" i="12"/>
  <c r="E306" i="12"/>
  <c r="D339" i="11" s="1"/>
  <c r="C332" i="10" s="1"/>
  <c r="E305" i="12"/>
  <c r="D338" i="11" s="1"/>
  <c r="D579" i="12"/>
  <c r="L301" i="12"/>
  <c r="L302" i="12"/>
  <c r="E301" i="12"/>
  <c r="D336" i="11" s="1"/>
  <c r="C525" i="10" s="1"/>
  <c r="E300" i="12"/>
  <c r="D335" i="11" s="1"/>
  <c r="E299" i="12"/>
  <c r="E298" i="12"/>
  <c r="D295" i="12"/>
  <c r="C295" i="12"/>
  <c r="E294" i="12"/>
  <c r="E293" i="12"/>
  <c r="D331" i="11" s="1"/>
  <c r="C290" i="12"/>
  <c r="L290" i="12" s="1"/>
  <c r="C285" i="12"/>
  <c r="L285" i="12" s="1"/>
  <c r="C278" i="12"/>
  <c r="L278" i="12" s="1"/>
  <c r="C260" i="12"/>
  <c r="L260" i="12" s="1"/>
  <c r="C255" i="12"/>
  <c r="L255" i="12" s="1"/>
  <c r="C249" i="12"/>
  <c r="L249" i="12" s="1"/>
  <c r="C243" i="12"/>
  <c r="L243" i="12" s="1"/>
  <c r="C237" i="12"/>
  <c r="L237" i="12" s="1"/>
  <c r="L234" i="12"/>
  <c r="C231" i="12"/>
  <c r="C226" i="12"/>
  <c r="C218" i="12"/>
  <c r="C214" i="12"/>
  <c r="C208" i="12"/>
  <c r="L208" i="12" s="1"/>
  <c r="L203" i="12"/>
  <c r="C199" i="12"/>
  <c r="L199" i="12" s="1"/>
  <c r="C193" i="12"/>
  <c r="L193" i="12" s="1"/>
  <c r="C187" i="12"/>
  <c r="L187" i="12" s="1"/>
  <c r="C177" i="12"/>
  <c r="L177" i="12" s="1"/>
  <c r="C168" i="12"/>
  <c r="L168" i="12" s="1"/>
  <c r="C159" i="12"/>
  <c r="L159" i="12" s="1"/>
  <c r="C148" i="12"/>
  <c r="L148" i="12" s="1"/>
  <c r="C132" i="12"/>
  <c r="D227" i="11" s="1"/>
  <c r="C24" i="10" s="1"/>
  <c r="C131" i="12"/>
  <c r="C130" i="12"/>
  <c r="D225" i="11" s="1"/>
  <c r="C264" i="10" s="1"/>
  <c r="C127" i="12"/>
  <c r="L127" i="12" s="1"/>
  <c r="C118" i="12"/>
  <c r="L118" i="12" s="1"/>
  <c r="L116" i="12"/>
  <c r="I109" i="12"/>
  <c r="D202" i="11" s="1"/>
  <c r="G107" i="12"/>
  <c r="F107" i="12"/>
  <c r="E107" i="12"/>
  <c r="D199" i="11" s="1"/>
  <c r="D107" i="12"/>
  <c r="H106" i="12"/>
  <c r="I106" i="12" s="1"/>
  <c r="H105" i="12"/>
  <c r="I105" i="12" s="1"/>
  <c r="H104" i="12"/>
  <c r="I104" i="12" s="1"/>
  <c r="H103" i="12"/>
  <c r="G102" i="12"/>
  <c r="F102" i="12"/>
  <c r="E102" i="12"/>
  <c r="D102" i="12"/>
  <c r="H101" i="12"/>
  <c r="I101" i="12" s="1"/>
  <c r="H100" i="12"/>
  <c r="I100" i="12" s="1"/>
  <c r="H99" i="12"/>
  <c r="I99" i="12" s="1"/>
  <c r="H98" i="12"/>
  <c r="G97" i="12"/>
  <c r="D197" i="11" s="1"/>
  <c r="C382" i="10" s="1"/>
  <c r="B46" i="14" s="1"/>
  <c r="F97" i="12"/>
  <c r="E97" i="12"/>
  <c r="D196" i="11" s="1"/>
  <c r="C452" i="10" s="1"/>
  <c r="B58" i="14" s="1"/>
  <c r="D97" i="12"/>
  <c r="H96" i="12"/>
  <c r="I96" i="12" s="1"/>
  <c r="H95" i="12"/>
  <c r="I95" i="12" s="1"/>
  <c r="H94" i="12"/>
  <c r="I94" i="12" s="1"/>
  <c r="H93" i="12"/>
  <c r="H92" i="12"/>
  <c r="I92" i="12" s="1"/>
  <c r="H91" i="12"/>
  <c r="I91" i="12" s="1"/>
  <c r="D193" i="11" s="1"/>
  <c r="H90" i="12"/>
  <c r="I90" i="12" s="1"/>
  <c r="H89" i="12"/>
  <c r="I89" i="12" s="1"/>
  <c r="H88" i="12"/>
  <c r="I88" i="12" s="1"/>
  <c r="H87" i="12"/>
  <c r="I87" i="12" s="1"/>
  <c r="H86" i="12"/>
  <c r="I86" i="12" s="1"/>
  <c r="D184" i="11" s="1"/>
  <c r="H85" i="12"/>
  <c r="I85" i="12" s="1"/>
  <c r="D183" i="11" s="1"/>
  <c r="C260" i="10" s="1"/>
  <c r="H84" i="12"/>
  <c r="I84" i="12" s="1"/>
  <c r="D182" i="11" s="1"/>
  <c r="C322" i="10" s="1"/>
  <c r="H83" i="12"/>
  <c r="I83" i="12" s="1"/>
  <c r="D181" i="11" s="1"/>
  <c r="C80" i="12"/>
  <c r="D72" i="12"/>
  <c r="C72" i="12"/>
  <c r="E71" i="12"/>
  <c r="E70" i="12"/>
  <c r="D175" i="11" s="1"/>
  <c r="C298" i="10" s="1"/>
  <c r="E69" i="12"/>
  <c r="D174" i="11" s="1"/>
  <c r="C377" i="10" s="1"/>
  <c r="E68" i="12"/>
  <c r="D65" i="12"/>
  <c r="L64" i="12" s="1"/>
  <c r="C65" i="12"/>
  <c r="L65" i="12" s="1"/>
  <c r="E64" i="12"/>
  <c r="D172" i="11" s="1"/>
  <c r="E63" i="12"/>
  <c r="D171" i="11" s="1"/>
  <c r="E62" i="12"/>
  <c r="D170" i="11" s="1"/>
  <c r="E61" i="12"/>
  <c r="D169" i="11" s="1"/>
  <c r="C58" i="12"/>
  <c r="L58" i="12" s="1"/>
  <c r="C52" i="12"/>
  <c r="L52" i="12" s="1"/>
  <c r="C46" i="12"/>
  <c r="L46" i="12" s="1"/>
  <c r="C40" i="12"/>
  <c r="L40" i="12" s="1"/>
  <c r="C32" i="12"/>
  <c r="L32" i="12" s="1"/>
  <c r="E27" i="12"/>
  <c r="D27" i="12"/>
  <c r="C27" i="12"/>
  <c r="F26" i="12"/>
  <c r="F25" i="12"/>
  <c r="F24" i="12"/>
  <c r="F9" i="12"/>
  <c r="E9" i="12"/>
  <c r="D9" i="12"/>
  <c r="C9" i="12"/>
  <c r="L8" i="12" s="1"/>
  <c r="D491" i="11"/>
  <c r="D490" i="11"/>
  <c r="D489" i="11"/>
  <c r="D488" i="11"/>
  <c r="D487" i="11"/>
  <c r="D486" i="11"/>
  <c r="C643" i="10" s="1"/>
  <c r="D485" i="11"/>
  <c r="C871" i="10" s="1"/>
  <c r="D484" i="11"/>
  <c r="D483" i="11"/>
  <c r="D482" i="11"/>
  <c r="C313" i="10" s="1"/>
  <c r="D481" i="11"/>
  <c r="D480" i="11"/>
  <c r="D479" i="11"/>
  <c r="D478" i="11"/>
  <c r="D477" i="11"/>
  <c r="D476" i="11"/>
  <c r="D475" i="11"/>
  <c r="D474" i="11"/>
  <c r="D473" i="11"/>
  <c r="D472" i="11"/>
  <c r="D471" i="11"/>
  <c r="D470" i="11"/>
  <c r="C560" i="10" s="1"/>
  <c r="B90" i="14" s="1"/>
  <c r="D469" i="11"/>
  <c r="D468" i="11"/>
  <c r="D467" i="11"/>
  <c r="D466" i="11"/>
  <c r="C857" i="10" s="1"/>
  <c r="D465" i="11"/>
  <c r="D464" i="11"/>
  <c r="C856" i="10" s="1"/>
  <c r="D463" i="11"/>
  <c r="D462" i="11"/>
  <c r="D461" i="11"/>
  <c r="D460" i="11"/>
  <c r="D459" i="11"/>
  <c r="D458" i="11"/>
  <c r="C869" i="10" s="1"/>
  <c r="D457" i="11"/>
  <c r="D456" i="11"/>
  <c r="D455" i="11"/>
  <c r="D454" i="11"/>
  <c r="C434" i="10" s="1"/>
  <c r="D453" i="11"/>
  <c r="D452" i="11"/>
  <c r="D451" i="11"/>
  <c r="D450" i="11"/>
  <c r="D449" i="11"/>
  <c r="C471" i="10" s="1"/>
  <c r="D448" i="11"/>
  <c r="D447" i="11"/>
  <c r="D446" i="11"/>
  <c r="C435" i="10" s="1"/>
  <c r="D445" i="11"/>
  <c r="D444" i="11"/>
  <c r="D443" i="11"/>
  <c r="D442" i="11"/>
  <c r="C835" i="10" s="1"/>
  <c r="D441" i="11"/>
  <c r="D440" i="11"/>
  <c r="C832" i="10" s="1"/>
  <c r="D439" i="11"/>
  <c r="C831" i="10" s="1"/>
  <c r="D438" i="11"/>
  <c r="C724" i="10" s="1"/>
  <c r="D437" i="11"/>
  <c r="C855" i="10" s="1"/>
  <c r="D436" i="11"/>
  <c r="C850" i="10" s="1"/>
  <c r="D435" i="11"/>
  <c r="D434" i="11"/>
  <c r="C851" i="10" s="1"/>
  <c r="D433" i="11"/>
  <c r="D432" i="11"/>
  <c r="C853" i="10" s="1"/>
  <c r="D431" i="11"/>
  <c r="D430" i="11"/>
  <c r="C848" i="10" s="1"/>
  <c r="D429" i="11"/>
  <c r="D428" i="11"/>
  <c r="C847" i="10" s="1"/>
  <c r="D427" i="11"/>
  <c r="D426" i="11"/>
  <c r="D425" i="11"/>
  <c r="C494" i="10" s="1"/>
  <c r="B71" i="14" s="1"/>
  <c r="D424" i="11"/>
  <c r="D423" i="11"/>
  <c r="D422" i="11"/>
  <c r="C592" i="10" s="1"/>
  <c r="D421" i="11"/>
  <c r="D420" i="11"/>
  <c r="D419" i="11"/>
  <c r="D418" i="11"/>
  <c r="D417" i="11"/>
  <c r="D416" i="11"/>
  <c r="D415" i="11"/>
  <c r="D414" i="11"/>
  <c r="D413" i="11"/>
  <c r="C534" i="10" s="1"/>
  <c r="D412" i="11"/>
  <c r="D411" i="11"/>
  <c r="D410" i="11"/>
  <c r="D409" i="11"/>
  <c r="D408" i="11"/>
  <c r="D407" i="11"/>
  <c r="D406" i="11"/>
  <c r="D405" i="11"/>
  <c r="D404" i="11"/>
  <c r="D403" i="11"/>
  <c r="D402" i="11"/>
  <c r="D401" i="11"/>
  <c r="C482" i="10" s="1"/>
  <c r="D400" i="11"/>
  <c r="D399" i="11"/>
  <c r="D398" i="11"/>
  <c r="C511" i="10" s="1"/>
  <c r="D397" i="11"/>
  <c r="D396" i="11"/>
  <c r="D395" i="11"/>
  <c r="D394" i="11"/>
  <c r="D393" i="11"/>
  <c r="D392" i="11"/>
  <c r="D391" i="11"/>
  <c r="C830" i="10" s="1"/>
  <c r="D390" i="11"/>
  <c r="C829" i="10" s="1"/>
  <c r="D389" i="11"/>
  <c r="C563" i="10" s="1"/>
  <c r="D388" i="11"/>
  <c r="D387" i="11"/>
  <c r="D385" i="11"/>
  <c r="C858" i="10" s="1"/>
  <c r="D384" i="11"/>
  <c r="D383" i="11"/>
  <c r="C845" i="10" s="1"/>
  <c r="D382" i="11"/>
  <c r="D380" i="11"/>
  <c r="C843" i="10" s="1"/>
  <c r="D379" i="11"/>
  <c r="C842" i="10" s="1"/>
  <c r="D377" i="11"/>
  <c r="D376" i="11"/>
  <c r="D373" i="11"/>
  <c r="D372" i="11"/>
  <c r="C838" i="10" s="1"/>
  <c r="D366" i="11"/>
  <c r="D363" i="11"/>
  <c r="C822" i="10" s="1"/>
  <c r="D362" i="11"/>
  <c r="C827" i="10" s="1"/>
  <c r="D361" i="11"/>
  <c r="C826" i="10" s="1"/>
  <c r="D360" i="11"/>
  <c r="D359" i="11"/>
  <c r="D358" i="11"/>
  <c r="C823" i="10" s="1"/>
  <c r="D357" i="11"/>
  <c r="D356" i="11"/>
  <c r="D354" i="11"/>
  <c r="D353" i="11"/>
  <c r="C820" i="10" s="1"/>
  <c r="D352" i="11"/>
  <c r="C572" i="10" s="1"/>
  <c r="D351" i="11"/>
  <c r="D350" i="11"/>
  <c r="D349" i="11"/>
  <c r="C817" i="10" s="1"/>
  <c r="D348" i="11"/>
  <c r="C816" i="10" s="1"/>
  <c r="D346" i="11"/>
  <c r="D345" i="11"/>
  <c r="D344" i="11"/>
  <c r="C814" i="10" s="1"/>
  <c r="D343" i="11"/>
  <c r="C813" i="10" s="1"/>
  <c r="D342" i="11"/>
  <c r="C812" i="10" s="1"/>
  <c r="D341" i="11"/>
  <c r="C809" i="10" s="1"/>
  <c r="D340" i="11"/>
  <c r="D334" i="11"/>
  <c r="D333" i="11"/>
  <c r="D332" i="11"/>
  <c r="C403" i="10" s="1"/>
  <c r="D330" i="11"/>
  <c r="D329" i="11"/>
  <c r="D328" i="11"/>
  <c r="D327" i="11"/>
  <c r="D326" i="11"/>
  <c r="C587" i="10" s="1"/>
  <c r="D325" i="11"/>
  <c r="D324" i="11"/>
  <c r="D320" i="11"/>
  <c r="D319" i="11"/>
  <c r="C782" i="10" s="1"/>
  <c r="D318" i="11"/>
  <c r="C739" i="10" s="1"/>
  <c r="D317" i="11"/>
  <c r="D316" i="11"/>
  <c r="C780" i="10" s="1"/>
  <c r="D315" i="11"/>
  <c r="C798" i="10" s="1"/>
  <c r="D314" i="11"/>
  <c r="D313" i="11"/>
  <c r="D312" i="11"/>
  <c r="D311" i="11"/>
  <c r="C385" i="10" s="1"/>
  <c r="D310" i="11"/>
  <c r="D309" i="11"/>
  <c r="D308" i="11"/>
  <c r="D307" i="11"/>
  <c r="D306" i="11"/>
  <c r="C774" i="10" s="1"/>
  <c r="D305" i="11"/>
  <c r="D304" i="11"/>
  <c r="D303" i="11"/>
  <c r="D302" i="11"/>
  <c r="D301" i="11"/>
  <c r="D300" i="11"/>
  <c r="D299" i="11"/>
  <c r="C399" i="10" s="1"/>
  <c r="D298" i="11"/>
  <c r="D297" i="11"/>
  <c r="D296" i="11"/>
  <c r="D295" i="11"/>
  <c r="D294" i="11"/>
  <c r="D293" i="11"/>
  <c r="D292" i="11"/>
  <c r="C565" i="10" s="1"/>
  <c r="D291" i="11"/>
  <c r="D290" i="11"/>
  <c r="D289" i="11"/>
  <c r="D288" i="11"/>
  <c r="D287" i="11"/>
  <c r="D286" i="11"/>
  <c r="D285" i="11"/>
  <c r="D284" i="11"/>
  <c r="D283" i="11" s="1"/>
  <c r="C393" i="10" s="1"/>
  <c r="D281" i="11"/>
  <c r="D280" i="11"/>
  <c r="D279" i="11"/>
  <c r="D278" i="11"/>
  <c r="C314" i="10" s="1"/>
  <c r="D277" i="11"/>
  <c r="D276" i="11"/>
  <c r="D275" i="11"/>
  <c r="D274" i="11"/>
  <c r="C412" i="10" s="1"/>
  <c r="D273" i="11"/>
  <c r="D272" i="11"/>
  <c r="D271" i="11"/>
  <c r="D270" i="11"/>
  <c r="D269" i="11"/>
  <c r="D268" i="11"/>
  <c r="D267" i="11"/>
  <c r="D266" i="11"/>
  <c r="C235" i="10" s="1"/>
  <c r="D265" i="11"/>
  <c r="D264" i="11"/>
  <c r="D263" i="11"/>
  <c r="D262" i="11"/>
  <c r="C231" i="10" s="1"/>
  <c r="D261" i="11"/>
  <c r="D260" i="11"/>
  <c r="D259" i="11"/>
  <c r="D258" i="11"/>
  <c r="D257" i="11"/>
  <c r="C779" i="10" s="1"/>
  <c r="D256" i="11"/>
  <c r="C778" i="10" s="1"/>
  <c r="D255" i="11"/>
  <c r="D254" i="11"/>
  <c r="C455" i="10" s="1"/>
  <c r="B60" i="14" s="1"/>
  <c r="D253" i="11"/>
  <c r="D252" i="11"/>
  <c r="D251" i="11"/>
  <c r="D250" i="11"/>
  <c r="C247" i="10" s="1"/>
  <c r="D249" i="11"/>
  <c r="D248" i="11"/>
  <c r="D247" i="11"/>
  <c r="D246" i="11"/>
  <c r="D245" i="11"/>
  <c r="D244" i="11"/>
  <c r="D243" i="11"/>
  <c r="D242" i="11"/>
  <c r="C293" i="10" s="1"/>
  <c r="D241" i="11"/>
  <c r="D240" i="11"/>
  <c r="D239" i="11"/>
  <c r="C777" i="10" s="1"/>
  <c r="D238" i="11"/>
  <c r="C776" i="10" s="1"/>
  <c r="D237" i="11"/>
  <c r="C775" i="10" s="1"/>
  <c r="D236" i="11"/>
  <c r="D235" i="11"/>
  <c r="D234" i="11"/>
  <c r="D233" i="11"/>
  <c r="C558" i="10" s="1"/>
  <c r="D232" i="11"/>
  <c r="D231" i="11"/>
  <c r="D230" i="11"/>
  <c r="C384" i="10" s="1"/>
  <c r="D229" i="11"/>
  <c r="D228" i="11"/>
  <c r="D224" i="11"/>
  <c r="C363" i="10" s="1"/>
  <c r="D223" i="11"/>
  <c r="D222" i="11"/>
  <c r="D221" i="11"/>
  <c r="D220" i="11"/>
  <c r="D219" i="11"/>
  <c r="D218" i="11"/>
  <c r="C794" i="10" s="1"/>
  <c r="D217" i="11"/>
  <c r="C585" i="10" s="1"/>
  <c r="D216" i="11"/>
  <c r="D215" i="11"/>
  <c r="D214" i="11"/>
  <c r="D213" i="11"/>
  <c r="D212" i="11"/>
  <c r="C737" i="10" s="1"/>
  <c r="D211" i="11"/>
  <c r="D210" i="11"/>
  <c r="C735" i="10" s="1"/>
  <c r="D209" i="11"/>
  <c r="C734" i="10" s="1"/>
  <c r="D208" i="11"/>
  <c r="C733" i="10" s="1"/>
  <c r="D207" i="11"/>
  <c r="D206" i="11"/>
  <c r="C731" i="10" s="1"/>
  <c r="D205" i="11"/>
  <c r="C730" i="10" s="1"/>
  <c r="D204" i="11"/>
  <c r="D200" i="11"/>
  <c r="C771" i="10" s="1"/>
  <c r="D195" i="11"/>
  <c r="C769" i="10" s="1"/>
  <c r="D194" i="11"/>
  <c r="C768" i="10" s="1"/>
  <c r="D192" i="11"/>
  <c r="C766" i="10" s="1"/>
  <c r="D191" i="11"/>
  <c r="D190" i="11"/>
  <c r="C764" i="10" s="1"/>
  <c r="D189" i="11"/>
  <c r="C763" i="10" s="1"/>
  <c r="D188" i="11"/>
  <c r="D187" i="11"/>
  <c r="D186" i="11"/>
  <c r="C762" i="10" s="1"/>
  <c r="D185" i="11"/>
  <c r="D180" i="11"/>
  <c r="C302" i="10" s="1"/>
  <c r="D179" i="11"/>
  <c r="D178" i="11"/>
  <c r="D177" i="11"/>
  <c r="D176" i="11"/>
  <c r="D173" i="11"/>
  <c r="C796" i="10" s="1"/>
  <c r="D168" i="11"/>
  <c r="D167" i="11"/>
  <c r="C754" i="10" s="1"/>
  <c r="D166" i="11"/>
  <c r="C753" i="10" s="1"/>
  <c r="D165" i="11"/>
  <c r="D164" i="11"/>
  <c r="C755" i="10" s="1"/>
  <c r="D163" i="11"/>
  <c r="D162" i="11"/>
  <c r="D161" i="11"/>
  <c r="C752" i="10" s="1"/>
  <c r="D160" i="11"/>
  <c r="D159" i="11"/>
  <c r="C751" i="10" s="1"/>
  <c r="D158" i="11"/>
  <c r="D157" i="11"/>
  <c r="D156" i="11"/>
  <c r="D155" i="11"/>
  <c r="D154" i="11"/>
  <c r="D153" i="11"/>
  <c r="D152" i="11"/>
  <c r="C873" i="10" s="1"/>
  <c r="D151" i="11"/>
  <c r="D150" i="11"/>
  <c r="C456" i="10" s="1"/>
  <c r="B61" i="14" s="1"/>
  <c r="D149" i="11"/>
  <c r="C872" i="10" s="1"/>
  <c r="D148" i="11"/>
  <c r="C749" i="10" s="1"/>
  <c r="D142" i="11"/>
  <c r="C859" i="10" s="1"/>
  <c r="D141" i="11"/>
  <c r="D140" i="11"/>
  <c r="D139" i="11"/>
  <c r="D138" i="11"/>
  <c r="D137" i="11"/>
  <c r="D136" i="11"/>
  <c r="D135" i="11"/>
  <c r="D134" i="11"/>
  <c r="C155" i="10" s="1"/>
  <c r="D133" i="11"/>
  <c r="D132" i="11"/>
  <c r="D131" i="11"/>
  <c r="D130" i="11"/>
  <c r="D129" i="11"/>
  <c r="D128" i="11"/>
  <c r="D127" i="11"/>
  <c r="C684" i="10" s="1"/>
  <c r="D126" i="11"/>
  <c r="C683" i="10" s="1"/>
  <c r="D125" i="11"/>
  <c r="D124" i="11"/>
  <c r="C866" i="10" s="1"/>
  <c r="D123" i="11"/>
  <c r="D122" i="11"/>
  <c r="D121" i="11"/>
  <c r="C865" i="10" s="1"/>
  <c r="D120" i="11"/>
  <c r="D119" i="11"/>
  <c r="D118" i="11"/>
  <c r="D117" i="11"/>
  <c r="D116" i="11"/>
  <c r="D115" i="11"/>
  <c r="C676" i="10" s="1"/>
  <c r="D114" i="11"/>
  <c r="C789" i="10" s="1"/>
  <c r="D113" i="11"/>
  <c r="C740" i="10" s="1"/>
  <c r="D112" i="11"/>
  <c r="D111" i="11"/>
  <c r="C629" i="10" s="1"/>
  <c r="D110" i="11"/>
  <c r="C574" i="10" s="1"/>
  <c r="D109" i="11"/>
  <c r="D108" i="11"/>
  <c r="C355" i="10" s="1"/>
  <c r="D107" i="11"/>
  <c r="D106" i="11"/>
  <c r="C625" i="10" s="1"/>
  <c r="D105" i="11"/>
  <c r="D104" i="11"/>
  <c r="D103" i="11"/>
  <c r="C788" i="10" s="1"/>
  <c r="D102" i="11"/>
  <c r="C622" i="10" s="1"/>
  <c r="D101" i="11"/>
  <c r="C787" i="10" s="1"/>
  <c r="D100" i="11"/>
  <c r="D99" i="11"/>
  <c r="C616" i="10" s="1"/>
  <c r="D98" i="11"/>
  <c r="C615" i="10" s="1"/>
  <c r="D97" i="11"/>
  <c r="D96" i="11"/>
  <c r="C613" i="10" s="1"/>
  <c r="D95" i="11"/>
  <c r="D94" i="11"/>
  <c r="C785" i="10" s="1"/>
  <c r="D93" i="11"/>
  <c r="C784" i="10" s="1"/>
  <c r="D92" i="11"/>
  <c r="D91" i="11"/>
  <c r="C692" i="10" s="1"/>
  <c r="D90" i="11"/>
  <c r="C691" i="10" s="1"/>
  <c r="D89" i="11"/>
  <c r="D88" i="11"/>
  <c r="C689" i="10" s="1"/>
  <c r="D87" i="11"/>
  <c r="C688" i="10" s="1"/>
  <c r="D86" i="11"/>
  <c r="C716" i="10" s="1"/>
  <c r="D85" i="11"/>
  <c r="D84" i="11"/>
  <c r="C441" i="10" s="1"/>
  <c r="D83" i="11"/>
  <c r="D82" i="11"/>
  <c r="D81" i="11"/>
  <c r="D80" i="11"/>
  <c r="D79" i="11"/>
  <c r="C516" i="10" s="1"/>
  <c r="D78" i="11"/>
  <c r="D77" i="11"/>
  <c r="D76" i="11"/>
  <c r="D75" i="11"/>
  <c r="C713" i="10" s="1"/>
  <c r="D74" i="11"/>
  <c r="C291" i="10" s="1"/>
  <c r="D73" i="11"/>
  <c r="D72" i="11"/>
  <c r="C710" i="10" s="1"/>
  <c r="D71" i="11"/>
  <c r="D70" i="11"/>
  <c r="D69" i="11"/>
  <c r="D68" i="11"/>
  <c r="C706" i="10" s="1"/>
  <c r="D67" i="11"/>
  <c r="C705" i="10" s="1"/>
  <c r="D66" i="11"/>
  <c r="C704" i="10" s="1"/>
  <c r="D65" i="11"/>
  <c r="D64" i="11"/>
  <c r="D63" i="11"/>
  <c r="C701" i="10" s="1"/>
  <c r="D62" i="11"/>
  <c r="D61" i="11"/>
  <c r="C868" i="10" s="1"/>
  <c r="D60" i="11"/>
  <c r="C867" i="10" s="1"/>
  <c r="D59" i="11"/>
  <c r="D58" i="11"/>
  <c r="D57" i="11"/>
  <c r="D56" i="11"/>
  <c r="D55" i="11"/>
  <c r="D53" i="11"/>
  <c r="D52" i="11"/>
  <c r="D50" i="11"/>
  <c r="D49" i="11"/>
  <c r="C669" i="10" s="1"/>
  <c r="D48" i="11"/>
  <c r="C660" i="10" s="1"/>
  <c r="D47" i="11"/>
  <c r="D46" i="11"/>
  <c r="C651" i="10" s="1"/>
  <c r="D45" i="11"/>
  <c r="D44" i="11"/>
  <c r="D42" i="11"/>
  <c r="D41" i="11"/>
  <c r="D40" i="11"/>
  <c r="C668" i="10" s="1"/>
  <c r="D39" i="11"/>
  <c r="C659" i="10" s="1"/>
  <c r="D38" i="11"/>
  <c r="D37" i="11"/>
  <c r="D36" i="11"/>
  <c r="C640" i="10" s="1"/>
  <c r="D35" i="11"/>
  <c r="C134" i="10" s="1"/>
  <c r="D33" i="11"/>
  <c r="D32" i="11"/>
  <c r="C342" i="10" s="1"/>
  <c r="D31" i="11"/>
  <c r="C658" i="10" s="1"/>
  <c r="D30" i="11"/>
  <c r="D29" i="11"/>
  <c r="D28" i="11"/>
  <c r="D27" i="11"/>
  <c r="D26" i="11"/>
  <c r="D25" i="11"/>
  <c r="D23" i="11"/>
  <c r="D22" i="11"/>
  <c r="D21" i="11"/>
  <c r="C339" i="10" s="1"/>
  <c r="D20" i="11"/>
  <c r="D19" i="11"/>
  <c r="D18" i="11"/>
  <c r="C648" i="10" s="1"/>
  <c r="D17" i="11"/>
  <c r="D16" i="11"/>
  <c r="D15" i="11"/>
  <c r="D14" i="11"/>
  <c r="D13" i="11"/>
  <c r="C665" i="10" s="1"/>
  <c r="D12" i="11"/>
  <c r="D11" i="11"/>
  <c r="D10" i="11"/>
  <c r="C647" i="10" s="1"/>
  <c r="D9" i="11"/>
  <c r="C333" i="10" s="1"/>
  <c r="D8" i="11"/>
  <c r="D7" i="11"/>
  <c r="C864" i="10" s="1"/>
  <c r="D6" i="11"/>
  <c r="C674" i="10" s="1"/>
  <c r="D5" i="11"/>
  <c r="D4" i="11"/>
  <c r="C870" i="10"/>
  <c r="C854" i="10"/>
  <c r="C852" i="10"/>
  <c r="C849" i="10"/>
  <c r="C846" i="10"/>
  <c r="C844" i="10"/>
  <c r="C839" i="10"/>
  <c r="C834" i="10"/>
  <c r="C825" i="10"/>
  <c r="C824" i="10"/>
  <c r="C819" i="10"/>
  <c r="C818" i="10"/>
  <c r="C811" i="10"/>
  <c r="C808" i="10"/>
  <c r="C807" i="10"/>
  <c r="C806" i="10"/>
  <c r="C797" i="10"/>
  <c r="C795" i="10"/>
  <c r="C791" i="10"/>
  <c r="C790" i="10"/>
  <c r="C783" i="10"/>
  <c r="C781" i="10"/>
  <c r="C773" i="10"/>
  <c r="C772" i="10"/>
  <c r="C765" i="10"/>
  <c r="C761" i="10"/>
  <c r="C750" i="10"/>
  <c r="C743" i="10"/>
  <c r="C742" i="10"/>
  <c r="C741" i="10"/>
  <c r="C738" i="10"/>
  <c r="C736" i="10"/>
  <c r="C732" i="10"/>
  <c r="C725" i="10"/>
  <c r="C720" i="10"/>
  <c r="C722" i="10" s="1"/>
  <c r="C58" i="3" s="1"/>
  <c r="B20" i="15" s="1"/>
  <c r="C715" i="10"/>
  <c r="C711" i="10"/>
  <c r="C709" i="10"/>
  <c r="C708" i="10"/>
  <c r="C707" i="10"/>
  <c r="C703" i="10"/>
  <c r="C702" i="10"/>
  <c r="C696" i="10"/>
  <c r="C690" i="10"/>
  <c r="C682" i="10"/>
  <c r="C678" i="10"/>
  <c r="C677" i="10"/>
  <c r="C675" i="10"/>
  <c r="C670" i="10"/>
  <c r="C657" i="10"/>
  <c r="C656" i="10"/>
  <c r="C652" i="10"/>
  <c r="C650" i="10"/>
  <c r="C649" i="10"/>
  <c r="C642" i="10"/>
  <c r="C641" i="10"/>
  <c r="C639" i="10"/>
  <c r="C638" i="10"/>
  <c r="C633" i="10"/>
  <c r="C632" i="10"/>
  <c r="C630" i="10"/>
  <c r="C628" i="10"/>
  <c r="C626" i="10"/>
  <c r="C624" i="10"/>
  <c r="C623" i="10"/>
  <c r="C618" i="10"/>
  <c r="C617" i="10"/>
  <c r="C614" i="10"/>
  <c r="C612" i="10"/>
  <c r="C611" i="10"/>
  <c r="C610" i="10"/>
  <c r="C609" i="10"/>
  <c r="C603" i="10"/>
  <c r="C589" i="10"/>
  <c r="C588" i="10"/>
  <c r="C584" i="10"/>
  <c r="C577" i="10"/>
  <c r="C576" i="10"/>
  <c r="C575" i="10"/>
  <c r="C573" i="10"/>
  <c r="C571" i="10"/>
  <c r="C569" i="10"/>
  <c r="C568" i="10"/>
  <c r="C567" i="10"/>
  <c r="C564" i="10"/>
  <c r="C562" i="10"/>
  <c r="C561" i="10"/>
  <c r="C559" i="10"/>
  <c r="C557" i="10"/>
  <c r="C556" i="10"/>
  <c r="C555" i="10"/>
  <c r="B88" i="14" s="1"/>
  <c r="C554" i="10"/>
  <c r="C553" i="10"/>
  <c r="C552" i="10"/>
  <c r="B86" i="14" s="1"/>
  <c r="C551" i="10"/>
  <c r="C550" i="10"/>
  <c r="C549" i="10"/>
  <c r="C548" i="10"/>
  <c r="B84" i="14" s="1"/>
  <c r="C547" i="10"/>
  <c r="B83" i="14" s="1"/>
  <c r="C541" i="10"/>
  <c r="C540" i="10"/>
  <c r="C539" i="10"/>
  <c r="C538" i="10"/>
  <c r="C537" i="10"/>
  <c r="C536" i="10"/>
  <c r="C535" i="10"/>
  <c r="C533" i="10"/>
  <c r="C532" i="10"/>
  <c r="C530" i="10"/>
  <c r="C529" i="10"/>
  <c r="C528" i="10"/>
  <c r="C526" i="10"/>
  <c r="C524" i="10"/>
  <c r="C523" i="10"/>
  <c r="C517" i="10"/>
  <c r="C515" i="10"/>
  <c r="C514" i="10"/>
  <c r="C513" i="10"/>
  <c r="C512" i="10"/>
  <c r="C510" i="10"/>
  <c r="C509" i="10"/>
  <c r="C507" i="10"/>
  <c r="C506" i="10"/>
  <c r="C505" i="10"/>
  <c r="C499" i="10"/>
  <c r="B75" i="14" s="1"/>
  <c r="C498" i="10"/>
  <c r="C497" i="10"/>
  <c r="C496" i="10"/>
  <c r="B73" i="14" s="1"/>
  <c r="C495" i="10"/>
  <c r="B72" i="14" s="1"/>
  <c r="C493" i="10"/>
  <c r="B70" i="14" s="1"/>
  <c r="C487" i="10"/>
  <c r="C486" i="10"/>
  <c r="C485" i="10"/>
  <c r="C484" i="10"/>
  <c r="C483" i="10"/>
  <c r="C481" i="10"/>
  <c r="C475" i="10"/>
  <c r="C474" i="10"/>
  <c r="C473" i="10"/>
  <c r="C472" i="10"/>
  <c r="C470" i="10"/>
  <c r="C469" i="10"/>
  <c r="C468" i="10"/>
  <c r="C467" i="10"/>
  <c r="C466" i="10"/>
  <c r="C465" i="10"/>
  <c r="C464" i="10"/>
  <c r="C463" i="10"/>
  <c r="C457" i="10"/>
  <c r="B62" i="14" s="1"/>
  <c r="C454" i="10"/>
  <c r="C453" i="10"/>
  <c r="C451" i="10"/>
  <c r="B57" i="14" s="1"/>
  <c r="C449" i="10"/>
  <c r="C442" i="10"/>
  <c r="C440" i="10"/>
  <c r="C439" i="10"/>
  <c r="C438" i="10"/>
  <c r="C437" i="10"/>
  <c r="C436" i="10"/>
  <c r="C432" i="10"/>
  <c r="C431" i="10"/>
  <c r="C430" i="10"/>
  <c r="C429" i="10"/>
  <c r="C428" i="10"/>
  <c r="C427" i="10"/>
  <c r="C426" i="10"/>
  <c r="C425" i="10"/>
  <c r="C424" i="10"/>
  <c r="C423" i="10"/>
  <c r="C422" i="10"/>
  <c r="C416" i="10"/>
  <c r="C415" i="10"/>
  <c r="C414" i="10"/>
  <c r="C413" i="10"/>
  <c r="C411" i="10"/>
  <c r="C410" i="10"/>
  <c r="C409" i="10"/>
  <c r="C408" i="10"/>
  <c r="C406" i="10"/>
  <c r="C405" i="10"/>
  <c r="C404" i="10"/>
  <c r="C402" i="10"/>
  <c r="C401" i="10"/>
  <c r="C400" i="10"/>
  <c r="C398" i="10"/>
  <c r="C397" i="10"/>
  <c r="C396" i="10"/>
  <c r="C395" i="10"/>
  <c r="C394" i="10"/>
  <c r="C392" i="10"/>
  <c r="C387" i="10"/>
  <c r="B49" i="14" s="1"/>
  <c r="C386" i="10"/>
  <c r="B48" i="14" s="1"/>
  <c r="C381" i="10"/>
  <c r="B45" i="14" s="1"/>
  <c r="C380" i="10"/>
  <c r="C379" i="10"/>
  <c r="C378" i="10"/>
  <c r="C374" i="10"/>
  <c r="C367" i="10"/>
  <c r="C366" i="10"/>
  <c r="C365" i="10"/>
  <c r="C364" i="10"/>
  <c r="C362" i="10"/>
  <c r="C361" i="10"/>
  <c r="C360" i="10"/>
  <c r="C359" i="10"/>
  <c r="C358" i="10"/>
  <c r="C357" i="10"/>
  <c r="C356" i="10"/>
  <c r="C354" i="10"/>
  <c r="C353" i="10"/>
  <c r="C352" i="10"/>
  <c r="C351" i="10"/>
  <c r="C350" i="10"/>
  <c r="C349" i="10"/>
  <c r="C348" i="10"/>
  <c r="C346" i="10"/>
  <c r="C345" i="10"/>
  <c r="C344" i="10"/>
  <c r="C343" i="10"/>
  <c r="C341" i="10"/>
  <c r="C340" i="10"/>
  <c r="C338" i="10"/>
  <c r="C337" i="10"/>
  <c r="C336" i="10"/>
  <c r="C335" i="10"/>
  <c r="C334" i="10"/>
  <c r="C331" i="10"/>
  <c r="C330" i="10"/>
  <c r="C329" i="10"/>
  <c r="C328" i="10"/>
  <c r="C327" i="10"/>
  <c r="C325" i="10"/>
  <c r="C324" i="10"/>
  <c r="C323" i="10"/>
  <c r="C321" i="10"/>
  <c r="C320" i="10"/>
  <c r="C319" i="10"/>
  <c r="C318" i="10"/>
  <c r="C317" i="10"/>
  <c r="C316" i="10"/>
  <c r="C315" i="10"/>
  <c r="C312" i="10"/>
  <c r="C311" i="10"/>
  <c r="C310" i="10"/>
  <c r="C309" i="10"/>
  <c r="C303" i="10"/>
  <c r="C301" i="10"/>
  <c r="C300" i="10"/>
  <c r="C299" i="10"/>
  <c r="C297" i="10"/>
  <c r="C296" i="10"/>
  <c r="C295" i="10"/>
  <c r="C294" i="10"/>
  <c r="C289" i="10"/>
  <c r="C288" i="10"/>
  <c r="C287" i="10"/>
  <c r="C286" i="10"/>
  <c r="C285" i="10"/>
  <c r="C278" i="10"/>
  <c r="C277" i="10"/>
  <c r="C276" i="10"/>
  <c r="C275" i="10"/>
  <c r="C274" i="10"/>
  <c r="C273" i="10"/>
  <c r="C272" i="10"/>
  <c r="C271" i="10"/>
  <c r="C270" i="10"/>
  <c r="C269" i="10"/>
  <c r="C268" i="10"/>
  <c r="C267" i="10"/>
  <c r="C266" i="10"/>
  <c r="C263" i="10"/>
  <c r="C262" i="10"/>
  <c r="C261" i="10"/>
  <c r="C259" i="10"/>
  <c r="C258" i="10"/>
  <c r="C257" i="10"/>
  <c r="C256" i="10"/>
  <c r="C255" i="10"/>
  <c r="C254" i="10"/>
  <c r="C253" i="10"/>
  <c r="C252" i="10"/>
  <c r="C251" i="10"/>
  <c r="C250" i="10"/>
  <c r="C249" i="10"/>
  <c r="C248" i="10"/>
  <c r="C246" i="10"/>
  <c r="C245" i="10"/>
  <c r="C244" i="10"/>
  <c r="C243" i="10"/>
  <c r="C242" i="10"/>
  <c r="C241" i="10"/>
  <c r="C240" i="10"/>
  <c r="C239" i="10"/>
  <c r="C238" i="10"/>
  <c r="C237" i="10"/>
  <c r="C236" i="10"/>
  <c r="C234" i="10"/>
  <c r="C233" i="10"/>
  <c r="C232" i="10"/>
  <c r="C230" i="10"/>
  <c r="C229" i="10"/>
  <c r="C228" i="10"/>
  <c r="C227" i="10"/>
  <c r="C226" i="10"/>
  <c r="C225" i="10"/>
  <c r="C218" i="10"/>
  <c r="B36" i="14" s="1"/>
  <c r="C217" i="10"/>
  <c r="B35" i="14" s="1"/>
  <c r="C216" i="10"/>
  <c r="C214" i="10"/>
  <c r="B33" i="14" s="1"/>
  <c r="C213" i="10"/>
  <c r="C212" i="10"/>
  <c r="C211" i="10"/>
  <c r="C210" i="10"/>
  <c r="C209" i="10"/>
  <c r="C208" i="10"/>
  <c r="C207" i="10"/>
  <c r="C205" i="10"/>
  <c r="C203" i="10"/>
  <c r="B30" i="14" s="1"/>
  <c r="C202" i="10"/>
  <c r="C201" i="10"/>
  <c r="C200" i="10"/>
  <c r="C199" i="10"/>
  <c r="B28" i="14" s="1"/>
  <c r="C198" i="10"/>
  <c r="B27" i="14" s="1"/>
  <c r="C197" i="10"/>
  <c r="B26" i="14" s="1"/>
  <c r="C196" i="10"/>
  <c r="B25" i="14" s="1"/>
  <c r="C195" i="10"/>
  <c r="C194" i="10"/>
  <c r="C193" i="10"/>
  <c r="C192" i="10"/>
  <c r="C191" i="10"/>
  <c r="C190" i="10"/>
  <c r="C189" i="10"/>
  <c r="C188" i="10"/>
  <c r="C187" i="10"/>
  <c r="C185" i="10"/>
  <c r="C184" i="10"/>
  <c r="C179" i="10"/>
  <c r="C176" i="10"/>
  <c r="C175" i="10"/>
  <c r="C174" i="10"/>
  <c r="C173" i="10"/>
  <c r="C172" i="10"/>
  <c r="C171" i="10"/>
  <c r="C164" i="10"/>
  <c r="C163" i="10"/>
  <c r="C162" i="10"/>
  <c r="C161" i="10"/>
  <c r="C160" i="10"/>
  <c r="C158" i="10"/>
  <c r="C157" i="10"/>
  <c r="C156" i="10"/>
  <c r="C154" i="10"/>
  <c r="C153" i="10"/>
  <c r="C152" i="10"/>
  <c r="C151" i="10"/>
  <c r="C150" i="10"/>
  <c r="C149" i="10"/>
  <c r="C148" i="10"/>
  <c r="C142" i="10"/>
  <c r="C140" i="10"/>
  <c r="C139" i="10"/>
  <c r="C138" i="10"/>
  <c r="C137" i="10"/>
  <c r="C136" i="10"/>
  <c r="C135" i="10"/>
  <c r="C133" i="10"/>
  <c r="C132" i="10"/>
  <c r="C131" i="10"/>
  <c r="C130" i="10"/>
  <c r="C123" i="10"/>
  <c r="C122" i="10"/>
  <c r="C121" i="10"/>
  <c r="C120" i="10"/>
  <c r="C119" i="10"/>
  <c r="C118" i="10"/>
  <c r="C117" i="10"/>
  <c r="C116" i="10"/>
  <c r="C115" i="10"/>
  <c r="C114" i="10"/>
  <c r="C113" i="10"/>
  <c r="C112" i="10"/>
  <c r="C110" i="10"/>
  <c r="C109" i="10"/>
  <c r="C107" i="10"/>
  <c r="C104" i="10"/>
  <c r="C103" i="10"/>
  <c r="C102" i="10"/>
  <c r="C101" i="10"/>
  <c r="C100" i="10"/>
  <c r="C98" i="10"/>
  <c r="C95" i="10"/>
  <c r="C94" i="10"/>
  <c r="C93" i="10"/>
  <c r="C92" i="10"/>
  <c r="C91" i="10"/>
  <c r="C90" i="10"/>
  <c r="C83" i="10"/>
  <c r="C82" i="10"/>
  <c r="C81" i="10"/>
  <c r="C80" i="10"/>
  <c r="B14" i="14" s="1"/>
  <c r="C79" i="10"/>
  <c r="C78" i="10"/>
  <c r="C77" i="10"/>
  <c r="C76" i="10"/>
  <c r="C75" i="10"/>
  <c r="B12" i="14" s="1"/>
  <c r="C74" i="10"/>
  <c r="C73" i="10"/>
  <c r="C72" i="10"/>
  <c r="C71" i="10"/>
  <c r="B10" i="14" s="1"/>
  <c r="C70" i="10"/>
  <c r="B9" i="14" s="1"/>
  <c r="C69" i="10"/>
  <c r="B8" i="14" s="1"/>
  <c r="C66" i="10"/>
  <c r="C65" i="10"/>
  <c r="C64" i="10"/>
  <c r="C63" i="10"/>
  <c r="C62" i="10"/>
  <c r="C61" i="10"/>
  <c r="C60" i="10"/>
  <c r="C59" i="10"/>
  <c r="C58" i="10"/>
  <c r="C55" i="10"/>
  <c r="C49" i="10"/>
  <c r="C48" i="10"/>
  <c r="C47" i="10"/>
  <c r="C45" i="10"/>
  <c r="C44" i="10"/>
  <c r="C43" i="10"/>
  <c r="C36" i="10"/>
  <c r="C35" i="10"/>
  <c r="C33" i="10"/>
  <c r="C32" i="10"/>
  <c r="C31" i="10"/>
  <c r="C30" i="10"/>
  <c r="C29" i="10"/>
  <c r="C28" i="10"/>
  <c r="C27" i="10"/>
  <c r="C26" i="10"/>
  <c r="C25" i="10"/>
  <c r="C23" i="10"/>
  <c r="C22" i="10"/>
  <c r="C21" i="10"/>
  <c r="C20" i="10"/>
  <c r="C19" i="10"/>
  <c r="C18" i="10"/>
  <c r="C17" i="10"/>
  <c r="C16" i="10"/>
  <c r="C15" i="10"/>
  <c r="C14" i="10"/>
  <c r="C13" i="10"/>
  <c r="C12" i="10"/>
  <c r="C11" i="10"/>
  <c r="C10" i="10"/>
  <c r="C9" i="10"/>
  <c r="C8" i="10"/>
  <c r="C7" i="10"/>
  <c r="C6" i="10"/>
  <c r="C73" i="3"/>
  <c r="C599" i="10" s="1"/>
  <c r="D70" i="3"/>
  <c r="D74" i="3" s="1"/>
  <c r="C70" i="3"/>
  <c r="B32" i="15" s="1"/>
  <c r="D40" i="3"/>
  <c r="C40" i="2" s="1"/>
  <c r="D37" i="3"/>
  <c r="D36" i="3"/>
  <c r="D32" i="3"/>
  <c r="D26" i="3"/>
  <c r="C24" i="3"/>
  <c r="B24" i="2" s="1"/>
  <c r="D21" i="3"/>
  <c r="D27" i="3" s="1"/>
  <c r="C19" i="3"/>
  <c r="D13" i="3"/>
  <c r="D8" i="3"/>
  <c r="D14" i="3" s="1"/>
  <c r="C38" i="2"/>
  <c r="C35" i="2"/>
  <c r="C34" i="2"/>
  <c r="C33" i="2"/>
  <c r="C36" i="2" s="1"/>
  <c r="C31" i="2"/>
  <c r="C30" i="2"/>
  <c r="C29" i="2"/>
  <c r="C32" i="2" s="1"/>
  <c r="C25" i="2"/>
  <c r="C24" i="2"/>
  <c r="C23" i="2"/>
  <c r="C22" i="2"/>
  <c r="C26" i="2" s="1"/>
  <c r="C20" i="2"/>
  <c r="C19" i="2"/>
  <c r="B19" i="2"/>
  <c r="C18" i="2"/>
  <c r="C17" i="2"/>
  <c r="C21" i="2" s="1"/>
  <c r="C27" i="2" s="1"/>
  <c r="C16" i="2"/>
  <c r="C12" i="2"/>
  <c r="C11" i="2"/>
  <c r="C10" i="2"/>
  <c r="C9" i="2"/>
  <c r="C13" i="2" s="1"/>
  <c r="C7" i="2"/>
  <c r="C6" i="2"/>
  <c r="C5" i="2"/>
  <c r="C8" i="2" s="1"/>
  <c r="C14" i="2" s="1"/>
  <c r="C631" i="10" l="1"/>
  <c r="C566" i="10"/>
  <c r="C714" i="10"/>
  <c r="C570" i="10"/>
  <c r="C667" i="10"/>
  <c r="C290" i="10"/>
  <c r="C627" i="10"/>
  <c r="C376" i="10"/>
  <c r="D365" i="11"/>
  <c r="C661" i="10"/>
  <c r="C108" i="10"/>
  <c r="C815" i="10"/>
  <c r="C105" i="10"/>
  <c r="C804" i="10"/>
  <c r="L218" i="12"/>
  <c r="H97" i="12"/>
  <c r="F472" i="11"/>
  <c r="C767" i="10"/>
  <c r="C67" i="10"/>
  <c r="C206" i="10"/>
  <c r="B32" i="14" s="1"/>
  <c r="C793" i="10"/>
  <c r="C805" i="10"/>
  <c r="C106" i="10"/>
  <c r="C637" i="10"/>
  <c r="C645" i="10" s="1"/>
  <c r="C47" i="3" s="1"/>
  <c r="B9" i="15" s="1"/>
  <c r="B15" i="14"/>
  <c r="C215" i="10"/>
  <c r="B34" i="14" s="1"/>
  <c r="C712" i="10"/>
  <c r="L259" i="12"/>
  <c r="E349" i="12"/>
  <c r="L349" i="12" s="1"/>
  <c r="C292" i="10"/>
  <c r="C307" i="10" s="1"/>
  <c r="C17" i="3" s="1"/>
  <c r="B17" i="2" s="1"/>
  <c r="C347" i="10"/>
  <c r="B87" i="14"/>
  <c r="C786" i="10"/>
  <c r="D282" i="11"/>
  <c r="C326" i="10" s="1"/>
  <c r="C666" i="10"/>
  <c r="C672" i="10" s="1"/>
  <c r="C52" i="3" s="1"/>
  <c r="B14" i="15" s="1"/>
  <c r="D146" i="11"/>
  <c r="C602" i="10" s="1"/>
  <c r="C604" i="10" s="1"/>
  <c r="C41" i="3" s="1"/>
  <c r="B6" i="14"/>
  <c r="B11" i="14"/>
  <c r="B74" i="14"/>
  <c r="B79" i="14" s="1"/>
  <c r="B13" i="14"/>
  <c r="B89" i="14"/>
  <c r="B47" i="14"/>
  <c r="B59" i="14"/>
  <c r="B29" i="14"/>
  <c r="B85" i="14"/>
  <c r="B91" i="14"/>
  <c r="B66" i="14"/>
  <c r="F304" i="11"/>
  <c r="C32" i="15"/>
  <c r="C36" i="15" s="1"/>
  <c r="C26" i="15"/>
  <c r="D39" i="3"/>
  <c r="C837" i="10"/>
  <c r="C186" i="10"/>
  <c r="C770" i="10"/>
  <c r="C204" i="10"/>
  <c r="B31" i="14" s="1"/>
  <c r="C57" i="10"/>
  <c r="C810" i="10"/>
  <c r="C821" i="10"/>
  <c r="C111" i="10"/>
  <c r="C44" i="3"/>
  <c r="C539" i="12"/>
  <c r="C546" i="12" s="1"/>
  <c r="L546" i="12" s="1"/>
  <c r="C607" i="10"/>
  <c r="C44" i="6"/>
  <c r="D44" i="3"/>
  <c r="D64" i="3" s="1"/>
  <c r="F64" i="3" s="1"/>
  <c r="D44" i="6"/>
  <c r="C757" i="10"/>
  <c r="C177" i="10"/>
  <c r="C37" i="2"/>
  <c r="C39" i="2" s="1"/>
  <c r="C41" i="2" s="1"/>
  <c r="C792" i="10"/>
  <c r="C97" i="10"/>
  <c r="F74" i="3"/>
  <c r="D337" i="11"/>
  <c r="C590" i="10" s="1"/>
  <c r="D380" i="12"/>
  <c r="E380" i="12"/>
  <c r="E108" i="12"/>
  <c r="H107" i="12"/>
  <c r="F293" i="11"/>
  <c r="H102" i="12"/>
  <c r="H108" i="12" s="1"/>
  <c r="H110" i="12" s="1"/>
  <c r="C133" i="12"/>
  <c r="L133" i="12" s="1"/>
  <c r="L206" i="12"/>
  <c r="L443" i="12"/>
  <c r="C96" i="10"/>
  <c r="C756" i="10"/>
  <c r="C840" i="10"/>
  <c r="C141" i="10"/>
  <c r="C146" i="10" s="1"/>
  <c r="C10" i="3" s="1"/>
  <c r="B10" i="2" s="1"/>
  <c r="F156" i="11"/>
  <c r="F380" i="12"/>
  <c r="H373" i="12"/>
  <c r="I373" i="12" s="1"/>
  <c r="D378" i="11" s="1"/>
  <c r="C531" i="10" s="1"/>
  <c r="C545" i="10" s="1"/>
  <c r="C34" i="3" s="1"/>
  <c r="B34" i="2" s="1"/>
  <c r="F27" i="12"/>
  <c r="L27" i="12" s="1"/>
  <c r="E65" i="12"/>
  <c r="G108" i="12"/>
  <c r="H379" i="12"/>
  <c r="I379" i="12" s="1"/>
  <c r="C387" i="12"/>
  <c r="L387" i="12" s="1"/>
  <c r="F26" i="11"/>
  <c r="D226" i="11"/>
  <c r="C265" i="10" s="1"/>
  <c r="C283" i="10" s="1"/>
  <c r="C16" i="3" s="1"/>
  <c r="B16" i="2" s="1"/>
  <c r="D364" i="11"/>
  <c r="F365" i="11" s="1"/>
  <c r="F483" i="11"/>
  <c r="F491" i="11"/>
  <c r="L26" i="12"/>
  <c r="E72" i="12"/>
  <c r="D108" i="12"/>
  <c r="D110" i="12" s="1"/>
  <c r="F108" i="12"/>
  <c r="D577" i="12" s="1"/>
  <c r="D584" i="12" s="1"/>
  <c r="E309" i="12"/>
  <c r="F332" i="11"/>
  <c r="D147" i="11"/>
  <c r="C598" i="10" s="1"/>
  <c r="C600" i="10" s="1"/>
  <c r="C40" i="3" s="1"/>
  <c r="B40" i="2" s="1"/>
  <c r="I93" i="12"/>
  <c r="I97" i="12" s="1"/>
  <c r="I103" i="12"/>
  <c r="I107" i="12" s="1"/>
  <c r="L231" i="12"/>
  <c r="E295" i="12"/>
  <c r="L295" i="12" s="1"/>
  <c r="G380" i="12"/>
  <c r="D580" i="12"/>
  <c r="D381" i="11"/>
  <c r="C591" i="10" s="1"/>
  <c r="C758" i="10"/>
  <c r="C183" i="10"/>
  <c r="C759" i="10"/>
  <c r="C56" i="10"/>
  <c r="C760" i="10"/>
  <c r="C46" i="10"/>
  <c r="C53" i="10" s="1"/>
  <c r="C6" i="3" s="1"/>
  <c r="B6" i="2" s="1"/>
  <c r="C841" i="10"/>
  <c r="C68" i="10"/>
  <c r="B7" i="14" s="1"/>
  <c r="F320" i="11"/>
  <c r="L9" i="12"/>
  <c r="I98" i="12"/>
  <c r="I102" i="12" s="1"/>
  <c r="D198" i="11" s="1"/>
  <c r="C383" i="10" s="1"/>
  <c r="B44" i="14" s="1"/>
  <c r="L136" i="12"/>
  <c r="L241" i="12"/>
  <c r="D41" i="3"/>
  <c r="F41" i="3" s="1"/>
  <c r="C71" i="3"/>
  <c r="L316" i="12"/>
  <c r="I354" i="12"/>
  <c r="D368" i="11" s="1"/>
  <c r="H368" i="12"/>
  <c r="I368" i="12" s="1"/>
  <c r="F172" i="11"/>
  <c r="F289" i="11"/>
  <c r="F414" i="11"/>
  <c r="F417" i="11"/>
  <c r="F269" i="11"/>
  <c r="F430" i="11"/>
  <c r="F329" i="11"/>
  <c r="F168" i="11"/>
  <c r="F437" i="11"/>
  <c r="F450" i="11"/>
  <c r="C729" i="10"/>
  <c r="C747" i="10" s="1"/>
  <c r="C60" i="3" s="1"/>
  <c r="B22" i="15" s="1"/>
  <c r="F224" i="11"/>
  <c r="C663" i="10"/>
  <c r="C51" i="3" s="1"/>
  <c r="B13" i="15" s="1"/>
  <c r="C694" i="10"/>
  <c r="C55" i="3" s="1"/>
  <c r="B17" i="15" s="1"/>
  <c r="F91" i="11"/>
  <c r="F101" i="11"/>
  <c r="F116" i="11"/>
  <c r="F239" i="11"/>
  <c r="F272" i="11"/>
  <c r="C461" i="10"/>
  <c r="C25" i="3" s="1"/>
  <c r="B25" i="2" s="1"/>
  <c r="C491" i="10"/>
  <c r="C30" i="3" s="1"/>
  <c r="B30" i="2" s="1"/>
  <c r="F62" i="11"/>
  <c r="F114" i="11"/>
  <c r="F125" i="11"/>
  <c r="F162" i="11"/>
  <c r="F165" i="11"/>
  <c r="F278" i="11"/>
  <c r="F299" i="11"/>
  <c r="F448" i="11"/>
  <c r="F470" i="11"/>
  <c r="C718" i="10"/>
  <c r="C57" i="3" s="1"/>
  <c r="B19" i="15" s="1"/>
  <c r="D34" i="11"/>
  <c r="C180" i="10" s="1"/>
  <c r="D43" i="11"/>
  <c r="C181" i="10" s="1"/>
  <c r="F218" i="11"/>
  <c r="F259" i="11"/>
  <c r="F282" i="11"/>
  <c r="F302" i="11"/>
  <c r="F327" i="11"/>
  <c r="F400" i="11"/>
  <c r="F407" i="11"/>
  <c r="F427" i="11"/>
  <c r="F442" i="11"/>
  <c r="F486" i="11"/>
  <c r="D24" i="11"/>
  <c r="C89" i="10" s="1"/>
  <c r="F86" i="11"/>
  <c r="F133" i="11"/>
  <c r="F136" i="11"/>
  <c r="F247" i="11"/>
  <c r="F266" i="11"/>
  <c r="F296" i="11"/>
  <c r="F341" i="11"/>
  <c r="F389" i="11"/>
  <c r="C479" i="10"/>
  <c r="C29" i="3" s="1"/>
  <c r="B29" i="2" s="1"/>
  <c r="C503" i="10"/>
  <c r="C31" i="3" s="1"/>
  <c r="B31" i="2" s="1"/>
  <c r="C635" i="10"/>
  <c r="C46" i="3" s="1"/>
  <c r="B8" i="15" s="1"/>
  <c r="F7" i="11"/>
  <c r="D51" i="11"/>
  <c r="C182" i="10" s="1"/>
  <c r="C446" i="10"/>
  <c r="C23" i="3" s="1"/>
  <c r="B23" i="2" s="1"/>
  <c r="C521" i="10"/>
  <c r="C33" i="3" s="1"/>
  <c r="C581" i="10"/>
  <c r="C35" i="3" s="1"/>
  <c r="B35" i="2" s="1"/>
  <c r="C654" i="10"/>
  <c r="C50" i="3" s="1"/>
  <c r="B12" i="15" s="1"/>
  <c r="C686" i="10"/>
  <c r="C54" i="3" s="1"/>
  <c r="B16" i="15" s="1"/>
  <c r="C727" i="10"/>
  <c r="C59" i="3" s="1"/>
  <c r="B21" i="15" s="1"/>
  <c r="C877" i="10"/>
  <c r="C63" i="3" s="1"/>
  <c r="B25" i="15" s="1"/>
  <c r="C420" i="10"/>
  <c r="C22" i="3" s="1"/>
  <c r="B22" i="2" s="1"/>
  <c r="C620" i="10"/>
  <c r="C45" i="3" s="1"/>
  <c r="B7" i="15" s="1"/>
  <c r="C680" i="10"/>
  <c r="C53" i="3" s="1"/>
  <c r="B15" i="15" s="1"/>
  <c r="F253" i="11"/>
  <c r="B92" i="14" l="1"/>
  <c r="B53" i="14"/>
  <c r="C371" i="10"/>
  <c r="C18" i="3" s="1"/>
  <c r="B18" i="2" s="1"/>
  <c r="B21" i="2" s="1"/>
  <c r="B27" i="2" s="1"/>
  <c r="C390" i="10"/>
  <c r="C20" i="3" s="1"/>
  <c r="B20" i="2" s="1"/>
  <c r="C87" i="10"/>
  <c r="C7" i="3" s="1"/>
  <c r="B7" i="2" s="1"/>
  <c r="C34" i="10"/>
  <c r="C41" i="10" s="1"/>
  <c r="C5" i="3" s="1"/>
  <c r="B5" i="2" s="1"/>
  <c r="B8" i="2" s="1"/>
  <c r="C833" i="10"/>
  <c r="D492" i="11"/>
  <c r="D493" i="11" s="1"/>
  <c r="F337" i="11"/>
  <c r="F43" i="11"/>
  <c r="F215" i="11"/>
  <c r="F383" i="11"/>
  <c r="F24" i="11"/>
  <c r="D201" i="11"/>
  <c r="C586" i="10" s="1"/>
  <c r="B96" i="14"/>
  <c r="B26" i="2"/>
  <c r="F154" i="11"/>
  <c r="C802" i="10"/>
  <c r="C61" i="3" s="1"/>
  <c r="B23" i="15" s="1"/>
  <c r="C74" i="3"/>
  <c r="B33" i="15"/>
  <c r="B36" i="15" s="1"/>
  <c r="B5" i="14"/>
  <c r="B19" i="14" s="1"/>
  <c r="B24" i="14"/>
  <c r="C99" i="10"/>
  <c r="C128" i="10" s="1"/>
  <c r="C9" i="3" s="1"/>
  <c r="B9" i="2" s="1"/>
  <c r="B32" i="2"/>
  <c r="C36" i="3"/>
  <c r="F227" i="11"/>
  <c r="E40" i="3"/>
  <c r="C32" i="3"/>
  <c r="F34" i="11"/>
  <c r="C828" i="10"/>
  <c r="C159" i="10"/>
  <c r="C169" i="10" s="1"/>
  <c r="C11" i="3" s="1"/>
  <c r="B11" i="2" s="1"/>
  <c r="I108" i="12"/>
  <c r="I110" i="12" s="1"/>
  <c r="L110" i="12" s="1"/>
  <c r="D586" i="12"/>
  <c r="L586" i="12" s="1"/>
  <c r="D54" i="11"/>
  <c r="C178" i="10"/>
  <c r="C223" i="10" s="1"/>
  <c r="C12" i="3" s="1"/>
  <c r="C836" i="10"/>
  <c r="H380" i="12"/>
  <c r="I380" i="12" s="1"/>
  <c r="L380" i="12" s="1"/>
  <c r="C26" i="3"/>
  <c r="B33" i="2"/>
  <c r="B36" i="2" s="1"/>
  <c r="D143" i="11"/>
  <c r="D144" i="11" s="1"/>
  <c r="F51" i="11"/>
  <c r="F202" i="11" l="1"/>
  <c r="C21" i="3"/>
  <c r="C27" i="3" s="1"/>
  <c r="C8" i="3"/>
  <c r="L1" i="12"/>
  <c r="D321" i="11"/>
  <c r="D322" i="11" s="1"/>
  <c r="B37" i="2"/>
  <c r="C37" i="3"/>
  <c r="B23" i="14"/>
  <c r="B40" i="14" s="1"/>
  <c r="C862" i="10"/>
  <c r="C62" i="3" s="1"/>
  <c r="B24" i="15" s="1"/>
  <c r="B12" i="2"/>
  <c r="B13" i="2" s="1"/>
  <c r="B14" i="2" s="1"/>
  <c r="C13" i="3"/>
  <c r="C697" i="10"/>
  <c r="C699" i="10" s="1"/>
  <c r="C56" i="3" s="1"/>
  <c r="C583" i="10"/>
  <c r="C596" i="10" s="1"/>
  <c r="C38" i="3" s="1"/>
  <c r="B38" i="2" s="1"/>
  <c r="F55" i="11"/>
  <c r="C14" i="3" l="1"/>
  <c r="C39" i="3" s="1"/>
  <c r="E41" i="3" s="1"/>
  <c r="C64" i="3"/>
  <c r="E64" i="3" s="1"/>
  <c r="B18" i="15"/>
  <c r="B26" i="15" s="1"/>
  <c r="B39" i="2"/>
  <c r="B41" i="2" s="1"/>
  <c r="E74" i="3" l="1"/>
</calcChain>
</file>

<file path=xl/sharedStrings.xml><?xml version="1.0" encoding="utf-8"?>
<sst xmlns="http://schemas.openxmlformats.org/spreadsheetml/2006/main" count="4110" uniqueCount="1399">
  <si>
    <t>被审计单位</t>
  </si>
  <si>
    <t>审查项目</t>
  </si>
  <si>
    <t>审核员</t>
  </si>
  <si>
    <t>底稿名称</t>
  </si>
  <si>
    <t>审核日期</t>
  </si>
  <si>
    <t>会计期间</t>
  </si>
  <si>
    <t>复核员</t>
  </si>
  <si>
    <t>复核日期</t>
  </si>
  <si>
    <t>现金流量表</t>
  </si>
  <si>
    <t>单位：元</t>
  </si>
  <si>
    <t>项目</t>
  </si>
  <si>
    <t>本期金额</t>
  </si>
  <si>
    <t>上期金额</t>
  </si>
  <si>
    <t>一、经营活动产生的现金流量</t>
  </si>
  <si>
    <t xml:space="preserve">    销售商品、提供劳务收到的现金</t>
  </si>
  <si>
    <t xml:space="preserve">    收到的税费返还</t>
  </si>
  <si>
    <t xml:space="preserve">    收到其他与经营活动有关的现金</t>
  </si>
  <si>
    <t>经营活动现金流入小计</t>
  </si>
  <si>
    <t xml:space="preserve">    购买商品、接受劳务支付的现金</t>
  </si>
  <si>
    <t xml:space="preserve">    支付给职工以及为职工支付的现金</t>
  </si>
  <si>
    <t xml:space="preserve">    支付的各项税费</t>
  </si>
  <si>
    <t xml:space="preserve">    支付其他与经营活动有关的现金</t>
  </si>
  <si>
    <t>经营活动现金流出小计</t>
  </si>
  <si>
    <t>经营活动产生的现金流量净额</t>
  </si>
  <si>
    <t>二、投资活动产生的现金流量</t>
  </si>
  <si>
    <t xml:space="preserve">    收回投资收到的现金</t>
  </si>
  <si>
    <t xml:space="preserve">    取得投资收益收到的现金</t>
  </si>
  <si>
    <t xml:space="preserve">    处置固定资产、无形资产和其他长期资产收回的现金净额</t>
  </si>
  <si>
    <t xml:space="preserve">    处置子公司及其他营业单位收到的现金净额</t>
  </si>
  <si>
    <t xml:space="preserve">    收到其他与投资活动有关的现金</t>
  </si>
  <si>
    <t>投资活动现金流入小计</t>
  </si>
  <si>
    <t xml:space="preserve">    购建固定资产、无形资产和其他长期资产支付的现金</t>
  </si>
  <si>
    <t xml:space="preserve">    投资支付的现金</t>
  </si>
  <si>
    <t xml:space="preserve">    取得子公司及其他营业单位支付的现金净额</t>
  </si>
  <si>
    <t xml:space="preserve">    支付其他与投资活动有关的现金</t>
  </si>
  <si>
    <t>投资活动现金流出小计</t>
  </si>
  <si>
    <t>投资活动产生的现金流量净额</t>
  </si>
  <si>
    <t>三、筹资活动产生的现金流量</t>
  </si>
  <si>
    <t xml:space="preserve">    吸收投资收到的现金</t>
  </si>
  <si>
    <t xml:space="preserve">    取得借款收到的现金</t>
  </si>
  <si>
    <t xml:space="preserve">    收到其他与筹资活动有关的现金</t>
  </si>
  <si>
    <t>筹资活动现金流入小计</t>
  </si>
  <si>
    <t xml:space="preserve">    偿还债务支付的现金</t>
  </si>
  <si>
    <t xml:space="preserve">    分配股利、利润或偿付利息支付的现金</t>
  </si>
  <si>
    <t xml:space="preserve">    支付其他与筹资活动有关的现金</t>
  </si>
  <si>
    <t>筹资活动现金流出小计</t>
  </si>
  <si>
    <t>筹资活动产生的现金流量净额</t>
  </si>
  <si>
    <t>四、汇率变动对现金及现金等价物的影响</t>
  </si>
  <si>
    <t>五、现金及现金等价物净增加额</t>
  </si>
  <si>
    <t xml:space="preserve">    加：期初现金及现金等价物余额</t>
  </si>
  <si>
    <t>六、期末现金及现金等价物余额</t>
  </si>
  <si>
    <t>现金流量表底稿1</t>
  </si>
  <si>
    <t>项 目</t>
  </si>
  <si>
    <t>行次</t>
  </si>
  <si>
    <t>一、经营活动产生的现金流量：</t>
  </si>
  <si>
    <t>销售商品、提供劳务收到的现金</t>
  </si>
  <si>
    <t>收到的税费返还</t>
  </si>
  <si>
    <t>收到其他与经营活动有关的现金</t>
  </si>
  <si>
    <t>购买商品、接受劳务支付的现金</t>
  </si>
  <si>
    <t>支付给职工以及为职工支付的现金</t>
  </si>
  <si>
    <t>支付的各项税费</t>
  </si>
  <si>
    <t>支付其他与经营活动有关的现金</t>
  </si>
  <si>
    <t>二、投资活动产生的现金流量：</t>
  </si>
  <si>
    <t>收回投资收到的现金</t>
  </si>
  <si>
    <t>取得投资收益收到的现金</t>
  </si>
  <si>
    <t>处置固定资产、无形资产和其他长期资产收回的现金净额</t>
  </si>
  <si>
    <t>处置子公司及其他营业单位收到的现金净额</t>
  </si>
  <si>
    <t>收到其他与投资活动有关的现金</t>
  </si>
  <si>
    <t>购建固定资产、无形资产和其他长期资产支付的现金</t>
  </si>
  <si>
    <t>投资支付的现金</t>
  </si>
  <si>
    <t>取得子公司及其他营业单位支付的现金净额</t>
  </si>
  <si>
    <t>支付其他与投资活动有关的现金</t>
  </si>
  <si>
    <t>三、筹资活动产生的现金流量：</t>
  </si>
  <si>
    <t>偿还债务支付的现金</t>
  </si>
  <si>
    <t>分配股利、利润或偿付利息支付的现金</t>
  </si>
  <si>
    <t>支付其他与筹资活动有关的现金</t>
  </si>
  <si>
    <t>现金流量附注</t>
  </si>
  <si>
    <t>1.  将净利润调节为经营活动的现金流量:</t>
  </si>
  <si>
    <t xml:space="preserve">    净利润</t>
  </si>
  <si>
    <t>加: 信用资产减值损失</t>
  </si>
  <si>
    <t xml:space="preserve">    资产减值准备</t>
  </si>
  <si>
    <t xml:space="preserve">    固定资产折旧</t>
  </si>
  <si>
    <t xml:space="preserve">    生产性生物资产折旧</t>
  </si>
  <si>
    <t xml:space="preserve">    油气资产折耗</t>
  </si>
  <si>
    <t xml:space="preserve">    使用权资产折旧</t>
  </si>
  <si>
    <t xml:space="preserve">    无形资产摊销</t>
  </si>
  <si>
    <t xml:space="preserve">    长期待摊费用摊销</t>
  </si>
  <si>
    <t xml:space="preserve">    处置固定资产、无形资产和其他长期资产的损失（收益以“－”号填列）</t>
  </si>
  <si>
    <t xml:space="preserve">    固定资产报废损失（收益以“－”号填列）</t>
  </si>
  <si>
    <t xml:space="preserve">    公允价值变动损失（收益以“－”号填列）</t>
  </si>
  <si>
    <t xml:space="preserve">    财务费用（收益以“－”号填列）</t>
  </si>
  <si>
    <t xml:space="preserve">    投资损失（收益以“－”号填列）</t>
  </si>
  <si>
    <t xml:space="preserve">    递延所得税资产减少（增加以“－”号填列）</t>
  </si>
  <si>
    <t xml:space="preserve">    递延所得税负债增加（减少以“－”号填列）</t>
  </si>
  <si>
    <t xml:space="preserve">    存货的减少（增加以“－”号填列）</t>
  </si>
  <si>
    <t xml:space="preserve">    经营性应收项目的减少（增加以“－”号填列）</t>
  </si>
  <si>
    <t xml:space="preserve">    经营性应付项目的增加（减少以“－”号填列）</t>
  </si>
  <si>
    <t xml:space="preserve">    其他</t>
  </si>
  <si>
    <t>2、不涉及现金收支的投资和筹资活动:</t>
  </si>
  <si>
    <t xml:space="preserve">   债务转为资本</t>
  </si>
  <si>
    <t xml:space="preserve">   一年内到期的可转换公司债券</t>
  </si>
  <si>
    <t xml:space="preserve">   融资租入固定资产</t>
  </si>
  <si>
    <t>3、现金及现金等价物净变动情况:</t>
  </si>
  <si>
    <t xml:space="preserve">   现金的期末余额</t>
  </si>
  <si>
    <t xml:space="preserve">   减：现金的期初余额</t>
  </si>
  <si>
    <t xml:space="preserve">   加：现金等价物的期末余额</t>
  </si>
  <si>
    <t xml:space="preserve">   减：现金等价物的期初余额</t>
  </si>
  <si>
    <t xml:space="preserve">   现金及现金等价物净增加额</t>
  </si>
  <si>
    <t>现金流量表编制底稿</t>
  </si>
  <si>
    <t>备注</t>
  </si>
  <si>
    <t>加</t>
  </si>
  <si>
    <t>营业收入-商品服务材料收入</t>
  </si>
  <si>
    <t>应收票据-其他净减少</t>
  </si>
  <si>
    <t>减</t>
  </si>
  <si>
    <t>应收票据-坏账准备（期初-期末）</t>
  </si>
  <si>
    <t>信用减值损失-应收票据坏账损失</t>
  </si>
  <si>
    <t>应收款项融资-其他净减少</t>
  </si>
  <si>
    <t>应收票据融资-坏账准备（期初-期末）</t>
  </si>
  <si>
    <t>信用减值损失-应收款项融资减值损失</t>
  </si>
  <si>
    <t>应收账款-其他净减少</t>
  </si>
  <si>
    <t>合同资产-本金（期初-期末）</t>
  </si>
  <si>
    <t>其他非流动资产-合同资产（期初-期末）</t>
  </si>
  <si>
    <t>应收账款-坏账准备（期初-期末）</t>
  </si>
  <si>
    <t>合同资产-减值准备（期初-期末）</t>
  </si>
  <si>
    <t>信用减值损失-应收账款坏账损失</t>
  </si>
  <si>
    <t>资产减值损失-合同资产减值损失</t>
  </si>
  <si>
    <t>长期应收款-分期收款销售商品（期初-期末）</t>
  </si>
  <si>
    <t>长期应收款-分期收款提供劳务（期初-期末）</t>
  </si>
  <si>
    <t>长期应收款-坏账准备（期初-期末）</t>
  </si>
  <si>
    <t>信用减值损失-长期应收款坏账损失</t>
  </si>
  <si>
    <t>一年内到期的非流动资产-长期应收款（期初-期末）</t>
  </si>
  <si>
    <t>长期应收款-重分类至流动资产列报（期初-期末）</t>
  </si>
  <si>
    <t>预收账款-其他（期末-期初）</t>
  </si>
  <si>
    <t>合同负债（期末-期初）</t>
  </si>
  <si>
    <t>其他非流动负债-合同负债（期末-期初）</t>
  </si>
  <si>
    <t>应交税费-增值税-商品材料服务销项税</t>
  </si>
  <si>
    <t>其他流动负债-应交税费重分类转入的待转销项税（期末-年初）</t>
  </si>
  <si>
    <t>其他流动负债-合并负债对应的待转销项税（期末-年初）</t>
  </si>
  <si>
    <t>其他非流动负债-应交税费重分类转入的待转销项税（期末-年初）</t>
  </si>
  <si>
    <t>其他非流动负债-合并负债对应的待转销项税（期末-年初）</t>
  </si>
  <si>
    <t>应交税费-重分类至其他流动负债和其他非流动负债（期末-期初）</t>
  </si>
  <si>
    <t>投资收益-债务重组收益（债权方）-应收账款</t>
  </si>
  <si>
    <t>公允价值变动收益-应收款项融资</t>
  </si>
  <si>
    <t>税金及附加-收到退税额</t>
  </si>
  <si>
    <t>其他收益-税收返还</t>
  </si>
  <si>
    <t>所得税费用-所得税返还</t>
  </si>
  <si>
    <t>其他应收款-出口退税（期初-期末）</t>
  </si>
  <si>
    <t>应交税费-增值税-退留抵税额</t>
  </si>
  <si>
    <t>应交税费-增值税-出口退税</t>
  </si>
  <si>
    <t>应交税费-其他税费退税</t>
  </si>
  <si>
    <t>营业收入-租赁收入</t>
  </si>
  <si>
    <t>经营租赁收入</t>
  </si>
  <si>
    <t>其他应收款-经营租赁租金（期初-期末）</t>
  </si>
  <si>
    <t>预收账款-租金（期末-期初）</t>
  </si>
  <si>
    <t>应交税费-增值税-租赁销项税</t>
  </si>
  <si>
    <t>财务费用-利息收入</t>
  </si>
  <si>
    <t>存款利息收入</t>
  </si>
  <si>
    <t>货币资金-应收利息（期初-期末）</t>
  </si>
  <si>
    <t>应收利息-货币资金应收利息（期初-期末）</t>
  </si>
  <si>
    <t>递延收益-政府补助-本期增加</t>
  </si>
  <si>
    <t>政府补助</t>
  </si>
  <si>
    <t>递延收益-政府补助-本期转入其他收益</t>
  </si>
  <si>
    <t>递延收益-政府补助-本期转入营业外收入</t>
  </si>
  <si>
    <t>其他收益-其他政府补助</t>
  </si>
  <si>
    <t>营业外收入-政府补助</t>
  </si>
  <si>
    <t>其他应收款-政府补助（期初-期末）</t>
  </si>
  <si>
    <t>其他应付款-未确认的政府补助（期末-期初）</t>
  </si>
  <si>
    <t>营业外收入-接受捐赠-现金</t>
  </si>
  <si>
    <t>现金捐赠收入</t>
  </si>
  <si>
    <t>营业外收入-罚款收入</t>
  </si>
  <si>
    <t>罚款收入</t>
  </si>
  <si>
    <t>营业外收入-违约金及赔偿收入</t>
  </si>
  <si>
    <t>违约金及赔偿收入</t>
  </si>
  <si>
    <t>其他应收款-租赁保证金、押金（简化处理模式）本期减少</t>
  </si>
  <si>
    <t>保证金、押金</t>
  </si>
  <si>
    <t>其他应收款-其他保证金、押金本期减少</t>
  </si>
  <si>
    <t>其他应付款-保证金、押金本期增加</t>
  </si>
  <si>
    <t>其他应收款-备用金本期减少</t>
  </si>
  <si>
    <t>备用金</t>
  </si>
  <si>
    <t>其他应收款-不计息往来本期减少</t>
  </si>
  <si>
    <t>资金往来收到的现金</t>
  </si>
  <si>
    <t>其他应收款-其他本期减少</t>
  </si>
  <si>
    <t>其他应付款-其他本期增加</t>
  </si>
  <si>
    <t>其他应付款-不计息往来本期增加</t>
  </si>
  <si>
    <t>货币资金-本期受限减少-因经营活动受限</t>
  </si>
  <si>
    <t>受限货币资金本期收回</t>
  </si>
  <si>
    <t>投资收益-债务重组收益（债权方）-其他应收款</t>
  </si>
  <si>
    <t>其他收益-其他</t>
  </si>
  <si>
    <t>其他</t>
  </si>
  <si>
    <t>营业外收入-其他</t>
  </si>
  <si>
    <t>营业成本-其他</t>
  </si>
  <si>
    <t>管理费用-存货盘亏</t>
  </si>
  <si>
    <t>营业外收入-接受捐赠-存货</t>
  </si>
  <si>
    <t>营业外支出-对外捐赠-存货</t>
  </si>
  <si>
    <t>应收票据-终止确认的票据背书而减少</t>
  </si>
  <si>
    <t>应收票据-未终止确认的票据背书，到期转销而减少</t>
  </si>
  <si>
    <t>应收款项融资-背书而减少</t>
  </si>
  <si>
    <t>预付款项-采购材料或商品款（期初-期末）</t>
  </si>
  <si>
    <t>预付款项-坏账准备（期初-期末）</t>
  </si>
  <si>
    <t>信用减值损失-预付款项坏账损失</t>
  </si>
  <si>
    <t>存货-不含利息资本化（期初-期末）</t>
  </si>
  <si>
    <t>存货-本期资本化利息结转</t>
  </si>
  <si>
    <t>存货跌价准备（期初-期末）</t>
  </si>
  <si>
    <t>资产减值损失-存货跌价损失</t>
  </si>
  <si>
    <t>其他非流动资产-合同履约成本（期初-期末）</t>
  </si>
  <si>
    <t>资产减值损失-合同履约成本减值损失</t>
  </si>
  <si>
    <t>应付票据-与采购商品服务相关（期末-期初）</t>
  </si>
  <si>
    <t>应付账款-其他（期末-期初）</t>
  </si>
  <si>
    <t>其他流动负债-票据背书转入的应付账款(与采购商品服务相关)(期末-年初)</t>
  </si>
  <si>
    <t>应交税费-增值税-进项转出</t>
  </si>
  <si>
    <t>应交税费-增值税-材料商品采购进项税</t>
  </si>
  <si>
    <t>应交税费-增值税-代扣税净增加-与成本相关</t>
  </si>
  <si>
    <t>应交税费-增值税-加计扣减</t>
  </si>
  <si>
    <t>其他收益-进项税加计抵减</t>
  </si>
  <si>
    <t>资本公积-存货注入增加额</t>
  </si>
  <si>
    <t>资本公积-股东捐赠存货</t>
  </si>
  <si>
    <t>资本公积-股东豁免债务（应付账款、预收账款）</t>
  </si>
  <si>
    <t>生产成本、制造费用-安全生产费</t>
  </si>
  <si>
    <t>专项储备-本期增加</t>
  </si>
  <si>
    <t>专项储备-本期减少-费用性支出</t>
  </si>
  <si>
    <t>股本-存货注入增加额</t>
  </si>
  <si>
    <t>递延收益-政府补助-本期冲减成本</t>
  </si>
  <si>
    <t>其他收益-债务重组收益（债务方）-以商品服务偿还</t>
  </si>
  <si>
    <t>投资收益-债务重组收益（债务方）-应付账款</t>
  </si>
  <si>
    <t>持有待售负债（期末-期初）</t>
  </si>
  <si>
    <t>需根据“持有待售负债”构成调整</t>
  </si>
  <si>
    <t>主营业务成本-职工薪酬</t>
  </si>
  <si>
    <t>其他业务成本-职工薪酬</t>
  </si>
  <si>
    <t>生产成本、制造费用-职工薪酬</t>
  </si>
  <si>
    <t>销售费用-职工薪酬</t>
  </si>
  <si>
    <t>管理费用-职工薪酬</t>
  </si>
  <si>
    <t>研发费用-职工薪酬</t>
  </si>
  <si>
    <t>在建工程-职工薪酬</t>
  </si>
  <si>
    <t>应付职工薪酬（期末-期初）</t>
  </si>
  <si>
    <t>应交税费-个人所得税（期末-期初）</t>
  </si>
  <si>
    <t>长期应付职工薪酬（期末-期初）</t>
  </si>
  <si>
    <t>资本公积-股份支付形成（本公司承担部分）</t>
  </si>
  <si>
    <t>其他应付款-代扣代缴个人社保（期末-期初）</t>
  </si>
  <si>
    <t>其他综合收益-重新计量设定受益计划变动额</t>
  </si>
  <si>
    <t>支付给职工及为职工支付的现金</t>
  </si>
  <si>
    <t>主营业务成本-税费</t>
  </si>
  <si>
    <t>生产成本、制造费用-税费</t>
  </si>
  <si>
    <t>其他业务成本-税费</t>
  </si>
  <si>
    <t>税金及附加</t>
  </si>
  <si>
    <t>销售费用-税费</t>
  </si>
  <si>
    <t>管理费用-税费</t>
  </si>
  <si>
    <t>研发费用-税费</t>
  </si>
  <si>
    <t>所得税费用-本期所得税费用</t>
  </si>
  <si>
    <t>所得税费用-递延所得税费用</t>
  </si>
  <si>
    <t>其他流动资产-税金重分类（期初-期末）</t>
  </si>
  <si>
    <t>其他非流动资产-税金重分类（期初-期末）</t>
  </si>
  <si>
    <t>应交税费-重分类至其他流动资产和其他非流动资产（期末-期初）</t>
  </si>
  <si>
    <t>递延所得税资产（期初-期末）</t>
  </si>
  <si>
    <t>应交税费-已交税金</t>
  </si>
  <si>
    <t>应交税费-应交其他税费</t>
  </si>
  <si>
    <t>递延所得税负债（期末-期初）</t>
  </si>
  <si>
    <t>其他综合收益-企业所得税影响</t>
  </si>
  <si>
    <t>主营业务成本-简化处理确认的租赁费</t>
  </si>
  <si>
    <t>租赁支出</t>
  </si>
  <si>
    <t>生产成本、制造费用-简化处理确认的租赁费</t>
  </si>
  <si>
    <t>其他业务成本-简化处理确认的租赁费</t>
  </si>
  <si>
    <t>销售费用-简化处理确认的租赁费</t>
  </si>
  <si>
    <t>管理费用-简化处理确认的租赁费</t>
  </si>
  <si>
    <t>研发费用-简化处理确认的租赁费</t>
  </si>
  <si>
    <t>预付款项-租金（简化处理模式）（期初-期末）</t>
  </si>
  <si>
    <t>其他应付款-租金（简化处理模式）（期末-期初）</t>
  </si>
  <si>
    <t>应交税费-增值税-租赁进项税（简化处理模式）</t>
  </si>
  <si>
    <t>销售费用-其他</t>
  </si>
  <si>
    <t>费用支出</t>
  </si>
  <si>
    <t>管理费用-其他</t>
  </si>
  <si>
    <t>研发费用-其他</t>
  </si>
  <si>
    <t>预付款项-费用（期初-期末）</t>
  </si>
  <si>
    <t>应付账款-费用（期末-期初）</t>
  </si>
  <si>
    <t>其他流动负债-票据背书转入的应付账款(与应付费用相关)(期末-年初)</t>
  </si>
  <si>
    <t>其他应付款-应付费用（期末-期初）</t>
  </si>
  <si>
    <t>预计负债-其他（期末-期初）</t>
  </si>
  <si>
    <t>递延收益-政府补助-本期冲减费用</t>
  </si>
  <si>
    <t>应交税费-增值税-费用进项税</t>
  </si>
  <si>
    <t>其他流动资产-合同取得成本（期初-期末）</t>
  </si>
  <si>
    <t>其他非流动资产-合同取得成本（期初-期末）</t>
  </si>
  <si>
    <t>资产减值损失-合同取得成本减值损失</t>
  </si>
  <si>
    <t>应交税费-增值税-代扣税净增加-与费用相关</t>
  </si>
  <si>
    <t>其他流动资产-IPO费用减少（转费用）</t>
  </si>
  <si>
    <t>其他非流动资产-IPO费用本期减少（转费用）</t>
  </si>
  <si>
    <t>财务费用-其他</t>
  </si>
  <si>
    <t>银行手续费</t>
  </si>
  <si>
    <t>营业外支出-对外捐赠-现金</t>
  </si>
  <si>
    <t>现金捐赠支出</t>
  </si>
  <si>
    <t>营业外支出-罚款支出</t>
  </si>
  <si>
    <t>罚款支出</t>
  </si>
  <si>
    <t>营业外支出-违约金及赔偿支出</t>
  </si>
  <si>
    <t>违约金及赔偿支出</t>
  </si>
  <si>
    <t>其他应收款-租赁保证金、押金（简化处理模式）本期增加</t>
  </si>
  <si>
    <t>其他应收款-其他保证金、押金本期增加</t>
  </si>
  <si>
    <t>其他应付款-保证金、押金本期减少</t>
  </si>
  <si>
    <t>其他应收款-备用金本期增加</t>
  </si>
  <si>
    <t>其他应收款-不计息往来本期增加</t>
  </si>
  <si>
    <t>资金往来支付的现金</t>
  </si>
  <si>
    <t>其他应收款-其他本期增加</t>
  </si>
  <si>
    <t>其他应收款-坏账准备（期初-期末）</t>
  </si>
  <si>
    <t>信用减值损失-其他应收款坏账损失</t>
  </si>
  <si>
    <t>其他应付款-不计息往来本期减少</t>
  </si>
  <si>
    <t>其他应付款-其他本期减少</t>
  </si>
  <si>
    <t>资本公积-股东豁免债务（其他应付款-不计息往来）</t>
  </si>
  <si>
    <t>其他流动资产-其他（期初-期末）</t>
  </si>
  <si>
    <t>其他流动负债-其他（期末-期初）</t>
  </si>
  <si>
    <t>其他非流动负债-其他（期末-期初）</t>
  </si>
  <si>
    <t>货币资金-本期受限增加-因经营活动受限</t>
  </si>
  <si>
    <t>受限货币资金本期增加</t>
  </si>
  <si>
    <t>递延收益-政府补助-本期退回</t>
  </si>
  <si>
    <t>政府补助退回</t>
  </si>
  <si>
    <t>投资收益-债务重组收益（债务方）-其他应付款</t>
  </si>
  <si>
    <t>营业外支出-其他</t>
  </si>
  <si>
    <t>未分配利润-权益性交易冲减未分配利润</t>
  </si>
  <si>
    <t>需根据对方项目构成调整</t>
  </si>
  <si>
    <t>投资收益-权益法核算的长期股权投资收益</t>
  </si>
  <si>
    <t>长期股权投资-损益调整增加</t>
  </si>
  <si>
    <t>资本公积-权益法调整增加</t>
  </si>
  <si>
    <t>长期股权投资-其他权益变动调整增加</t>
  </si>
  <si>
    <t>其他综合收益-权益法下不能转损益的其他综合收益</t>
  </si>
  <si>
    <t>其他综合收益-权益法下可转损益的其他综合收益</t>
  </si>
  <si>
    <t>长期股权投资-其他综合收益调整增加</t>
  </si>
  <si>
    <t>投资收益-处置长期股权投资产生的投资收益</t>
  </si>
  <si>
    <t>长期股权投资-处置减少</t>
  </si>
  <si>
    <t>资本公积-处置股权转出原权益法调整金额</t>
  </si>
  <si>
    <t>长期股权投资减值准备（期初-期末）</t>
  </si>
  <si>
    <t>资产减值损失-长期股权投资减值损失</t>
  </si>
  <si>
    <t>商誉-本期减少</t>
  </si>
  <si>
    <t>投资收益-处置交易性金融资产取得的投资收益</t>
  </si>
  <si>
    <t>交易性金融资产-除投资成本增加外的净减少</t>
  </si>
  <si>
    <t>公允价值变动收益-其他金融资产</t>
  </si>
  <si>
    <t>投资收益-处置债权投资取得的投资收益</t>
  </si>
  <si>
    <t>债权投资-成本处置减少</t>
  </si>
  <si>
    <t>债权投资减值准备（期初-期末）</t>
  </si>
  <si>
    <t>信用减值损失-债权投资减值损失</t>
  </si>
  <si>
    <t>投资收益-处置其他债权投资取得的投资收益</t>
  </si>
  <si>
    <t>其他债权投资-成本减少</t>
  </si>
  <si>
    <t>其他债权投资-公允价值变动本期净增加</t>
  </si>
  <si>
    <t>其他综合收益-其他债权投资公允价值变动</t>
  </si>
  <si>
    <t>其他综合收益-金融资产重分类计入其他综合收益的金额</t>
  </si>
  <si>
    <t>其他综合收益-其他债权投资信用减值准备</t>
  </si>
  <si>
    <t>信用减值损失-其他债权投资减值损失</t>
  </si>
  <si>
    <t>投资收益-处置其他权益工具投资取得的投资收益</t>
  </si>
  <si>
    <t>其他权益工具投资-出售或收回投资成本</t>
  </si>
  <si>
    <t>其他权益工具投资-公允价值变动本期净增加</t>
  </si>
  <si>
    <t>其他综合收益-其他权益工具投资公允价值变动</t>
  </si>
  <si>
    <t>其他非流动金融资产-出售或收回投资成本</t>
  </si>
  <si>
    <t>其他非流动金融资产-公允价值变动本期净增加</t>
  </si>
  <si>
    <t>投资收益-处置其他非流动金融资产取得的投资收益</t>
  </si>
  <si>
    <t>投资收益-处置构成业务的处置组产生的投资收益</t>
  </si>
  <si>
    <t>其他应收款-转让转让投资类的应收款（期初-期末）</t>
  </si>
  <si>
    <t>预收账款-权益性投资转让款（期末-期初）</t>
  </si>
  <si>
    <t>持有待售资产-权益性投资（期初-期末）</t>
  </si>
  <si>
    <t>持有待售资产-债权性投资（期初-期末）</t>
  </si>
  <si>
    <t>一年内到期的非流动资产-债权投资（期初-期末）</t>
  </si>
  <si>
    <t>一年内到期的非流动资产-其他债权投资（期初-期末）</t>
  </si>
  <si>
    <t>其他流动资产-债权投资重分类（年初-期末）</t>
  </si>
  <si>
    <t>其他流动资产-其他债权投资重分类（年初-期末）</t>
  </si>
  <si>
    <t>债权投资-重分类至流动资产列报（期初-期末）</t>
  </si>
  <si>
    <t>其他债权投资-重分类至流动资产列报（期初-期末）</t>
  </si>
  <si>
    <t>衍生金融资产（期初-期末）</t>
  </si>
  <si>
    <t>衍生金融负债（期末-期初）</t>
  </si>
  <si>
    <t>公允价值变动收益-其他</t>
  </si>
  <si>
    <t>其他综合收益-现金流量套期储备</t>
  </si>
  <si>
    <t>其他综合收益-企业自身信用风险公允价值变动</t>
  </si>
  <si>
    <t>应交税费-增值税-转让金融商品应交</t>
  </si>
  <si>
    <t>其他收益-债务重组收益（债务方）-以金融资产偿还</t>
  </si>
  <si>
    <t>投资收益-债务重组收益（债权方）-其他金融资产</t>
  </si>
  <si>
    <t>投资收益-非货币性资产交换收益-长期股权投资</t>
  </si>
  <si>
    <t>处置子公司收到的现金净额</t>
  </si>
  <si>
    <t>投资收益-成本法核算的长期股权投资收益</t>
  </si>
  <si>
    <t>长期股权投资-分利</t>
  </si>
  <si>
    <t>投资收益-交易性金融资产在持有期间的投资收益</t>
  </si>
  <si>
    <t>投资收益-债权投资持有期间取得的利息收入</t>
  </si>
  <si>
    <t>投资收益-其他债权投资持有期间取得的利息收入</t>
  </si>
  <si>
    <t>投资收益-其他权益工具投资持有期间取得的股利收入</t>
  </si>
  <si>
    <t>投资收益-其他非流动金融资产在持有期间的投资收益</t>
  </si>
  <si>
    <t>投资收益-其他</t>
  </si>
  <si>
    <t>债权投资-应计利息增加</t>
  </si>
  <si>
    <t>债权投资-应计利息收回</t>
  </si>
  <si>
    <t>债权投资-利息调整结转减少</t>
  </si>
  <si>
    <t>其他债权投资-应计利息增加</t>
  </si>
  <si>
    <t>其他债权投资-应计利息减少</t>
  </si>
  <si>
    <t>应收利息-金融工具投资应收利息（期初-期末）</t>
  </si>
  <si>
    <t>应收利息-坏账准备（期初-期末）</t>
  </si>
  <si>
    <t>信用减值损失-应收利息坏账损失</t>
  </si>
  <si>
    <t>应收股利-持有期间的股利（期初-期末）</t>
  </si>
  <si>
    <t>应收股利-坏账准备（期初-期末）</t>
  </si>
  <si>
    <t>信用减值损失-应收股利坏账损失</t>
  </si>
  <si>
    <t>营业收入-出售投资性房地产收入</t>
  </si>
  <si>
    <t>其他业务成本-出售投资性房地产成本</t>
  </si>
  <si>
    <t>投资性房地产-其他变动（期初-期末）</t>
  </si>
  <si>
    <t>公允价值变动收益-投资性房地产</t>
  </si>
  <si>
    <t>其他综合收益-其他</t>
  </si>
  <si>
    <t>投资性房地产减值准备（期初-期末）</t>
  </si>
  <si>
    <t>资产减值损失-投资性房地产减值损失</t>
  </si>
  <si>
    <t>资产处置收益-非流动资产处置收益</t>
  </si>
  <si>
    <t>资产处置收益-非货币性资产交换收益-固定资产、无形资产</t>
  </si>
  <si>
    <t>营业外收入-非流动资产报废收益</t>
  </si>
  <si>
    <t>营业外支出-非流动资产报废损失</t>
  </si>
  <si>
    <t>营业外支出-非流动资产盘亏</t>
  </si>
  <si>
    <t>营业外支出-对外捐赠-固定资产</t>
  </si>
  <si>
    <t>其他应收款-转让固定资产等非投资类的应收款（期初-期末）</t>
  </si>
  <si>
    <t>应交税费-增值税-固定资产销项税</t>
  </si>
  <si>
    <t>固定资产-其他变动（期初-期末）</t>
  </si>
  <si>
    <t>专项储备-本期减少-转入累计折旧</t>
  </si>
  <si>
    <t>固定资产清理（期初-期末）</t>
  </si>
  <si>
    <t>投资性房地产-固定资产在建工程无形资产转入或转出净增加</t>
  </si>
  <si>
    <t>专项应付款-本期核销</t>
  </si>
  <si>
    <t>在建工程-其他变动（期初-期末）</t>
  </si>
  <si>
    <t>无形资产-其他变动（期初-期末）</t>
  </si>
  <si>
    <t>长期待摊费用-其他变动（期初-期末）</t>
  </si>
  <si>
    <t>预收账款-固定资产无形资产转让款（期末-期初）</t>
  </si>
  <si>
    <t>主营业务成本-固定资产折旧</t>
  </si>
  <si>
    <t>主营业务成本-无形资产摊销</t>
  </si>
  <si>
    <t>主营业务成本-长期待摊费用摊销</t>
  </si>
  <si>
    <t>其他业务成本-投资性房地产折旧</t>
  </si>
  <si>
    <t>其他业务成本-固定资产折旧</t>
  </si>
  <si>
    <t>其他业务成本-无形资产摊销</t>
  </si>
  <si>
    <t>其他业务成本-长期待摊费用摊销</t>
  </si>
  <si>
    <t>销售费用-固定资产折旧</t>
  </si>
  <si>
    <t>销售费用-无形资产摊销</t>
  </si>
  <si>
    <t>销售费用-长期待摊费用摊销</t>
  </si>
  <si>
    <t>管理费用-固定资产折旧</t>
  </si>
  <si>
    <t>管理费用-无形资产摊销</t>
  </si>
  <si>
    <t>管理费用-长期待摊费用摊销</t>
  </si>
  <si>
    <t>研发费用-固定资产折旧</t>
  </si>
  <si>
    <t>研发费用-无形资产摊销</t>
  </si>
  <si>
    <t>研发费用-长期待摊费用摊销</t>
  </si>
  <si>
    <t>生产成本、制造费用-固定资产折旧</t>
  </si>
  <si>
    <t>生产成本、制造费用-无形资产摊销</t>
  </si>
  <si>
    <t>生产成本、制造费用-长期待摊费用摊销</t>
  </si>
  <si>
    <t>固定资产减值准备（期初-期末）</t>
  </si>
  <si>
    <t>资产减值损失-固定资产减值损失</t>
  </si>
  <si>
    <t>在建工程减值准备（期初-期末）</t>
  </si>
  <si>
    <t>资产减值损失-在建工程减值损失</t>
  </si>
  <si>
    <t>工程物资减值准备（期初-期末）</t>
  </si>
  <si>
    <t>资产减值损失-工程物资减值损失</t>
  </si>
  <si>
    <t>无形资产减值准备（期初-期末）</t>
  </si>
  <si>
    <t>资产减值损失-无形资产减值损失</t>
  </si>
  <si>
    <t>持有待售资产-固定资产（期初-期末）</t>
  </si>
  <si>
    <t>持有待售资产-在建工程（期初-期末）</t>
  </si>
  <si>
    <t>持有待售资产-无形资产（期初-期末）</t>
  </si>
  <si>
    <t>持有待售资产减值准备（期初-期末）</t>
  </si>
  <si>
    <t>资产减值损失-持有待售资产减值损失</t>
  </si>
  <si>
    <t>递延收益-政府补助-本期冲减资产价值</t>
  </si>
  <si>
    <t>投资性房地产-转入持有待售资产或转回净减少</t>
  </si>
  <si>
    <t>其他收益-债务重组收益（债务方）-以其他非金融资产偿还</t>
  </si>
  <si>
    <t>营业收入-资金占用费/利息收入</t>
  </si>
  <si>
    <t>企业间借款利息收入</t>
  </si>
  <si>
    <t>应收利息-委托贷款（期初-期末）</t>
  </si>
  <si>
    <t>其他流动资产-委托贷款-应收利息（期初-期末）</t>
  </si>
  <si>
    <t>其他非流动资产-委托贷款-应收利息（期初-期末）</t>
  </si>
  <si>
    <t>应交税费-增值税-资金占用费销项税</t>
  </si>
  <si>
    <t>应收股利-收回购买时已宣告股利</t>
  </si>
  <si>
    <t>投资价款中包含的已宣告股利或利息收回</t>
  </si>
  <si>
    <t>其他应收款-计息往来的本金本期减少</t>
  </si>
  <si>
    <t>企业间借款收回的资金</t>
  </si>
  <si>
    <t>其他应收款-计息往来应收取的利息（期初-期末）</t>
  </si>
  <si>
    <t>其他流动资产-委托贷款本期减少</t>
  </si>
  <si>
    <t>委托贷款收回的资金</t>
  </si>
  <si>
    <t>其他非流动资产-委托贷款本期减少</t>
  </si>
  <si>
    <t>长期应收款-融资租赁本期减少</t>
  </si>
  <si>
    <t>融资租出收回的资金</t>
  </si>
  <si>
    <t>货币资金-本期受限减少-因投资活动受限</t>
  </si>
  <si>
    <t>固定资产-购建增加</t>
  </si>
  <si>
    <t>在建工程-本期购置增加</t>
  </si>
  <si>
    <t>在建工程-结转固定资产</t>
  </si>
  <si>
    <t>工程物资（期初-期末）</t>
  </si>
  <si>
    <t>无形资产-本期增加</t>
  </si>
  <si>
    <t>开发支出-本期增加</t>
  </si>
  <si>
    <t>开发支出-结转无形资产</t>
  </si>
  <si>
    <t>开发支出-结转费用</t>
  </si>
  <si>
    <t>长期待摊费用-本期增加</t>
  </si>
  <si>
    <t>其他非流动资产-预付固定资产、在建工程、投资性房地产购置款（期初-期末）</t>
  </si>
  <si>
    <t>其他非流动资产-预付无形资产等购置款（期初-期末）</t>
  </si>
  <si>
    <t>应付票据-与采购非流动资产相关（期末-期初）</t>
  </si>
  <si>
    <t>应付账款-非流动资产欠款（期末-期初）</t>
  </si>
  <si>
    <t>其他流动负债-票据背书转入的应付账款(与采购非流动资产相关)(期末-年初)</t>
  </si>
  <si>
    <t>应交税费-增值税-固定资产进项税</t>
  </si>
  <si>
    <t>其他应付款-转让固定资产等非投资类（期末-期初）</t>
  </si>
  <si>
    <t>预计负债-资产弃置（期末-期初）</t>
  </si>
  <si>
    <t>资本公积-股东捐赠固定资产</t>
  </si>
  <si>
    <t>营业外收入-接受捐赠-固定资产</t>
  </si>
  <si>
    <t>存货-转入投资性房地产，或从投资性房地产转回净减少额</t>
  </si>
  <si>
    <t>投资性房地产-存货转入或转回存货净增加</t>
  </si>
  <si>
    <t>投资性房地产-外购增加</t>
  </si>
  <si>
    <t>股本-固定资产无形资产注入增加额</t>
  </si>
  <si>
    <t>资本公积-固定资产无形资产注入增加额</t>
  </si>
  <si>
    <t>其他非流动资产-其他（期初-期末）</t>
  </si>
  <si>
    <t>交易性金融资产-本期成本增加</t>
  </si>
  <si>
    <t>债权投资-成本增加</t>
  </si>
  <si>
    <t>债权投资-利息调整增加</t>
  </si>
  <si>
    <t>其他债权投资-成本增加</t>
  </si>
  <si>
    <t>长期股权投资-成本增加</t>
  </si>
  <si>
    <t>其他权益工具投资-成本增加</t>
  </si>
  <si>
    <t>其他非流动金融资产-成本增加</t>
  </si>
  <si>
    <t>商誉-本期增加</t>
  </si>
  <si>
    <t>商誉减值准备（期初-期末）</t>
  </si>
  <si>
    <t>资产减值损失-商誉减值损失</t>
  </si>
  <si>
    <t>其他非流动资产-预付投资类款项（期初-期末）</t>
  </si>
  <si>
    <t>其他应付款-转让股权债权等投资类（期末-期初）</t>
  </si>
  <si>
    <t>资本公积-长期投资注入</t>
  </si>
  <si>
    <t>股本-长期投资注入</t>
  </si>
  <si>
    <t>资本公积-同一控制下企业合并的影响</t>
  </si>
  <si>
    <t>盈余公积-同一控制下企业合并冲减盈余公积</t>
  </si>
  <si>
    <t>未分配利润-同一控制下企业合并冲减未分配利润</t>
  </si>
  <si>
    <t>资本公积-股东捐赠权益性投资</t>
  </si>
  <si>
    <t>资本公积-以权益结算的股份支付行权前形成</t>
  </si>
  <si>
    <t>投资收益-丧失控制权后，剩余股权按公允价值重新计量产生的利得</t>
  </si>
  <si>
    <t>营业外收入-权益法长期股权投资初始投资成本调整收益</t>
  </si>
  <si>
    <t>取得子公司支付的现金净额</t>
  </si>
  <si>
    <t>应收股利-购买款中包含的已宣告股利</t>
  </si>
  <si>
    <t>投资价款中包含的已宣告股利或利息</t>
  </si>
  <si>
    <t>其他应收款-计息往来的本金本期增加</t>
  </si>
  <si>
    <t>企业间借款借出的资金</t>
  </si>
  <si>
    <t>其他流动资产-委托贷款本期增加</t>
  </si>
  <si>
    <t>委托贷款支付的资金</t>
  </si>
  <si>
    <t>其他非流动资产-委托贷款本期增加</t>
  </si>
  <si>
    <t>长期应收款-融资租赁本期增加</t>
  </si>
  <si>
    <t>融资租出支付的资金</t>
  </si>
  <si>
    <t>货币资金-本期受限增加-因投资活动受限</t>
  </si>
  <si>
    <t>应交税费-增值税-转让金融商品已交</t>
  </si>
  <si>
    <t>转让金融商品支付的税金</t>
  </si>
  <si>
    <t>股本-现金注入增加额</t>
  </si>
  <si>
    <t>股本-资本公积等转增</t>
  </si>
  <si>
    <t>资本公积-股东现金投入</t>
  </si>
  <si>
    <t>资本公积-政府因公共利益搬迁给予的搬迁补偿款结余</t>
  </si>
  <si>
    <t>专项应付款-本期转资本公积</t>
  </si>
  <si>
    <t>资本公积-转增股本</t>
  </si>
  <si>
    <t>盈余公积-转增股本的盈余公积</t>
  </si>
  <si>
    <t>未分配利润-转作股本的普通股股利</t>
  </si>
  <si>
    <t>其他权益工具-本期增加</t>
  </si>
  <si>
    <t>盈余公积-本期增加</t>
  </si>
  <si>
    <t>未分配利润-盈余公积弥补亏损</t>
  </si>
  <si>
    <t>盈余公积-盈余公积弥补亏损</t>
  </si>
  <si>
    <t>未分配利润-提取公积金</t>
  </si>
  <si>
    <t>吸收投资收到的现金</t>
  </si>
  <si>
    <t>短期借款-本期增加</t>
  </si>
  <si>
    <t>长期借款-本期本金增加</t>
  </si>
  <si>
    <t>长期借款-未确认融资费用增加</t>
  </si>
  <si>
    <t>交易性金融负债-本金增加</t>
  </si>
  <si>
    <t>其他流动负债-短期应付债券-本期发行</t>
  </si>
  <si>
    <t>应付债券-本期面值增加</t>
  </si>
  <si>
    <t>应付债券-未确认融资费用增加</t>
  </si>
  <si>
    <t>取得借款收到的现金</t>
  </si>
  <si>
    <t>其他应付款-计息往来的本金本期增加</t>
  </si>
  <si>
    <t>企业间借款收到的资金</t>
  </si>
  <si>
    <t>专项应付款-本期增加</t>
  </si>
  <si>
    <t>收到的专项拨款</t>
  </si>
  <si>
    <t>资本公积-股东捐赠现金</t>
  </si>
  <si>
    <t>股东捐赠收到的现金</t>
  </si>
  <si>
    <t>货币资金-本期受限减少-因筹资活动受限</t>
  </si>
  <si>
    <t>长期应付款-本期增加</t>
  </si>
  <si>
    <t>长期应付款-未确认融资费用增加</t>
  </si>
  <si>
    <t>其他应收款-租赁保证金、押金（非简化处理模式）本期减少</t>
  </si>
  <si>
    <t>租赁收到的现金</t>
  </si>
  <si>
    <t>收到其他与筹资活动有关的现金</t>
  </si>
  <si>
    <t>短期借款-本期减少</t>
  </si>
  <si>
    <t>长期借款-本期减少</t>
  </si>
  <si>
    <t>长期借款-重分类至流动负债（期末-年初）</t>
  </si>
  <si>
    <t>一年内到期的非流动负债-长期借款净增加（期末-年初）</t>
  </si>
  <si>
    <t>交易性金融负债-其他变动（期末-期初）</t>
  </si>
  <si>
    <t>公允价值变动收益-交易性金融负债</t>
  </si>
  <si>
    <t>其他流动负债-短期应付债券-本期偿还本金</t>
  </si>
  <si>
    <t>应付债券-本期偿还</t>
  </si>
  <si>
    <t>应付债券-重分类至流动负债（期末-年初）</t>
  </si>
  <si>
    <t>一年内到期的非流动负债-应付债券净增加（期末-年初）</t>
  </si>
  <si>
    <t>投资收益-债务重组收益（债务方）-短、长期借款</t>
  </si>
  <si>
    <t>投资收益-债务重组收益（债务方）-其他金融负债</t>
  </si>
  <si>
    <t>应收票据-未终止确认的票据贴现，到期转销而减少</t>
  </si>
  <si>
    <t>未分配利润-应付普通股股利</t>
  </si>
  <si>
    <t>短期借款-应付利息（期末-期初）</t>
  </si>
  <si>
    <t>应付账款-应付利息（期末-期初）</t>
  </si>
  <si>
    <t>应付利息（期末-期初）</t>
  </si>
  <si>
    <t>应付股利（期末-期初）</t>
  </si>
  <si>
    <t>财务费用-利息支出</t>
  </si>
  <si>
    <t>存货-本期利息资本化金额</t>
  </si>
  <si>
    <t>在建工程-本期利息资本化</t>
  </si>
  <si>
    <t>其他应付款-计息往来应支付的利息（期末-期初）</t>
  </si>
  <si>
    <t>长期借款-未确认融资费用摊销</t>
  </si>
  <si>
    <t>长期借款-应付利息（期末-年初）</t>
  </si>
  <si>
    <t>应付债券-应付利息（期末-期初）</t>
  </si>
  <si>
    <t>应付债券-未确认融资费用摊销</t>
  </si>
  <si>
    <t>租赁负债-未确认融资费用摊销</t>
  </si>
  <si>
    <t>长期应付款-未确认融资费用摊销</t>
  </si>
  <si>
    <t>长期应付款-应付利息（期末-年初）</t>
  </si>
  <si>
    <t>其他流动负债-短期应付债券-应计利息</t>
  </si>
  <si>
    <t>其他流动负债-短期应付债券-溢折价摊销</t>
  </si>
  <si>
    <t>其他流动负债-短期应付债券-本期偿还利息</t>
  </si>
  <si>
    <t>股本-减资减少</t>
  </si>
  <si>
    <t>减资支付的现金</t>
  </si>
  <si>
    <t>库存股-本期增加</t>
  </si>
  <si>
    <t>回股股份支付的现金</t>
  </si>
  <si>
    <t>库存股-本期减少</t>
  </si>
  <si>
    <t>资本公积-减资减少</t>
  </si>
  <si>
    <t>盈余公积-因减资减少的盈余公积</t>
  </si>
  <si>
    <t>其他权益工具-本期减少</t>
  </si>
  <si>
    <t>偿还优先股/永续债等其他权益工具支付的现金</t>
  </si>
  <si>
    <t>其他应付款-计息往来的本金本期减少</t>
  </si>
  <si>
    <t>企业间借款归还的资金</t>
  </si>
  <si>
    <t>资本公积-股东豁免债务（其他应付款-计息往来）</t>
  </si>
  <si>
    <t>货币资金-本期受限增加-因筹资活动受限</t>
  </si>
  <si>
    <t>其他流动资产-IPO费用增加</t>
  </si>
  <si>
    <t>IPO中介费用</t>
  </si>
  <si>
    <t>其他非流动资产-IPO费用本期增加</t>
  </si>
  <si>
    <t>其他流动资产-IPO费用减少（转资本公积）</t>
  </si>
  <si>
    <t>其他非流动资产-IPO费用本期减少（转资本公积）</t>
  </si>
  <si>
    <t>资本公积-IPO费用</t>
  </si>
  <si>
    <t>长期应付款-本期偿还</t>
  </si>
  <si>
    <t>长期应付款-重分类至流动负债（期末-年初）</t>
  </si>
  <si>
    <t>一年内到期的非流动负债-长期应付款净增加（期末-年初）</t>
  </si>
  <si>
    <t>使用权资产-本期计提折旧</t>
  </si>
  <si>
    <t>租赁支付的现金</t>
  </si>
  <si>
    <t>使用权资产-其他净增加</t>
  </si>
  <si>
    <t>主营业务成本-使用权资产折旧</t>
  </si>
  <si>
    <t>其他业务成本-使用权资产折旧</t>
  </si>
  <si>
    <t>销售费用-使用权资产折旧</t>
  </si>
  <si>
    <t>管理费用-使用权资产折旧</t>
  </si>
  <si>
    <t>研发费用-使用权资产折旧</t>
  </si>
  <si>
    <t>其他应收款-租赁保证金、押金（非简化处理模式）本期增加</t>
  </si>
  <si>
    <t>应交税费-增值税-租赁进项税（非简化处理模式）</t>
  </si>
  <si>
    <t>使用权资产减值准备（期初-期末）</t>
  </si>
  <si>
    <t>资产减值损失-使用权资产减值损失</t>
  </si>
  <si>
    <t>租赁负债-其他净增加</t>
  </si>
  <si>
    <t>租赁负债-重分类至流动负债（期末-年初）</t>
  </si>
  <si>
    <t>一年内到期的非流动负债-租赁负债净增加（期末-年初）</t>
  </si>
  <si>
    <t>财务费用-汇总损益</t>
  </si>
  <si>
    <t>应收账款-本期汇率调整减少</t>
  </si>
  <si>
    <t>合同资产-本期汇率调整减少</t>
  </si>
  <si>
    <t>其他应收款-汇率调整减少</t>
  </si>
  <si>
    <t>短借款-本期汇率调整增加</t>
  </si>
  <si>
    <t>长期借款-本期汇率调整增加</t>
  </si>
  <si>
    <t>应付债券-本期汇率调整增加</t>
  </si>
  <si>
    <t>应付账款-本期汇率调整增加</t>
  </si>
  <si>
    <t>其他应付款-汇率调整增加</t>
  </si>
  <si>
    <t>长期应付款-本期汇率调整增加</t>
  </si>
  <si>
    <t>货币资金-未受限（期初）</t>
  </si>
  <si>
    <t>现金等价物-未受限（期初）</t>
  </si>
  <si>
    <t>加：期初现金及现金等价物余额</t>
  </si>
  <si>
    <t>货币资金-未受限（期末）</t>
  </si>
  <si>
    <t>现金等价物-未受限（期末）</t>
  </si>
  <si>
    <t>期末现金及现金等价物余额</t>
  </si>
  <si>
    <t>净利润</t>
  </si>
  <si>
    <t>加：  信用减值损失</t>
  </si>
  <si>
    <t>资产减值准备</t>
  </si>
  <si>
    <t>固定资产折旧</t>
  </si>
  <si>
    <t>生产成本、制造费用-使用权资产折旧</t>
  </si>
  <si>
    <t>使用权资产折旧</t>
  </si>
  <si>
    <t>无形资产摊销</t>
  </si>
  <si>
    <t>长期待摊费用摊销</t>
  </si>
  <si>
    <t>处置固定资产、无形资产和其他长期资产的损失（收益以“－”号填列）</t>
  </si>
  <si>
    <t>固定资产报废损失（收益以“－”号填列）</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</si>
  <si>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</si>
  <si>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</si>
  <si>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</si>
  <si>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</si>
  <si>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</si>
  <si>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</si>
  <si>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其他流动资产-应收退货成本（期初-期末）</t>
  </si>
  <si>
    <t>其他非流动资产-应收退货成本（期初-期末）</t>
  </si>
  <si>
    <t>经营性应收项目的减少（增加以“－”号填列）</t>
  </si>
  <si>
    <t>经营性应付项目的增加（减少以“－”号填列）</t>
  </si>
  <si>
    <t>现金流量表编制辅助表</t>
  </si>
  <si>
    <t>序号</t>
  </si>
  <si>
    <t>加/减</t>
  </si>
  <si>
    <t>资产负债表、利润表项目的具体构成内容</t>
  </si>
  <si>
    <t>与报表核对</t>
  </si>
  <si>
    <t>间接表-其他</t>
  </si>
  <si>
    <t>未分配利润（期末-期初）</t>
  </si>
  <si>
    <t>与未分配利润（期末-期初）核对</t>
  </si>
  <si>
    <t>经营性应收</t>
  </si>
  <si>
    <t>非经营性应收款</t>
  </si>
  <si>
    <t>应收款项融资-坏账准备（期初-期末）</t>
  </si>
  <si>
    <t>资产（期初-期末）</t>
  </si>
  <si>
    <t>与资产总额（期初-期末）核对</t>
  </si>
  <si>
    <t>经营性应付</t>
  </si>
  <si>
    <t>非经营性应付</t>
  </si>
  <si>
    <t>负债及权益（不含未分配利润）（期末-期初）</t>
  </si>
  <si>
    <t>与负债及权益（不含未分配利润）（期末-期初）核对</t>
  </si>
  <si>
    <t>校验差异合计</t>
  </si>
  <si>
    <t>现金流量表补充信息（本期）</t>
  </si>
  <si>
    <t>校验</t>
  </si>
  <si>
    <t>报表项目</t>
  </si>
  <si>
    <t>期末数</t>
  </si>
  <si>
    <t>年初数</t>
  </si>
  <si>
    <t>余额</t>
  </si>
  <si>
    <t>其中：受限资金</t>
  </si>
  <si>
    <t>货币资金</t>
  </si>
  <si>
    <t>合计</t>
  </si>
  <si>
    <t>内容</t>
  </si>
  <si>
    <t>受限原因</t>
  </si>
  <si>
    <t>本期增加</t>
  </si>
  <si>
    <t>本期减少</t>
  </si>
  <si>
    <t>受限货币资金</t>
  </si>
  <si>
    <t>因经营活动受限</t>
  </si>
  <si>
    <t>因投资活动受限</t>
  </si>
  <si>
    <t>因筹资活动受限</t>
  </si>
  <si>
    <t>年初-期末</t>
  </si>
  <si>
    <t>减：投资成本增加</t>
  </si>
  <si>
    <t>加：除投资成本增加外的净减少</t>
  </si>
  <si>
    <t>加：终止确认的票据背书而减少</t>
  </si>
  <si>
    <t>加：未终止确认的票据背书，到期转销而减少</t>
  </si>
  <si>
    <t>加：未终止确认的票据贴现，到期转销而减少</t>
  </si>
  <si>
    <t>加：其他净减少</t>
  </si>
  <si>
    <t>减：减值准备（年初-期末）</t>
  </si>
  <si>
    <t>加：背书而减少</t>
  </si>
  <si>
    <t>减：本期汇率调整增加</t>
  </si>
  <si>
    <t>合同资产</t>
  </si>
  <si>
    <t>预付材料商品服务采购款</t>
  </si>
  <si>
    <t>预付租金（简化处理模式）</t>
  </si>
  <si>
    <t>预付费用</t>
  </si>
  <si>
    <t>减：减值准备</t>
  </si>
  <si>
    <t>会计科目</t>
  </si>
  <si>
    <t>货币资金应收利息</t>
  </si>
  <si>
    <t>委托贷款应收利息</t>
  </si>
  <si>
    <t>金融工具投资应收利息</t>
  </si>
  <si>
    <t>减：本期购买款中包含的已宣告股利</t>
  </si>
  <si>
    <t>加：本期收回购买时已宣告股利</t>
  </si>
  <si>
    <t>加：持有期间产生应收股利的年初数</t>
  </si>
  <si>
    <t>减：持有期间产生应收股利期末数</t>
  </si>
  <si>
    <t>债务人名称</t>
  </si>
  <si>
    <t>本期增加（非现金减少用负数填入本列）
（支付）</t>
  </si>
  <si>
    <t>本期汇率调整增加
(调减用负数表示)</t>
  </si>
  <si>
    <t>本期现金减少（非现金减少用负数填入本期增加中）
（收回）</t>
  </si>
  <si>
    <t>其他应收款</t>
  </si>
  <si>
    <t>经营租赁租金</t>
  </si>
  <si>
    <t>--</t>
  </si>
  <si>
    <t>计息资金往来的本金</t>
  </si>
  <si>
    <t>小计</t>
  </si>
  <si>
    <t>计息资金往来的利息</t>
  </si>
  <si>
    <t>不计息资金往来</t>
  </si>
  <si>
    <t>总计</t>
  </si>
  <si>
    <t>减：本期利息资本化增加存货金额</t>
  </si>
  <si>
    <t>加：本期资本化利息结转减少存货金额</t>
  </si>
  <si>
    <t>加：转入投资性房地产，或从投资性房地产转回净减少额</t>
  </si>
  <si>
    <t>加：存货其他净减少-不含利息资本化（年初-期末）</t>
  </si>
  <si>
    <t>减：存货跌价准备（年初-期末）</t>
  </si>
  <si>
    <t>加：权益性投资（年初-期末）</t>
  </si>
  <si>
    <t>加：债权性投资（年初-期末）</t>
  </si>
  <si>
    <t>加：固定资产（年初-期末）</t>
  </si>
  <si>
    <t>加：在建工程（年初-期末）</t>
  </si>
  <si>
    <t>加：无形资产（年初-期末）</t>
  </si>
  <si>
    <t>减：持有待售资产减值准备（年初-期末）</t>
  </si>
  <si>
    <t>一年内到期的非流动资产</t>
  </si>
  <si>
    <t>加：重分类转入的债权投资(年初-期末)</t>
  </si>
  <si>
    <t>加：重分类转入的其他债权投资(年初-期末)</t>
  </si>
  <si>
    <t>加：重分类转入的长期应收款(年初-期末)</t>
  </si>
  <si>
    <t>加：税金重分类（年初-期末）</t>
  </si>
  <si>
    <t>减：委托贷款本期增加</t>
  </si>
  <si>
    <t>加：委托贷款本期减少</t>
  </si>
  <si>
    <t>加：委托贷款-应收利息（年初-期末）</t>
  </si>
  <si>
    <t>减：IPO费用增加</t>
  </si>
  <si>
    <t>加：IPO费用减少（转资本公积）</t>
  </si>
  <si>
    <t>加：IPO费用减少（转费用）</t>
  </si>
  <si>
    <t>加：债权投资重分类（年初-期末）</t>
  </si>
  <si>
    <t>加：其他债权投资重分类（年初-期末）</t>
  </si>
  <si>
    <t>加：合同取得成本（年初-期末）</t>
  </si>
  <si>
    <t>加：应收退货成本（年初-期末）</t>
  </si>
  <si>
    <t>加：其他（年初-期末）</t>
  </si>
  <si>
    <t>减：成本增加</t>
  </si>
  <si>
    <t>减：利息调整增加</t>
  </si>
  <si>
    <t>减：应计利息增加</t>
  </si>
  <si>
    <t>加：成本处置减少</t>
  </si>
  <si>
    <t>加：利息调整结转减少</t>
  </si>
  <si>
    <t>加：应计利息收回</t>
  </si>
  <si>
    <t>减：债权投资减值准备（含一年内）（年初-期末）</t>
  </si>
  <si>
    <t>减：重分类至一年内到期的非流动资产(年初-期末)</t>
  </si>
  <si>
    <t>减：公允价值变动本期净增加</t>
  </si>
  <si>
    <t>减：融资租赁本期增加</t>
  </si>
  <si>
    <t>加：融资租赁本期减少</t>
  </si>
  <si>
    <t>加：分期收款销售商品（年初-期末）</t>
  </si>
  <si>
    <t>加：分期收款提供劳务（年初-期末）</t>
  </si>
  <si>
    <t>减：减值准备（含一年内）（年初-期末）</t>
  </si>
  <si>
    <t>减：损益调整增加</t>
  </si>
  <si>
    <t>减：其他综合收益调整增加</t>
  </si>
  <si>
    <t>减：其他权益变动调整增加</t>
  </si>
  <si>
    <t>加：处置减少</t>
  </si>
  <si>
    <t>加：分利</t>
  </si>
  <si>
    <t>减：长期股权投资减值准备（年初-期末）</t>
  </si>
  <si>
    <t>减：本期投资成本增加</t>
  </si>
  <si>
    <t>减：本期公允价值变动净增加</t>
  </si>
  <si>
    <t>加：出售或收回投资成本</t>
  </si>
  <si>
    <t>减：外购增加</t>
  </si>
  <si>
    <t>减：存货转入或转入存货净增加</t>
  </si>
  <si>
    <t>减：固定资产在建工程无形资产转入或转出净增加</t>
  </si>
  <si>
    <t>加：转入持有待售资产或转回净减少</t>
  </si>
  <si>
    <t>加：其他变动（年初-期末）</t>
  </si>
  <si>
    <t>减：投资性房地产减值准备（年初-期末）</t>
  </si>
  <si>
    <t>减：固定资产原值-购建或在建工程转入增加</t>
  </si>
  <si>
    <t>加：其他变动（期初-期末）</t>
  </si>
  <si>
    <t>减：固定资产减值准备（年初-期末）</t>
  </si>
  <si>
    <t>加：固定资产清理（年初-期末）</t>
  </si>
  <si>
    <t>减：本期增加（不含利息资本化）</t>
  </si>
  <si>
    <t>减：本期利息资本化</t>
  </si>
  <si>
    <t>加：结转固定资产</t>
  </si>
  <si>
    <t>加：结转其他</t>
  </si>
  <si>
    <t>减：在建工程减值准备（年初-期末）</t>
  </si>
  <si>
    <t>加：工程物资（年初-期末）</t>
  </si>
  <si>
    <t>减：工程物资减值准备（年初-期末）</t>
  </si>
  <si>
    <t>加：本期计提折旧</t>
  </si>
  <si>
    <t>减：其他净增加</t>
  </si>
  <si>
    <t>减：使用权资产减值准备（年初-期末）</t>
  </si>
  <si>
    <t>减：本期增加</t>
  </si>
  <si>
    <t>加：本期结转无形资产</t>
  </si>
  <si>
    <t>加：本期结转费用</t>
  </si>
  <si>
    <t>加：本期减少</t>
  </si>
  <si>
    <t>减：商誉减值准备（年初-期末）</t>
  </si>
  <si>
    <t>加：本期摊销</t>
  </si>
  <si>
    <t>加：预付固定资产、在建工程、投资性房地产购置款（年初-期末）</t>
  </si>
  <si>
    <t>加：预付无形资产等购置款（年初-期末）</t>
  </si>
  <si>
    <t>加：预付投资类款项（年初-期末）</t>
  </si>
  <si>
    <t>减：IPO费用本期增加</t>
  </si>
  <si>
    <t>加：合同资产（年初-期末）</t>
  </si>
  <si>
    <t>加：合同履约成本（年初-期末）</t>
  </si>
  <si>
    <t>期末-年初</t>
  </si>
  <si>
    <t>加：本期增加</t>
  </si>
  <si>
    <t>减：本期减少</t>
  </si>
  <si>
    <t>加：本期汇率调整增加</t>
  </si>
  <si>
    <t>加：应付利息（期末-年初）</t>
  </si>
  <si>
    <t>加：本金增加</t>
  </si>
  <si>
    <t>加：其他变动净增加</t>
  </si>
  <si>
    <t>与采购商品服务相关</t>
  </si>
  <si>
    <t>与采购非流动资产相关</t>
  </si>
  <si>
    <t>应付账款</t>
  </si>
  <si>
    <t>应付非流动资产欠款</t>
  </si>
  <si>
    <t>应付费用</t>
  </si>
  <si>
    <t>应付其他</t>
  </si>
  <si>
    <t>应付利息</t>
  </si>
  <si>
    <t>预付租金</t>
  </si>
  <si>
    <t>预收固定资产无形资产转让款</t>
  </si>
  <si>
    <t>预收权益性投资转让款</t>
  </si>
  <si>
    <t>预付其他</t>
  </si>
  <si>
    <t>税/费种</t>
  </si>
  <si>
    <t>子项</t>
  </si>
  <si>
    <t>负数填列</t>
  </si>
  <si>
    <t>加：净增加</t>
  </si>
  <si>
    <t>会计科目及类别</t>
  </si>
  <si>
    <t>债权人名称</t>
  </si>
  <si>
    <t>本期现金增加（非现金增加用负数填入本期减少中）
（收到）</t>
  </si>
  <si>
    <t>本期减少（非现金增加用负数填入本列）
（支付）</t>
  </si>
  <si>
    <t>净增加</t>
  </si>
  <si>
    <t>其他应付款</t>
  </si>
  <si>
    <t>应付股利</t>
  </si>
  <si>
    <t>其他应付款-转让固定资产等非投资类（包括转让固定资产、无形资产、投资性房地产等）</t>
  </si>
  <si>
    <t>其他应付款-转让股权债权等投资类（包括转让长期股权投资、债权投资、其他债权投资等）</t>
  </si>
  <si>
    <t>其他应付款-应付费用</t>
  </si>
  <si>
    <t>其他应付款-保证金、押金</t>
  </si>
  <si>
    <t>其他应付款-代扣代缴个人社保</t>
  </si>
  <si>
    <t>其他应付款-未确认的政府补助</t>
  </si>
  <si>
    <t>其他应付款-其他</t>
  </si>
  <si>
    <t>其他应付款-计息资金往来的本金</t>
  </si>
  <si>
    <t>其他应付款-计息资金往来的利息</t>
  </si>
  <si>
    <t>其他应付款-不计息资金往来</t>
  </si>
  <si>
    <t>一年内到期的非流动负债</t>
  </si>
  <si>
    <t>一年内到期的长期借款净增加（期末-年初）</t>
  </si>
  <si>
    <t>一年内到期的应付债券净增加（期末-年初）</t>
  </si>
  <si>
    <t>一年内到期的租赁负债净增加（期末-年初）</t>
  </si>
  <si>
    <t>一年内到期的长期应付款净增加（期末-年初）</t>
  </si>
  <si>
    <t>加：应交税费重分类转入的待转销项税（期末-年初）</t>
  </si>
  <si>
    <t>加：合并负债对应的待转销项税（期末-年初）</t>
  </si>
  <si>
    <t>加：票据背书转入的应付账款(与采购商品服务相关)(期末-年初)</t>
  </si>
  <si>
    <t>加：票据背书转入的应付账款(与采购非流动资产相关)(期末-年初)</t>
  </si>
  <si>
    <t>加：票据背书转入的应付账款(与应付费用相关)(期末-年初)</t>
  </si>
  <si>
    <t>加：短期应付债券-本期发行</t>
  </si>
  <si>
    <t>加：短期应付债券-应计利息</t>
  </si>
  <si>
    <t>减：短期应付债券-溢折价摊销</t>
  </si>
  <si>
    <t>贷方发生额以正数填列</t>
  </si>
  <si>
    <t>减：短期应付债券-本期偿还本金</t>
  </si>
  <si>
    <t>减：短期应付债券-本期偿还利息</t>
  </si>
  <si>
    <t>加：其他（期末-年初）</t>
  </si>
  <si>
    <t>加：本期本金增加</t>
  </si>
  <si>
    <t>减：未确认融资费用增加</t>
  </si>
  <si>
    <t>借方发生额以正数填列</t>
  </si>
  <si>
    <t>减：本期偿还</t>
  </si>
  <si>
    <t>加：未确认融资费用摊销</t>
  </si>
  <si>
    <t>减：重分类至“一年内到期的非流动负债”（期末-年初）</t>
  </si>
  <si>
    <t>应付债券</t>
  </si>
  <si>
    <t>加：本期面值增加</t>
  </si>
  <si>
    <t>加：其他净增加</t>
  </si>
  <si>
    <t>长期应付款</t>
  </si>
  <si>
    <t>减：本期核销</t>
  </si>
  <si>
    <t>减：本期转资本公积</t>
  </si>
  <si>
    <t>加：资产弃置恢复费用（期末-年初）</t>
  </si>
  <si>
    <t>加：政府补助-本期增加</t>
  </si>
  <si>
    <t>减：政府补助-本期转入其他收益</t>
  </si>
  <si>
    <t>减：政府补助-本期转入营业外收入</t>
  </si>
  <si>
    <t>减：政府补助-本期冲减成本</t>
  </si>
  <si>
    <t>减：政府补助-本期冲减费用</t>
  </si>
  <si>
    <t>减：政府补助-本期冲减资产价值</t>
  </si>
  <si>
    <t>减：政府补助-本期退回</t>
  </si>
  <si>
    <t>加：合同负债（期末-年初）</t>
  </si>
  <si>
    <t>加：本期收到现金增加</t>
  </si>
  <si>
    <t>加：本期收到存货增加</t>
  </si>
  <si>
    <t>加：本期收到固定资产无形资产增加</t>
  </si>
  <si>
    <t>加：本期收到股权投资增加</t>
  </si>
  <si>
    <t>加：本期资本公积、盈余公积、未分配利润转增</t>
  </si>
  <si>
    <t>减：本期减资减少</t>
  </si>
  <si>
    <t>加：股东存货投入</t>
  </si>
  <si>
    <t>加：股东固定资产无形资产投入</t>
  </si>
  <si>
    <t>加：股东股权投资投入</t>
  </si>
  <si>
    <t>加：同一控制下企业合并的影响</t>
  </si>
  <si>
    <t>加：权益法调整增加</t>
  </si>
  <si>
    <t>加：政府因公共利益搬迁给予的搬迁补偿款结余</t>
  </si>
  <si>
    <t>加：股份支付形成（本公司承担部分）</t>
  </si>
  <si>
    <t>加：股份支付形成（子公司承担部分）</t>
  </si>
  <si>
    <t>加：股东捐赠现金</t>
  </si>
  <si>
    <t>加：股东捐赠存货</t>
  </si>
  <si>
    <t>加：股东捐赠固定资产</t>
  </si>
  <si>
    <t>加：股东捐赠权益性投资</t>
  </si>
  <si>
    <t>加：股东豁免债务（应付账款、预收账款）</t>
  </si>
  <si>
    <t>加：股东豁免债务（其他应付款-计息往来）</t>
  </si>
  <si>
    <t>加：股东豁免债务（其他应付款-不计息往来）</t>
  </si>
  <si>
    <t>减：转增股本</t>
  </si>
  <si>
    <t>减：减资减少</t>
  </si>
  <si>
    <t>减：处置股权转出原权益法调整金额</t>
  </si>
  <si>
    <t>减：IPO费用（不包括募集资金收到前券商已扣除发行费用）</t>
  </si>
  <si>
    <t>加：重新计量设定受益计划变动额</t>
  </si>
  <si>
    <t>加：权益法下不能转损益的其他综合收益</t>
  </si>
  <si>
    <t>加：其他权益工具投资公允价值变动</t>
  </si>
  <si>
    <t>加：企业自身信用风险公允价值变动</t>
  </si>
  <si>
    <t>加：权益法下可转损益的其他综合收益</t>
  </si>
  <si>
    <t>加：其他债权投资公允价值变动</t>
  </si>
  <si>
    <t>加：金融资产重分类计入其他综合收益的金额</t>
  </si>
  <si>
    <t>加：其他债权投资信用减值准备</t>
  </si>
  <si>
    <t>加：现金流量套期储备</t>
  </si>
  <si>
    <t>加：其他</t>
  </si>
  <si>
    <t>减：企业所得税影响</t>
  </si>
  <si>
    <t>减：本期减少-费用性支出</t>
  </si>
  <si>
    <t>减：本期减少-转入累计折旧</t>
  </si>
  <si>
    <t>减：因减资减少的盈余公积</t>
  </si>
  <si>
    <t>减：同一控制下企业合并冲减盈余公积</t>
  </si>
  <si>
    <t>减：转增股本的盈余公积</t>
  </si>
  <si>
    <t>减：盈余公积弥补亏损</t>
  </si>
  <si>
    <t>金额</t>
  </si>
  <si>
    <t>年初未分配利润</t>
  </si>
  <si>
    <t>本年利润</t>
  </si>
  <si>
    <t>盈余公积弥补亏损</t>
  </si>
  <si>
    <t>减：提取公积金</t>
  </si>
  <si>
    <t>减：应付普通股股利</t>
  </si>
  <si>
    <t>减：转作股本的普通股股利</t>
  </si>
  <si>
    <t>减：同一控制下企业合并冲减未分配利润</t>
  </si>
  <si>
    <t>减：权益性交易冲减未分配利润</t>
  </si>
  <si>
    <t>商品服务材料收入</t>
  </si>
  <si>
    <t>租赁收入</t>
  </si>
  <si>
    <t>出售/非货币性资产交换换出投资性房地产收入</t>
  </si>
  <si>
    <t>资金占用费/利息收入</t>
  </si>
  <si>
    <t>职工薪酬</t>
  </si>
  <si>
    <t>投资性房地产折旧</t>
  </si>
  <si>
    <t>简化处理确认的租赁费</t>
  </si>
  <si>
    <t>税费</t>
  </si>
  <si>
    <t>存货盘亏</t>
  </si>
  <si>
    <t>出售/非货币性资产交换换出投资性房地产成本</t>
  </si>
  <si>
    <t>计提的税费</t>
  </si>
  <si>
    <t>减：收到退税额</t>
  </si>
  <si>
    <t>利息支出</t>
  </si>
  <si>
    <t>减：利息收入</t>
  </si>
  <si>
    <t>汇总损益</t>
  </si>
  <si>
    <t>短、长期借款</t>
  </si>
  <si>
    <t>汇总损益小计</t>
  </si>
  <si>
    <t>税收返还</t>
  </si>
  <si>
    <t>政府补助（除税收返还）</t>
  </si>
  <si>
    <t>进项税加计抵减</t>
  </si>
  <si>
    <t>债务重组收益（债务方）-以商品服务偿还</t>
  </si>
  <si>
    <t>债务重组收益（债务方）-以金融资产偿还</t>
  </si>
  <si>
    <t>债务重组收益（债务方）-以其他非金融资产偿还</t>
  </si>
  <si>
    <t>成本法核算的长期股权投资收益</t>
  </si>
  <si>
    <t>权益法核算的长期股权投资收益</t>
  </si>
  <si>
    <t>处置长期股权投资产生的投资收益</t>
  </si>
  <si>
    <t>交易性金融资产在持有期间的投资收益</t>
  </si>
  <si>
    <t>处置交易性金融资产取得的投资收益</t>
  </si>
  <si>
    <t>债权投资持有期间取得的利息收入</t>
  </si>
  <si>
    <t>处置债权投资取得的投资收益</t>
  </si>
  <si>
    <t>其他债权投资持有期间取得的利息收入</t>
  </si>
  <si>
    <t>处置其他债权投资取得的投资收益</t>
  </si>
  <si>
    <t>其他权益工具投资持有期间取得的股利收入</t>
  </si>
  <si>
    <t>处置其他权益工具投资取得的投资收益</t>
  </si>
  <si>
    <t>其他非流动金融资产在持有期间的投资收益</t>
  </si>
  <si>
    <t>处置其他非流动金融资产取得的投资收益</t>
  </si>
  <si>
    <t>债务重组收益（债务方）-短、长期借款</t>
  </si>
  <si>
    <t>债务重组收益（债务方）-应付账款</t>
  </si>
  <si>
    <t>债务重组收益（债务方）-其他应付款</t>
  </si>
  <si>
    <t>债务重组收益（债务方）-其他金融负债</t>
  </si>
  <si>
    <t>债务重组收益（债权方）-应收账款</t>
  </si>
  <si>
    <t>债务重组收益（债权方）-其他应收款</t>
  </si>
  <si>
    <t>债务重组收益（债权方）-其他金融资产</t>
  </si>
  <si>
    <t>非货币性资产交换收益-长期股权投资</t>
  </si>
  <si>
    <t>丧失控制权后，剩余股权按公允价值重新计量产生的利得</t>
  </si>
  <si>
    <t>处置构成业务的处置组产生的投资收益</t>
  </si>
  <si>
    <t>应收款项融资公允价值变动收益</t>
  </si>
  <si>
    <t>其他金融资产公允价值变动收益</t>
  </si>
  <si>
    <t>投资性房地产公允价值变动收益</t>
  </si>
  <si>
    <t>金融负债公允价值变动收益</t>
  </si>
  <si>
    <t>应收票据坏账损失</t>
  </si>
  <si>
    <t>应收账款坏账损失</t>
  </si>
  <si>
    <t>预付款项坏账损失</t>
  </si>
  <si>
    <t>应收款项融资减值损失</t>
  </si>
  <si>
    <t>应收股利坏账损失</t>
  </si>
  <si>
    <t>其他应收款坏账损失</t>
  </si>
  <si>
    <t>债权投资减值损失</t>
  </si>
  <si>
    <t>其他债权投资减值损失</t>
  </si>
  <si>
    <t>长期应收款坏账损失</t>
  </si>
  <si>
    <t>存货跌价损失</t>
  </si>
  <si>
    <t>合同资产减值损失</t>
  </si>
  <si>
    <t>持有待售资产减值损失</t>
  </si>
  <si>
    <t>长期股权投资减值损失</t>
  </si>
  <si>
    <t>投资性房地产减值损失</t>
  </si>
  <si>
    <t>固定资产减值损失</t>
  </si>
  <si>
    <t>在建工程减值损失</t>
  </si>
  <si>
    <t>工程物资减值损失</t>
  </si>
  <si>
    <t>使用权资产减值损失</t>
  </si>
  <si>
    <t>无形资产减值损失</t>
  </si>
  <si>
    <t>商誉减值损失</t>
  </si>
  <si>
    <t>合同履约成本减值损失</t>
  </si>
  <si>
    <t>合同取得成本减值损失</t>
  </si>
  <si>
    <t>非流动资产处置收益</t>
  </si>
  <si>
    <t>非货币性资产交换收益-固定资产、无形资产</t>
  </si>
  <si>
    <t>非流动资产报废收益</t>
  </si>
  <si>
    <t>接受捐赠-现金</t>
  </si>
  <si>
    <t>接受捐赠-存货</t>
  </si>
  <si>
    <t>接受捐赠-固定资产</t>
  </si>
  <si>
    <t>权益法长期股权投资初始投资成本调整收益</t>
  </si>
  <si>
    <t>非流动资产报废损失</t>
  </si>
  <si>
    <t>非流动资产盘亏</t>
  </si>
  <si>
    <t>对外捐赠-现金</t>
  </si>
  <si>
    <t>对外捐赠-存货</t>
  </si>
  <si>
    <t>对外捐赠-固定资产</t>
  </si>
  <si>
    <t>本期所得税费用</t>
  </si>
  <si>
    <t>递延所得税费用</t>
  </si>
  <si>
    <t>减：所得税返还</t>
  </si>
  <si>
    <t>资产负债表</t>
  </si>
  <si>
    <t>资产</t>
  </si>
  <si>
    <t>附注</t>
  </si>
  <si>
    <t>期末余额</t>
  </si>
  <si>
    <t>上年年末余额</t>
  </si>
  <si>
    <t>流动资产：</t>
  </si>
  <si>
    <t xml:space="preserve">  货币资金</t>
  </si>
  <si>
    <t xml:space="preserve">  交易性金融资产</t>
  </si>
  <si>
    <t xml:space="preserve">  衍生金融资产</t>
  </si>
  <si>
    <t xml:space="preserve">  应收票据</t>
  </si>
  <si>
    <t xml:space="preserve">  应收账款</t>
  </si>
  <si>
    <t xml:space="preserve">  应收款项融资</t>
  </si>
  <si>
    <t xml:space="preserve">  预付款项</t>
  </si>
  <si>
    <t xml:space="preserve">  其他应收款</t>
  </si>
  <si>
    <t xml:space="preserve">  存货</t>
  </si>
  <si>
    <t xml:space="preserve">  合同资产</t>
  </si>
  <si>
    <t xml:space="preserve">  持有待售资产</t>
  </si>
  <si>
    <t xml:space="preserve">  一年内到期的非流动资产</t>
  </si>
  <si>
    <t xml:space="preserve">  其他流动资产</t>
  </si>
  <si>
    <t>流动资产合计</t>
  </si>
  <si>
    <t>非流动资产：</t>
  </si>
  <si>
    <t xml:space="preserve">  债权投资</t>
  </si>
  <si>
    <t xml:space="preserve">  其他债权投资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</si>
  <si>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</si>
  <si>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</si>
  <si>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</si>
  <si>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</si>
  <si>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</si>
  <si>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</si>
  <si>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</si>
  <si>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</si>
  <si>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</si>
  <si>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</si>
  <si>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</si>
  <si>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</si>
  <si>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</si>
  <si>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</si>
  <si>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递延所得税资产初减末</t>
  </si>
  <si>
    <t xml:space="preserve">  递延所得税资产</t>
  </si>
  <si>
    <t>附注校验：</t>
  </si>
  <si>
    <t xml:space="preserve">  其他非流动资产</t>
  </si>
  <si>
    <t>非流动资产合计</t>
  </si>
  <si>
    <t>资产总计</t>
  </si>
  <si>
    <t>负债和所有者权益</t>
  </si>
  <si>
    <t>流动负债：</t>
  </si>
  <si>
    <t xml:space="preserve">  短期借款</t>
  </si>
  <si>
    <t xml:space="preserve">  交易性金融负债</t>
  </si>
  <si>
    <t xml:space="preserve">  衍生金融负债</t>
  </si>
  <si>
    <t xml:space="preserve">  应付票据</t>
  </si>
  <si>
    <t xml:space="preserve">  应付账款</t>
  </si>
  <si>
    <t xml:space="preserve">  预收款项</t>
  </si>
  <si>
    <t xml:space="preserve">  合同负债</t>
  </si>
  <si>
    <t xml:space="preserve">  应付职工薪酬</t>
  </si>
  <si>
    <t xml:space="preserve">  应交税费</t>
  </si>
  <si>
    <t xml:space="preserve">  其他应付款</t>
  </si>
  <si>
    <t xml:space="preserve">  持有待售负债</t>
  </si>
  <si>
    <t xml:space="preserve">  一年内到期的非流动负债</t>
  </si>
  <si>
    <t xml:space="preserve">  其他流动负债</t>
  </si>
  <si>
    <t>流动负债合计</t>
  </si>
  <si>
    <t>非流动负债：</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</si>
  <si>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</si>
  <si>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</si>
  <si>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</si>
  <si>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</si>
  <si>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</si>
  <si>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</si>
  <si>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</si>
  <si>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</si>
  <si>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</si>
  <si>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递延所得税负债末减初</t>
  </si>
  <si>
    <t xml:space="preserve">  递延所得税负债</t>
  </si>
  <si>
    <t xml:space="preserve">  其他非流动负债</t>
  </si>
  <si>
    <t>非流动负债合计</t>
  </si>
  <si>
    <t>负债合计</t>
  </si>
  <si>
    <t>所有者权益：</t>
  </si>
  <si>
    <t xml:space="preserve">  股本</t>
  </si>
  <si>
    <t xml:space="preserve">  其他权益工具</t>
  </si>
  <si>
    <t xml:space="preserve">  资本公积</t>
  </si>
  <si>
    <t xml:space="preserve">  减：库存股</t>
  </si>
  <si>
    <t xml:space="preserve">  其他综合收益</t>
  </si>
  <si>
    <t xml:space="preserve">  专项储备</t>
  </si>
  <si>
    <t xml:space="preserve">  盈余公积</t>
  </si>
  <si>
    <t xml:space="preserve">  未分配利润</t>
  </si>
  <si>
    <t>所有者权益合计</t>
  </si>
  <si>
    <t>负债和所有者权益总计</t>
  </si>
  <si>
    <t>利润表</t>
  </si>
  <si>
    <t>一、营业收入</t>
  </si>
  <si>
    <t xml:space="preserve">    减：营业成本</t>
  </si>
  <si>
    <t xml:space="preserve">        税金及附加</t>
  </si>
  <si>
    <t xml:space="preserve">        销售费用</t>
  </si>
  <si>
    <t xml:space="preserve">        管理费用</t>
  </si>
  <si>
    <t xml:space="preserve">        研发费用</t>
  </si>
  <si>
    <t xml:space="preserve">        财务费用</t>
  </si>
  <si>
    <t xml:space="preserve">        其中：利息费用</t>
  </si>
  <si>
    <t xml:space="preserve">              利息收入</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</si>
  <si>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</si>
  <si>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</si>
  <si>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</si>
  <si>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</si>
  <si>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</si>
  <si>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</si>
  <si>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</si>
  <si>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</si>
  <si>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</si>
  <si>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二、营业利润（亏损以“-”号填列）</t>
  </si>
  <si>
    <t xml:space="preserve">    加：营业外收入</t>
  </si>
  <si>
    <t xml:space="preserve">    减：营业外支出</t>
  </si>
  <si>
    <t>三、利润总额（亏损总额以“-”号填列）</t>
  </si>
  <si>
    <t xml:space="preserve">    减：所得税费用</t>
  </si>
  <si>
    <t>四、净利润（净亏损以“-”号填列）</t>
  </si>
  <si>
    <t xml:space="preserve">    （一）持续经营净利润（净亏损以“-”号填列）</t>
  </si>
  <si>
    <t xml:space="preserve">    （二）终止经营净利润（净亏损以“-”号填列）</t>
  </si>
  <si>
    <t>五、其他综合收益的税后净额</t>
  </si>
  <si>
    <t xml:space="preserve">    （一）不能重分类进损益的其他综合收益</t>
  </si>
  <si>
    <t xml:space="preserve">       1．重新计量设定受益计划变动额</t>
  </si>
  <si>
    <t xml:space="preserve">       2．权益法下不能转损益的其他综合收益</t>
  </si>
  <si>
    <t xml:space="preserve">       3．其他权益工具投资公允价值变动</t>
  </si>
  <si>
    <t xml:space="preserve">       4．企业自身信用风险公允价值变动</t>
  </si>
  <si>
    <t xml:space="preserve">    （二）将重分类进损益的其他综合收益</t>
  </si>
  <si>
    <t xml:space="preserve">       1．权益法下可转损益的其他综合收益</t>
  </si>
  <si>
    <t xml:space="preserve">       2．其他债权投资公允价值变动</t>
  </si>
  <si>
    <t xml:space="preserve">       3．金融资产重分类计入其他综合收益的金额</t>
  </si>
  <si>
    <t xml:space="preserve">       4．其他债权投资信用减值准备</t>
  </si>
  <si>
    <t xml:space="preserve">       5．现金流量套期储备</t>
  </si>
  <si>
    <t xml:space="preserve">       6．外币财务报表折算差额</t>
  </si>
  <si>
    <t xml:space="preserve">       7．其他</t>
  </si>
  <si>
    <t>六、综合收益总额</t>
  </si>
  <si>
    <t>七、每股收益：</t>
  </si>
  <si>
    <t xml:space="preserve">    （一）基本每股收益（元/股）</t>
  </si>
  <si>
    <t xml:space="preserve">    （二）稀释每股收益（元/股）</t>
  </si>
  <si>
    <r>
      <rPr>
        <b/>
        <sz val="9"/>
        <color indexed="8"/>
        <rFont val="宋体"/>
        <family val="3"/>
        <charset val="134"/>
        <scheme val="minor"/>
      </rPr>
      <t>加/减</t>
    </r>
  </si>
  <si>
    <r>
      <rPr>
        <b/>
        <sz val="9"/>
        <color indexed="8"/>
        <rFont val="宋体"/>
        <family val="3"/>
        <charset val="134"/>
        <scheme val="minor"/>
      </rPr>
      <t>项目</t>
    </r>
  </si>
  <si>
    <t>立信会计师事务所（特殊普通合伙）</t>
    <phoneticPr fontId="5" type="noConversion"/>
  </si>
  <si>
    <t>${headVo.val1}</t>
    <phoneticPr fontId="5" type="noConversion"/>
  </si>
  <si>
    <t>索引号</t>
    <phoneticPr fontId="5" type="noConversion"/>
  </si>
  <si>
    <t>${headVo.val5}</t>
    <phoneticPr fontId="114" type="noConversion"/>
  </si>
  <si>
    <t>${headVo.val2}</t>
    <phoneticPr fontId="5" type="noConversion"/>
  </si>
  <si>
    <t>${headVo.val6}</t>
    <phoneticPr fontId="114" type="noConversion"/>
  </si>
  <si>
    <t>${headVo.val3}</t>
    <phoneticPr fontId="5" type="noConversion"/>
  </si>
  <si>
    <t>${headVo.val7}</t>
    <phoneticPr fontId="5" type="noConversion"/>
  </si>
  <si>
    <t>${headVo.val4}</t>
    <phoneticPr fontId="5" type="noConversion"/>
  </si>
  <si>
    <t>${headVo.val8}</t>
    <phoneticPr fontId="5" type="noConversion"/>
  </si>
  <si>
    <t>${headVo.val9}</t>
    <phoneticPr fontId="5" type="noConversion"/>
  </si>
  <si>
    <r>
      <rPr>
        <b/>
        <sz val="10"/>
        <rFont val="宋体"/>
        <family val="3"/>
        <charset val="134"/>
      </rPr>
      <t>审计目标</t>
    </r>
    <r>
      <rPr>
        <b/>
        <sz val="10"/>
        <rFont val="Trebuchet MS"/>
        <family val="2"/>
      </rPr>
      <t>:</t>
    </r>
  </si>
  <si>
    <t>${headVo.val10}</t>
    <phoneticPr fontId="5" type="noConversion"/>
  </si>
  <si>
    <r>
      <rPr>
        <b/>
        <sz val="10"/>
        <rFont val="宋体"/>
        <family val="3"/>
        <charset val="134"/>
      </rPr>
      <t>审计说明</t>
    </r>
    <r>
      <rPr>
        <b/>
        <sz val="10"/>
        <rFont val="Trebuchet MS"/>
        <family val="2"/>
      </rPr>
      <t>:</t>
    </r>
    <phoneticPr fontId="5" type="noConversion"/>
  </si>
  <si>
    <t>${headVo.val11}</t>
    <phoneticPr fontId="5" type="noConversion"/>
  </si>
  <si>
    <r>
      <rPr>
        <b/>
        <sz val="10"/>
        <rFont val="宋体"/>
        <family val="3"/>
        <charset val="134"/>
      </rPr>
      <t>审计结论</t>
    </r>
    <r>
      <rPr>
        <b/>
        <sz val="10"/>
        <rFont val="Trebuchet MS"/>
        <family val="2"/>
      </rPr>
      <t>:</t>
    </r>
  </si>
  <si>
    <t>现金流量表项目</t>
    <phoneticPr fontId="3" type="noConversion"/>
  </si>
  <si>
    <r>
      <t>1</t>
    </r>
    <r>
      <rPr>
        <sz val="9"/>
        <rFont val="宋体"/>
        <family val="3"/>
        <charset val="134"/>
      </rPr>
      <t>、收到的其他与经营活动有关的现金</t>
    </r>
  </si>
  <si>
    <r>
      <t>2</t>
    </r>
    <r>
      <rPr>
        <sz val="9"/>
        <rFont val="宋体"/>
        <family val="3"/>
        <charset val="134"/>
      </rPr>
      <t>、支付的其他与经营活动有关的现金</t>
    </r>
  </si>
  <si>
    <r>
      <t>3</t>
    </r>
    <r>
      <rPr>
        <sz val="9"/>
        <rFont val="宋体"/>
        <family val="3"/>
        <charset val="134"/>
      </rPr>
      <t>、收到的其他与投资活动有关的现金</t>
    </r>
  </si>
  <si>
    <r>
      <t>4</t>
    </r>
    <r>
      <rPr>
        <sz val="9"/>
        <rFont val="宋体"/>
        <family val="3"/>
        <charset val="134"/>
      </rPr>
      <t>、支付的其他与投资活动有关的现金</t>
    </r>
  </si>
  <si>
    <r>
      <t>5</t>
    </r>
    <r>
      <rPr>
        <sz val="9"/>
        <rFont val="宋体"/>
        <family val="3"/>
        <charset val="134"/>
      </rPr>
      <t>、收到的其他与筹资活动有关的现金</t>
    </r>
  </si>
  <si>
    <r>
      <t>6</t>
    </r>
    <r>
      <rPr>
        <sz val="9"/>
        <rFont val="宋体"/>
        <family val="3"/>
        <charset val="134"/>
      </rPr>
      <t>、支付的其他与筹资活动有关的现金</t>
    </r>
  </si>
  <si>
    <t>现金流量表补充资料</t>
    <phoneticPr fontId="3" type="noConversion"/>
  </si>
  <si>
    <r>
      <t>（</t>
    </r>
    <r>
      <rPr>
        <sz val="9"/>
        <rFont val="Times New Roman"/>
        <family val="1"/>
      </rPr>
      <t>1</t>
    </r>
    <r>
      <rPr>
        <sz val="9"/>
        <rFont val="宋体"/>
        <family val="3"/>
        <charset val="134"/>
      </rPr>
      <t>）现金流量表补充资料</t>
    </r>
    <phoneticPr fontId="3" type="noConversion"/>
  </si>
  <si>
    <t>补充资料</t>
    <phoneticPr fontId="3" type="noConversion"/>
  </si>
  <si>
    <t>1、将净利润调节为经营活动现金流量</t>
    <phoneticPr fontId="3" type="noConversion"/>
  </si>
  <si>
    <t>现金及现金等价物净增加额</t>
  </si>
  <si>
    <t>加：信用减值损失</t>
    <phoneticPr fontId="3" type="noConversion"/>
  </si>
  <si>
    <t xml:space="preserve">    资产减值准备</t>
    <phoneticPr fontId="3" type="noConversion"/>
  </si>
  <si>
    <t xml:space="preserve">    固定资产折旧</t>
    <phoneticPr fontId="3" type="noConversion"/>
  </si>
  <si>
    <t xml:space="preserve">    生产性生物资产折旧</t>
    <phoneticPr fontId="3" type="noConversion"/>
  </si>
  <si>
    <t xml:space="preserve">    油气资产折耗</t>
    <phoneticPr fontId="3" type="noConversion"/>
  </si>
  <si>
    <t xml:space="preserve">    使用权资产折旧</t>
    <phoneticPr fontId="3" type="noConversion"/>
  </si>
  <si>
    <t xml:space="preserve">    无形资产摊销</t>
    <phoneticPr fontId="3" type="noConversion"/>
  </si>
  <si>
    <t xml:space="preserve">    长期待摊费用摊销</t>
    <phoneticPr fontId="3" type="noConversion"/>
  </si>
  <si>
    <t xml:space="preserve">    处置固定资产、无形资产和其他长期资产的损失（收益以“－”号填列）</t>
    <phoneticPr fontId="3" type="noConversion"/>
  </si>
  <si>
    <t xml:space="preserve">    固定资产报废损失（收益以“－”号填列）</t>
    <phoneticPr fontId="3" type="noConversion"/>
  </si>
  <si>
    <t xml:space="preserve">    公允价值变动损失（收益以“－”号填列）</t>
    <phoneticPr fontId="3" type="noConversion"/>
  </si>
  <si>
    <t xml:space="preserve">    财务费用（收益以“－”号填列）</t>
    <phoneticPr fontId="3" type="noConversion"/>
  </si>
  <si>
    <t xml:space="preserve">    投资损失（收益以“－”号填列）</t>
    <phoneticPr fontId="3" type="noConversion"/>
  </si>
  <si>
    <t xml:space="preserve">    递延所得税资产减少（增加以“－”号填列）</t>
    <phoneticPr fontId="3" type="noConversion"/>
  </si>
  <si>
    <t xml:space="preserve">    递延所得税负债增加（减少以“－”号填列）</t>
    <phoneticPr fontId="3" type="noConversion"/>
  </si>
  <si>
    <t xml:space="preserve">    存货的减少（增加以“－”号填列）</t>
    <phoneticPr fontId="3" type="noConversion"/>
  </si>
  <si>
    <t xml:space="preserve">    经营性应收项目的减少（增加以“－”号填列）</t>
    <phoneticPr fontId="3" type="noConversion"/>
  </si>
  <si>
    <t xml:space="preserve">    经营性应付项目的增加（减少以“－”号填列）</t>
    <phoneticPr fontId="3" type="noConversion"/>
  </si>
  <si>
    <t xml:space="preserve">    其他</t>
    <phoneticPr fontId="3" type="noConversion"/>
  </si>
  <si>
    <t>2、不涉及现金收支的重大投资和筹资活动</t>
    <phoneticPr fontId="3" type="noConversion"/>
  </si>
  <si>
    <t>债务转为资本</t>
  </si>
  <si>
    <t>一年内到期的可转换公司债券</t>
  </si>
  <si>
    <t>融资租入固定资产</t>
  </si>
  <si>
    <t>3、现金及现金等价物净变动情况</t>
    <phoneticPr fontId="3" type="noConversion"/>
  </si>
  <si>
    <t>现金的期末余额</t>
    <phoneticPr fontId="3" type="noConversion"/>
  </si>
  <si>
    <t>减：现金的期初余额</t>
    <phoneticPr fontId="3" type="noConversion"/>
  </si>
  <si>
    <t>加：现金等价物的期末余额</t>
    <phoneticPr fontId="3" type="noConversion"/>
  </si>
  <si>
    <t>减：现金等价物的期初余额</t>
    <phoneticPr fontId="3" type="noConversion"/>
  </si>
  <si>
    <r>
      <t>（</t>
    </r>
    <r>
      <rPr>
        <sz val="9"/>
        <rFont val="Times New Roman"/>
        <family val="1"/>
      </rPr>
      <t>2</t>
    </r>
    <r>
      <rPr>
        <sz val="9"/>
        <rFont val="宋体"/>
        <family val="3"/>
        <charset val="134"/>
      </rPr>
      <t>）本期支付的取得子公司的现金净额</t>
    </r>
    <phoneticPr fontId="3" type="noConversion"/>
  </si>
  <si>
    <t>本期发生的企业合并于本期支付的现金或现金等价物</t>
  </si>
  <si>
    <t>其中：XX公司</t>
  </si>
  <si>
    <t xml:space="preserve">      XX公司</t>
    <phoneticPr fontId="3" type="noConversion"/>
  </si>
  <si>
    <t>减：购买日子公司持有的现金及现金等价物</t>
  </si>
  <si>
    <t>加：以前期间发生的企业合并于本期支付的现金或现金等价物</t>
  </si>
  <si>
    <t>（3）本期收到的处置子公司的现金净额</t>
    <phoneticPr fontId="3" type="noConversion"/>
  </si>
  <si>
    <t>本期处置子公司于本期收到的现金或现金等价物</t>
  </si>
  <si>
    <t>减：丧失控制权日子公司持有的现金及现金等价物</t>
  </si>
  <si>
    <t xml:space="preserve">      XX公司</t>
    <phoneticPr fontId="3" type="noConversion"/>
  </si>
  <si>
    <t>加：以前期间处置子公司于本期收到的现金或现金等价物</t>
  </si>
  <si>
    <r>
      <t>（4</t>
    </r>
    <r>
      <rPr>
        <sz val="9"/>
        <rFont val="宋体"/>
        <family val="3"/>
        <charset val="134"/>
      </rPr>
      <t>）现金和现金等价物的构成</t>
    </r>
    <phoneticPr fontId="3" type="noConversion"/>
  </si>
  <si>
    <t>项目</t>
    <phoneticPr fontId="3" type="noConversion"/>
  </si>
  <si>
    <t>一、现金</t>
    <phoneticPr fontId="3" type="noConversion"/>
  </si>
  <si>
    <t>期末余额</t>
    <phoneticPr fontId="3" type="noConversion"/>
  </si>
  <si>
    <t>其中：库存现金</t>
    <phoneticPr fontId="3" type="noConversion"/>
  </si>
  <si>
    <t>附注校验：</t>
    <phoneticPr fontId="3" type="noConversion"/>
  </si>
  <si>
    <r>
      <t xml:space="preserve">  </t>
    </r>
    <r>
      <rPr>
        <sz val="9"/>
        <rFont val="宋体"/>
        <family val="3"/>
        <charset val="134"/>
      </rPr>
      <t xml:space="preserve">    可随时用于支付的银行存款</t>
    </r>
    <phoneticPr fontId="3" type="noConversion"/>
  </si>
  <si>
    <r>
      <t xml:space="preserve">      </t>
    </r>
    <r>
      <rPr>
        <sz val="9"/>
        <rFont val="宋体"/>
        <family val="3"/>
        <charset val="134"/>
      </rPr>
      <t>可随时用于支付的其他货币资金</t>
    </r>
    <phoneticPr fontId="3" type="noConversion"/>
  </si>
  <si>
    <r>
      <t xml:space="preserve">      </t>
    </r>
    <r>
      <rPr>
        <sz val="9"/>
        <rFont val="宋体"/>
        <family val="3"/>
        <charset val="134"/>
      </rPr>
      <t>可用于支付的存放中央银行款项</t>
    </r>
    <phoneticPr fontId="3" type="noConversion"/>
  </si>
  <si>
    <r>
      <t xml:space="preserve">      </t>
    </r>
    <r>
      <rPr>
        <sz val="9"/>
        <rFont val="宋体"/>
        <family val="3"/>
        <charset val="134"/>
      </rPr>
      <t>存放同业款项</t>
    </r>
    <phoneticPr fontId="3" type="noConversion"/>
  </si>
  <si>
    <r>
      <t xml:space="preserve">      </t>
    </r>
    <r>
      <rPr>
        <sz val="9"/>
        <rFont val="宋体"/>
        <family val="3"/>
        <charset val="134"/>
      </rPr>
      <t>拆放同业款项</t>
    </r>
    <phoneticPr fontId="3" type="noConversion"/>
  </si>
  <si>
    <t>二、现金等价物</t>
  </si>
  <si>
    <t>附注校验：</t>
    <phoneticPr fontId="3" type="noConversion"/>
  </si>
  <si>
    <t>其中：三个月内到期的债券投资</t>
  </si>
  <si>
    <t>三、期末现金及现金等价物余额</t>
  </si>
  <si>
    <t>其中：母公司或集团内子公司使用受限制的现金和现金等价物</t>
  </si>
  <si>
    <t>应计利息</t>
    <phoneticPr fontId="5" type="noConversion"/>
  </si>
  <si>
    <t>受限货币资金</t>
    <phoneticPr fontId="5" type="noConversion"/>
  </si>
  <si>
    <t>库存现金</t>
    <phoneticPr fontId="5" type="noConversion"/>
  </si>
  <si>
    <t>库存现金</t>
    <phoneticPr fontId="5" type="noConversion"/>
  </si>
  <si>
    <t>其他货币资金</t>
    <phoneticPr fontId="5" type="noConversion"/>
  </si>
  <si>
    <t>银行存款</t>
    <phoneticPr fontId="5" type="noConversion"/>
  </si>
  <si>
    <t>期末数</t>
    <phoneticPr fontId="5" type="noConversion"/>
  </si>
  <si>
    <t>年初数</t>
    <phoneticPr fontId="5" type="noConversion"/>
  </si>
  <si>
    <t>余额</t>
    <phoneticPr fontId="5" type="noConversion"/>
  </si>
  <si>
    <t>其中：受限资金</t>
    <phoneticPr fontId="5" type="noConversion"/>
  </si>
  <si>
    <t>年初数</t>
    <phoneticPr fontId="5" type="noConversion"/>
  </si>
  <si>
    <t>本期增加</t>
    <phoneticPr fontId="5" type="noConversion"/>
  </si>
  <si>
    <t>本期减少</t>
    <phoneticPr fontId="5" type="noConversion"/>
  </si>
  <si>
    <t>因经营活动受限</t>
    <phoneticPr fontId="5" type="noConversion"/>
  </si>
  <si>
    <t>因投资活动受限</t>
    <phoneticPr fontId="5" type="noConversion"/>
  </si>
  <si>
    <t>因筹资活动受限</t>
    <phoneticPr fontId="5" type="noConversion"/>
  </si>
  <si>
    <t>其他货币资金</t>
    <phoneticPr fontId="5" type="noConversion"/>
  </si>
  <si>
    <t>银行存款</t>
    <phoneticPr fontId="5" type="noConversion"/>
  </si>
  <si>
    <t>交易性金融资产</t>
    <phoneticPr fontId="5" type="noConversion"/>
  </si>
  <si>
    <t>应收票据</t>
    <phoneticPr fontId="5" type="noConversion"/>
  </si>
  <si>
    <t>应收款项融资</t>
    <phoneticPr fontId="5" type="noConversion"/>
  </si>
  <si>
    <t>应收账款</t>
    <phoneticPr fontId="5" type="noConversion"/>
  </si>
  <si>
    <t>应收利息</t>
    <phoneticPr fontId="5" type="noConversion"/>
  </si>
  <si>
    <t>期末数</t>
    <phoneticPr fontId="5" type="noConversion"/>
  </si>
  <si>
    <t>应收股利</t>
    <phoneticPr fontId="5" type="noConversion"/>
  </si>
  <si>
    <t>转让固定资产等非投资类</t>
    <phoneticPr fontId="5" type="noConversion"/>
  </si>
  <si>
    <t>转让投资类</t>
    <phoneticPr fontId="5" type="noConversion"/>
  </si>
  <si>
    <t>出口退税</t>
    <phoneticPr fontId="5" type="noConversion"/>
  </si>
  <si>
    <t>租赁保证金、押金（简化处理模式）</t>
    <phoneticPr fontId="5" type="noConversion"/>
  </si>
  <si>
    <t>租赁保证金、押金（非简化处理模式）</t>
    <phoneticPr fontId="5" type="noConversion"/>
  </si>
  <si>
    <t>其他保证金、押金</t>
    <phoneticPr fontId="5" type="noConversion"/>
  </si>
  <si>
    <t>备用金</t>
    <phoneticPr fontId="5" type="noConversion"/>
  </si>
  <si>
    <t>政府补助</t>
    <phoneticPr fontId="5" type="noConversion"/>
  </si>
  <si>
    <t>其他</t>
    <phoneticPr fontId="5" type="noConversion"/>
  </si>
  <si>
    <t>减：减值准备</t>
    <phoneticPr fontId="5" type="noConversion"/>
  </si>
  <si>
    <t>期末数</t>
    <phoneticPr fontId="5" type="noConversion"/>
  </si>
  <si>
    <t>持有待售资产</t>
    <phoneticPr fontId="5" type="noConversion"/>
  </si>
  <si>
    <t>存货</t>
    <phoneticPr fontId="5" type="noConversion"/>
  </si>
  <si>
    <t>其他流动资产</t>
    <phoneticPr fontId="5" type="noConversion"/>
  </si>
  <si>
    <t>债权投资</t>
    <phoneticPr fontId="5" type="noConversion"/>
  </si>
  <si>
    <t>其他债权投资</t>
    <phoneticPr fontId="5" type="noConversion"/>
  </si>
  <si>
    <t>长期应收款</t>
    <phoneticPr fontId="5" type="noConversion"/>
  </si>
  <si>
    <t>长期股权投资</t>
    <phoneticPr fontId="5" type="noConversion"/>
  </si>
  <si>
    <t>其他权益工具投资</t>
    <phoneticPr fontId="5" type="noConversion"/>
  </si>
  <si>
    <t>其他非流动金融资产</t>
    <phoneticPr fontId="5" type="noConversion"/>
  </si>
  <si>
    <t>投资性房地产</t>
    <phoneticPr fontId="5" type="noConversion"/>
  </si>
  <si>
    <t>固定资产、累计折旧</t>
    <phoneticPr fontId="5" type="noConversion"/>
  </si>
  <si>
    <t>固定资产清理</t>
    <phoneticPr fontId="5" type="noConversion"/>
  </si>
  <si>
    <t>在建工程</t>
    <phoneticPr fontId="5" type="noConversion"/>
  </si>
  <si>
    <t>工程物资</t>
    <phoneticPr fontId="5" type="noConversion"/>
  </si>
  <si>
    <t>使用权资产</t>
    <phoneticPr fontId="5" type="noConversion"/>
  </si>
  <si>
    <t>无形资产</t>
    <phoneticPr fontId="5" type="noConversion"/>
  </si>
  <si>
    <t>开发支出</t>
    <phoneticPr fontId="5" type="noConversion"/>
  </si>
  <si>
    <t>商誉</t>
    <phoneticPr fontId="5" type="noConversion"/>
  </si>
  <si>
    <t>长期待摊费用</t>
    <phoneticPr fontId="5" type="noConversion"/>
  </si>
  <si>
    <t>其他非流动资产</t>
    <phoneticPr fontId="5" type="noConversion"/>
  </si>
  <si>
    <t>短期借款</t>
    <phoneticPr fontId="5" type="noConversion"/>
  </si>
  <si>
    <t>交易性金融负债</t>
    <phoneticPr fontId="5" type="noConversion"/>
  </si>
  <si>
    <t>应付票据</t>
    <phoneticPr fontId="5" type="noConversion"/>
  </si>
  <si>
    <t>应付账款</t>
    <phoneticPr fontId="5" type="noConversion"/>
  </si>
  <si>
    <t>年初数</t>
    <phoneticPr fontId="5" type="noConversion"/>
  </si>
  <si>
    <t>其中：本期汇率调整增加应付账款</t>
    <phoneticPr fontId="5" type="noConversion"/>
  </si>
  <si>
    <t>应交税费</t>
    <phoneticPr fontId="5" type="noConversion"/>
  </si>
  <si>
    <t>增值税</t>
    <phoneticPr fontId="5" type="noConversion"/>
  </si>
  <si>
    <t>个人所得税</t>
    <phoneticPr fontId="5" type="noConversion"/>
  </si>
  <si>
    <t>代扣其他税金</t>
    <phoneticPr fontId="5" type="noConversion"/>
  </si>
  <si>
    <t>其他税费</t>
    <phoneticPr fontId="5" type="noConversion"/>
  </si>
  <si>
    <t>本期应交</t>
    <phoneticPr fontId="5" type="noConversion"/>
  </si>
  <si>
    <t>本期退税</t>
    <phoneticPr fontId="5" type="noConversion"/>
  </si>
  <si>
    <t>加：净增加</t>
    <phoneticPr fontId="5" type="noConversion"/>
  </si>
  <si>
    <t>与成本相关净增加</t>
    <phoneticPr fontId="5" type="noConversion"/>
  </si>
  <si>
    <t>与费用相差净增加</t>
    <phoneticPr fontId="5" type="noConversion"/>
  </si>
  <si>
    <t>个人所得税净增加</t>
    <phoneticPr fontId="5" type="noConversion"/>
  </si>
  <si>
    <t>所有税费(不含个税和其他税费的代扣代缴)</t>
    <phoneticPr fontId="5" type="noConversion"/>
  </si>
  <si>
    <t>加：销项税</t>
    <phoneticPr fontId="5" type="noConversion"/>
  </si>
  <si>
    <t>减：进项税</t>
    <phoneticPr fontId="5" type="noConversion"/>
  </si>
  <si>
    <t>减：进项税加计扣减</t>
    <phoneticPr fontId="5" type="noConversion"/>
  </si>
  <si>
    <t>加：进项税转出</t>
    <phoneticPr fontId="5" type="noConversion"/>
  </si>
  <si>
    <t>加：退税</t>
    <phoneticPr fontId="5" type="noConversion"/>
  </si>
  <si>
    <t>加：转让金融商品应交</t>
    <phoneticPr fontId="5" type="noConversion"/>
  </si>
  <si>
    <t>减：转让金融商品已交</t>
    <phoneticPr fontId="5" type="noConversion"/>
  </si>
  <si>
    <t>进项税转出</t>
    <phoneticPr fontId="5" type="noConversion"/>
  </si>
  <si>
    <t>退留抵税额</t>
    <phoneticPr fontId="5" type="noConversion"/>
  </si>
  <si>
    <t>出口退税</t>
    <phoneticPr fontId="5" type="noConversion"/>
  </si>
  <si>
    <t>加计扣减</t>
    <phoneticPr fontId="5" type="noConversion"/>
  </si>
  <si>
    <t>材料商品服务采购</t>
    <phoneticPr fontId="5" type="noConversion"/>
  </si>
  <si>
    <t>租赁（简化处理模式）</t>
    <phoneticPr fontId="5" type="noConversion"/>
  </si>
  <si>
    <t>租赁（非简化处理模式）</t>
    <phoneticPr fontId="5" type="noConversion"/>
  </si>
  <si>
    <t>费用支出</t>
    <phoneticPr fontId="5" type="noConversion"/>
  </si>
  <si>
    <t>非流动资产采购</t>
    <phoneticPr fontId="5" type="noConversion"/>
  </si>
  <si>
    <t>资金占用费</t>
    <phoneticPr fontId="5" type="noConversion"/>
  </si>
  <si>
    <t>销售商品提供服务</t>
    <phoneticPr fontId="5" type="noConversion"/>
  </si>
  <si>
    <t>租赁</t>
    <phoneticPr fontId="5" type="noConversion"/>
  </si>
  <si>
    <t>非流动资产转让</t>
    <phoneticPr fontId="5" type="noConversion"/>
  </si>
  <si>
    <t>减：实际交纳税费(不含个税、代扣代缴税费、转让金融资产税金)</t>
    <phoneticPr fontId="5" type="noConversion"/>
  </si>
  <si>
    <t>本期实际交纳</t>
    <phoneticPr fontId="5" type="noConversion"/>
  </si>
  <si>
    <t>减：重分类至其他流动资产和其他非流动资产净额</t>
    <phoneticPr fontId="5" type="noConversion"/>
  </si>
  <si>
    <t>减：年初重分类</t>
    <phoneticPr fontId="5" type="noConversion"/>
  </si>
  <si>
    <t>加：期末重分类</t>
    <phoneticPr fontId="5" type="noConversion"/>
  </si>
  <si>
    <t>减：重分类至其他流动负债和其他非流动负债净额</t>
    <phoneticPr fontId="5" type="noConversion"/>
  </si>
  <si>
    <t>减：年初重分类</t>
    <phoneticPr fontId="5" type="noConversion"/>
  </si>
  <si>
    <t>其他应付款</t>
    <phoneticPr fontId="5" type="noConversion"/>
  </si>
  <si>
    <t>其他应付款-租金（简化处理模式）</t>
    <phoneticPr fontId="5" type="noConversion"/>
  </si>
  <si>
    <t>其他流动负债</t>
    <phoneticPr fontId="5" type="noConversion"/>
  </si>
  <si>
    <t>长期借款</t>
    <phoneticPr fontId="5" type="noConversion"/>
  </si>
  <si>
    <t>应付债券</t>
    <phoneticPr fontId="5" type="noConversion"/>
  </si>
  <si>
    <t>租赁负债</t>
    <phoneticPr fontId="5" type="noConversion"/>
  </si>
  <si>
    <t>长期应付款</t>
    <phoneticPr fontId="5" type="noConversion"/>
  </si>
  <si>
    <t>专项应付款</t>
    <phoneticPr fontId="5" type="noConversion"/>
  </si>
  <si>
    <t>预计负债</t>
    <phoneticPr fontId="5" type="noConversion"/>
  </si>
  <si>
    <t>递延收益</t>
    <phoneticPr fontId="5" type="noConversion"/>
  </si>
  <si>
    <t>其他非流动负债</t>
    <phoneticPr fontId="5" type="noConversion"/>
  </si>
  <si>
    <t>股本</t>
    <phoneticPr fontId="5" type="noConversion"/>
  </si>
  <si>
    <t>其他权益工具</t>
    <phoneticPr fontId="5" type="noConversion"/>
  </si>
  <si>
    <t>资本公积</t>
    <phoneticPr fontId="5" type="noConversion"/>
  </si>
  <si>
    <t>加：股东现金投入</t>
    <phoneticPr fontId="5" type="noConversion"/>
  </si>
  <si>
    <t>库存股</t>
    <phoneticPr fontId="5" type="noConversion"/>
  </si>
  <si>
    <t>其他综合收益</t>
    <phoneticPr fontId="5" type="noConversion"/>
  </si>
  <si>
    <t>专项储备</t>
    <phoneticPr fontId="5" type="noConversion"/>
  </si>
  <si>
    <t>盈余公积</t>
    <phoneticPr fontId="5" type="noConversion"/>
  </si>
  <si>
    <t>未分配利润</t>
    <phoneticPr fontId="5" type="noConversion"/>
  </si>
  <si>
    <t>营业收入</t>
    <phoneticPr fontId="5" type="noConversion"/>
  </si>
  <si>
    <t>税金及附加</t>
    <phoneticPr fontId="5" type="noConversion"/>
  </si>
  <si>
    <t>财务费用</t>
    <phoneticPr fontId="5" type="noConversion"/>
  </si>
  <si>
    <t>应收账款、合同资产</t>
    <phoneticPr fontId="5" type="noConversion"/>
  </si>
  <si>
    <t>货币资金</t>
    <phoneticPr fontId="5" type="noConversion"/>
  </si>
  <si>
    <t>其他收益</t>
    <phoneticPr fontId="5" type="noConversion"/>
  </si>
  <si>
    <t>投资收益</t>
    <phoneticPr fontId="5" type="noConversion"/>
  </si>
  <si>
    <t>信用减值损失（损失以“-”号填列）</t>
    <phoneticPr fontId="5" type="noConversion"/>
  </si>
  <si>
    <t>应收利息坏账损失</t>
    <phoneticPr fontId="5" type="noConversion"/>
  </si>
  <si>
    <t>公允价值变动收益</t>
    <phoneticPr fontId="5" type="noConversion"/>
  </si>
  <si>
    <t>资产减值损失（损失以“-”号填列）</t>
    <phoneticPr fontId="5" type="noConversion"/>
  </si>
  <si>
    <t>资产处置收益</t>
    <phoneticPr fontId="5" type="noConversion"/>
  </si>
  <si>
    <t>营业外收入</t>
    <phoneticPr fontId="5" type="noConversion"/>
  </si>
  <si>
    <t>营业外支出</t>
    <phoneticPr fontId="5" type="noConversion"/>
  </si>
  <si>
    <t>所得税费用</t>
    <phoneticPr fontId="5" type="noConversion"/>
  </si>
  <si>
    <t>预付款项</t>
    <phoneticPr fontId="5" type="noConversion"/>
  </si>
  <si>
    <t>年初数</t>
    <phoneticPr fontId="5" type="noConversion"/>
  </si>
  <si>
    <t>期末数</t>
    <phoneticPr fontId="5" type="noConversion"/>
  </si>
  <si>
    <t>预收款项</t>
    <phoneticPr fontId="5" type="noConversion"/>
  </si>
  <si>
    <t>安全生产费</t>
    <phoneticPr fontId="5" type="noConversion"/>
  </si>
  <si>
    <t>销售费用</t>
    <phoneticPr fontId="5" type="noConversion"/>
  </si>
  <si>
    <t>管理费用</t>
    <phoneticPr fontId="5" type="noConversion"/>
  </si>
  <si>
    <t>研发费用</t>
    <phoneticPr fontId="5" type="noConversion"/>
  </si>
  <si>
    <t>生产成本</t>
    <phoneticPr fontId="5" type="noConversion"/>
  </si>
  <si>
    <t>成本费用部分项目</t>
    <phoneticPr fontId="5" type="noConversion"/>
  </si>
  <si>
    <t>制造费用</t>
    <phoneticPr fontId="5" type="noConversion"/>
  </si>
  <si>
    <t>在建工程</t>
    <phoneticPr fontId="5" type="noConversion"/>
  </si>
  <si>
    <t>主营业务成本</t>
    <phoneticPr fontId="5" type="noConversion"/>
  </si>
  <si>
    <t>其他业务支出</t>
    <phoneticPr fontId="5" type="noConversion"/>
  </si>
  <si>
    <t>合计</t>
    <phoneticPr fontId="5" type="noConversion"/>
  </si>
  <si>
    <t>合计</t>
    <phoneticPr fontId="5" type="noConversion"/>
  </si>
  <si>
    <t>主营业务收入</t>
    <phoneticPr fontId="5" type="noConversion"/>
  </si>
  <si>
    <t>其他业务收入</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</si>
</sst>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4">
    <numFmt numFmtId="41" formatCode="_ * #,##0_ ;_ * \-#,##0_ ;_ * &quot;-&quot;_ ;_ @_ "/>
    <numFmt numFmtId="43" formatCode="_ * #,##0.00_ ;_ * \-#,##0.00_ ;_ * &quot;-&quot;??_ ;_ @_ "/>
    <numFmt numFmtId="176" formatCode="0_ "/>
    <numFmt numFmtId="177" formatCode="#,##0.0_);\(#,##0.0\)"/>
    <numFmt numFmtId="178" formatCode="#,##0\ &quot;FB&quot;;\-#,##0\ &quot;FB&quot;"/>
    <numFmt numFmtId="179" formatCode="_(&quot;$&quot;* #,##0.00_);_(&quot;$&quot;* \(#,##0.00\);_(&quot;$&quot;* &quot;-&quot;??_);_(@_)"/>
    <numFmt numFmtId="180" formatCode="0.0"/>
    <numFmt numFmtId="181" formatCode="_(&quot;$&quot;* #,##0_);_(&quot;$&quot;* \(#,##0\);_(&quot;$&quot;* &quot;-&quot;_);_(@_)"/>
    <numFmt numFmtId="182" formatCode="_-&quot;$&quot;* #,##0.00_-;\-&quot;$&quot;* #,##0.00_-;_-&quot;$&quot;* &quot;-&quot;??_-;_-@_-"/>
    <numFmt numFmtId="183" formatCode="_-* #,##0_-;\-* #,##0_-;_-* &quot;-&quot;_-;_-@_-"/>
    <numFmt numFmtId="184" formatCode="&quot;$&quot;#,##0_);\(&quot;$&quot;#,##0\)"/>
    <numFmt numFmtId="185" formatCode="_ [$€-2]* #,##0.00_ ;_ [$€-2]* \-#,##0.00_ ;_ [$€-2]* &quot;-&quot;??_ "/>
    <numFmt numFmtId="186" formatCode="0.0\x_)_);&quot;NM&quot;_x_)_);0.0\x_)_);@_%_)"/>
    <numFmt numFmtId="187" formatCode="[DBNum1][$-804]yyyy&quot;年&quot;m&quot;月&quot;d&quot;日&quot;"/>
    <numFmt numFmtId="188" formatCode="_(* #,##0_);_(* \(#,##0\);_(* &quot;-&quot;_);_(@_)"/>
    <numFmt numFmtId="189" formatCode="_ &quot;\&quot;* #,##0.00_ ;_ &quot;\&quot;* &quot;\&quot;&quot;\&quot;&quot;\&quot;\-#,##0.00_ ;_ &quot;\&quot;* &quot;-&quot;??_ ;_ @_ "/>
    <numFmt numFmtId="190" formatCode="mmmm\ d\,\ yyyy"/>
    <numFmt numFmtId="191" formatCode="0.000%"/>
    <numFmt numFmtId="192" formatCode="_-* #,##0.00_-;\-* #,##0.00_-;_-* &quot;-&quot;??_-;_-@_-"/>
    <numFmt numFmtId="193" formatCode="#,##0.00\ &quot;DM&quot;;[Red]\-#,##0.00\ &quot;DM&quot;"/>
    <numFmt numFmtId="194" formatCode="&quot;\&quot;#,##0.00;[Red]&quot;\&quot;\-#,##0.00"/>
    <numFmt numFmtId="195" formatCode="&quot;\&quot;#,##0;[Red]&quot;\&quot;&quot;\&quot;\-#,##0"/>
    <numFmt numFmtId="196" formatCode="0.0\%_);\(0.0\%\);0.0\%_);@_%_)"/>
    <numFmt numFmtId="197" formatCode="_-* #,##0.00\ _B_E_F_-;\-* #,##0.00\ _B_E_F_-;_-* &quot;-&quot;??\ _B_E_F_-;_-@_-"/>
    <numFmt numFmtId="198" formatCode="0.0%;\(0.0%\)"/>
    <numFmt numFmtId="199" formatCode="&quot;\&quot;#,##0;[Red]&quot;\&quot;&quot;\&quot;&quot;\&quot;\-#,##0"/>
    <numFmt numFmtId="200" formatCode="_(* #,##0.00_);_(* \(#,##0.00\);_(* &quot;-&quot;??_);_(@_)"/>
    <numFmt numFmtId="201" formatCode="&quot;$&quot;#.#"/>
    <numFmt numFmtId="202" formatCode="0%;\(0%\)"/>
    <numFmt numFmtId="203" formatCode="_ \¥* #,##0_ ;_ \¥* \-#,##0_ ;_ \¥* &quot;-&quot;??_ ;_ @_ "/>
    <numFmt numFmtId="204" formatCode="0_);[Red]\(0\)"/>
    <numFmt numFmtId="205" formatCode="\¥#,##0;\-\¥#,##0"/>
    <numFmt numFmtId="206" formatCode="#,##0.00\ &quot;FB&quot;;[Red]\-#,##0.00\ &quot;FB&quot;"/>
    <numFmt numFmtId="207" formatCode="&quot;$&quot;#,##0.00;&quot;$&quot;\-#,##0.00"/>
    <numFmt numFmtId="208" formatCode="_-* #,##0.00\¥_-;\-* #,##0.00\¥_-;_-* &quot;-&quot;??\¥_-;_-@_-"/>
    <numFmt numFmtId="209" formatCode="###0.00000000_);[Red]\(###0.00000000\)"/>
    <numFmt numFmtId="210" formatCode="#,##0;\(#,##0\)"/>
    <numFmt numFmtId="211" formatCode="_-* #,##0\¥_-;\-* #,##0\¥_-;_-* &quot;-&quot;\¥_-;_-@_-"/>
    <numFmt numFmtId="212" formatCode="#,##0\ ;[Red]\-#,##0.00\ "/>
    <numFmt numFmtId="213" formatCode="0.0%"/>
    <numFmt numFmtId="214" formatCode="_-* #,##0\ &quot;DM&quot;_-;\-* #,##0\ &quot;DM&quot;_-;_-* &quot;-&quot;\ &quot;DM&quot;_-;_-@_-"/>
    <numFmt numFmtId="215" formatCode="#,##0.000000"/>
    <numFmt numFmtId="216" formatCode="&quot;$&quot;#,##0.00_);\(&quot;$&quot;#,##0.00\)"/>
    <numFmt numFmtId="217" formatCode="&quot;\&quot;#,##0;[Red]&quot;\&quot;&quot;\&quot;&quot;\&quot;&quot;\&quot;&quot;\&quot;&quot;\&quot;&quot;\&quot;\-#,##0"/>
    <numFmt numFmtId="218" formatCode="#,##0.00_ "/>
    <numFmt numFmtId="219" formatCode="0;0;"/>
    <numFmt numFmtId="220" formatCode="0.0000%"/>
    <numFmt numFmtId="221" formatCode="0_%_);\(0\)_%;0_%_);@_%_)"/>
    <numFmt numFmtId="222" formatCode="_(* #,##0.0000_);_(* \(#,##0.0000\);_(* &quot;-&quot;??_);_(@_)"/>
    <numFmt numFmtId="223" formatCode="&quot;\&quot;#,##0.00;[Red]&quot;\&quot;&quot;\&quot;&quot;\&quot;&quot;\&quot;&quot;\&quot;&quot;\&quot;\-#,##0.00"/>
    <numFmt numFmtId="224" formatCode="#,##0\ &quot;DM&quot;;[Red]\-#,##0\ &quot;DM&quot;"/>
    <numFmt numFmtId="225" formatCode="_-&quot;$&quot;* #,##0_-;\-&quot;$&quot;* #,##0_-;_-&quot;$&quot;* &quot;-&quot;_-;_-@_-"/>
    <numFmt numFmtId="226" formatCode="&quot;\&quot;#,##0.00;&quot;\&quot;&quot;\&quot;&quot;\&quot;&quot;\&quot;&quot;\&quot;&quot;\&quot;&quot;\&quot;&quot;\&quot;\-#,##0.00"/>
    <numFmt numFmtId="227" formatCode="&quot;\&quot;#,##0.00;[Red]&quot;\&quot;&quot;\&quot;&quot;\&quot;\-#,##0.00"/>
    <numFmt numFmtId="228" formatCode="_-* #,##0.00\ &quot;DM&quot;_-;\-* #,##0.00\ &quot;DM&quot;_-;_-* &quot;-&quot;??\ &quot;DM&quot;_-;_-@_-"/>
    <numFmt numFmtId="229" formatCode="#,##0.00\ &quot;FB&quot;;\-#,##0.00\ &quot;FB&quot;"/>
    <numFmt numFmtId="230" formatCode="#,##0;#,##0;"/>
    <numFmt numFmtId="231" formatCode="[$-F800]dddd\,\ mmmm\ dd\,\ yyyy"/>
    <numFmt numFmtId="232" formatCode="#,##0.00\¥;\-#,##0.00\¥"/>
    <numFmt numFmtId="233" formatCode="0."/>
    <numFmt numFmtId="234" formatCode="&quot;\&quot;#,##0;[Red]&quot;\&quot;\-#,##0"/>
    <numFmt numFmtId="235" formatCode="[$-809]dd\ mmmm\ yyyy;@"/>
    <numFmt numFmtId="236" formatCode="#,##0.0000_ "/>
    <numFmt numFmtId="237" formatCode="yyyy\-mm\-dd;@"/>
  </numFmts>
  <fonts count="121">
    <font>
      <sz val="11"/>
      <color theme="1"/>
      <name val="宋体"/>
      <charset val="134"/>
      <scheme val="minor"/>
    </font>
    <font>
      <sz val="9"/>
      <name val="Times New Roman"/>
      <family val="1"/>
    </font>
    <font>
      <b/>
      <sz val="18"/>
      <color theme="1"/>
      <name val="宋体"/>
      <family val="3"/>
      <charset val="134"/>
    </font>
    <font>
      <sz val="9"/>
      <name val="宋体"/>
      <family val="3"/>
      <charset val="134"/>
    </font>
    <font>
      <b/>
      <sz val="9"/>
      <name val="宋体"/>
      <family val="3"/>
      <charset val="134"/>
    </font>
    <font>
      <sz val="9"/>
      <name val="宋体"/>
      <family val="3"/>
      <charset val="134"/>
      <scheme val="minor"/>
    </font>
    <font>
      <sz val="9"/>
      <color rgb="FF0000FF"/>
      <name val="宋体"/>
      <family val="3"/>
      <charset val="134"/>
    </font>
    <font>
      <sz val="11"/>
      <color theme="1"/>
      <name val="微软雅黑"/>
      <family val="2"/>
      <charset val="134"/>
    </font>
    <font>
      <sz val="12"/>
      <name val="Times New Roman"/>
      <family val="1"/>
    </font>
    <font>
      <b/>
      <sz val="18"/>
      <name val="宋体"/>
      <family val="3"/>
      <charset val="134"/>
    </font>
    <font>
      <b/>
      <sz val="9"/>
      <name val="宋体"/>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scheme val="minor"/>
    </font>
    <font>
      <sz val="10"/>
      <color rgb="FF685040"/>
      <name val="宋体"/>
      <family val="3"/>
      <charset val="134"/>
      <scheme val="minor"/>
    </font>
    <font>
      <b/>
      <sz val="10"/>
      <color rgb="FF404040"/>
      <name val="Trebuchet MS"/>
      <family val="2"/>
    </font>
    <font>
      <sz val="10"/>
      <color rgb="FF404040"/>
      <name val="Trebuchet MS"/>
      <family val="2"/>
    </font>
    <font>
      <b/>
      <sz val="10"/>
      <name val="Trebuchet MS"/>
      <family val="2"/>
    </font>
    <font>
      <sz val="10"/>
      <name val="宋体"/>
      <family val="3"/>
      <charset val="134"/>
    </font>
    <font>
      <b/>
      <sz val="10"/>
      <color rgb="FF685040"/>
      <name val="Trebuchet MS"/>
      <family val="2"/>
    </font>
    <font>
      <sz val="10"/>
      <color rgb="FF685040"/>
      <name val="Trebuchet MS"/>
      <family val="2"/>
    </font>
    <font>
      <sz val="10"/>
      <name val="Times New Roman"/>
      <family val="1"/>
    </font>
    <font>
      <b/>
      <sz val="10"/>
      <name val="Times New Roman"/>
      <family val="1"/>
    </font>
    <font>
      <sz val="7"/>
      <name val="Palatino"/>
      <family val="1"/>
    </font>
    <font>
      <sz val="10"/>
      <name val="Helv"/>
      <family val="2"/>
    </font>
    <font>
      <sz val="11"/>
      <color indexed="0"/>
      <name val="Calibri"/>
      <family val="2"/>
    </font>
    <font>
      <sz val="11"/>
      <color rgb="FFFFFFFF"/>
      <name val="宋体"/>
      <family val="3"/>
      <charset val="134"/>
    </font>
    <font>
      <sz val="10"/>
      <color rgb="FF000000"/>
      <name val="Arial"/>
      <family val="2"/>
    </font>
    <font>
      <sz val="6"/>
      <color rgb="FF800000"/>
      <name val="Palatino"/>
      <family val="1"/>
    </font>
    <font>
      <sz val="8"/>
      <name val="Times New Roman"/>
      <family val="1"/>
    </font>
    <font>
      <sz val="11"/>
      <color rgb="FF000000"/>
      <name val="宋体"/>
      <family val="3"/>
      <charset val="134"/>
    </font>
    <font>
      <sz val="11"/>
      <color theme="1"/>
      <name val="宋体"/>
      <family val="3"/>
      <charset val="134"/>
      <scheme val="minor"/>
    </font>
    <font>
      <b/>
      <sz val="11"/>
      <color rgb="FFFF9900"/>
      <name val="宋体"/>
      <family val="3"/>
      <charset val="134"/>
    </font>
    <font>
      <b/>
      <sz val="11"/>
      <color rgb="FF000000"/>
      <name val="宋体"/>
      <family val="3"/>
      <charset val="134"/>
    </font>
    <font>
      <sz val="12"/>
      <name val="宋体"/>
      <family val="3"/>
      <charset val="134"/>
    </font>
    <font>
      <sz val="10"/>
      <name val="Courier"/>
      <family val="3"/>
    </font>
    <font>
      <sz val="8"/>
      <color rgb="FF0000FF"/>
      <name val="Helv"/>
      <family val="2"/>
    </font>
    <font>
      <b/>
      <sz val="11"/>
      <name val="Helv"/>
      <family val="2"/>
    </font>
    <font>
      <sz val="10"/>
      <name val="Arial"/>
      <family val="2"/>
    </font>
    <font>
      <sz val="10"/>
      <color rgb="FF000000"/>
      <name val="MS Sans Serif"/>
      <family val="1"/>
    </font>
    <font>
      <sz val="11"/>
      <color rgb="FF333399"/>
      <name val="宋体"/>
      <family val="3"/>
      <charset val="134"/>
    </font>
    <font>
      <b/>
      <sz val="8"/>
      <name val="Arial"/>
      <family val="2"/>
    </font>
    <font>
      <u/>
      <sz val="12"/>
      <color rgb="FF0000FF"/>
      <name val="冼极"/>
      <charset val="134"/>
    </font>
    <font>
      <sz val="12"/>
      <name val="???"/>
      <family val="1"/>
    </font>
    <font>
      <sz val="11"/>
      <color theme="1"/>
      <name val="宋体"/>
      <family val="3"/>
      <charset val="134"/>
      <scheme val="minor"/>
    </font>
    <font>
      <b/>
      <sz val="18"/>
      <color rgb="FF003366"/>
      <name val="宋体"/>
      <family val="3"/>
      <charset val="134"/>
    </font>
    <font>
      <u/>
      <sz val="12"/>
      <color rgb="FF0000FF"/>
      <name val="宋体"/>
      <family val="3"/>
      <charset val="134"/>
    </font>
    <font>
      <sz val="10"/>
      <color rgb="FF800000"/>
      <name val="MS Serif"/>
      <family val="1"/>
    </font>
    <font>
      <sz val="8"/>
      <name val="Arial"/>
      <family val="2"/>
    </font>
    <font>
      <sz val="9"/>
      <color rgb="FF008080"/>
      <name val="Helvetica-Black"/>
      <family val="2"/>
    </font>
    <font>
      <sz val="10"/>
      <color rgb="FF0000FF"/>
      <name val="Helvetica"/>
      <family val="2"/>
    </font>
    <font>
      <sz val="10"/>
      <name val="Geneva"/>
      <family val="1"/>
    </font>
    <font>
      <b/>
      <sz val="11"/>
      <color rgb="FF333333"/>
      <name val="宋体"/>
      <family val="3"/>
      <charset val="134"/>
    </font>
    <font>
      <sz val="11"/>
      <color rgb="FF993300"/>
      <name val="宋体"/>
      <family val="3"/>
      <charset val="134"/>
    </font>
    <font>
      <b/>
      <sz val="12"/>
      <color rgb="FF000000"/>
      <name val="Arial"/>
      <family val="2"/>
    </font>
    <font>
      <sz val="12"/>
      <name val="楷体_GB2312"/>
      <charset val="134"/>
    </font>
    <font>
      <u/>
      <sz val="10"/>
      <name val="Times New Roman"/>
      <family val="1"/>
    </font>
    <font>
      <b/>
      <sz val="9"/>
      <name val="Palatino"/>
      <family val="1"/>
    </font>
    <font>
      <b/>
      <sz val="18"/>
      <name val="Arial"/>
      <family val="2"/>
    </font>
    <font>
      <sz val="12"/>
      <name val="楷体"/>
      <family val="3"/>
      <charset val="134"/>
    </font>
    <font>
      <b/>
      <sz val="10"/>
      <color rgb="FF0000FF"/>
      <name val="Arial"/>
      <family val="2"/>
    </font>
    <font>
      <sz val="12"/>
      <name val="柧挬"/>
      <charset val="134"/>
    </font>
    <font>
      <b/>
      <sz val="10"/>
      <color rgb="FF000000"/>
      <name val="Arial"/>
      <family val="2"/>
    </font>
    <font>
      <b/>
      <sz val="13"/>
      <name val="Tms Rmn"/>
      <family val="1"/>
    </font>
    <font>
      <sz val="8"/>
      <name val="Helv"/>
      <family val="2"/>
    </font>
    <font>
      <sz val="12"/>
      <name val="MS Sans Serif"/>
      <family val="2"/>
    </font>
    <font>
      <sz val="7"/>
      <name val="Small Fonts"/>
      <charset val="134"/>
    </font>
    <font>
      <b/>
      <sz val="8"/>
      <color rgb="FF000000"/>
      <name val="Helv"/>
      <family val="2"/>
    </font>
    <font>
      <sz val="12"/>
      <name val="新細明體"/>
      <charset val="134"/>
    </font>
    <font>
      <b/>
      <sz val="12"/>
      <name val="MS Sans Serif"/>
      <family val="2"/>
    </font>
    <font>
      <sz val="12"/>
      <name val="Arial"/>
      <family val="2"/>
    </font>
    <font>
      <b/>
      <sz val="12"/>
      <name val="Arial"/>
      <family val="2"/>
    </font>
    <font>
      <sz val="11"/>
      <color rgb="FF800080"/>
      <name val="宋体"/>
      <family val="3"/>
      <charset val="134"/>
    </font>
    <font>
      <sz val="9"/>
      <color rgb="FF000000"/>
      <name val="Arial"/>
      <family val="2"/>
    </font>
    <font>
      <b/>
      <sz val="10"/>
      <name val="MS Sans Serif"/>
      <family val="2"/>
    </font>
    <font>
      <b/>
      <sz val="15"/>
      <color rgb="FF003366"/>
      <name val="宋体"/>
      <family val="3"/>
      <charset val="134"/>
    </font>
    <font>
      <sz val="10"/>
      <name val="Arial Narrow"/>
      <family val="2"/>
    </font>
    <font>
      <b/>
      <sz val="10"/>
      <name val="Helv"/>
      <family val="2"/>
    </font>
    <font>
      <u/>
      <sz val="12"/>
      <color rgb="FF0000FF"/>
      <name val="楷体_GB2312"/>
      <charset val="134"/>
    </font>
    <font>
      <b/>
      <sz val="11"/>
      <color rgb="FFFFFFFF"/>
      <name val="宋体"/>
      <family val="3"/>
      <charset val="134"/>
    </font>
    <font>
      <sz val="10"/>
      <color rgb="FFFF00FF"/>
      <name val="Helvetica"/>
      <family val="2"/>
    </font>
    <font>
      <sz val="10"/>
      <color rgb="FF800000"/>
      <name val="Helvetica-Black"/>
      <family val="2"/>
    </font>
    <font>
      <b/>
      <sz val="13"/>
      <color rgb="FF003366"/>
      <name val="宋体"/>
      <family val="3"/>
      <charset val="134"/>
    </font>
    <font>
      <sz val="10"/>
      <name val="MS Serif"/>
      <family val="1"/>
    </font>
    <font>
      <sz val="12"/>
      <name val="Tms Rmn"/>
      <family val="1"/>
    </font>
    <font>
      <sz val="10"/>
      <color rgb="FF0000FF"/>
      <name val="Arial"/>
      <family val="2"/>
    </font>
    <font>
      <sz val="11"/>
      <color rgb="FF008000"/>
      <name val="宋体"/>
      <family val="3"/>
      <charset val="134"/>
    </font>
    <font>
      <sz val="10"/>
      <name val="Tms Rmn"/>
      <family val="1"/>
    </font>
    <font>
      <b/>
      <sz val="11"/>
      <color rgb="FF003366"/>
      <name val="宋体"/>
      <family val="3"/>
      <charset val="134"/>
    </font>
    <font>
      <sz val="19"/>
      <color rgb="FF3366FF"/>
      <name val="Arial"/>
      <family val="2"/>
    </font>
    <font>
      <sz val="10"/>
      <name val="CG Times (W1)"/>
      <family val="1"/>
    </font>
    <font>
      <sz val="10"/>
      <color rgb="FFFF0000"/>
      <name val="Arial"/>
      <family val="2"/>
    </font>
    <font>
      <sz val="11"/>
      <color rgb="FFFF9900"/>
      <name val="宋体"/>
      <family val="3"/>
      <charset val="134"/>
    </font>
    <font>
      <sz val="10"/>
      <color rgb="FF000000"/>
      <name val="Times New Roman"/>
      <family val="1"/>
    </font>
    <font>
      <sz val="9"/>
      <name val="Helvetica-Black"/>
      <family val="2"/>
    </font>
    <font>
      <sz val="12"/>
      <name val="바탕체"/>
      <charset val="129"/>
    </font>
    <font>
      <sz val="12"/>
      <color rgb="FF000000"/>
      <name val="宋体"/>
      <family val="3"/>
      <charset val="134"/>
    </font>
    <font>
      <u/>
      <sz val="10"/>
      <color rgb="FFFF00FF"/>
      <name val="MS Sans Serif"/>
      <family val="2"/>
    </font>
    <font>
      <u/>
      <sz val="10"/>
      <color rgb="FF0000FF"/>
      <name val="MS Sans Serif"/>
      <family val="2"/>
    </font>
    <font>
      <i/>
      <sz val="11"/>
      <color rgb="FF808080"/>
      <name val="宋体"/>
      <family val="3"/>
      <charset val="134"/>
    </font>
    <font>
      <sz val="11"/>
      <color rgb="FFFF0000"/>
      <name val="宋体"/>
      <family val="3"/>
      <charset val="134"/>
    </font>
    <font>
      <sz val="10"/>
      <name val="奔覆眉"/>
      <charset val="134"/>
    </font>
    <font>
      <u/>
      <sz val="12"/>
      <color rgb="FF800080"/>
      <name val="冼极"/>
      <charset val="134"/>
    </font>
    <font>
      <b/>
      <sz val="9"/>
      <color theme="1"/>
      <name val="宋体"/>
      <family val="3"/>
      <charset val="134"/>
      <scheme val="minor"/>
    </font>
    <font>
      <sz val="9"/>
      <color theme="1"/>
      <name val="宋体"/>
      <family val="3"/>
      <charset val="134"/>
      <scheme val="minor"/>
    </font>
    <font>
      <b/>
      <sz val="9"/>
      <color indexed="8"/>
      <name val="宋体"/>
      <family val="3"/>
      <charset val="134"/>
      <scheme val="minor"/>
    </font>
    <font>
      <sz val="9"/>
      <color rgb="FFFF0000"/>
      <name val="宋体"/>
      <family val="3"/>
      <charset val="134"/>
      <scheme val="minor"/>
    </font>
    <font>
      <b/>
      <sz val="18"/>
      <color theme="1"/>
      <name val="宋体"/>
      <family val="3"/>
      <charset val="134"/>
      <scheme val="minor"/>
    </font>
    <font>
      <b/>
      <sz val="9"/>
      <color theme="1"/>
      <name val="Times New Roman"/>
      <family val="1"/>
    </font>
    <font>
      <b/>
      <sz val="9"/>
      <color rgb="FFFF0000"/>
      <name val="Times New Roman"/>
      <family val="1"/>
    </font>
    <font>
      <sz val="9"/>
      <color theme="1"/>
      <name val="Times New Roman"/>
      <family val="1"/>
    </font>
    <font>
      <b/>
      <sz val="9"/>
      <color rgb="FFFF0000"/>
      <name val="宋体"/>
      <family val="3"/>
      <charset val="134"/>
      <scheme val="minor"/>
    </font>
    <font>
      <sz val="9"/>
      <color rgb="FF0066FF"/>
      <name val="宋体"/>
      <family val="3"/>
      <charset val="134"/>
      <scheme val="minor"/>
    </font>
    <font>
      <sz val="9"/>
      <name val="宋体"/>
      <family val="2"/>
      <charset val="134"/>
      <scheme val="minor"/>
    </font>
    <font>
      <b/>
      <sz val="10"/>
      <name val="宋体"/>
      <family val="3"/>
      <charset val="134"/>
    </font>
    <font>
      <b/>
      <sz val="10"/>
      <color indexed="10"/>
      <name val="Times New Roman"/>
      <family val="1"/>
    </font>
    <font>
      <sz val="18"/>
      <name val="Helvetica-Black"/>
      <family val="2"/>
    </font>
    <font>
      <i/>
      <sz val="14"/>
      <name val="Palatino"/>
      <family val="1"/>
    </font>
    <font>
      <b/>
      <sz val="12"/>
      <name val="宋体"/>
      <family val="3"/>
      <charset val="134"/>
    </font>
    <font>
      <sz val="9"/>
      <color indexed="12"/>
      <name val="宋体"/>
      <family val="3"/>
      <charset val="134"/>
    </font>
  </fonts>
  <fills count="45">
    <fill>
      <patternFill patternType="none"/>
    </fill>
    <fill>
      <patternFill patternType="gray125"/>
    </fill>
    <fill>
      <patternFill patternType="solid">
        <fgColor rgb="FFC0C0C0"/>
        <bgColor indexed="64"/>
      </patternFill>
    </fill>
    <fill>
      <patternFill patternType="solid">
        <fgColor theme="1" tint="0.499984740745262"/>
        <bgColor indexed="64"/>
      </patternFill>
    </fill>
    <fill>
      <patternFill patternType="solid">
        <fgColor rgb="FFFFFF99"/>
        <bgColor indexed="64"/>
      </patternFill>
    </fill>
    <fill>
      <patternFill patternType="solid">
        <fgColor rgb="FFFFCC99"/>
        <bgColor indexed="64"/>
      </patternFill>
    </fill>
    <fill>
      <patternFill patternType="solid">
        <fgColor theme="9" tint="0.39994506668294322"/>
        <bgColor indexed="64"/>
      </patternFill>
    </fill>
    <fill>
      <patternFill patternType="solid">
        <fgColor rgb="FFCCFFCC"/>
        <bgColor indexed="64"/>
      </patternFill>
    </fill>
    <fill>
      <patternFill patternType="solid">
        <fgColor rgb="FFCCFFFF"/>
        <bgColor indexed="64"/>
      </patternFill>
    </fill>
    <fill>
      <patternFill patternType="solid">
        <fgColor rgb="FFFFFF00"/>
        <bgColor indexed="64"/>
      </patternFill>
    </fill>
    <fill>
      <patternFill patternType="solid">
        <fgColor theme="6" tint="0.79995117038483843"/>
        <bgColor indexed="64"/>
      </patternFill>
    </fill>
    <fill>
      <patternFill patternType="solid">
        <fgColor rgb="FFFFFFCC"/>
        <bgColor indexed="64"/>
      </patternFill>
    </fill>
    <fill>
      <patternFill patternType="solid">
        <fgColor theme="7" tint="0.59999389629810485"/>
        <bgColor indexed="64"/>
      </patternFill>
    </fill>
    <fill>
      <patternFill patternType="solid">
        <fgColor rgb="FF00FF00"/>
        <bgColor indexed="64"/>
      </patternFill>
    </fill>
    <fill>
      <patternFill patternType="solid">
        <fgColor theme="0"/>
        <bgColor indexed="64"/>
      </patternFill>
    </fill>
    <fill>
      <patternFill patternType="solid">
        <fgColor rgb="FFFFFFFF"/>
        <bgColor indexed="64"/>
      </patternFill>
    </fill>
    <fill>
      <patternFill patternType="solid">
        <fgColor rgb="FFED1A3B"/>
        <bgColor indexed="64"/>
      </patternFill>
    </fill>
    <fill>
      <patternFill patternType="solid">
        <fgColor rgb="FFC0E9F3"/>
        <bgColor indexed="64"/>
      </patternFill>
    </fill>
    <fill>
      <patternFill patternType="solid">
        <fgColor rgb="FF800080"/>
        <bgColor indexed="64"/>
      </patternFill>
    </fill>
    <fill>
      <patternFill patternType="solid">
        <fgColor rgb="FFFF8080"/>
        <bgColor indexed="64"/>
      </patternFill>
    </fill>
    <fill>
      <patternFill patternType="solid">
        <fgColor rgb="FF99CCFF"/>
        <bgColor indexed="64"/>
      </patternFill>
    </fill>
    <fill>
      <patternFill patternType="solid">
        <fgColor rgb="FF00CCFF"/>
        <bgColor indexed="64"/>
      </patternFill>
    </fill>
    <fill>
      <patternFill patternType="solid">
        <fgColor rgb="FFFF0000"/>
        <bgColor indexed="64"/>
      </patternFill>
    </fill>
    <fill>
      <patternFill patternType="solid">
        <fgColor rgb="FFFFCC00"/>
        <bgColor indexed="64"/>
      </patternFill>
    </fill>
    <fill>
      <patternFill patternType="solid">
        <fgColor rgb="FF000000"/>
        <bgColor indexed="64"/>
      </patternFill>
    </fill>
    <fill>
      <patternFill patternType="solid">
        <fgColor rgb="FFCC99FF"/>
        <bgColor indexed="64"/>
      </patternFill>
    </fill>
    <fill>
      <patternFill patternType="solid">
        <fgColor rgb="FFFF9900"/>
        <bgColor indexed="64"/>
      </patternFill>
    </fill>
    <fill>
      <patternFill patternType="solid">
        <fgColor rgb="FF666699"/>
        <bgColor indexed="64"/>
      </patternFill>
    </fill>
    <fill>
      <patternFill patternType="solid">
        <fgColor rgb="FFFF6600"/>
        <bgColor indexed="64"/>
      </patternFill>
    </fill>
    <fill>
      <patternFill patternType="solid">
        <fgColor rgb="FFFF99CC"/>
        <bgColor indexed="64"/>
      </patternFill>
    </fill>
    <fill>
      <patternFill patternType="lightUp">
        <fgColor rgb="FF3366FF"/>
        <bgColor rgb="FFCCFFFF"/>
      </patternFill>
    </fill>
    <fill>
      <patternFill patternType="solid">
        <fgColor rgb="FF333399"/>
        <bgColor indexed="64"/>
      </patternFill>
    </fill>
    <fill>
      <patternFill patternType="solid">
        <fgColor rgb="FF800000"/>
        <bgColor indexed="64"/>
      </patternFill>
    </fill>
    <fill>
      <patternFill patternType="solid">
        <fgColor rgb="FF0066CC"/>
        <bgColor indexed="64"/>
      </patternFill>
    </fill>
    <fill>
      <patternFill patternType="solid">
        <fgColor rgb="FF99CC00"/>
        <bgColor indexed="64"/>
      </patternFill>
    </fill>
    <fill>
      <patternFill patternType="solid">
        <fgColor rgb="FFCCCCFF"/>
        <bgColor indexed="64"/>
      </patternFill>
    </fill>
    <fill>
      <patternFill patternType="solid">
        <fgColor rgb="FF969696"/>
        <bgColor indexed="64"/>
      </patternFill>
    </fill>
    <fill>
      <patternFill patternType="solid">
        <fgColor rgb="FF33CCCC"/>
        <bgColor indexed="64"/>
      </patternFill>
    </fill>
    <fill>
      <patternFill patternType="solid">
        <fgColor rgb="FF339966"/>
        <bgColor indexed="64"/>
      </patternFill>
    </fill>
    <fill>
      <patternFill patternType="solid">
        <fgColor rgb="FF00FFFF"/>
        <bgColor indexed="64"/>
      </patternFill>
    </fill>
    <fill>
      <patternFill patternType="solid">
        <fgColor rgb="FF0000FF"/>
        <bgColor indexed="64"/>
      </patternFill>
    </fill>
    <fill>
      <patternFill patternType="solid">
        <fgColor theme="9" tint="0.79998168889431442"/>
        <bgColor indexed="64"/>
      </patternFill>
    </fill>
    <fill>
      <patternFill patternType="solid">
        <fgColor indexed="22"/>
        <bgColor indexed="64"/>
      </patternFill>
    </fill>
    <fill>
      <patternFill patternType="solid">
        <fgColor indexed="43"/>
        <bgColor indexed="64"/>
      </patternFill>
    </fill>
    <fill>
      <patternFill patternType="solid">
        <fgColor theme="9"/>
        <bgColor indexed="64"/>
      </patternFill>
    </fill>
  </fills>
  <borders count="4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rgb="FF000000"/>
      </bottom>
      <diagonal/>
    </border>
    <border>
      <left/>
      <right/>
      <top style="medium">
        <color rgb="FF000000"/>
      </top>
      <bottom style="medium">
        <color rgb="FF000000"/>
      </bottom>
      <diagonal/>
    </border>
    <border>
      <left style="thin">
        <color rgb="FF3366FF"/>
      </left>
      <right style="thin">
        <color rgb="FF3366FF"/>
      </right>
      <top style="thin">
        <color rgb="FF3366FF"/>
      </top>
      <bottom style="thin">
        <color rgb="FF3366FF"/>
      </bottom>
      <diagonal/>
    </border>
    <border>
      <left style="thin">
        <color rgb="FF808080"/>
      </left>
      <right style="thin">
        <color rgb="FF808080"/>
      </right>
      <top style="thin">
        <color rgb="FF808080"/>
      </top>
      <bottom style="thin">
        <color rgb="FF808080"/>
      </bottom>
      <diagonal/>
    </border>
    <border>
      <left/>
      <right/>
      <top style="thin">
        <color rgb="FF333399"/>
      </top>
      <bottom style="double">
        <color rgb="FF333399"/>
      </bottom>
      <diagonal/>
    </border>
    <border>
      <left style="thin">
        <color rgb="FF000000"/>
      </left>
      <right style="thin">
        <color rgb="FF000000"/>
      </right>
      <top style="thin">
        <color rgb="FF000000"/>
      </top>
      <bottom/>
      <diagonal/>
    </border>
    <border>
      <left style="thin">
        <color rgb="FF333333"/>
      </left>
      <right style="thin">
        <color rgb="FF333333"/>
      </right>
      <top style="thin">
        <color rgb="FF333333"/>
      </top>
      <bottom style="thin">
        <color rgb="FF333333"/>
      </bottom>
      <diagonal/>
    </border>
    <border>
      <left style="thin">
        <color rgb="FFC0C0C0"/>
      </left>
      <right style="thin">
        <color rgb="FFC0C0C0"/>
      </right>
      <top style="thin">
        <color rgb="FFC0C0C0"/>
      </top>
      <bottom style="thin">
        <color rgb="FFC0C0C0"/>
      </bottom>
      <diagonal/>
    </border>
    <border>
      <left/>
      <right/>
      <top/>
      <bottom style="thin">
        <color rgb="FF000000"/>
      </bottom>
      <diagonal/>
    </border>
    <border>
      <left style="thin">
        <color rgb="FFCCFFFF"/>
      </left>
      <right style="thin">
        <color rgb="FF3366FF"/>
      </right>
      <top style="medium">
        <color rgb="FFCCFFFF"/>
      </top>
      <bottom style="thin">
        <color rgb="FF3366FF"/>
      </bottom>
      <diagonal/>
    </border>
    <border>
      <left/>
      <right/>
      <top style="hair">
        <color rgb="FF000000"/>
      </top>
      <bottom style="hair">
        <color rgb="FF000000"/>
      </bottom>
      <diagonal/>
    </border>
    <border>
      <left/>
      <right/>
      <top style="thin">
        <color rgb="FF000000"/>
      </top>
      <bottom style="thin">
        <color rgb="FF000000"/>
      </bottom>
      <diagonal/>
    </border>
    <border>
      <left/>
      <right/>
      <top style="thin">
        <color rgb="FF000000"/>
      </top>
      <bottom style="double">
        <color rgb="FF000000"/>
      </bottom>
      <diagonal/>
    </border>
    <border>
      <left/>
      <right/>
      <top/>
      <bottom style="thick">
        <color rgb="FF333399"/>
      </bottom>
      <diagonal/>
    </border>
    <border>
      <left/>
      <right/>
      <top/>
      <bottom style="dotted">
        <color rgb="FF000000"/>
      </bottom>
      <diagonal/>
    </border>
    <border>
      <left style="double">
        <color rgb="FF333333"/>
      </left>
      <right style="double">
        <color rgb="FF333333"/>
      </right>
      <top style="double">
        <color rgb="FF333333"/>
      </top>
      <bottom style="double">
        <color rgb="FF333333"/>
      </bottom>
      <diagonal/>
    </border>
    <border>
      <left/>
      <right/>
      <top/>
      <bottom style="thick">
        <color rgb="FFC0C0C0"/>
      </bottom>
      <diagonal/>
    </border>
    <border>
      <left/>
      <right/>
      <top/>
      <bottom style="medium">
        <color rgb="FF0066CC"/>
      </bottom>
      <diagonal/>
    </border>
    <border>
      <left/>
      <right/>
      <top/>
      <bottom style="double">
        <color rgb="FFFF9900"/>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style="medium">
        <color auto="1"/>
      </right>
      <top/>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indexed="64"/>
      </top>
      <bottom style="double">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55">
    <xf numFmtId="0" fontId="0" fillId="0" borderId="0" applyFill="0" applyBorder="0">
      <alignment vertical="center"/>
    </xf>
    <xf numFmtId="0" fontId="28" fillId="11" borderId="11">
      <alignment horizontal="left" vertical="center" indent="1"/>
    </xf>
    <xf numFmtId="0" fontId="8" fillId="0" borderId="0" applyFill="0" applyBorder="0"/>
    <xf numFmtId="0" fontId="30" fillId="0" borderId="0" applyFill="0" applyBorder="0">
      <alignment horizontal="center" wrapText="1"/>
      <protection locked="0"/>
    </xf>
    <xf numFmtId="0" fontId="37" fillId="0" borderId="0" applyFill="0" applyBorder="0"/>
    <xf numFmtId="0" fontId="40" fillId="0" borderId="0" applyFill="0" applyBorder="0"/>
    <xf numFmtId="43" fontId="26" fillId="0" borderId="0" applyFont="0" applyFill="0" applyBorder="0">
      <alignment vertical="top"/>
    </xf>
    <xf numFmtId="0" fontId="33" fillId="2" borderId="12">
      <alignment vertical="top"/>
    </xf>
    <xf numFmtId="190" fontId="39" fillId="0" borderId="0" applyFill="0" applyBorder="0">
      <alignment vertical="top"/>
    </xf>
    <xf numFmtId="0" fontId="35" fillId="0" borderId="0" applyFill="0" applyBorder="0"/>
    <xf numFmtId="9" fontId="26" fillId="0" borderId="0" applyFont="0" applyFill="0" applyBorder="0">
      <alignment vertical="top"/>
    </xf>
    <xf numFmtId="0" fontId="46" fillId="0" borderId="0" applyFill="0" applyBorder="0">
      <alignment vertical="top"/>
    </xf>
    <xf numFmtId="0" fontId="8" fillId="0" borderId="0" applyFill="0" applyBorder="0"/>
    <xf numFmtId="196" fontId="26" fillId="0" borderId="0" applyFont="0" applyFill="0" applyBorder="0">
      <alignment vertical="top"/>
    </xf>
    <xf numFmtId="0" fontId="8" fillId="0" borderId="0" applyFill="0" applyBorder="0"/>
    <xf numFmtId="41" fontId="26" fillId="0" borderId="0" applyFont="0" applyFill="0" applyBorder="0">
      <alignment vertical="top"/>
    </xf>
    <xf numFmtId="183" fontId="26" fillId="0" borderId="0" applyFont="0" applyFill="0" applyBorder="0">
      <alignment vertical="top"/>
    </xf>
    <xf numFmtId="0" fontId="45" fillId="0" borderId="0" applyFill="0" applyBorder="0">
      <alignment vertical="center"/>
    </xf>
    <xf numFmtId="198" fontId="25" fillId="0" borderId="0" applyFill="0" applyBorder="0">
      <alignment vertical="top"/>
    </xf>
    <xf numFmtId="0" fontId="48" fillId="0" borderId="0" applyFill="0" applyBorder="0">
      <alignment vertical="top"/>
    </xf>
    <xf numFmtId="184" fontId="26" fillId="0" borderId="0" applyFont="0" applyFill="0" applyBorder="0">
      <alignment vertical="top"/>
    </xf>
    <xf numFmtId="9" fontId="26" fillId="0" borderId="0" applyFont="0" applyFill="0" applyBorder="0">
      <alignment vertical="top"/>
    </xf>
    <xf numFmtId="0" fontId="50" fillId="24" borderId="0" applyBorder="0">
      <alignment horizontal="left" vertical="center"/>
    </xf>
    <xf numFmtId="179" fontId="25" fillId="0" borderId="0" applyFill="0" applyBorder="0">
      <alignment vertical="top"/>
    </xf>
    <xf numFmtId="0" fontId="35" fillId="0" borderId="0" applyFill="0" applyBorder="0">
      <alignment vertical="center"/>
    </xf>
    <xf numFmtId="43" fontId="26" fillId="0" borderId="0" applyFont="0" applyFill="0" applyBorder="0">
      <alignment vertical="top"/>
    </xf>
    <xf numFmtId="0" fontId="8" fillId="0" borderId="0" applyFill="0" applyBorder="0"/>
    <xf numFmtId="9" fontId="26" fillId="0" borderId="0" applyFont="0" applyFill="0" applyBorder="0">
      <alignment vertical="top"/>
    </xf>
    <xf numFmtId="0" fontId="51" fillId="0" borderId="0" applyFill="0" applyBorder="0">
      <alignment vertical="top"/>
    </xf>
    <xf numFmtId="202" fontId="26" fillId="0" borderId="0" applyFont="0" applyFill="0" applyBorder="0">
      <alignment vertical="top"/>
    </xf>
    <xf numFmtId="0" fontId="35" fillId="0" borderId="0" applyFill="0" applyBorder="0">
      <alignment vertical="center"/>
    </xf>
    <xf numFmtId="188" fontId="26" fillId="0" borderId="0" applyFont="0" applyFill="0" applyBorder="0">
      <alignment vertical="top"/>
    </xf>
    <xf numFmtId="203" fontId="26" fillId="0" borderId="0" applyFont="0" applyFill="0" applyBorder="0">
      <alignment vertical="top"/>
    </xf>
    <xf numFmtId="9" fontId="26" fillId="0" borderId="0" applyFont="0" applyFill="0" applyBorder="0">
      <alignment vertical="top"/>
    </xf>
    <xf numFmtId="9" fontId="26" fillId="0" borderId="0" applyFont="0" applyFill="0" applyBorder="0">
      <alignment vertical="top"/>
    </xf>
    <xf numFmtId="0" fontId="8" fillId="0" borderId="0" applyFill="0" applyBorder="0"/>
    <xf numFmtId="197" fontId="26" fillId="0" borderId="0" applyFont="0" applyFill="0" applyBorder="0">
      <alignment vertical="top"/>
    </xf>
    <xf numFmtId="0" fontId="44" fillId="0" borderId="0" applyFill="0" applyBorder="0"/>
    <xf numFmtId="0" fontId="39" fillId="0" borderId="0" applyFill="0" applyBorder="0"/>
    <xf numFmtId="0" fontId="31" fillId="25" borderId="0" applyBorder="0">
      <alignment vertical="top"/>
    </xf>
    <xf numFmtId="43" fontId="26" fillId="0" borderId="0" applyFont="0" applyFill="0" applyBorder="0">
      <alignment vertical="top"/>
    </xf>
    <xf numFmtId="198" fontId="25" fillId="0" borderId="0" applyFill="0" applyBorder="0">
      <alignment vertical="top"/>
    </xf>
    <xf numFmtId="43" fontId="26" fillId="0" borderId="0" applyFont="0" applyFill="0" applyBorder="0">
      <alignment vertical="top"/>
    </xf>
    <xf numFmtId="0" fontId="25" fillId="0" borderId="0" applyFill="0" applyBorder="0"/>
    <xf numFmtId="179" fontId="25" fillId="0" borderId="0" applyFill="0" applyBorder="0">
      <alignment vertical="top"/>
    </xf>
    <xf numFmtId="0" fontId="39" fillId="0" borderId="0" applyFill="0" applyBorder="0"/>
    <xf numFmtId="0" fontId="28" fillId="11" borderId="11">
      <alignment vertical="center"/>
    </xf>
    <xf numFmtId="0" fontId="31" fillId="19" borderId="0" applyBorder="0">
      <alignment vertical="top"/>
    </xf>
    <xf numFmtId="0" fontId="35" fillId="0" borderId="0" applyFill="0" applyBorder="0"/>
    <xf numFmtId="177" fontId="52" fillId="0" borderId="0" applyFill="0" applyBorder="0"/>
    <xf numFmtId="0" fontId="56" fillId="0" borderId="0" applyFill="0" applyBorder="0">
      <alignment vertical="center"/>
    </xf>
    <xf numFmtId="0" fontId="43" fillId="0" borderId="0" applyFill="0" applyBorder="0">
      <alignment vertical="top"/>
    </xf>
    <xf numFmtId="43" fontId="26" fillId="0" borderId="0" applyFont="0" applyFill="0" applyBorder="0">
      <alignment vertical="top"/>
    </xf>
    <xf numFmtId="0" fontId="58" fillId="0" borderId="0" applyFill="0" applyBorder="0">
      <alignment vertical="center"/>
    </xf>
    <xf numFmtId="179" fontId="25" fillId="0" borderId="0" applyFill="0" applyBorder="0">
      <alignment vertical="top"/>
    </xf>
    <xf numFmtId="0" fontId="25" fillId="0" borderId="0" applyFill="0" applyBorder="0"/>
    <xf numFmtId="0" fontId="53" fillId="2" borderId="15">
      <alignment vertical="top"/>
    </xf>
    <xf numFmtId="213" fontId="26" fillId="0" borderId="0" applyFont="0" applyFill="0" applyBorder="0">
      <alignment vertical="top"/>
    </xf>
    <xf numFmtId="0" fontId="28" fillId="29" borderId="11">
      <alignment horizontal="right" vertical="center"/>
    </xf>
    <xf numFmtId="0" fontId="8" fillId="0" borderId="0" applyFill="0" applyBorder="0"/>
    <xf numFmtId="0" fontId="35" fillId="0" borderId="0" applyFill="0" applyBorder="0"/>
    <xf numFmtId="177" fontId="52" fillId="0" borderId="0" applyFill="0" applyBorder="0"/>
    <xf numFmtId="0" fontId="8" fillId="0" borderId="0" applyFill="0" applyBorder="0"/>
    <xf numFmtId="0" fontId="60" fillId="0" borderId="0" applyFill="0" applyBorder="0"/>
    <xf numFmtId="0" fontId="31" fillId="25" borderId="0" applyBorder="0">
      <alignment vertical="top"/>
    </xf>
    <xf numFmtId="183" fontId="26" fillId="0" borderId="0" applyFont="0" applyFill="0" applyBorder="0">
      <alignment vertical="top"/>
    </xf>
    <xf numFmtId="0" fontId="26" fillId="0" borderId="0" applyFont="0" applyFill="0" applyBorder="0">
      <alignment vertical="top"/>
    </xf>
    <xf numFmtId="0" fontId="28" fillId="21" borderId="11">
      <alignment horizontal="left" vertical="center" indent="1"/>
    </xf>
    <xf numFmtId="0" fontId="62" fillId="0" borderId="0" applyFill="0" applyBorder="0"/>
    <xf numFmtId="0" fontId="63" fillId="4" borderId="11">
      <alignment horizontal="left" vertical="center" indent="1"/>
    </xf>
    <xf numFmtId="215" fontId="39" fillId="0" borderId="0" applyFill="0" applyBorder="0">
      <protection locked="0"/>
    </xf>
    <xf numFmtId="1" fontId="26" fillId="0" borderId="0" applyFont="0" applyFill="0" applyBorder="0">
      <alignment vertical="top"/>
    </xf>
    <xf numFmtId="0" fontId="39" fillId="8" borderId="11">
      <alignment horizontal="left" vertical="top" indent="1"/>
    </xf>
    <xf numFmtId="43" fontId="26" fillId="0" borderId="0" applyFont="0" applyFill="0" applyBorder="0">
      <alignment vertical="top"/>
    </xf>
    <xf numFmtId="0" fontId="25" fillId="0" borderId="0" applyFill="0" applyBorder="0"/>
    <xf numFmtId="215" fontId="39" fillId="0" borderId="0" applyFill="0" applyBorder="0">
      <protection locked="0"/>
    </xf>
    <xf numFmtId="0" fontId="54" fillId="4" borderId="0" applyBorder="0">
      <alignment vertical="top"/>
    </xf>
    <xf numFmtId="0" fontId="35" fillId="0" borderId="0" applyFill="0" applyBorder="0"/>
    <xf numFmtId="0" fontId="8" fillId="0" borderId="0" applyFill="0" applyBorder="0"/>
    <xf numFmtId="0" fontId="8" fillId="0" borderId="0" applyFill="0" applyBorder="0">
      <alignment vertical="top"/>
      <protection locked="0"/>
    </xf>
    <xf numFmtId="0" fontId="8" fillId="0" borderId="0" applyFill="0" applyBorder="0"/>
    <xf numFmtId="40" fontId="26" fillId="0" borderId="0" applyFont="0" applyFill="0" applyBorder="0">
      <alignment vertical="top"/>
    </xf>
    <xf numFmtId="0" fontId="26" fillId="0" borderId="0" applyFont="0" applyFill="0" applyBorder="0">
      <alignment vertical="top"/>
    </xf>
    <xf numFmtId="188" fontId="57" fillId="0" borderId="0" applyFill="0" applyBorder="0"/>
    <xf numFmtId="0" fontId="26" fillId="0" borderId="0" applyFont="0" applyFill="0" applyBorder="0">
      <alignment vertical="top"/>
    </xf>
    <xf numFmtId="0" fontId="8" fillId="0" borderId="0" applyFill="0" applyBorder="0"/>
    <xf numFmtId="0" fontId="8" fillId="0" borderId="0" applyFill="0" applyBorder="0"/>
    <xf numFmtId="216" fontId="26" fillId="0" borderId="0" applyFont="0" applyFill="0" applyBorder="0">
      <alignment vertical="top"/>
    </xf>
    <xf numFmtId="0" fontId="8" fillId="0" borderId="0" applyFill="0" applyBorder="0"/>
    <xf numFmtId="0" fontId="8" fillId="0" borderId="0" applyFill="0" applyBorder="0"/>
    <xf numFmtId="43" fontId="26" fillId="0" borderId="0" applyFont="0" applyFill="0" applyBorder="0">
      <alignment vertical="top"/>
    </xf>
    <xf numFmtId="0" fontId="8" fillId="0" borderId="0" applyFill="0" applyBorder="0"/>
    <xf numFmtId="0" fontId="69" fillId="0" borderId="0" applyFill="0" applyBorder="0"/>
    <xf numFmtId="0" fontId="25" fillId="0" borderId="0" applyFill="0" applyBorder="0"/>
    <xf numFmtId="0" fontId="63" fillId="30" borderId="18">
      <alignment horizontal="left" vertical="center" indent="1"/>
    </xf>
    <xf numFmtId="0" fontId="8" fillId="0" borderId="0" applyFill="0" applyBorder="0"/>
    <xf numFmtId="0" fontId="8" fillId="0" borderId="0" applyFill="0" applyBorder="0"/>
    <xf numFmtId="0" fontId="70" fillId="0" borderId="1" applyFill="0">
      <alignment horizontal="center"/>
    </xf>
    <xf numFmtId="0" fontId="8" fillId="0" borderId="0" applyFill="0" applyBorder="0"/>
    <xf numFmtId="9" fontId="26" fillId="0" borderId="0" applyFont="0" applyFill="0" applyBorder="0">
      <alignment vertical="top"/>
    </xf>
    <xf numFmtId="0" fontId="8" fillId="0" borderId="0" applyFill="0" applyBorder="0"/>
    <xf numFmtId="0" fontId="8" fillId="0" borderId="0" applyFill="0" applyBorder="0"/>
    <xf numFmtId="200" fontId="26" fillId="0" borderId="0" applyFont="0" applyFill="0" applyBorder="0">
      <alignment vertical="top"/>
    </xf>
    <xf numFmtId="14" fontId="28" fillId="0" borderId="0" applyFill="0" applyBorder="0">
      <alignment vertical="top"/>
    </xf>
    <xf numFmtId="215" fontId="39" fillId="0" borderId="0" applyFill="0" applyBorder="0">
      <protection locked="0"/>
    </xf>
    <xf numFmtId="0" fontId="8" fillId="0" borderId="0" applyFill="0" applyBorder="0"/>
    <xf numFmtId="0" fontId="8" fillId="0" borderId="0" applyFill="0" applyBorder="0"/>
    <xf numFmtId="9" fontId="26" fillId="0" borderId="0" applyFont="0" applyFill="0" applyBorder="0">
      <alignment vertical="top"/>
    </xf>
    <xf numFmtId="0" fontId="8" fillId="0" borderId="0" applyFill="0" applyBorder="0"/>
    <xf numFmtId="0" fontId="35" fillId="0" borderId="0" applyFill="0" applyBorder="0"/>
    <xf numFmtId="0" fontId="8" fillId="0" borderId="0" applyFill="0" applyBorder="0"/>
    <xf numFmtId="0" fontId="8" fillId="0" borderId="0" applyFill="0" applyBorder="0"/>
    <xf numFmtId="0" fontId="26" fillId="0" borderId="0" applyFont="0" applyFill="0" applyBorder="0">
      <alignment vertical="top"/>
    </xf>
    <xf numFmtId="0" fontId="8" fillId="0" borderId="0" applyFill="0" applyBorder="0"/>
    <xf numFmtId="0" fontId="52" fillId="0" borderId="0" applyFill="0" applyBorder="0"/>
    <xf numFmtId="0" fontId="28" fillId="26" borderId="11">
      <alignment horizontal="right" vertical="center"/>
    </xf>
    <xf numFmtId="0" fontId="35" fillId="0" borderId="0" applyFill="0" applyBorder="0">
      <alignment vertical="center"/>
    </xf>
    <xf numFmtId="0" fontId="52" fillId="0" borderId="0" applyFill="0" applyBorder="0"/>
    <xf numFmtId="0" fontId="8" fillId="0" borderId="0" applyFill="0" applyBorder="0"/>
    <xf numFmtId="0" fontId="8" fillId="0" borderId="0" applyFill="0" applyBorder="0"/>
    <xf numFmtId="0" fontId="70" fillId="0" borderId="0" applyFill="0" applyBorder="0">
      <alignment horizontal="center" vertical="center"/>
    </xf>
    <xf numFmtId="0" fontId="8" fillId="0" borderId="0" applyFill="0" applyBorder="0"/>
    <xf numFmtId="0" fontId="8" fillId="0" borderId="0" applyFill="0" applyBorder="0"/>
    <xf numFmtId="0" fontId="8" fillId="0" borderId="0" applyFill="0" applyBorder="0"/>
    <xf numFmtId="0" fontId="8" fillId="0" borderId="0" applyFill="0" applyBorder="0"/>
    <xf numFmtId="0" fontId="8" fillId="0" borderId="0" applyFill="0" applyBorder="0"/>
    <xf numFmtId="183" fontId="26" fillId="0" borderId="0" applyFont="0" applyFill="0" applyBorder="0">
      <alignment vertical="top"/>
    </xf>
    <xf numFmtId="9" fontId="26" fillId="0" borderId="0" applyFont="0" applyFill="0" applyBorder="0">
      <alignment vertical="top"/>
    </xf>
    <xf numFmtId="49" fontId="28" fillId="0" borderId="0" applyFill="0" applyBorder="0">
      <alignment vertical="top"/>
    </xf>
    <xf numFmtId="0" fontId="59" fillId="0" borderId="0" applyFill="0" applyBorder="0"/>
    <xf numFmtId="0" fontId="8" fillId="0" borderId="0" applyFill="0" applyBorder="0"/>
    <xf numFmtId="0" fontId="74" fillId="0" borderId="19" applyFill="0">
      <alignment vertical="top"/>
    </xf>
    <xf numFmtId="0" fontId="35" fillId="0" borderId="0" applyFill="0" applyBorder="0">
      <alignment vertical="center"/>
    </xf>
    <xf numFmtId="0" fontId="31" fillId="25" borderId="0" applyBorder="0">
      <alignment vertical="top"/>
    </xf>
    <xf numFmtId="38" fontId="26" fillId="0" borderId="0" applyFont="0" applyFill="0" applyBorder="0">
      <alignment vertical="top"/>
    </xf>
    <xf numFmtId="0" fontId="27" fillId="33" borderId="0" applyBorder="0">
      <alignment vertical="top"/>
    </xf>
    <xf numFmtId="0" fontId="40" fillId="0" borderId="0" applyFill="0" applyBorder="0"/>
    <xf numFmtId="0" fontId="8" fillId="0" borderId="0" applyFill="0" applyBorder="0"/>
    <xf numFmtId="0" fontId="35" fillId="0" borderId="0" applyFill="0" applyBorder="0"/>
    <xf numFmtId="9" fontId="26" fillId="0" borderId="0" applyFont="0" applyFill="0" applyBorder="0">
      <alignment vertical="top"/>
    </xf>
    <xf numFmtId="43" fontId="26" fillId="0" borderId="0" applyFont="0" applyFill="0" applyBorder="0">
      <alignment vertical="top"/>
    </xf>
    <xf numFmtId="0" fontId="28" fillId="34" borderId="11">
      <alignment horizontal="right" vertical="center"/>
    </xf>
    <xf numFmtId="0" fontId="35" fillId="0" borderId="0" applyFill="0" applyBorder="0"/>
    <xf numFmtId="177" fontId="25" fillId="0" borderId="0" applyFill="0" applyBorder="0">
      <alignment vertical="top"/>
    </xf>
    <xf numFmtId="9" fontId="26" fillId="0" borderId="0" applyFont="0" applyFill="0" applyBorder="0">
      <alignment vertical="top"/>
    </xf>
    <xf numFmtId="0" fontId="35" fillId="0" borderId="0" applyFill="0" applyBorder="0"/>
    <xf numFmtId="0" fontId="31" fillId="29" borderId="0" applyBorder="0">
      <alignment vertical="top"/>
    </xf>
    <xf numFmtId="0" fontId="35" fillId="0" borderId="0" applyFill="0" applyBorder="0"/>
    <xf numFmtId="0" fontId="31" fillId="29" borderId="0" applyBorder="0">
      <alignment vertical="top"/>
    </xf>
    <xf numFmtId="41" fontId="26" fillId="0" borderId="0" applyFont="0" applyFill="0" applyBorder="0">
      <alignment vertical="top"/>
    </xf>
    <xf numFmtId="0" fontId="35" fillId="0" borderId="0" applyFill="0" applyBorder="0"/>
    <xf numFmtId="0" fontId="26" fillId="0" borderId="0" applyFont="0" applyFill="0" applyBorder="0">
      <alignment vertical="top"/>
    </xf>
    <xf numFmtId="0" fontId="35" fillId="0" borderId="0" applyFill="0" applyBorder="0"/>
    <xf numFmtId="0" fontId="35" fillId="0" borderId="0" applyFill="0" applyBorder="0">
      <alignment vertical="center"/>
    </xf>
    <xf numFmtId="0" fontId="35" fillId="0" borderId="0" applyFill="0" applyBorder="0"/>
    <xf numFmtId="0" fontId="35" fillId="0" borderId="0" applyFill="0" applyBorder="0">
      <alignment vertical="center"/>
    </xf>
    <xf numFmtId="43" fontId="26" fillId="0" borderId="0" applyFont="0" applyFill="0" applyBorder="0">
      <alignment vertical="top"/>
    </xf>
    <xf numFmtId="0" fontId="35" fillId="0" borderId="0" applyFill="0" applyBorder="0"/>
    <xf numFmtId="0" fontId="35" fillId="0" borderId="0" applyFill="0" applyBorder="0">
      <alignment vertical="center"/>
    </xf>
    <xf numFmtId="0" fontId="75" fillId="0" borderId="0" applyFill="0" applyBorder="0">
      <alignment vertical="top"/>
    </xf>
    <xf numFmtId="43" fontId="26" fillId="0" borderId="0" applyFont="0" applyFill="0" applyBorder="0">
      <alignment vertical="top"/>
    </xf>
    <xf numFmtId="0" fontId="35" fillId="0" borderId="0" applyFill="0" applyBorder="0"/>
    <xf numFmtId="0" fontId="39" fillId="0" borderId="0" applyFill="0" applyBorder="0"/>
    <xf numFmtId="0" fontId="35" fillId="0" borderId="0" applyFill="0" applyBorder="0"/>
    <xf numFmtId="49" fontId="39" fillId="0" borderId="0" applyFill="0" applyBorder="0">
      <alignment horizontal="left" wrapText="1"/>
    </xf>
    <xf numFmtId="43" fontId="26" fillId="0" borderId="0" applyFont="0" applyFill="0" applyBorder="0">
      <alignment vertical="top"/>
    </xf>
    <xf numFmtId="0" fontId="35" fillId="0" borderId="0" applyFill="0" applyBorder="0"/>
    <xf numFmtId="43" fontId="26" fillId="0" borderId="0" applyFont="0" applyFill="0" applyBorder="0">
      <alignment vertical="top"/>
    </xf>
    <xf numFmtId="43" fontId="26" fillId="0" borderId="0" applyFont="0" applyFill="0" applyBorder="0">
      <alignment vertical="top"/>
    </xf>
    <xf numFmtId="0" fontId="72" fillId="0" borderId="20" applyFill="0">
      <alignment horizontal="left" vertical="center"/>
    </xf>
    <xf numFmtId="43" fontId="26" fillId="0" borderId="0" applyFont="0" applyFill="0" applyBorder="0">
      <alignment vertical="top"/>
    </xf>
    <xf numFmtId="0" fontId="25" fillId="0" borderId="0" applyFill="0" applyBorder="0"/>
    <xf numFmtId="0" fontId="8" fillId="0" borderId="0" applyFill="0" applyBorder="0"/>
    <xf numFmtId="180" fontId="26" fillId="0" borderId="0" applyFont="0" applyFill="0" applyBorder="0">
      <alignment vertical="top"/>
    </xf>
    <xf numFmtId="9" fontId="26" fillId="0" borderId="0" applyFont="0" applyFill="0" applyBorder="0">
      <alignment vertical="top"/>
    </xf>
    <xf numFmtId="0" fontId="76" fillId="0" borderId="22" applyFill="0">
      <alignment vertical="top"/>
    </xf>
    <xf numFmtId="10" fontId="26" fillId="0" borderId="0" applyFont="0" applyFill="0" applyBorder="0">
      <alignment vertical="top"/>
    </xf>
    <xf numFmtId="0" fontId="31" fillId="5" borderId="0" applyBorder="0">
      <alignment vertical="top"/>
    </xf>
    <xf numFmtId="0" fontId="26" fillId="0" borderId="0" applyFont="0" applyFill="0" applyBorder="0">
      <alignment vertical="top"/>
    </xf>
    <xf numFmtId="219" fontId="26" fillId="0" borderId="0" applyFont="0" applyFill="0" applyBorder="0">
      <alignment vertical="top"/>
    </xf>
    <xf numFmtId="205" fontId="26" fillId="0" borderId="0" applyFont="0" applyFill="0" applyBorder="0">
      <alignment vertical="top"/>
    </xf>
    <xf numFmtId="205" fontId="26" fillId="0" borderId="0" applyFont="0" applyFill="0" applyBorder="0">
      <alignment vertical="top"/>
    </xf>
    <xf numFmtId="0" fontId="8" fillId="0" borderId="0" applyFill="0" applyBorder="0">
      <alignment vertical="top"/>
      <protection locked="0"/>
    </xf>
    <xf numFmtId="205" fontId="26" fillId="0" borderId="0" applyFont="0" applyFill="0" applyBorder="0">
      <alignment vertical="top"/>
    </xf>
    <xf numFmtId="0" fontId="31" fillId="35" borderId="0" applyBorder="0">
      <alignment vertical="top"/>
    </xf>
    <xf numFmtId="0" fontId="35" fillId="0" borderId="0" applyFill="0" applyBorder="0"/>
    <xf numFmtId="0" fontId="31" fillId="35" borderId="0" applyBorder="0">
      <alignment vertical="top"/>
    </xf>
    <xf numFmtId="215" fontId="39" fillId="0" borderId="0" applyFill="0" applyBorder="0">
      <protection locked="0"/>
    </xf>
    <xf numFmtId="0" fontId="31" fillId="7" borderId="0" applyBorder="0">
      <alignment vertical="top"/>
    </xf>
    <xf numFmtId="43" fontId="26" fillId="0" borderId="0" applyFont="0" applyFill="0" applyBorder="0">
      <alignment vertical="top"/>
    </xf>
    <xf numFmtId="0" fontId="31" fillId="7" borderId="0" applyBorder="0">
      <alignment vertical="top"/>
    </xf>
    <xf numFmtId="0" fontId="77" fillId="0" borderId="0" applyFill="0" applyBorder="0"/>
    <xf numFmtId="40" fontId="26" fillId="0" borderId="0" applyFont="0" applyFill="0" applyBorder="0">
      <alignment vertical="top"/>
    </xf>
    <xf numFmtId="0" fontId="31" fillId="8" borderId="0" applyBorder="0">
      <alignment vertical="top"/>
    </xf>
    <xf numFmtId="0" fontId="31" fillId="8" borderId="0" applyBorder="0">
      <alignment vertical="top"/>
    </xf>
    <xf numFmtId="0" fontId="39" fillId="8" borderId="11">
      <alignment horizontal="left" vertical="center" indent="1"/>
    </xf>
    <xf numFmtId="43" fontId="26" fillId="0" borderId="0" applyFont="0" applyFill="0" applyBorder="0">
      <alignment vertical="top"/>
    </xf>
    <xf numFmtId="0" fontId="31" fillId="5" borderId="0" applyBorder="0">
      <alignment vertical="top"/>
    </xf>
    <xf numFmtId="0" fontId="39" fillId="0" borderId="0" applyFill="0" applyBorder="0"/>
    <xf numFmtId="0" fontId="31" fillId="20" borderId="0" applyBorder="0">
      <alignment vertical="top"/>
    </xf>
    <xf numFmtId="0" fontId="31" fillId="20" borderId="0" applyBorder="0">
      <alignment vertical="top"/>
    </xf>
    <xf numFmtId="198" fontId="25" fillId="0" borderId="0" applyFill="0" applyBorder="0">
      <alignment vertical="top"/>
    </xf>
    <xf numFmtId="0" fontId="31" fillId="19" borderId="0" applyBorder="0">
      <alignment vertical="top"/>
    </xf>
    <xf numFmtId="0" fontId="31" fillId="13" borderId="0" applyBorder="0">
      <alignment vertical="top"/>
    </xf>
    <xf numFmtId="0" fontId="26" fillId="0" borderId="23" applyFont="0" applyFill="0">
      <alignment vertical="top"/>
    </xf>
    <xf numFmtId="0" fontId="39" fillId="21" borderId="11">
      <alignment horizontal="left" vertical="top" indent="1"/>
    </xf>
    <xf numFmtId="0" fontId="31" fillId="13" borderId="0" applyBorder="0">
      <alignment vertical="top"/>
    </xf>
    <xf numFmtId="0" fontId="80" fillId="36" borderId="24">
      <alignment vertical="top"/>
    </xf>
    <xf numFmtId="43" fontId="26" fillId="0" borderId="0" applyFont="0" applyFill="0" applyBorder="0">
      <alignment vertical="top"/>
    </xf>
    <xf numFmtId="0" fontId="31" fillId="25" borderId="0" applyBorder="0">
      <alignment vertical="top"/>
    </xf>
    <xf numFmtId="0" fontId="31" fillId="20" borderId="0" applyBorder="0">
      <alignment vertical="top"/>
    </xf>
    <xf numFmtId="0" fontId="81" fillId="0" borderId="0" applyFill="0" applyBorder="0">
      <alignment vertical="top"/>
    </xf>
    <xf numFmtId="0" fontId="31" fillId="20" borderId="0" applyBorder="0">
      <alignment vertical="top"/>
    </xf>
    <xf numFmtId="0" fontId="31" fillId="23" borderId="0" applyBorder="0">
      <alignment vertical="top"/>
    </xf>
    <xf numFmtId="0" fontId="31" fillId="23" borderId="0" applyBorder="0">
      <alignment vertical="top"/>
    </xf>
    <xf numFmtId="0" fontId="27" fillId="19" borderId="0" applyBorder="0">
      <alignment vertical="top"/>
    </xf>
    <xf numFmtId="0" fontId="35" fillId="0" borderId="0" applyFill="0" applyBorder="0">
      <alignment vertical="center"/>
    </xf>
    <xf numFmtId="0" fontId="27" fillId="13" borderId="0" applyBorder="0">
      <alignment vertical="top"/>
    </xf>
    <xf numFmtId="0" fontId="27" fillId="18" borderId="0" applyBorder="0">
      <alignment vertical="top"/>
    </xf>
    <xf numFmtId="43" fontId="7" fillId="0" borderId="0" applyFont="0" applyFill="0" applyBorder="0" applyAlignment="0" applyProtection="0">
      <alignment vertical="center"/>
    </xf>
    <xf numFmtId="0" fontId="8" fillId="0" borderId="0" applyFill="0" applyBorder="0"/>
    <xf numFmtId="0" fontId="27" fillId="37" borderId="0" applyBorder="0">
      <alignment vertical="top"/>
    </xf>
    <xf numFmtId="0" fontId="27" fillId="26" borderId="0" applyBorder="0">
      <alignment vertical="top"/>
    </xf>
    <xf numFmtId="0" fontId="39" fillId="0" borderId="0" applyFill="0" applyBorder="0"/>
    <xf numFmtId="0" fontId="39" fillId="27" borderId="11">
      <alignment horizontal="left" vertical="center" indent="1"/>
    </xf>
    <xf numFmtId="0" fontId="26" fillId="0" borderId="0" applyFont="0" applyFill="0" applyBorder="0">
      <alignment vertical="top"/>
    </xf>
    <xf numFmtId="0" fontId="26" fillId="0" borderId="0" applyFont="0" applyFill="0" applyBorder="0">
      <alignment vertical="top"/>
    </xf>
    <xf numFmtId="0" fontId="26" fillId="0" borderId="0" applyFont="0" applyFill="0" applyBorder="0">
      <alignment vertical="top"/>
    </xf>
    <xf numFmtId="221" fontId="58" fillId="0" borderId="0" applyFill="0" applyBorder="0">
      <alignment horizontal="right" vertical="center"/>
    </xf>
    <xf numFmtId="0" fontId="25" fillId="0" borderId="0" applyFill="0" applyBorder="0">
      <alignment vertical="top"/>
    </xf>
    <xf numFmtId="181" fontId="35" fillId="0" borderId="0" applyFill="0" applyBorder="0">
      <alignment vertical="top"/>
    </xf>
    <xf numFmtId="181" fontId="35" fillId="0" borderId="0" applyFill="0" applyBorder="0">
      <alignment vertical="top"/>
    </xf>
    <xf numFmtId="0" fontId="35" fillId="0" borderId="0" applyFill="0" applyBorder="0">
      <alignment vertical="center"/>
    </xf>
    <xf numFmtId="181" fontId="35" fillId="0" borderId="0" applyFill="0" applyBorder="0">
      <alignment vertical="top"/>
    </xf>
    <xf numFmtId="0" fontId="35" fillId="0" borderId="0" applyFill="0" applyBorder="0">
      <alignment vertical="center"/>
    </xf>
    <xf numFmtId="181" fontId="35" fillId="0" borderId="0" applyFill="0" applyBorder="0">
      <alignment vertical="top"/>
    </xf>
    <xf numFmtId="177" fontId="25" fillId="0" borderId="0" applyFill="0" applyBorder="0">
      <alignment vertical="top"/>
    </xf>
    <xf numFmtId="222" fontId="25" fillId="0" borderId="0" applyFill="0" applyBorder="0">
      <alignment vertical="top"/>
    </xf>
    <xf numFmtId="178" fontId="39" fillId="0" borderId="0" applyFill="0" applyBorder="0">
      <alignment vertical="top"/>
    </xf>
    <xf numFmtId="215" fontId="39" fillId="0" borderId="0" applyFill="0" applyBorder="0">
      <protection locked="0"/>
    </xf>
    <xf numFmtId="177" fontId="25" fillId="0" borderId="0" applyFill="0" applyBorder="0">
      <alignment vertical="top"/>
    </xf>
    <xf numFmtId="0" fontId="78" fillId="0" borderId="0" applyFill="0" applyBorder="0"/>
    <xf numFmtId="1" fontId="82" fillId="0" borderId="0" applyFill="0" applyBorder="0">
      <alignment horizontal="right" vertical="center"/>
    </xf>
    <xf numFmtId="217" fontId="39" fillId="0" borderId="0" applyFill="0" applyBorder="0"/>
    <xf numFmtId="0" fontId="64" fillId="0" borderId="17" applyFill="0">
      <alignment horizontal="center"/>
    </xf>
    <xf numFmtId="0" fontId="49" fillId="2" borderId="0" applyBorder="0">
      <alignment vertical="top"/>
    </xf>
    <xf numFmtId="0" fontId="35" fillId="0" borderId="0" applyFill="0" applyBorder="0">
      <alignment vertical="center"/>
    </xf>
    <xf numFmtId="0" fontId="42" fillId="0" borderId="14" applyFill="0">
      <alignment horizontal="center"/>
    </xf>
    <xf numFmtId="9" fontId="26" fillId="0" borderId="0" applyFont="0" applyFill="0" applyBorder="0">
      <alignment vertical="top"/>
    </xf>
    <xf numFmtId="0" fontId="83" fillId="0" borderId="25" applyFill="0">
      <alignment vertical="top"/>
    </xf>
    <xf numFmtId="217" fontId="39" fillId="0" borderId="0" applyFill="0" applyBorder="0"/>
    <xf numFmtId="191" fontId="26" fillId="0" borderId="0" applyFont="0" applyFill="0" applyBorder="0">
      <alignment vertical="top"/>
    </xf>
    <xf numFmtId="217" fontId="39" fillId="0" borderId="0" applyFill="0" applyBorder="0"/>
    <xf numFmtId="217" fontId="39" fillId="0" borderId="0" applyFill="0" applyBorder="0"/>
    <xf numFmtId="217" fontId="39" fillId="0" borderId="0" applyFill="0" applyBorder="0"/>
    <xf numFmtId="0" fontId="34" fillId="0" borderId="13" applyFill="0">
      <alignment vertical="top"/>
    </xf>
    <xf numFmtId="199" fontId="26" fillId="0" borderId="0" applyFont="0" applyFill="0" applyBorder="0">
      <alignment vertical="top"/>
    </xf>
    <xf numFmtId="217" fontId="39" fillId="0" borderId="0" applyFill="0" applyBorder="0"/>
    <xf numFmtId="217" fontId="39" fillId="0" borderId="0" applyFill="0" applyBorder="0"/>
    <xf numFmtId="223" fontId="26" fillId="0" borderId="0" applyFont="0" applyFill="0" applyBorder="0">
      <alignment vertical="top"/>
    </xf>
    <xf numFmtId="217" fontId="39" fillId="0" borderId="0" applyFill="0" applyBorder="0"/>
    <xf numFmtId="0" fontId="26" fillId="0" borderId="0" applyFont="0" applyFill="0" applyBorder="0">
      <alignment vertical="top"/>
    </xf>
    <xf numFmtId="0" fontId="28" fillId="23" borderId="11">
      <alignment horizontal="right" vertical="center"/>
    </xf>
    <xf numFmtId="0" fontId="39" fillId="0" borderId="0" applyFill="0" applyBorder="0"/>
    <xf numFmtId="179" fontId="26" fillId="0" borderId="0" applyFont="0" applyFill="0" applyBorder="0">
      <alignment vertical="top"/>
    </xf>
    <xf numFmtId="0" fontId="26" fillId="0" borderId="0" applyFont="0" applyFill="0" applyBorder="0">
      <alignment vertical="top"/>
    </xf>
    <xf numFmtId="220" fontId="35" fillId="0" borderId="0" applyFill="0" applyBorder="0"/>
    <xf numFmtId="0" fontId="28" fillId="22" borderId="11">
      <alignment horizontal="right" vertical="center"/>
    </xf>
    <xf numFmtId="181" fontId="26" fillId="0" borderId="0" applyFont="0" applyFill="0" applyBorder="0">
      <alignment vertical="top"/>
    </xf>
    <xf numFmtId="210" fontId="22" fillId="0" borderId="0" applyFill="0" applyBorder="0"/>
    <xf numFmtId="220" fontId="35" fillId="0" borderId="0" applyFill="0" applyBorder="0"/>
    <xf numFmtId="37" fontId="26" fillId="0" borderId="0" applyFont="0" applyFill="0" applyBorder="0">
      <alignment vertical="top"/>
    </xf>
    <xf numFmtId="177" fontId="26" fillId="0" borderId="0" applyFont="0" applyFill="0" applyBorder="0">
      <alignment vertical="top"/>
    </xf>
    <xf numFmtId="179" fontId="25" fillId="0" borderId="0" applyFill="0" applyBorder="0">
      <alignment vertical="top"/>
    </xf>
    <xf numFmtId="0" fontId="22" fillId="0" borderId="0" applyFill="0" applyBorder="0"/>
    <xf numFmtId="39" fontId="26" fillId="0" borderId="0" applyFont="0" applyFill="0" applyBorder="0">
      <alignment vertical="top"/>
    </xf>
    <xf numFmtId="0" fontId="26" fillId="0" borderId="0" applyFont="0" applyFill="0" applyBorder="0">
      <alignment vertical="top"/>
    </xf>
    <xf numFmtId="218" fontId="26" fillId="0" borderId="0" applyFont="0" applyFill="0" applyBorder="0">
      <alignment vertical="top"/>
    </xf>
    <xf numFmtId="215" fontId="39" fillId="0" borderId="0" applyFill="0" applyBorder="0">
      <protection locked="0"/>
    </xf>
    <xf numFmtId="3" fontId="26" fillId="0" borderId="0" applyFont="0" applyFill="0" applyBorder="0">
      <alignment vertical="top"/>
    </xf>
    <xf numFmtId="0" fontId="84" fillId="0" borderId="0" applyFill="0" applyBorder="0">
      <alignment vertical="top"/>
    </xf>
    <xf numFmtId="0" fontId="28" fillId="11" borderId="11">
      <alignment horizontal="left" vertical="top" indent="1"/>
    </xf>
    <xf numFmtId="0" fontId="36" fillId="0" borderId="0" applyFill="0" applyBorder="0">
      <alignment vertical="top"/>
    </xf>
    <xf numFmtId="9" fontId="26" fillId="0" borderId="0" applyFont="0" applyFill="0" applyBorder="0">
      <alignment vertical="top"/>
    </xf>
    <xf numFmtId="177" fontId="26" fillId="0" borderId="0" applyFont="0" applyFill="0" applyBorder="0">
      <alignment vertical="top"/>
    </xf>
    <xf numFmtId="225" fontId="26" fillId="0" borderId="0" applyFont="0" applyFill="0" applyBorder="0">
      <alignment vertical="top"/>
    </xf>
    <xf numFmtId="207" fontId="26" fillId="0" borderId="0" applyFont="0" applyFill="0" applyBorder="0">
      <alignment vertical="top"/>
    </xf>
    <xf numFmtId="9" fontId="26" fillId="0" borderId="0" applyFont="0" applyFill="0" applyBorder="0">
      <alignment vertical="top"/>
    </xf>
    <xf numFmtId="184" fontId="26" fillId="0" borderId="0" applyFont="0" applyFill="0" applyBorder="0">
      <alignment vertical="top"/>
    </xf>
    <xf numFmtId="216" fontId="26" fillId="0" borderId="0" applyFont="0" applyFill="0" applyBorder="0">
      <alignment vertical="top"/>
    </xf>
    <xf numFmtId="226" fontId="26" fillId="0" borderId="0" applyFont="0" applyFill="0" applyBorder="0">
      <alignment vertical="top"/>
    </xf>
    <xf numFmtId="0" fontId="39" fillId="0" borderId="0" applyFill="0" applyBorder="0"/>
    <xf numFmtId="212" fontId="35" fillId="0" borderId="0" applyFill="0" applyBorder="0"/>
    <xf numFmtId="0" fontId="39" fillId="0" borderId="0" applyFill="0" applyBorder="0"/>
    <xf numFmtId="209" fontId="52" fillId="0" borderId="0" applyFill="0" applyBorder="0"/>
    <xf numFmtId="209" fontId="52" fillId="0" borderId="0" applyFill="0" applyBorder="0"/>
    <xf numFmtId="0" fontId="39" fillId="0" borderId="0" applyFill="0" applyBorder="0"/>
    <xf numFmtId="212" fontId="35" fillId="0" borderId="0" applyFill="0" applyBorder="0"/>
    <xf numFmtId="185" fontId="26" fillId="0" borderId="0" applyFont="0" applyFill="0" applyBorder="0">
      <alignment vertical="top"/>
    </xf>
    <xf numFmtId="0" fontId="71" fillId="0" borderId="0" applyFill="0" applyBorder="0"/>
    <xf numFmtId="227" fontId="26" fillId="0" borderId="0" applyFont="0" applyFill="0" applyBorder="0">
      <alignment vertical="top"/>
    </xf>
    <xf numFmtId="179" fontId="26" fillId="0" borderId="0" applyFont="0" applyFill="0" applyBorder="0">
      <alignment vertical="top"/>
    </xf>
    <xf numFmtId="14" fontId="26" fillId="0" borderId="0" applyFont="0" applyFill="0" applyBorder="0">
      <alignment vertical="top"/>
    </xf>
    <xf numFmtId="0" fontId="8" fillId="0" borderId="0" applyFill="0" applyBorder="0"/>
    <xf numFmtId="228" fontId="26" fillId="0" borderId="0" applyFont="0" applyFill="0" applyBorder="0">
      <alignment vertical="top"/>
    </xf>
    <xf numFmtId="0" fontId="26" fillId="0" borderId="0" applyFont="0" applyFill="0" applyBorder="0">
      <alignment vertical="top"/>
    </xf>
    <xf numFmtId="204" fontId="26" fillId="0" borderId="0" applyFont="0" applyFill="0" applyBorder="0">
      <alignment vertical="top"/>
    </xf>
    <xf numFmtId="0" fontId="39" fillId="0" borderId="0" applyFill="0" applyBorder="0"/>
    <xf numFmtId="182" fontId="26" fillId="0" borderId="0" applyFont="0" applyFill="0" applyBorder="0">
      <alignment vertical="top"/>
    </xf>
    <xf numFmtId="4" fontId="26" fillId="0" borderId="0" applyFont="0" applyFill="0" applyBorder="0">
      <alignment vertical="top"/>
    </xf>
    <xf numFmtId="201" fontId="35" fillId="0" borderId="0" applyFill="0" applyBorder="0"/>
    <xf numFmtId="0" fontId="28" fillId="19" borderId="11">
      <alignment horizontal="right" vertical="center"/>
    </xf>
    <xf numFmtId="201" fontId="35" fillId="0" borderId="0" applyFill="0" applyBorder="0"/>
    <xf numFmtId="43" fontId="26" fillId="0" borderId="0" applyFont="0" applyFill="0" applyBorder="0">
      <alignment vertical="top"/>
    </xf>
    <xf numFmtId="0" fontId="85" fillId="0" borderId="0" applyFill="0" applyBorder="0">
      <alignment vertical="top"/>
    </xf>
    <xf numFmtId="179" fontId="25" fillId="0" borderId="0" applyFill="0" applyBorder="0">
      <alignment vertical="top"/>
    </xf>
    <xf numFmtId="0" fontId="86" fillId="8" borderId="11">
      <alignment horizontal="right" vertical="center"/>
    </xf>
    <xf numFmtId="0" fontId="61" fillId="4" borderId="11">
      <alignment vertical="center"/>
    </xf>
    <xf numFmtId="198" fontId="25" fillId="0" borderId="0" applyFill="0" applyBorder="0">
      <alignment vertical="top"/>
    </xf>
    <xf numFmtId="177" fontId="25" fillId="0" borderId="0" applyFill="0" applyBorder="0">
      <alignment vertical="top"/>
    </xf>
    <xf numFmtId="0" fontId="49" fillId="9" borderId="1"/>
    <xf numFmtId="0" fontId="87" fillId="7" borderId="0" applyBorder="0">
      <alignment vertical="top"/>
    </xf>
    <xf numFmtId="185" fontId="26" fillId="0" borderId="0" applyFont="0" applyFill="0" applyBorder="0">
      <alignment vertical="top"/>
    </xf>
    <xf numFmtId="2" fontId="71" fillId="0" borderId="0" applyFill="0" applyBorder="0"/>
    <xf numFmtId="215" fontId="39" fillId="0" borderId="0" applyFill="0" applyBorder="0">
      <protection locked="0"/>
    </xf>
    <xf numFmtId="215" fontId="39" fillId="0" borderId="0" applyFill="0" applyBorder="0">
      <protection locked="0"/>
    </xf>
    <xf numFmtId="215" fontId="39" fillId="0" borderId="0" applyFill="0" applyBorder="0">
      <protection locked="0"/>
    </xf>
    <xf numFmtId="9" fontId="26" fillId="0" borderId="0" applyFont="0" applyFill="0" applyBorder="0">
      <alignment vertical="top"/>
    </xf>
    <xf numFmtId="215" fontId="39" fillId="0" borderId="0" applyFill="0" applyBorder="0">
      <protection locked="0"/>
    </xf>
    <xf numFmtId="0" fontId="24" fillId="0" borderId="0" applyFill="0" applyBorder="0">
      <alignment horizontal="left"/>
    </xf>
    <xf numFmtId="0" fontId="29" fillId="0" borderId="0" applyFill="0" applyBorder="0">
      <alignment horizontal="right"/>
    </xf>
    <xf numFmtId="43" fontId="26" fillId="0" borderId="0" applyFont="0" applyFill="0" applyBorder="0">
      <alignment vertical="top"/>
    </xf>
    <xf numFmtId="43" fontId="26" fillId="0" borderId="0" applyFont="0" applyFill="0" applyBorder="0">
      <alignment vertical="top"/>
    </xf>
    <xf numFmtId="0" fontId="72" fillId="0" borderId="10" applyFill="0">
      <alignment vertical="top"/>
    </xf>
    <xf numFmtId="178" fontId="26" fillId="0" borderId="0" applyFont="0" applyFill="0" applyBorder="0">
      <alignment vertical="top"/>
    </xf>
    <xf numFmtId="215" fontId="39" fillId="0" borderId="0" applyFill="0" applyBorder="0">
      <protection locked="0"/>
    </xf>
    <xf numFmtId="43" fontId="26" fillId="0" borderId="0" applyFont="0" applyFill="0" applyBorder="0">
      <alignment vertical="top"/>
    </xf>
    <xf numFmtId="215" fontId="39" fillId="0" borderId="0" applyFill="0" applyBorder="0">
      <protection locked="0"/>
    </xf>
    <xf numFmtId="0" fontId="72" fillId="0" borderId="0" applyFill="0" applyBorder="0"/>
    <xf numFmtId="230" fontId="26" fillId="0" borderId="0" applyFont="0" applyFill="0" applyBorder="0">
      <alignment vertical="top"/>
    </xf>
    <xf numFmtId="205" fontId="88" fillId="0" borderId="0" applyFill="0" applyBorder="0"/>
    <xf numFmtId="0" fontId="47" fillId="0" borderId="0" applyFill="0" applyBorder="0">
      <alignment vertical="top"/>
    </xf>
    <xf numFmtId="187" fontId="26" fillId="0" borderId="0" applyFont="0" applyFill="0" applyBorder="0">
      <alignment vertical="top"/>
    </xf>
    <xf numFmtId="231" fontId="26" fillId="0" borderId="0" applyFont="0" applyFill="0" applyBorder="0">
      <alignment vertical="top"/>
    </xf>
    <xf numFmtId="0" fontId="49" fillId="11" borderId="0" applyBorder="0">
      <alignment vertical="top"/>
    </xf>
    <xf numFmtId="232" fontId="35" fillId="39" borderId="0" applyBorder="0"/>
    <xf numFmtId="0" fontId="37" fillId="0" borderId="0" applyFill="0" applyBorder="0"/>
    <xf numFmtId="213" fontId="37" fillId="0" borderId="0" applyFill="0" applyBorder="0"/>
    <xf numFmtId="179" fontId="25" fillId="0" borderId="0" applyFill="0" applyBorder="0">
      <alignment vertical="top"/>
    </xf>
    <xf numFmtId="177" fontId="25" fillId="0" borderId="0" applyFill="0" applyBorder="0">
      <alignment vertical="top"/>
    </xf>
    <xf numFmtId="177" fontId="25" fillId="0" borderId="0" applyFill="0" applyBorder="0">
      <alignment vertical="top"/>
    </xf>
    <xf numFmtId="232" fontId="35" fillId="40" borderId="0" applyBorder="0"/>
    <xf numFmtId="183" fontId="26" fillId="0" borderId="0" applyFont="0" applyFill="0" applyBorder="0">
      <alignment vertical="top"/>
    </xf>
    <xf numFmtId="9" fontId="26" fillId="0" borderId="0" applyFont="0" applyFill="0" applyBorder="0">
      <alignment vertical="top"/>
    </xf>
    <xf numFmtId="0" fontId="89" fillId="0" borderId="26" applyFill="0">
      <alignment vertical="top"/>
    </xf>
    <xf numFmtId="192" fontId="26" fillId="0" borderId="0" applyFont="0" applyFill="0" applyBorder="0">
      <alignment vertical="top"/>
    </xf>
    <xf numFmtId="9" fontId="26" fillId="0" borderId="0" applyFont="0" applyFill="0" applyBorder="0">
      <alignment vertical="top"/>
    </xf>
    <xf numFmtId="43" fontId="26" fillId="0" borderId="0" applyFont="0" applyFill="0" applyBorder="0">
      <alignment vertical="top"/>
    </xf>
    <xf numFmtId="208"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0" fontId="90" fillId="39" borderId="0" applyBorder="0">
      <alignment horizontal="left" vertical="center" indent="1"/>
    </xf>
    <xf numFmtId="0" fontId="38" fillId="0" borderId="9" applyFill="0"/>
    <xf numFmtId="0" fontId="45" fillId="0" borderId="0" applyFill="0" applyBorder="0"/>
    <xf numFmtId="211" fontId="26" fillId="0" borderId="0" applyFont="0" applyFill="0" applyBorder="0">
      <alignment vertical="top"/>
    </xf>
    <xf numFmtId="213" fontId="26" fillId="0" borderId="0" applyFont="0" applyFill="0" applyBorder="0">
      <alignment vertical="top"/>
    </xf>
    <xf numFmtId="193" fontId="26" fillId="0" borderId="0" applyFont="0" applyFill="0" applyBorder="0">
      <alignment vertical="top"/>
    </xf>
    <xf numFmtId="186" fontId="26" fillId="0" borderId="0" applyFont="0" applyFill="0" applyBorder="0">
      <alignment vertical="top"/>
    </xf>
    <xf numFmtId="0" fontId="22" fillId="0" borderId="0" applyFill="0" applyBorder="0"/>
    <xf numFmtId="37" fontId="67" fillId="0" borderId="0" applyFill="0" applyBorder="0"/>
    <xf numFmtId="0" fontId="40" fillId="0" borderId="0" applyFill="0" applyBorder="0">
      <alignment horizontal="center" vertical="center"/>
    </xf>
    <xf numFmtId="189" fontId="35" fillId="0" borderId="0" applyFill="0" applyBorder="0"/>
    <xf numFmtId="189" fontId="35" fillId="0" borderId="0" applyFill="0" applyBorder="0"/>
    <xf numFmtId="189" fontId="35" fillId="0" borderId="0" applyFill="0" applyBorder="0"/>
    <xf numFmtId="0" fontId="35" fillId="0" borderId="0" applyFill="0" applyBorder="0"/>
    <xf numFmtId="0" fontId="39" fillId="0" borderId="0" applyFill="0" applyBorder="0"/>
    <xf numFmtId="213" fontId="65" fillId="0" borderId="0" applyFill="0" applyBorder="0"/>
    <xf numFmtId="0" fontId="65" fillId="0" borderId="0" applyFill="0" applyBorder="0"/>
    <xf numFmtId="0" fontId="27" fillId="22" borderId="0" applyBorder="0">
      <alignment vertical="top"/>
    </xf>
    <xf numFmtId="0" fontId="91" fillId="0" borderId="0" applyFill="0" applyBorder="0"/>
    <xf numFmtId="233" fontId="25" fillId="0" borderId="0" applyFill="0" applyBorder="0">
      <alignment vertical="top" wrapText="1"/>
    </xf>
    <xf numFmtId="192" fontId="26" fillId="0" borderId="0" applyFont="0" applyFill="0" applyBorder="0">
      <alignment vertical="top"/>
    </xf>
    <xf numFmtId="0" fontId="25" fillId="0" borderId="0" applyFill="0" applyBorder="0">
      <alignment vertical="top" wrapText="1"/>
    </xf>
    <xf numFmtId="0" fontId="39" fillId="0" borderId="0" applyFill="0" applyBorder="0"/>
    <xf numFmtId="0" fontId="39" fillId="0" borderId="0" applyFill="0" applyBorder="0"/>
    <xf numFmtId="14" fontId="30" fillId="0" borderId="0" applyFill="0" applyBorder="0">
      <alignment horizontal="center" wrapText="1"/>
      <protection locked="0"/>
    </xf>
    <xf numFmtId="178" fontId="26" fillId="0" borderId="0" applyFont="0" applyFill="0" applyBorder="0">
      <alignment vertical="top"/>
    </xf>
    <xf numFmtId="10" fontId="26" fillId="0" borderId="0" applyFont="0" applyFill="0" applyBorder="0">
      <alignment vertical="top"/>
    </xf>
    <xf numFmtId="0" fontId="26" fillId="11" borderId="16" applyFont="0">
      <alignment vertical="top"/>
    </xf>
    <xf numFmtId="0" fontId="45" fillId="0" borderId="0" applyFill="0" applyBorder="0">
      <alignment vertical="center"/>
    </xf>
    <xf numFmtId="229" fontId="26" fillId="0" borderId="0" applyFont="0" applyFill="0" applyBorder="0">
      <alignment vertical="top"/>
    </xf>
    <xf numFmtId="0" fontId="35" fillId="0" borderId="0" applyFill="0" applyBorder="0"/>
    <xf numFmtId="0" fontId="49" fillId="2" borderId="1"/>
    <xf numFmtId="179" fontId="25" fillId="0" borderId="0" applyFill="0" applyBorder="0">
      <alignment vertical="top"/>
    </xf>
    <xf numFmtId="177" fontId="25" fillId="0" borderId="0" applyFill="0" applyBorder="0">
      <alignment vertical="top"/>
    </xf>
    <xf numFmtId="0" fontId="28" fillId="28" borderId="11">
      <alignment horizontal="right" vertical="center"/>
    </xf>
    <xf numFmtId="177" fontId="25" fillId="0" borderId="0" applyFill="0" applyBorder="0">
      <alignment vertical="top"/>
    </xf>
    <xf numFmtId="37" fontId="8" fillId="0" borderId="0" applyFill="0" applyBorder="0"/>
    <xf numFmtId="0" fontId="35" fillId="0" borderId="0" applyFill="0" applyBorder="0">
      <alignment vertical="top"/>
    </xf>
    <xf numFmtId="0" fontId="63" fillId="4" borderId="11">
      <alignment vertical="center"/>
    </xf>
    <xf numFmtId="0" fontId="39" fillId="0" borderId="0" applyFill="0" applyBorder="0"/>
    <xf numFmtId="0" fontId="28" fillId="8" borderId="11">
      <alignment horizontal="right" vertical="center"/>
    </xf>
    <xf numFmtId="43" fontId="26" fillId="0" borderId="0" applyFont="0" applyFill="0" applyBorder="0">
      <alignment vertical="top"/>
    </xf>
    <xf numFmtId="0" fontId="28" fillId="21" borderId="11">
      <alignment horizontal="left" vertical="top" indent="1"/>
    </xf>
    <xf numFmtId="0" fontId="35" fillId="0" borderId="0" applyFill="0" applyBorder="0"/>
    <xf numFmtId="187" fontId="26" fillId="0" borderId="0" applyFont="0" applyFill="0" applyBorder="0">
      <alignment vertical="top"/>
    </xf>
    <xf numFmtId="0" fontId="63" fillId="4" borderId="11">
      <alignment horizontal="left" vertical="top" indent="1"/>
    </xf>
    <xf numFmtId="0" fontId="63" fillId="21" borderId="0" applyBorder="0">
      <alignment horizontal="left" vertical="center" indent="1"/>
    </xf>
    <xf numFmtId="43" fontId="26" fillId="0" borderId="0" applyFont="0" applyFill="0" applyBorder="0">
      <alignment vertical="top"/>
    </xf>
    <xf numFmtId="0" fontId="28" fillId="38" borderId="11">
      <alignment horizontal="right" vertical="center"/>
    </xf>
    <xf numFmtId="9" fontId="26" fillId="0" borderId="0" applyFont="0" applyFill="0" applyBorder="0">
      <alignment vertical="top"/>
    </xf>
    <xf numFmtId="0" fontId="28" fillId="13" borderId="11">
      <alignment horizontal="right" vertical="center"/>
    </xf>
    <xf numFmtId="0" fontId="27" fillId="37" borderId="0" applyBorder="0">
      <alignment vertical="top"/>
    </xf>
    <xf numFmtId="0" fontId="28" fillId="8" borderId="0" applyBorder="0">
      <alignment horizontal="left" vertical="center" indent="1"/>
    </xf>
    <xf numFmtId="0" fontId="55" fillId="27" borderId="0" applyBorder="0">
      <alignment horizontal="left" vertical="center" indent="1"/>
    </xf>
    <xf numFmtId="0" fontId="28" fillId="21" borderId="11">
      <alignment horizontal="right" vertical="center"/>
    </xf>
    <xf numFmtId="0" fontId="28" fillId="8" borderId="0" applyBorder="0">
      <alignment horizontal="left" vertical="center" indent="1"/>
    </xf>
    <xf numFmtId="0" fontId="45" fillId="0" borderId="0" applyFill="0" applyBorder="0">
      <alignment vertical="center"/>
    </xf>
    <xf numFmtId="0" fontId="28" fillId="21" borderId="0" applyBorder="0">
      <alignment horizontal="left" vertical="center" indent="1"/>
    </xf>
    <xf numFmtId="214" fontId="26" fillId="0" borderId="0" applyFont="0" applyFill="0" applyBorder="0">
      <alignment vertical="top"/>
    </xf>
    <xf numFmtId="0" fontId="39" fillId="27" borderId="11">
      <alignment horizontal="left" vertical="top" indent="1"/>
    </xf>
    <xf numFmtId="0" fontId="39" fillId="21" borderId="11">
      <alignment horizontal="left" vertical="center" indent="1"/>
    </xf>
    <xf numFmtId="0" fontId="39" fillId="20" borderId="11">
      <alignment horizontal="left" vertical="center" indent="1"/>
    </xf>
    <xf numFmtId="0" fontId="39" fillId="20" borderId="11">
      <alignment horizontal="left" vertical="top" indent="1"/>
    </xf>
    <xf numFmtId="0" fontId="86" fillId="11" borderId="11">
      <alignment vertical="center"/>
    </xf>
    <xf numFmtId="0" fontId="39" fillId="0" borderId="0" applyFill="0" applyBorder="0"/>
    <xf numFmtId="0" fontId="92" fillId="8" borderId="11">
      <alignment horizontal="right" vertical="center"/>
    </xf>
    <xf numFmtId="0" fontId="93" fillId="0" borderId="27" applyFill="0">
      <alignment vertical="top"/>
    </xf>
    <xf numFmtId="0" fontId="26" fillId="0" borderId="0" applyFont="0" applyFill="0" applyBorder="0">
      <alignment vertical="top"/>
    </xf>
    <xf numFmtId="41" fontId="57" fillId="0" borderId="0" applyFill="0" applyBorder="0"/>
    <xf numFmtId="41" fontId="57" fillId="0" borderId="0" applyFill="0" applyBorder="0"/>
    <xf numFmtId="0" fontId="71" fillId="0" borderId="0" applyFill="0" applyBorder="0"/>
    <xf numFmtId="3" fontId="94" fillId="4" borderId="1">
      <alignment horizontal="left" vertical="top" wrapText="1"/>
      <protection locked="0"/>
    </xf>
    <xf numFmtId="0" fontId="66" fillId="0" borderId="0" applyFill="0" applyBorder="0">
      <alignment horizontal="left" vertical="center"/>
    </xf>
    <xf numFmtId="0" fontId="38" fillId="0" borderId="0" applyFill="0" applyBorder="0"/>
    <xf numFmtId="0" fontId="79" fillId="0" borderId="0" applyFill="0" applyBorder="0">
      <alignment vertical="top"/>
    </xf>
    <xf numFmtId="40" fontId="68" fillId="0" borderId="0" applyFill="0" applyBorder="0">
      <alignment horizontal="right"/>
    </xf>
    <xf numFmtId="0" fontId="50" fillId="32" borderId="0" applyBorder="0">
      <alignment horizontal="left" vertical="center"/>
    </xf>
    <xf numFmtId="0" fontId="95" fillId="0" borderId="0" applyFill="0" applyBorder="0">
      <alignment horizontal="left"/>
    </xf>
    <xf numFmtId="0" fontId="24" fillId="0" borderId="0" applyFill="0" applyBorder="0">
      <alignment horizontal="left" vertical="top"/>
    </xf>
    <xf numFmtId="9" fontId="26" fillId="0" borderId="0" applyFont="0" applyFill="0" applyBorder="0">
      <alignment vertical="top"/>
    </xf>
    <xf numFmtId="229" fontId="39" fillId="0" borderId="0" applyFill="0" applyBorder="0">
      <alignment vertical="top"/>
    </xf>
    <xf numFmtId="206" fontId="39" fillId="0" borderId="0" applyFill="0" applyBorder="0">
      <alignment vertical="top"/>
    </xf>
    <xf numFmtId="0" fontId="71" fillId="0" borderId="21" applyFill="0"/>
    <xf numFmtId="0" fontId="96" fillId="0" borderId="0" applyFill="0" applyBorder="0"/>
    <xf numFmtId="192" fontId="26" fillId="0" borderId="0" applyFont="0" applyFill="0" applyBorder="0">
      <alignment vertical="top"/>
    </xf>
    <xf numFmtId="225" fontId="26" fillId="0" borderId="0" applyFont="0" applyFill="0" applyBorder="0">
      <alignment vertical="top"/>
    </xf>
    <xf numFmtId="182" fontId="26" fillId="0" borderId="0" applyFont="0" applyFill="0" applyBorder="0">
      <alignment vertical="top"/>
    </xf>
    <xf numFmtId="224" fontId="26" fillId="0" borderId="0" applyFont="0" applyFill="0" applyBorder="0">
      <alignment vertical="top"/>
    </xf>
    <xf numFmtId="192" fontId="26" fillId="0" borderId="0" applyFont="0" applyFill="0" applyBorder="0">
      <alignment vertical="top"/>
    </xf>
    <xf numFmtId="0" fontId="39" fillId="0" borderId="0" applyFill="0" applyBorder="0"/>
    <xf numFmtId="41" fontId="26" fillId="0" borderId="0" applyFont="0" applyFill="0" applyBorder="0">
      <alignment vertical="top"/>
    </xf>
    <xf numFmtId="9" fontId="26" fillId="0" borderId="0" applyFont="0" applyFill="0" applyBorder="0">
      <alignment vertical="top"/>
    </xf>
    <xf numFmtId="9" fontId="26" fillId="0" borderId="0" applyFont="0" applyFill="0" applyBorder="0">
      <alignment vertical="top"/>
    </xf>
    <xf numFmtId="9" fontId="26" fillId="0" borderId="0" applyFont="0" applyFill="0" applyBorder="0">
      <alignment vertical="top"/>
    </xf>
    <xf numFmtId="9" fontId="26" fillId="0" borderId="0" applyFont="0" applyFill="0" applyBorder="0">
      <alignment vertical="top"/>
    </xf>
    <xf numFmtId="0" fontId="26" fillId="0" borderId="0" applyFont="0" applyFill="0" applyBorder="0">
      <alignment vertical="top"/>
    </xf>
    <xf numFmtId="0" fontId="26" fillId="0" borderId="0" applyFont="0" applyFill="0" applyBorder="0">
      <alignment vertical="top"/>
    </xf>
    <xf numFmtId="43" fontId="26" fillId="0" borderId="0" applyFont="0" applyFill="0" applyBorder="0">
      <alignment vertical="top"/>
    </xf>
    <xf numFmtId="0" fontId="89" fillId="0" borderId="0" applyFill="0" applyBorder="0">
      <alignment vertical="top"/>
    </xf>
    <xf numFmtId="0" fontId="73" fillId="29" borderId="0" applyBorder="0">
      <alignment vertical="top"/>
    </xf>
    <xf numFmtId="0" fontId="39" fillId="0" borderId="0" applyFill="0" applyBorder="0"/>
    <xf numFmtId="0" fontId="35" fillId="0" borderId="0" applyFill="0" applyBorder="0">
      <alignment vertical="center"/>
    </xf>
    <xf numFmtId="0" fontId="35" fillId="0" borderId="0" applyFill="0" applyBorder="0">
      <alignment vertical="center"/>
    </xf>
    <xf numFmtId="0" fontId="35" fillId="0" borderId="0" applyFill="0" applyBorder="0">
      <alignment vertical="center"/>
    </xf>
    <xf numFmtId="0" fontId="45" fillId="0" borderId="0" applyFill="0" applyBorder="0">
      <alignment vertical="center"/>
    </xf>
    <xf numFmtId="0" fontId="35" fillId="0" borderId="0" applyFill="0" applyBorder="0"/>
    <xf numFmtId="0" fontId="19" fillId="0" borderId="0" applyFill="0" applyBorder="0"/>
    <xf numFmtId="0" fontId="97" fillId="0" borderId="0" applyFill="0" applyBorder="0">
      <alignment vertical="center"/>
    </xf>
    <xf numFmtId="0" fontId="7" fillId="0" borderId="0">
      <alignment vertical="center"/>
    </xf>
    <xf numFmtId="0" fontId="35" fillId="0" borderId="0" applyFill="0" applyBorder="0"/>
    <xf numFmtId="0" fontId="35" fillId="0" borderId="0" applyFill="0" applyBorder="0"/>
    <xf numFmtId="0" fontId="35" fillId="0" borderId="0" applyFill="0" applyBorder="0"/>
    <xf numFmtId="0" fontId="35" fillId="0" borderId="0" applyFill="0" applyBorder="0"/>
    <xf numFmtId="0" fontId="35" fillId="0" borderId="0" applyFill="0" applyBorder="0"/>
    <xf numFmtId="0" fontId="39" fillId="0" borderId="0" applyFill="0" applyBorder="0"/>
    <xf numFmtId="0" fontId="39" fillId="0" borderId="0" applyFill="0" applyBorder="0"/>
    <xf numFmtId="0" fontId="35" fillId="0" borderId="0" applyFill="0" applyBorder="0">
      <alignment vertical="center"/>
    </xf>
    <xf numFmtId="0" fontId="35" fillId="0" borderId="0" applyFill="0" applyBorder="0">
      <alignment vertical="center"/>
    </xf>
    <xf numFmtId="0" fontId="35" fillId="0" borderId="0" applyFill="0" applyBorder="0">
      <alignment vertical="center"/>
    </xf>
    <xf numFmtId="0" fontId="35" fillId="0" borderId="0" applyFill="0" applyBorder="0">
      <alignment vertical="center"/>
    </xf>
    <xf numFmtId="195" fontId="26" fillId="0" borderId="0" applyFont="0" applyFill="0" applyBorder="0">
      <alignment vertical="top"/>
    </xf>
    <xf numFmtId="0" fontId="39" fillId="0" borderId="0" applyFill="0" applyBorder="0"/>
    <xf numFmtId="0" fontId="26" fillId="11" borderId="16" applyFont="0">
      <alignment vertical="top"/>
    </xf>
    <xf numFmtId="0" fontId="45" fillId="0" borderId="0" applyFill="0" applyBorder="0">
      <alignment vertical="center"/>
    </xf>
    <xf numFmtId="0" fontId="45" fillId="0" borderId="0" applyFill="0" applyBorder="0">
      <alignment vertical="center"/>
    </xf>
    <xf numFmtId="0" fontId="98" fillId="0" borderId="0" applyFill="0" applyBorder="0">
      <alignment vertical="top"/>
    </xf>
    <xf numFmtId="0" fontId="45" fillId="0" borderId="0" applyFill="0" applyBorder="0">
      <alignment vertical="center"/>
    </xf>
    <xf numFmtId="200" fontId="26" fillId="0" borderId="0" applyFont="0" applyFill="0" applyBorder="0">
      <alignment vertical="top"/>
    </xf>
    <xf numFmtId="0" fontId="35" fillId="0" borderId="0" applyFill="0" applyBorder="0">
      <alignment vertical="center"/>
    </xf>
    <xf numFmtId="0" fontId="35" fillId="0" borderId="0" applyFill="0" applyBorder="0">
      <alignment vertical="center"/>
    </xf>
    <xf numFmtId="0" fontId="99" fillId="0" borderId="0" applyFill="0" applyBorder="0">
      <alignment vertical="top"/>
    </xf>
    <xf numFmtId="0" fontId="100" fillId="0" borderId="0" applyFill="0" applyBorder="0">
      <alignment vertical="top"/>
    </xf>
    <xf numFmtId="0" fontId="101" fillId="0" borderId="0" applyFill="0" applyBorder="0">
      <alignment vertical="top"/>
    </xf>
    <xf numFmtId="194" fontId="26" fillId="0" borderId="0" applyFont="0" applyFill="0" applyBorder="0">
      <alignment vertical="top"/>
    </xf>
    <xf numFmtId="234" fontId="26" fillId="0" borderId="0" applyFont="0" applyFill="0" applyBorder="0">
      <alignment vertical="top"/>
    </xf>
    <xf numFmtId="41"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187"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43" fontId="26" fillId="0" borderId="0" applyFont="0" applyFill="0" applyBorder="0">
      <alignment vertical="top"/>
    </xf>
    <xf numFmtId="227" fontId="26" fillId="0" borderId="0" applyFont="0" applyFill="0" applyBorder="0">
      <alignment vertical="top"/>
    </xf>
    <xf numFmtId="0" fontId="102" fillId="0" borderId="0" applyFill="0" applyBorder="0"/>
    <xf numFmtId="0" fontId="27" fillId="31" borderId="0" applyBorder="0">
      <alignment vertical="top"/>
    </xf>
    <xf numFmtId="0" fontId="27" fillId="38" borderId="0" applyBorder="0">
      <alignment vertical="top"/>
    </xf>
    <xf numFmtId="0" fontId="27" fillId="18" borderId="0" applyBorder="0">
      <alignment vertical="top"/>
    </xf>
    <xf numFmtId="0" fontId="27" fillId="28" borderId="0" applyBorder="0">
      <alignment vertical="top"/>
    </xf>
    <xf numFmtId="0" fontId="41" fillId="5" borderId="12">
      <alignment vertical="top"/>
    </xf>
    <xf numFmtId="0" fontId="8" fillId="0" borderId="0" applyFill="0" applyBorder="0"/>
    <xf numFmtId="0" fontId="35" fillId="0" borderId="0" applyFill="0" applyBorder="0"/>
    <xf numFmtId="192" fontId="26" fillId="0" borderId="0" applyFont="0" applyFill="0" applyBorder="0">
      <alignment vertical="top"/>
    </xf>
    <xf numFmtId="38" fontId="26" fillId="0" borderId="0" applyFont="0" applyFill="0" applyBorder="0">
      <alignment vertical="top"/>
    </xf>
    <xf numFmtId="0" fontId="103" fillId="0" borderId="0" applyFill="0" applyBorder="0">
      <alignment vertical="top"/>
    </xf>
    <xf numFmtId="0" fontId="39" fillId="0" borderId="1" applyFill="0"/>
    <xf numFmtId="0" fontId="26" fillId="0" borderId="0" applyFont="0" applyFill="0" applyBorder="0">
      <alignment vertical="top"/>
    </xf>
    <xf numFmtId="0" fontId="32" fillId="0" borderId="0">
      <alignment vertical="center"/>
    </xf>
    <xf numFmtId="176" fontId="32" fillId="0" borderId="0" applyFont="0" applyFill="0" applyBorder="0" applyAlignment="0" applyProtection="0">
      <alignment vertical="center"/>
    </xf>
    <xf numFmtId="43" fontId="32" fillId="0" borderId="0" applyFont="0" applyFill="0" applyBorder="0" applyAlignment="0" applyProtection="0">
      <alignment vertical="center"/>
    </xf>
    <xf numFmtId="0" fontId="117" fillId="0" borderId="0" applyProtection="0">
      <alignment horizontal="left"/>
    </xf>
    <xf numFmtId="0" fontId="118" fillId="0" borderId="0" applyProtection="0">
      <alignment horizontal="left"/>
    </xf>
    <xf numFmtId="215" fontId="39" fillId="0" borderId="42">
      <protection locked="0"/>
    </xf>
    <xf numFmtId="0" fontId="35" fillId="0" borderId="0">
      <alignment vertical="center"/>
    </xf>
    <xf numFmtId="0" fontId="35" fillId="0" borderId="0">
      <alignment vertical="center"/>
    </xf>
  </cellStyleXfs>
  <cellXfs count="277">
    <xf numFmtId="0" fontId="0" fillId="0" borderId="0" xfId="0" applyNumberFormat="1" applyFont="1">
      <alignment vertical="center"/>
    </xf>
    <xf numFmtId="4" fontId="1" fillId="2" borderId="0" xfId="0" applyNumberFormat="1" applyFont="1" applyFill="1" applyAlignment="1" applyProtection="1">
      <alignment horizontal="left" vertical="center"/>
      <protection locked="0"/>
    </xf>
    <xf numFmtId="4" fontId="1" fillId="2" borderId="0" xfId="0" applyNumberFormat="1" applyFont="1" applyFill="1" applyAlignment="1" applyProtection="1">
      <alignment horizontal="right" vertical="center"/>
      <protection locked="0"/>
    </xf>
    <xf numFmtId="4" fontId="1" fillId="2" borderId="0" xfId="0" applyNumberFormat="1" applyFont="1" applyFill="1" applyProtection="1">
      <alignment vertical="center"/>
      <protection locked="0"/>
    </xf>
    <xf numFmtId="4" fontId="3" fillId="2" borderId="0" xfId="0" applyNumberFormat="1" applyFont="1" applyFill="1" applyAlignment="1">
      <alignment horizontal="left" vertical="center"/>
    </xf>
    <xf numFmtId="4" fontId="3" fillId="2" borderId="0" xfId="0" applyNumberFormat="1" applyFont="1" applyFill="1" applyAlignment="1">
      <alignment horizontal="right" vertical="center"/>
    </xf>
    <xf numFmtId="4" fontId="3" fillId="0" borderId="1" xfId="0" applyNumberFormat="1" applyFont="1" applyBorder="1" applyAlignment="1">
      <alignment horizontal="center" vertical="center"/>
    </xf>
    <xf numFmtId="4" fontId="4" fillId="0" borderId="1" xfId="0" applyNumberFormat="1" applyFont="1" applyBorder="1" applyAlignment="1">
      <alignment horizontal="left" vertical="center"/>
    </xf>
    <xf numFmtId="4" fontId="1" fillId="3" borderId="1" xfId="0" applyNumberFormat="1" applyFont="1" applyFill="1" applyBorder="1" applyAlignment="1" applyProtection="1">
      <alignment horizontal="right" vertical="center"/>
      <protection locked="0"/>
    </xf>
    <xf numFmtId="0" fontId="3" fillId="0" borderId="1" xfId="0" applyNumberFormat="1" applyFont="1" applyBorder="1" applyAlignment="1">
      <alignment horizontal="left" vertical="center"/>
    </xf>
    <xf numFmtId="4" fontId="1" fillId="0" borderId="1" xfId="0" applyNumberFormat="1" applyFont="1" applyBorder="1" applyAlignment="1" applyProtection="1">
      <alignment horizontal="right" vertical="center"/>
      <protection locked="0"/>
    </xf>
    <xf numFmtId="4" fontId="1" fillId="4" borderId="1" xfId="0" applyNumberFormat="1" applyFont="1" applyFill="1" applyBorder="1" applyAlignment="1" applyProtection="1">
      <alignment horizontal="right" vertical="center"/>
      <protection locked="0"/>
    </xf>
    <xf numFmtId="0" fontId="4" fillId="0" borderId="1" xfId="0" applyNumberFormat="1" applyFont="1" applyBorder="1" applyAlignment="1">
      <alignment horizontal="left" vertical="center"/>
    </xf>
    <xf numFmtId="0" fontId="3" fillId="0" borderId="1" xfId="0" applyNumberFormat="1" applyFont="1" applyBorder="1" applyAlignment="1">
      <alignment horizontal="left" vertical="center" wrapText="1"/>
    </xf>
    <xf numFmtId="4" fontId="1" fillId="2" borderId="0" xfId="0" applyNumberFormat="1" applyFont="1" applyFill="1" applyAlignment="1">
      <alignment vertical="center" wrapText="1"/>
    </xf>
    <xf numFmtId="4" fontId="1" fillId="2" borderId="0" xfId="0" applyNumberFormat="1" applyFont="1" applyFill="1" applyAlignment="1">
      <alignment horizontal="center" vertical="center" wrapText="1"/>
    </xf>
    <xf numFmtId="4" fontId="1" fillId="2" borderId="0" xfId="0" applyNumberFormat="1" applyFont="1" applyFill="1" applyAlignment="1">
      <alignment horizontal="right" vertical="center" wrapText="1"/>
    </xf>
    <xf numFmtId="4" fontId="3" fillId="2" borderId="0" xfId="0" applyNumberFormat="1" applyFont="1" applyFill="1" applyAlignment="1">
      <alignment vertical="center" wrapText="1"/>
    </xf>
    <xf numFmtId="4" fontId="3" fillId="2" borderId="0" xfId="0" applyNumberFormat="1" applyFont="1" applyFill="1" applyAlignment="1">
      <alignment horizontal="right" vertical="center" wrapText="1"/>
    </xf>
    <xf numFmtId="4" fontId="3" fillId="0" borderId="1" xfId="0" applyNumberFormat="1" applyFont="1" applyBorder="1" applyAlignment="1">
      <alignment horizontal="center" vertical="center" wrapText="1"/>
    </xf>
    <xf numFmtId="4" fontId="3" fillId="0" borderId="1" xfId="0" applyNumberFormat="1" applyFont="1" applyBorder="1" applyAlignment="1">
      <alignment horizontal="left" vertical="center" wrapText="1"/>
    </xf>
    <xf numFmtId="4" fontId="5" fillId="0" borderId="1" xfId="0" applyNumberFormat="1" applyFont="1" applyBorder="1" applyAlignment="1">
      <alignment horizontal="center" vertical="center" wrapText="1"/>
    </xf>
    <xf numFmtId="4" fontId="5" fillId="0" borderId="1" xfId="0" applyNumberFormat="1" applyFont="1" applyBorder="1" applyAlignment="1">
      <alignment horizontal="right" vertical="center" wrapText="1"/>
    </xf>
    <xf numFmtId="4" fontId="3" fillId="0" borderId="1" xfId="0" applyNumberFormat="1" applyFont="1" applyBorder="1" applyAlignment="1">
      <alignment horizontal="right" vertical="center"/>
    </xf>
    <xf numFmtId="4" fontId="5" fillId="4" borderId="1" xfId="0" applyNumberFormat="1" applyFont="1" applyFill="1" applyBorder="1" applyAlignment="1">
      <alignment horizontal="right" vertical="center" wrapText="1"/>
    </xf>
    <xf numFmtId="4" fontId="1" fillId="2" borderId="0" xfId="0" applyNumberFormat="1" applyFont="1" applyFill="1" applyAlignment="1">
      <alignment horizontal="left" vertical="center"/>
    </xf>
    <xf numFmtId="4" fontId="1" fillId="2" borderId="0" xfId="0" applyNumberFormat="1" applyFont="1" applyFill="1" applyAlignment="1">
      <alignment horizontal="center" vertical="center"/>
    </xf>
    <xf numFmtId="4" fontId="1" fillId="2" borderId="0" xfId="0" applyNumberFormat="1" applyFont="1" applyFill="1" applyAlignment="1">
      <alignment horizontal="right" vertical="center"/>
    </xf>
    <xf numFmtId="4" fontId="1" fillId="2" borderId="0" xfId="0" applyNumberFormat="1" applyFont="1" applyFill="1">
      <alignment vertical="center"/>
    </xf>
    <xf numFmtId="4" fontId="3" fillId="0" borderId="1" xfId="0" applyNumberFormat="1" applyFont="1" applyBorder="1" applyAlignment="1">
      <alignment horizontal="left" vertical="center"/>
    </xf>
    <xf numFmtId="4" fontId="3" fillId="3" borderId="1" xfId="0" applyNumberFormat="1" applyFont="1" applyFill="1" applyBorder="1" applyAlignment="1">
      <alignment horizontal="right" vertical="center"/>
    </xf>
    <xf numFmtId="4" fontId="3" fillId="4" borderId="1" xfId="0" applyNumberFormat="1" applyFont="1" applyFill="1" applyBorder="1" applyAlignment="1">
      <alignment horizontal="right" vertical="center"/>
    </xf>
    <xf numFmtId="4" fontId="3" fillId="2" borderId="0" xfId="0" applyNumberFormat="1" applyFont="1" applyFill="1" applyAlignment="1">
      <alignment horizontal="center" vertical="center"/>
    </xf>
    <xf numFmtId="4" fontId="6" fillId="2" borderId="0" xfId="0" applyNumberFormat="1" applyFont="1" applyFill="1" applyAlignment="1">
      <alignment horizontal="left" vertical="center"/>
    </xf>
    <xf numFmtId="4" fontId="6" fillId="2" borderId="0" xfId="0" applyNumberFormat="1" applyFont="1" applyFill="1" applyAlignment="1">
      <alignment horizontal="right" vertical="center"/>
    </xf>
    <xf numFmtId="4" fontId="1" fillId="5" borderId="0" xfId="0" applyNumberFormat="1" applyFont="1" applyFill="1">
      <alignment vertical="center"/>
    </xf>
    <xf numFmtId="0" fontId="8" fillId="2" borderId="0" xfId="0" applyNumberFormat="1" applyFont="1" applyFill="1" applyAlignment="1"/>
    <xf numFmtId="43" fontId="8" fillId="2" borderId="0" xfId="0" applyNumberFormat="1" applyFont="1" applyFill="1">
      <alignment vertical="center"/>
    </xf>
    <xf numFmtId="0" fontId="8" fillId="2" borderId="0" xfId="0" applyNumberFormat="1" applyFont="1" applyFill="1">
      <alignment vertical="center"/>
    </xf>
    <xf numFmtId="4" fontId="8" fillId="2" borderId="0" xfId="0" applyNumberFormat="1" applyFont="1" applyFill="1" applyAlignment="1">
      <alignment horizontal="left" vertical="center"/>
    </xf>
    <xf numFmtId="4" fontId="5" fillId="2" borderId="0" xfId="50" applyNumberFormat="1" applyFont="1" applyFill="1" applyAlignment="1">
      <alignment horizontal="left" vertical="center"/>
    </xf>
    <xf numFmtId="0" fontId="5" fillId="2" borderId="0" xfId="0" applyNumberFormat="1" applyFont="1" applyFill="1" applyAlignment="1">
      <alignment horizontal="right" vertical="center"/>
    </xf>
    <xf numFmtId="0" fontId="5" fillId="14" borderId="1" xfId="50" applyNumberFormat="1" applyFont="1" applyFill="1" applyBorder="1" applyAlignment="1">
      <alignment horizontal="center" vertical="center"/>
    </xf>
    <xf numFmtId="4" fontId="5" fillId="14" borderId="1" xfId="50" applyNumberFormat="1" applyFont="1" applyFill="1" applyBorder="1" applyAlignment="1">
      <alignment horizontal="center" vertical="center"/>
    </xf>
    <xf numFmtId="0" fontId="10" fillId="14" borderId="1" xfId="50" applyNumberFormat="1" applyFont="1" applyFill="1" applyBorder="1">
      <alignment vertical="center"/>
    </xf>
    <xf numFmtId="176" fontId="1" fillId="14" borderId="1" xfId="50" applyNumberFormat="1" applyFont="1" applyFill="1" applyBorder="1" applyAlignment="1">
      <alignment horizontal="center" vertical="center"/>
    </xf>
    <xf numFmtId="4" fontId="1" fillId="14" borderId="1" xfId="50" applyNumberFormat="1" applyFont="1" applyFill="1" applyBorder="1" applyAlignment="1">
      <alignment horizontal="right" vertical="center"/>
    </xf>
    <xf numFmtId="0" fontId="5" fillId="14" borderId="1" xfId="50" applyNumberFormat="1" applyFont="1" applyFill="1" applyBorder="1">
      <alignment vertical="center"/>
    </xf>
    <xf numFmtId="4" fontId="1" fillId="7" borderId="1" xfId="50" applyNumberFormat="1" applyFont="1" applyFill="1" applyBorder="1" applyAlignment="1">
      <alignment horizontal="right" vertical="center"/>
    </xf>
    <xf numFmtId="4" fontId="1" fillId="4" borderId="1" xfId="0" applyNumberFormat="1" applyFont="1" applyFill="1" applyBorder="1" applyAlignment="1">
      <alignment horizontal="right" vertical="center"/>
    </xf>
    <xf numFmtId="4" fontId="1" fillId="7" borderId="1" xfId="0" applyNumberFormat="1" applyFont="1" applyFill="1" applyBorder="1" applyAlignment="1">
      <alignment horizontal="right" vertical="center"/>
    </xf>
    <xf numFmtId="0" fontId="5" fillId="14" borderId="1" xfId="0" applyNumberFormat="1" applyFont="1" applyFill="1" applyBorder="1" applyAlignment="1"/>
    <xf numFmtId="4" fontId="1" fillId="14" borderId="1" xfId="0" applyNumberFormat="1" applyFont="1" applyFill="1" applyBorder="1" applyAlignment="1">
      <alignment horizontal="right"/>
    </xf>
    <xf numFmtId="0" fontId="5" fillId="14" borderId="1" xfId="0" applyNumberFormat="1" applyFont="1" applyFill="1" applyBorder="1" applyAlignment="1">
      <alignment wrapText="1"/>
    </xf>
    <xf numFmtId="0" fontId="10" fillId="14" borderId="1" xfId="0" applyNumberFormat="1" applyFont="1" applyFill="1" applyBorder="1" applyAlignment="1"/>
    <xf numFmtId="4" fontId="1" fillId="12" borderId="1" xfId="50" applyNumberFormat="1" applyFont="1" applyFill="1" applyBorder="1" applyAlignment="1">
      <alignment horizontal="right" vertical="center"/>
    </xf>
    <xf numFmtId="0" fontId="105" fillId="0" borderId="0" xfId="469" applyFont="1">
      <alignment vertical="center"/>
    </xf>
    <xf numFmtId="218" fontId="105" fillId="0" borderId="0" xfId="469" applyNumberFormat="1" applyFont="1">
      <alignment vertical="center"/>
    </xf>
    <xf numFmtId="0" fontId="104" fillId="0" borderId="6" xfId="469" applyFont="1" applyBorder="1" applyAlignment="1">
      <alignment horizontal="center" vertical="center"/>
    </xf>
    <xf numFmtId="0" fontId="104" fillId="0" borderId="7" xfId="469" applyFont="1" applyBorder="1" applyAlignment="1">
      <alignment horizontal="center" vertical="center"/>
    </xf>
    <xf numFmtId="218" fontId="104" fillId="0" borderId="7" xfId="469" applyNumberFormat="1" applyFont="1" applyBorder="1" applyAlignment="1">
      <alignment horizontal="center" vertical="center"/>
    </xf>
    <xf numFmtId="0" fontId="104" fillId="0" borderId="8" xfId="469" applyFont="1" applyBorder="1" applyAlignment="1">
      <alignment horizontal="center" vertical="center"/>
    </xf>
    <xf numFmtId="0" fontId="104" fillId="0" borderId="0" xfId="469" applyFont="1" applyAlignment="1">
      <alignment horizontal="center" vertical="center"/>
    </xf>
    <xf numFmtId="0" fontId="105" fillId="11" borderId="3" xfId="469" applyFont="1" applyFill="1" applyBorder="1" applyAlignment="1">
      <alignment horizontal="center" vertical="center"/>
    </xf>
    <xf numFmtId="0" fontId="105" fillId="0" borderId="3" xfId="469" applyFont="1" applyFill="1" applyBorder="1">
      <alignment vertical="center"/>
    </xf>
    <xf numFmtId="0" fontId="105" fillId="0" borderId="3" xfId="469" applyFont="1" applyBorder="1">
      <alignment vertical="center"/>
    </xf>
    <xf numFmtId="0" fontId="5" fillId="0" borderId="3" xfId="469" applyFont="1" applyBorder="1">
      <alignment vertical="center"/>
    </xf>
    <xf numFmtId="218" fontId="105" fillId="0" borderId="3" xfId="469" applyNumberFormat="1" applyFont="1" applyBorder="1">
      <alignment vertical="center"/>
    </xf>
    <xf numFmtId="0" fontId="104" fillId="9" borderId="3" xfId="469" applyFont="1" applyFill="1" applyBorder="1" applyAlignment="1">
      <alignment horizontal="center" vertical="center"/>
    </xf>
    <xf numFmtId="0" fontId="104" fillId="9" borderId="3" xfId="469" applyFont="1" applyFill="1" applyBorder="1">
      <alignment vertical="center"/>
    </xf>
    <xf numFmtId="0" fontId="104" fillId="0" borderId="0" xfId="469" applyFont="1">
      <alignment vertical="center"/>
    </xf>
    <xf numFmtId="0" fontId="5" fillId="11" borderId="3" xfId="469" applyFont="1" applyFill="1" applyBorder="1" applyAlignment="1">
      <alignment horizontal="center" vertical="center"/>
    </xf>
    <xf numFmtId="0" fontId="5" fillId="0" borderId="0" xfId="469" applyFont="1">
      <alignment vertical="center"/>
    </xf>
    <xf numFmtId="0" fontId="107" fillId="0" borderId="3" xfId="469" applyFont="1" applyBorder="1">
      <alignment vertical="center"/>
    </xf>
    <xf numFmtId="0" fontId="105" fillId="13" borderId="0" xfId="469" applyFont="1" applyFill="1">
      <alignment vertical="center"/>
    </xf>
    <xf numFmtId="0" fontId="5" fillId="0" borderId="3" xfId="469" applyFont="1" applyFill="1" applyBorder="1">
      <alignment vertical="center"/>
    </xf>
    <xf numFmtId="0" fontId="105" fillId="0" borderId="0" xfId="469" applyFont="1" applyAlignment="1">
      <alignment horizontal="center" vertical="center"/>
    </xf>
    <xf numFmtId="0" fontId="105" fillId="0" borderId="0" xfId="469" applyFont="1" applyFill="1">
      <alignment vertical="center"/>
    </xf>
    <xf numFmtId="0" fontId="104" fillId="0" borderId="3" xfId="469" applyFont="1" applyBorder="1" applyAlignment="1">
      <alignment horizontal="center" vertical="center" wrapText="1"/>
    </xf>
    <xf numFmtId="0" fontId="10" fillId="0" borderId="3" xfId="469" applyFont="1" applyBorder="1" applyAlignment="1">
      <alignment horizontal="center" vertical="center" wrapText="1"/>
    </xf>
    <xf numFmtId="218" fontId="104" fillId="0" borderId="3" xfId="469" applyNumberFormat="1" applyFont="1" applyBorder="1" applyAlignment="1">
      <alignment horizontal="center" vertical="center"/>
    </xf>
    <xf numFmtId="0" fontId="104" fillId="0" borderId="3" xfId="469" applyFont="1" applyBorder="1" applyAlignment="1">
      <alignment horizontal="center" vertical="center"/>
    </xf>
    <xf numFmtId="0" fontId="104" fillId="0" borderId="3" xfId="469" applyFont="1" applyFill="1" applyBorder="1" applyAlignment="1">
      <alignment horizontal="center" vertical="center"/>
    </xf>
    <xf numFmtId="0" fontId="5" fillId="0" borderId="3" xfId="469" applyFont="1" applyBorder="1" applyAlignment="1">
      <alignment horizontal="center" vertical="center" wrapText="1"/>
    </xf>
    <xf numFmtId="0" fontId="5" fillId="0" borderId="3" xfId="469" applyFont="1" applyFill="1" applyBorder="1" applyAlignment="1">
      <alignment vertical="center" wrapText="1"/>
    </xf>
    <xf numFmtId="218" fontId="1" fillId="0" borderId="3" xfId="469" applyNumberFormat="1" applyFont="1" applyBorder="1" applyAlignment="1">
      <alignment vertical="center"/>
    </xf>
    <xf numFmtId="43" fontId="107" fillId="0" borderId="3" xfId="219" applyFont="1" applyFill="1" applyBorder="1">
      <alignment vertical="center"/>
    </xf>
    <xf numFmtId="0" fontId="5" fillId="0" borderId="3" xfId="469" applyFont="1" applyBorder="1" applyAlignment="1">
      <alignment horizontal="center" vertical="center"/>
    </xf>
    <xf numFmtId="218" fontId="1" fillId="0" borderId="3" xfId="469" applyNumberFormat="1" applyFont="1" applyBorder="1">
      <alignment vertical="center"/>
    </xf>
    <xf numFmtId="0" fontId="105" fillId="0" borderId="3" xfId="469" applyFont="1" applyBorder="1" applyAlignment="1">
      <alignment horizontal="center" vertical="center"/>
    </xf>
    <xf numFmtId="218" fontId="109" fillId="9" borderId="3" xfId="469" applyNumberFormat="1" applyFont="1" applyFill="1" applyBorder="1">
      <alignment vertical="center"/>
    </xf>
    <xf numFmtId="0" fontId="105" fillId="9" borderId="3" xfId="469" applyFont="1" applyFill="1" applyBorder="1">
      <alignment vertical="center"/>
    </xf>
    <xf numFmtId="218" fontId="110" fillId="9" borderId="3" xfId="469" applyNumberFormat="1" applyFont="1" applyFill="1" applyBorder="1">
      <alignment vertical="center"/>
    </xf>
    <xf numFmtId="218" fontId="111" fillId="0" borderId="3" xfId="469" applyNumberFormat="1" applyFont="1" applyBorder="1">
      <alignment vertical="center"/>
    </xf>
    <xf numFmtId="218" fontId="1" fillId="10" borderId="3" xfId="469" applyNumberFormat="1" applyFont="1" applyFill="1" applyBorder="1">
      <alignment vertical="center"/>
    </xf>
    <xf numFmtId="0" fontId="5" fillId="0" borderId="3" xfId="469" applyFont="1" applyFill="1" applyBorder="1" applyAlignment="1">
      <alignment horizontal="center" vertical="center"/>
    </xf>
    <xf numFmtId="218" fontId="1" fillId="0" borderId="3" xfId="469" applyNumberFormat="1" applyFont="1" applyFill="1" applyBorder="1">
      <alignment vertical="center"/>
    </xf>
    <xf numFmtId="0" fontId="5" fillId="0" borderId="0" xfId="469" applyFont="1" applyFill="1">
      <alignment vertical="center"/>
    </xf>
    <xf numFmtId="218" fontId="111" fillId="0" borderId="0" xfId="469" applyNumberFormat="1" applyFont="1">
      <alignment vertical="center"/>
    </xf>
    <xf numFmtId="218" fontId="111" fillId="8" borderId="3" xfId="469" applyNumberFormat="1" applyFont="1" applyFill="1" applyBorder="1">
      <alignment vertical="center"/>
    </xf>
    <xf numFmtId="218" fontId="1" fillId="8" borderId="3" xfId="469" applyNumberFormat="1" applyFont="1" applyFill="1" applyBorder="1">
      <alignment vertical="center"/>
    </xf>
    <xf numFmtId="218" fontId="111" fillId="12" borderId="3" xfId="469" applyNumberFormat="1" applyFont="1" applyFill="1" applyBorder="1">
      <alignment vertical="center"/>
    </xf>
    <xf numFmtId="218" fontId="111" fillId="13" borderId="0" xfId="469" applyNumberFormat="1" applyFont="1" applyFill="1">
      <alignment vertical="center"/>
    </xf>
    <xf numFmtId="218" fontId="111" fillId="0" borderId="3" xfId="469" applyNumberFormat="1" applyFont="1" applyFill="1" applyBorder="1">
      <alignment vertical="center"/>
    </xf>
    <xf numFmtId="218" fontId="112" fillId="0" borderId="0" xfId="469" applyNumberFormat="1" applyFont="1">
      <alignment vertical="center"/>
    </xf>
    <xf numFmtId="43" fontId="112" fillId="0" borderId="0" xfId="219" applyFont="1">
      <alignment vertical="center"/>
    </xf>
    <xf numFmtId="218" fontId="105" fillId="0" borderId="0" xfId="0" applyNumberFormat="1" applyFont="1">
      <alignment vertical="center"/>
    </xf>
    <xf numFmtId="43" fontId="112" fillId="0" borderId="0" xfId="219" applyFont="1" applyAlignment="1">
      <alignment horizontal="center" vertical="center"/>
    </xf>
    <xf numFmtId="218" fontId="104" fillId="6" borderId="3" xfId="469" applyNumberFormat="1" applyFont="1" applyFill="1" applyBorder="1" applyAlignment="1">
      <alignment horizontal="center" vertical="center"/>
    </xf>
    <xf numFmtId="218" fontId="104" fillId="6" borderId="3" xfId="0" applyNumberFormat="1" applyFont="1" applyFill="1" applyBorder="1" applyAlignment="1">
      <alignment horizontal="center" vertical="center"/>
    </xf>
    <xf numFmtId="0" fontId="105" fillId="7" borderId="3" xfId="469" applyFont="1" applyFill="1" applyBorder="1">
      <alignment vertical="center"/>
    </xf>
    <xf numFmtId="43" fontId="112" fillId="8" borderId="0" xfId="219" applyFont="1" applyFill="1">
      <alignment vertical="center"/>
    </xf>
    <xf numFmtId="0" fontId="105" fillId="6" borderId="3" xfId="469" applyFont="1" applyFill="1" applyBorder="1">
      <alignment vertical="center"/>
    </xf>
    <xf numFmtId="218" fontId="105" fillId="6" borderId="3" xfId="469" applyNumberFormat="1" applyFont="1" applyFill="1" applyBorder="1">
      <alignment vertical="center"/>
    </xf>
    <xf numFmtId="218" fontId="105" fillId="6" borderId="3" xfId="0" applyNumberFormat="1" applyFont="1" applyFill="1" applyBorder="1">
      <alignment vertical="center"/>
    </xf>
    <xf numFmtId="0" fontId="104" fillId="6" borderId="3" xfId="469" applyFont="1" applyFill="1" applyBorder="1" applyAlignment="1">
      <alignment horizontal="center" vertical="center"/>
    </xf>
    <xf numFmtId="218" fontId="105" fillId="7" borderId="3" xfId="469" applyNumberFormat="1" applyFont="1" applyFill="1" applyBorder="1">
      <alignment vertical="center"/>
    </xf>
    <xf numFmtId="0" fontId="104" fillId="6" borderId="3" xfId="469" applyFont="1" applyFill="1" applyBorder="1" applyAlignment="1">
      <alignment horizontal="center" vertical="center" wrapText="1"/>
    </xf>
    <xf numFmtId="218" fontId="104" fillId="6" borderId="3" xfId="469" applyNumberFormat="1" applyFont="1" applyFill="1" applyBorder="1" applyAlignment="1">
      <alignment horizontal="center" vertical="center" wrapText="1"/>
    </xf>
    <xf numFmtId="218" fontId="104" fillId="6" borderId="3" xfId="0" applyNumberFormat="1" applyFont="1" applyFill="1" applyBorder="1" applyAlignment="1">
      <alignment horizontal="center" vertical="center" wrapText="1"/>
    </xf>
    <xf numFmtId="218" fontId="105" fillId="0" borderId="0" xfId="469" applyNumberFormat="1" applyFont="1" applyAlignment="1">
      <alignment vertical="center" wrapText="1"/>
    </xf>
    <xf numFmtId="0" fontId="105" fillId="0" borderId="0" xfId="469" applyFont="1" applyAlignment="1">
      <alignment vertical="center" wrapText="1"/>
    </xf>
    <xf numFmtId="43" fontId="112" fillId="0" borderId="0" xfId="219" applyFont="1" applyAlignment="1">
      <alignment vertical="center" wrapText="1"/>
    </xf>
    <xf numFmtId="49" fontId="105" fillId="7" borderId="3" xfId="469" applyNumberFormat="1" applyFont="1" applyFill="1" applyBorder="1" applyAlignment="1">
      <alignment horizontal="center" vertical="center"/>
    </xf>
    <xf numFmtId="218" fontId="105" fillId="0" borderId="3" xfId="469" applyNumberFormat="1" applyFont="1" applyBorder="1" applyAlignment="1">
      <alignment vertical="center" wrapText="1"/>
    </xf>
    <xf numFmtId="218" fontId="105" fillId="6" borderId="3" xfId="469" applyNumberFormat="1" applyFont="1" applyFill="1" applyBorder="1" applyAlignment="1">
      <alignment vertical="center" wrapText="1"/>
    </xf>
    <xf numFmtId="0" fontId="105" fillId="6" borderId="4" xfId="469" applyFont="1" applyFill="1" applyBorder="1" applyAlignment="1">
      <alignment vertical="center"/>
    </xf>
    <xf numFmtId="0" fontId="105" fillId="7" borderId="4" xfId="469" applyFont="1" applyFill="1" applyBorder="1" applyAlignment="1">
      <alignment vertical="center"/>
    </xf>
    <xf numFmtId="218" fontId="105" fillId="0" borderId="0" xfId="0" applyNumberFormat="1" applyFont="1" applyAlignment="1">
      <alignment horizontal="center" vertical="center"/>
    </xf>
    <xf numFmtId="218" fontId="105" fillId="0" borderId="0" xfId="469" applyNumberFormat="1" applyFont="1" applyFill="1" applyAlignment="1">
      <alignment horizontal="center" vertical="center"/>
    </xf>
    <xf numFmtId="218" fontId="105" fillId="0" borderId="0" xfId="469" applyNumberFormat="1" applyFont="1" applyAlignment="1">
      <alignment horizontal="center" vertical="center"/>
    </xf>
    <xf numFmtId="0" fontId="5" fillId="7" borderId="3" xfId="469" applyFont="1" applyFill="1" applyBorder="1">
      <alignment vertical="center"/>
    </xf>
    <xf numFmtId="0" fontId="5" fillId="7" borderId="3" xfId="469" applyFont="1" applyFill="1" applyBorder="1" applyAlignment="1">
      <alignment vertical="center" wrapText="1"/>
    </xf>
    <xf numFmtId="218" fontId="105" fillId="7" borderId="3" xfId="0" applyNumberFormat="1" applyFont="1" applyFill="1" applyBorder="1">
      <alignment vertical="center"/>
    </xf>
    <xf numFmtId="218" fontId="105" fillId="0" borderId="0" xfId="469" applyNumberFormat="1" applyFont="1" applyFill="1">
      <alignment vertical="center"/>
    </xf>
    <xf numFmtId="218" fontId="113" fillId="0" borderId="0" xfId="469" applyNumberFormat="1" applyFont="1" applyFill="1" applyAlignment="1">
      <alignment vertical="center"/>
    </xf>
    <xf numFmtId="218" fontId="105" fillId="7" borderId="3" xfId="469" applyNumberFormat="1" applyFont="1" applyFill="1" applyBorder="1" applyAlignment="1">
      <alignment vertical="center"/>
    </xf>
    <xf numFmtId="218" fontId="105" fillId="7" borderId="3" xfId="469" applyNumberFormat="1" applyFont="1" applyFill="1" applyBorder="1" applyAlignment="1">
      <alignment vertical="center" wrapText="1"/>
    </xf>
    <xf numFmtId="218" fontId="105" fillId="0" borderId="3" xfId="469" applyNumberFormat="1" applyFont="1" applyFill="1" applyBorder="1" applyAlignment="1">
      <alignment vertical="center" wrapText="1"/>
    </xf>
    <xf numFmtId="218" fontId="105" fillId="6" borderId="3" xfId="469" applyNumberFormat="1" applyFont="1" applyFill="1" applyBorder="1" applyAlignment="1">
      <alignment vertical="center"/>
    </xf>
    <xf numFmtId="218" fontId="113" fillId="0" borderId="0" xfId="0" applyNumberFormat="1" applyFont="1">
      <alignment vertical="center"/>
    </xf>
    <xf numFmtId="218" fontId="113" fillId="0" borderId="0" xfId="0" applyNumberFormat="1" applyFont="1" applyFill="1" applyAlignment="1">
      <alignment vertical="center"/>
    </xf>
    <xf numFmtId="0" fontId="105" fillId="7" borderId="3" xfId="469" applyFont="1" applyFill="1" applyBorder="1" applyAlignment="1">
      <alignment vertical="center"/>
    </xf>
    <xf numFmtId="43" fontId="112" fillId="0" borderId="0" xfId="219" applyFont="1" applyFill="1">
      <alignment vertical="center"/>
    </xf>
    <xf numFmtId="218" fontId="111" fillId="0" borderId="3" xfId="0" applyNumberFormat="1" applyFont="1" applyBorder="1">
      <alignment vertical="center"/>
    </xf>
    <xf numFmtId="218" fontId="111" fillId="6" borderId="3" xfId="469" applyNumberFormat="1" applyFont="1" applyFill="1" applyBorder="1">
      <alignment vertical="center"/>
    </xf>
    <xf numFmtId="218" fontId="111" fillId="6" borderId="3" xfId="0" applyNumberFormat="1" applyFont="1" applyFill="1" applyBorder="1">
      <alignment vertical="center"/>
    </xf>
    <xf numFmtId="218" fontId="111" fillId="7" borderId="3" xfId="469" applyNumberFormat="1" applyFont="1" applyFill="1" applyBorder="1">
      <alignment vertical="center"/>
    </xf>
    <xf numFmtId="218" fontId="1" fillId="7" borderId="3" xfId="469" applyNumberFormat="1" applyFont="1" applyFill="1" applyBorder="1">
      <alignment vertical="center"/>
    </xf>
    <xf numFmtId="218" fontId="111" fillId="0" borderId="3" xfId="0" applyNumberFormat="1" applyFont="1" applyFill="1" applyBorder="1">
      <alignment vertical="center"/>
    </xf>
    <xf numFmtId="49" fontId="111" fillId="7" borderId="3" xfId="469" applyNumberFormat="1" applyFont="1" applyFill="1" applyBorder="1" applyAlignment="1">
      <alignment horizontal="center" vertical="center"/>
    </xf>
    <xf numFmtId="218" fontId="111" fillId="0" borderId="3" xfId="0" applyNumberFormat="1" applyFont="1" applyFill="1" applyBorder="1" applyAlignment="1">
      <alignment vertical="center"/>
    </xf>
    <xf numFmtId="218" fontId="111" fillId="0" borderId="3" xfId="469" applyNumberFormat="1" applyFont="1" applyFill="1" applyBorder="1" applyAlignment="1">
      <alignment vertical="center"/>
    </xf>
    <xf numFmtId="218" fontId="111" fillId="7" borderId="3" xfId="469" applyNumberFormat="1" applyFont="1" applyFill="1" applyBorder="1" applyAlignment="1">
      <alignment vertical="center"/>
    </xf>
    <xf numFmtId="218" fontId="111" fillId="0" borderId="3" xfId="469" applyNumberFormat="1" applyFont="1" applyFill="1" applyBorder="1" applyAlignment="1">
      <alignment vertical="center" wrapText="1"/>
    </xf>
    <xf numFmtId="218" fontId="111" fillId="6" borderId="3" xfId="0" applyNumberFormat="1" applyFont="1" applyFill="1" applyBorder="1" applyAlignment="1">
      <alignment vertical="center"/>
    </xf>
    <xf numFmtId="218" fontId="111" fillId="6" borderId="3" xfId="469" applyNumberFormat="1" applyFont="1" applyFill="1" applyBorder="1" applyAlignment="1">
      <alignment vertical="center"/>
    </xf>
    <xf numFmtId="218" fontId="111" fillId="7" borderId="3" xfId="0" applyNumberFormat="1" applyFont="1" applyFill="1" applyBorder="1">
      <alignment vertical="center"/>
    </xf>
    <xf numFmtId="0" fontId="11" fillId="15" borderId="0" xfId="547" applyFont="1" applyFill="1" applyAlignment="1" applyProtection="1">
      <alignment vertical="center" wrapText="1"/>
    </xf>
    <xf numFmtId="0" fontId="11" fillId="14" borderId="0" xfId="547" applyFont="1" applyFill="1" applyAlignment="1" applyProtection="1">
      <alignment vertical="center" wrapText="1"/>
    </xf>
    <xf numFmtId="0" fontId="13" fillId="15" borderId="30" xfId="547" applyFont="1" applyFill="1" applyBorder="1" applyAlignment="1" applyProtection="1">
      <alignment horizontal="left" vertical="center"/>
    </xf>
    <xf numFmtId="0" fontId="13" fillId="15" borderId="34" xfId="547" applyFont="1" applyFill="1" applyBorder="1" applyAlignment="1" applyProtection="1">
      <alignment vertical="center"/>
    </xf>
    <xf numFmtId="0" fontId="13" fillId="15" borderId="36" xfId="547" applyFont="1" applyFill="1" applyBorder="1" applyAlignment="1" applyProtection="1">
      <alignment vertical="center"/>
    </xf>
    <xf numFmtId="14" fontId="13" fillId="15" borderId="36" xfId="547" applyNumberFormat="1" applyFont="1" applyFill="1" applyBorder="1" applyAlignment="1" applyProtection="1">
      <alignment vertical="center"/>
    </xf>
    <xf numFmtId="0" fontId="13" fillId="15" borderId="28" xfId="547" applyFont="1" applyFill="1" applyBorder="1" applyAlignment="1" applyProtection="1">
      <alignment horizontal="left" vertical="center"/>
    </xf>
    <xf numFmtId="0" fontId="13" fillId="15" borderId="38" xfId="547" applyFont="1" applyFill="1" applyBorder="1" applyAlignment="1" applyProtection="1">
      <alignment vertical="center"/>
    </xf>
    <xf numFmtId="0" fontId="16" fillId="14" borderId="0" xfId="547" applyFont="1" applyFill="1" applyAlignment="1" applyProtection="1">
      <alignment horizontal="right" vertical="center" wrapText="1"/>
    </xf>
    <xf numFmtId="0" fontId="17" fillId="14" borderId="0" xfId="548" applyNumberFormat="1" applyFont="1" applyFill="1" applyAlignment="1" applyProtection="1">
      <alignment horizontal="left" vertical="center" wrapText="1"/>
    </xf>
    <xf numFmtId="0" fontId="17" fillId="15" borderId="0" xfId="547" applyFont="1" applyFill="1" applyBorder="1" applyAlignment="1" applyProtection="1">
      <alignment vertical="center" wrapText="1"/>
    </xf>
    <xf numFmtId="0" fontId="17" fillId="15" borderId="0" xfId="547" applyFont="1" applyFill="1" applyAlignment="1" applyProtection="1">
      <alignment vertical="center" wrapText="1"/>
    </xf>
    <xf numFmtId="0" fontId="18" fillId="14" borderId="34" xfId="547" applyFont="1" applyFill="1" applyBorder="1" applyAlignment="1" applyProtection="1">
      <alignment horizontal="left" vertical="center"/>
    </xf>
    <xf numFmtId="0" fontId="18" fillId="14" borderId="36" xfId="547" applyFont="1" applyFill="1" applyBorder="1" applyAlignment="1" applyProtection="1">
      <alignment horizontal="left" vertical="center"/>
    </xf>
    <xf numFmtId="0" fontId="18" fillId="14" borderId="38" xfId="547" applyFont="1" applyFill="1" applyBorder="1" applyAlignment="1" applyProtection="1">
      <alignment horizontal="left" vertical="center"/>
      <protection locked="0"/>
    </xf>
    <xf numFmtId="0" fontId="11" fillId="15" borderId="0" xfId="547" applyFont="1" applyFill="1" applyAlignment="1" applyProtection="1">
      <alignment vertical="center" wrapText="1"/>
      <protection locked="0"/>
    </xf>
    <xf numFmtId="0" fontId="20" fillId="14" borderId="0" xfId="547" applyFont="1" applyFill="1" applyBorder="1" applyAlignment="1" applyProtection="1">
      <alignment horizontal="right" vertical="center" wrapText="1"/>
      <protection locked="0"/>
    </xf>
    <xf numFmtId="0" fontId="21" fillId="14" borderId="0" xfId="547" applyFont="1" applyFill="1" applyBorder="1" applyAlignment="1" applyProtection="1">
      <alignment horizontal="left" vertical="center" wrapText="1"/>
      <protection locked="0"/>
    </xf>
    <xf numFmtId="0" fontId="17" fillId="15" borderId="0" xfId="547" applyFont="1" applyFill="1" applyAlignment="1" applyProtection="1">
      <alignment vertical="center" wrapText="1"/>
      <protection locked="0"/>
    </xf>
    <xf numFmtId="0" fontId="16" fillId="14" borderId="0" xfId="547" applyFont="1" applyFill="1" applyBorder="1" applyAlignment="1" applyProtection="1">
      <alignment horizontal="right" vertical="center" wrapText="1"/>
      <protection locked="0"/>
    </xf>
    <xf numFmtId="0" fontId="17" fillId="14" borderId="0" xfId="547" applyFont="1" applyFill="1" applyBorder="1" applyAlignment="1" applyProtection="1">
      <alignment horizontal="left" vertical="center" wrapText="1"/>
      <protection locked="0"/>
    </xf>
    <xf numFmtId="0" fontId="17" fillId="14" borderId="0" xfId="547" applyFont="1" applyFill="1" applyBorder="1" applyAlignment="1" applyProtection="1">
      <alignment vertical="center" wrapText="1"/>
      <protection locked="0"/>
    </xf>
    <xf numFmtId="0" fontId="11" fillId="14" borderId="0" xfId="547" applyFont="1" applyFill="1" applyBorder="1" applyAlignment="1" applyProtection="1">
      <alignment vertical="center" wrapText="1"/>
      <protection locked="0"/>
    </xf>
    <xf numFmtId="0" fontId="22" fillId="14" borderId="0" xfId="547" applyFont="1" applyFill="1" applyBorder="1" applyAlignment="1" applyProtection="1">
      <alignment horizontal="centerContinuous" vertical="center"/>
      <protection locked="0"/>
    </xf>
    <xf numFmtId="0" fontId="22" fillId="14" borderId="0" xfId="547" quotePrefix="1" applyFont="1" applyFill="1" applyBorder="1" applyAlignment="1" applyProtection="1">
      <alignment horizontal="center" vertical="center"/>
      <protection locked="0"/>
    </xf>
    <xf numFmtId="0" fontId="22" fillId="14" borderId="0" xfId="547" applyFont="1" applyFill="1" applyBorder="1" applyAlignment="1" applyProtection="1">
      <alignment horizontal="center" vertical="center"/>
      <protection locked="0"/>
    </xf>
    <xf numFmtId="218" fontId="22" fillId="14" borderId="0" xfId="549" applyNumberFormat="1" applyFont="1" applyFill="1" applyBorder="1" applyAlignment="1" applyProtection="1">
      <alignment horizontal="right" vertical="center"/>
      <protection locked="0"/>
    </xf>
    <xf numFmtId="236" fontId="22" fillId="14" borderId="0" xfId="547" applyNumberFormat="1" applyFont="1" applyFill="1" applyBorder="1" applyAlignment="1" applyProtection="1">
      <alignment horizontal="center" vertical="center"/>
      <protection locked="0"/>
    </xf>
    <xf numFmtId="0" fontId="22" fillId="14" borderId="0" xfId="547" applyFont="1" applyFill="1" applyBorder="1" applyAlignment="1" applyProtection="1">
      <alignment vertical="center" wrapText="1"/>
      <protection locked="0"/>
    </xf>
    <xf numFmtId="218" fontId="22" fillId="14" borderId="0" xfId="547" applyNumberFormat="1" applyFont="1" applyFill="1" applyBorder="1" applyAlignment="1" applyProtection="1">
      <alignment vertical="center"/>
      <protection locked="0"/>
    </xf>
    <xf numFmtId="0" fontId="22" fillId="14" borderId="0" xfId="547" applyFont="1" applyFill="1" applyBorder="1" applyAlignment="1" applyProtection="1">
      <alignment vertical="center"/>
      <protection locked="0"/>
    </xf>
    <xf numFmtId="0" fontId="22" fillId="14" borderId="0" xfId="547" applyFont="1" applyFill="1" applyBorder="1" applyAlignment="1" applyProtection="1">
      <alignment horizontal="left" vertical="center"/>
      <protection locked="0"/>
    </xf>
    <xf numFmtId="0" fontId="116" fillId="14" borderId="0" xfId="547" applyFont="1" applyFill="1" applyBorder="1" applyAlignment="1" applyProtection="1">
      <alignment horizontal="center" vertical="center"/>
      <protection locked="0"/>
    </xf>
    <xf numFmtId="218" fontId="22" fillId="14" borderId="0" xfId="547" applyNumberFormat="1" applyFont="1" applyFill="1" applyBorder="1" applyAlignment="1" applyProtection="1">
      <alignment horizontal="right" vertical="center"/>
      <protection locked="0"/>
    </xf>
    <xf numFmtId="0" fontId="23" fillId="14" borderId="0" xfId="547" applyFont="1" applyFill="1" applyBorder="1" applyAlignment="1" applyProtection="1">
      <alignment vertical="center"/>
      <protection locked="0"/>
    </xf>
    <xf numFmtId="0" fontId="11" fillId="15" borderId="0" xfId="547" applyFont="1" applyFill="1" applyAlignment="1">
      <alignment vertical="center" wrapText="1"/>
    </xf>
    <xf numFmtId="4" fontId="119" fillId="42" borderId="0" xfId="553" applyNumberFormat="1" applyFont="1" applyFill="1">
      <alignment vertical="center"/>
    </xf>
    <xf numFmtId="4" fontId="1" fillId="42" borderId="0" xfId="553" applyNumberFormat="1" applyFont="1" applyFill="1">
      <alignment vertical="center"/>
    </xf>
    <xf numFmtId="4" fontId="120" fillId="42" borderId="0" xfId="554" applyNumberFormat="1" applyFont="1" applyFill="1" applyAlignment="1">
      <alignment horizontal="right" vertical="center"/>
    </xf>
    <xf numFmtId="49" fontId="3" fillId="0" borderId="3" xfId="553" applyNumberFormat="1" applyFont="1" applyFill="1" applyBorder="1" applyAlignment="1">
      <alignment horizontal="center" vertical="center" wrapText="1"/>
    </xf>
    <xf numFmtId="0" fontId="3" fillId="0" borderId="3" xfId="553" applyFont="1" applyBorder="1" applyAlignment="1">
      <alignment horizontal="center" vertical="center"/>
    </xf>
    <xf numFmtId="49" fontId="3" fillId="0" borderId="3" xfId="553" applyNumberFormat="1" applyFont="1" applyFill="1" applyBorder="1" applyAlignment="1">
      <alignment horizontal="left" vertical="center" wrapText="1"/>
    </xf>
    <xf numFmtId="4" fontId="3" fillId="0" borderId="3" xfId="553" applyNumberFormat="1" applyFont="1" applyFill="1" applyBorder="1" applyAlignment="1">
      <alignment horizontal="right" vertical="center"/>
    </xf>
    <xf numFmtId="4" fontId="3" fillId="43" borderId="3" xfId="553" applyNumberFormat="1" applyFont="1" applyFill="1" applyBorder="1" applyAlignment="1">
      <alignment horizontal="right" vertical="center"/>
    </xf>
    <xf numFmtId="4" fontId="120" fillId="42" borderId="0" xfId="553" applyNumberFormat="1" applyFont="1" applyFill="1" applyAlignment="1">
      <alignment horizontal="right" vertical="center"/>
    </xf>
    <xf numFmtId="4" fontId="3" fillId="0" borderId="3" xfId="553" applyNumberFormat="1" applyFont="1" applyFill="1" applyBorder="1" applyAlignment="1">
      <alignment horizontal="center" vertical="center"/>
    </xf>
    <xf numFmtId="4" fontId="3" fillId="42" borderId="0" xfId="553" applyNumberFormat="1" applyFont="1" applyFill="1">
      <alignment vertical="center"/>
    </xf>
    <xf numFmtId="49" fontId="3" fillId="3" borderId="3" xfId="553" applyNumberFormat="1" applyFont="1" applyFill="1" applyBorder="1" applyAlignment="1">
      <alignment horizontal="right" vertical="center" wrapText="1"/>
    </xf>
    <xf numFmtId="0" fontId="3" fillId="0" borderId="3" xfId="553" applyFont="1" applyBorder="1" applyAlignment="1">
      <alignment horizontal="left" vertical="center"/>
    </xf>
    <xf numFmtId="0" fontId="3" fillId="0" borderId="3" xfId="553" applyFont="1" applyBorder="1" applyAlignment="1">
      <alignment horizontal="center" vertical="center" wrapText="1"/>
    </xf>
    <xf numFmtId="0" fontId="3" fillId="0" borderId="3" xfId="553" applyFont="1" applyBorder="1" applyAlignment="1">
      <alignment horizontal="left" vertical="center" wrapText="1"/>
    </xf>
    <xf numFmtId="4" fontId="3" fillId="0" borderId="3" xfId="553" applyNumberFormat="1" applyFont="1" applyBorder="1" applyAlignment="1">
      <alignment horizontal="right" vertical="center"/>
    </xf>
    <xf numFmtId="4" fontId="5" fillId="43" borderId="3" xfId="553" applyNumberFormat="1" applyFont="1" applyFill="1" applyBorder="1" applyAlignment="1">
      <alignment horizontal="right" vertical="center"/>
    </xf>
    <xf numFmtId="4" fontId="5" fillId="0" borderId="3" xfId="553" applyNumberFormat="1" applyFont="1" applyFill="1" applyBorder="1" applyAlignment="1">
      <alignment horizontal="right" vertical="center"/>
    </xf>
    <xf numFmtId="4" fontId="1" fillId="44" borderId="0" xfId="554" applyNumberFormat="1" applyFont="1" applyFill="1">
      <alignment vertical="center"/>
    </xf>
    <xf numFmtId="4" fontId="1" fillId="44" borderId="0" xfId="553" applyNumberFormat="1" applyFont="1" applyFill="1">
      <alignment vertical="center"/>
    </xf>
    <xf numFmtId="0" fontId="3" fillId="0" borderId="3" xfId="553" applyNumberFormat="1" applyFont="1" applyFill="1" applyBorder="1" applyAlignment="1">
      <alignment horizontal="left" vertical="center" wrapText="1"/>
    </xf>
    <xf numFmtId="0" fontId="104" fillId="6" borderId="3" xfId="469" applyFont="1" applyFill="1" applyBorder="1" applyAlignment="1">
      <alignment vertical="center"/>
    </xf>
    <xf numFmtId="0" fontId="19" fillId="41" borderId="39" xfId="547" applyFont="1" applyFill="1" applyBorder="1" applyAlignment="1" applyProtection="1">
      <alignment horizontal="left" vertical="center" wrapText="1"/>
    </xf>
    <xf numFmtId="0" fontId="11" fillId="41" borderId="40" xfId="547" applyFont="1" applyFill="1" applyBorder="1" applyAlignment="1" applyProtection="1">
      <alignment horizontal="left" vertical="center" wrapText="1"/>
    </xf>
    <xf numFmtId="0" fontId="11" fillId="41" borderId="41" xfId="547" applyFont="1" applyFill="1" applyBorder="1" applyAlignment="1" applyProtection="1">
      <alignment horizontal="left" vertical="center" wrapText="1"/>
    </xf>
    <xf numFmtId="0" fontId="12" fillId="16" borderId="28" xfId="547" applyFont="1" applyFill="1" applyBorder="1" applyAlignment="1" applyProtection="1">
      <alignment horizontal="left" vertical="center" wrapText="1"/>
    </xf>
    <xf numFmtId="0" fontId="12" fillId="16" borderId="29" xfId="547" applyFont="1" applyFill="1" applyBorder="1" applyAlignment="1" applyProtection="1">
      <alignment horizontal="left" vertical="center" wrapText="1"/>
    </xf>
    <xf numFmtId="0" fontId="14" fillId="41" borderId="31" xfId="547" applyFont="1" applyFill="1" applyBorder="1" applyAlignment="1" applyProtection="1">
      <alignment horizontal="left" vertical="center" wrapText="1"/>
    </xf>
    <xf numFmtId="0" fontId="14" fillId="41" borderId="32" xfId="547" applyFont="1" applyFill="1" applyBorder="1" applyAlignment="1" applyProtection="1">
      <alignment horizontal="left" vertical="center" wrapText="1"/>
    </xf>
    <xf numFmtId="0" fontId="14" fillId="41" borderId="33" xfId="547" applyFont="1" applyFill="1" applyBorder="1" applyAlignment="1" applyProtection="1">
      <alignment horizontal="left" vertical="center" wrapText="1"/>
    </xf>
    <xf numFmtId="0" fontId="14" fillId="41" borderId="30" xfId="547" applyFont="1" applyFill="1" applyBorder="1" applyAlignment="1" applyProtection="1">
      <alignment horizontal="left" vertical="center" wrapText="1"/>
    </xf>
    <xf numFmtId="0" fontId="14" fillId="41" borderId="35" xfId="547" applyFont="1" applyFill="1" applyBorder="1" applyAlignment="1" applyProtection="1">
      <alignment horizontal="left" vertical="center" wrapText="1"/>
    </xf>
    <xf numFmtId="0" fontId="15" fillId="41" borderId="30" xfId="547" applyFont="1" applyFill="1" applyBorder="1" applyAlignment="1" applyProtection="1">
      <alignment horizontal="left" vertical="center"/>
    </xf>
    <xf numFmtId="0" fontId="15" fillId="41" borderId="0" xfId="547" applyFont="1" applyFill="1" applyBorder="1" applyAlignment="1" applyProtection="1">
      <alignment horizontal="left" vertical="center"/>
    </xf>
    <xf numFmtId="0" fontId="15" fillId="41" borderId="35" xfId="547" applyFont="1" applyFill="1" applyBorder="1" applyAlignment="1" applyProtection="1">
      <alignment horizontal="left" vertical="center"/>
    </xf>
    <xf numFmtId="237" fontId="14" fillId="41" borderId="30" xfId="547" applyNumberFormat="1" applyFont="1" applyFill="1" applyBorder="1" applyAlignment="1" applyProtection="1">
      <alignment horizontal="left" vertical="center" wrapText="1"/>
    </xf>
    <xf numFmtId="237" fontId="14" fillId="41" borderId="35" xfId="547" applyNumberFormat="1" applyFont="1" applyFill="1" applyBorder="1" applyAlignment="1" applyProtection="1">
      <alignment horizontal="left" vertical="center" wrapText="1"/>
    </xf>
    <xf numFmtId="235" fontId="14" fillId="41" borderId="30" xfId="547" applyNumberFormat="1" applyFont="1" applyFill="1" applyBorder="1" applyAlignment="1" applyProtection="1">
      <alignment horizontal="left" vertical="center" wrapText="1"/>
    </xf>
    <xf numFmtId="235" fontId="14" fillId="41" borderId="0" xfId="547" applyNumberFormat="1" applyFont="1" applyFill="1" applyBorder="1" applyAlignment="1" applyProtection="1">
      <alignment horizontal="left" vertical="center" wrapText="1"/>
    </xf>
    <xf numFmtId="235" fontId="14" fillId="41" borderId="35" xfId="547" applyNumberFormat="1" applyFont="1" applyFill="1" applyBorder="1" applyAlignment="1" applyProtection="1">
      <alignment horizontal="left" vertical="center" wrapText="1"/>
    </xf>
    <xf numFmtId="0" fontId="16" fillId="41" borderId="28" xfId="547" applyFont="1" applyFill="1" applyBorder="1" applyAlignment="1" applyProtection="1">
      <alignment horizontal="left" vertical="center" wrapText="1"/>
    </xf>
    <xf numFmtId="0" fontId="16" fillId="41" borderId="29" xfId="547" applyFont="1" applyFill="1" applyBorder="1" applyAlignment="1" applyProtection="1">
      <alignment horizontal="left" vertical="center" wrapText="1"/>
    </xf>
    <xf numFmtId="0" fontId="16" fillId="41" borderId="37" xfId="547" applyFont="1" applyFill="1" applyBorder="1" applyAlignment="1" applyProtection="1">
      <alignment horizontal="left" vertical="center" wrapText="1"/>
    </xf>
    <xf numFmtId="237" fontId="14" fillId="41" borderId="28" xfId="547" applyNumberFormat="1" applyFont="1" applyFill="1" applyBorder="1" applyAlignment="1" applyProtection="1">
      <alignment horizontal="left" vertical="center" wrapText="1"/>
    </xf>
    <xf numFmtId="237" fontId="14" fillId="41" borderId="37" xfId="547" applyNumberFormat="1" applyFont="1" applyFill="1" applyBorder="1" applyAlignment="1" applyProtection="1">
      <alignment horizontal="left" vertical="center" wrapText="1"/>
    </xf>
    <xf numFmtId="0" fontId="19" fillId="41" borderId="40" xfId="547" applyFont="1" applyFill="1" applyBorder="1" applyAlignment="1" applyProtection="1">
      <alignment horizontal="left" vertical="center" wrapText="1"/>
    </xf>
    <xf numFmtId="0" fontId="19" fillId="41" borderId="41" xfId="547" applyFont="1" applyFill="1" applyBorder="1" applyAlignment="1" applyProtection="1">
      <alignment horizontal="left" vertical="center" wrapText="1"/>
    </xf>
    <xf numFmtId="49" fontId="11" fillId="17" borderId="39" xfId="547" applyNumberFormat="1" applyFont="1" applyFill="1" applyBorder="1" applyAlignment="1" applyProtection="1">
      <alignment horizontal="left" vertical="center" wrapText="1"/>
      <protection locked="0"/>
    </xf>
    <xf numFmtId="49" fontId="11" fillId="17" borderId="40" xfId="547" applyNumberFormat="1" applyFont="1" applyFill="1" applyBorder="1" applyAlignment="1" applyProtection="1">
      <alignment horizontal="left" vertical="center" wrapText="1"/>
      <protection locked="0"/>
    </xf>
    <xf numFmtId="49" fontId="11" fillId="17" borderId="41" xfId="547" applyNumberFormat="1" applyFont="1" applyFill="1" applyBorder="1" applyAlignment="1" applyProtection="1">
      <alignment horizontal="left" vertical="center" wrapText="1"/>
      <protection locked="0"/>
    </xf>
    <xf numFmtId="0" fontId="22" fillId="14" borderId="0" xfId="547" applyFont="1" applyFill="1" applyBorder="1" applyAlignment="1" applyProtection="1">
      <alignment horizontal="center" vertical="center"/>
      <protection locked="0"/>
    </xf>
    <xf numFmtId="0" fontId="19" fillId="14" borderId="0" xfId="547" applyFont="1" applyFill="1" applyBorder="1" applyAlignment="1" applyProtection="1">
      <alignment horizontal="center" vertical="center"/>
      <protection locked="0"/>
    </xf>
    <xf numFmtId="0" fontId="2" fillId="2" borderId="0" xfId="0" applyNumberFormat="1" applyFont="1" applyFill="1" applyAlignment="1">
      <alignment horizontal="center" vertical="center"/>
    </xf>
    <xf numFmtId="0" fontId="9" fillId="2" borderId="0" xfId="0" applyNumberFormat="1" applyFont="1" applyFill="1" applyAlignment="1">
      <alignment horizontal="center" vertical="center"/>
    </xf>
    <xf numFmtId="0" fontId="108" fillId="0" borderId="0" xfId="469" applyFont="1" applyAlignment="1">
      <alignment horizontal="center" vertical="center" wrapText="1"/>
    </xf>
    <xf numFmtId="0" fontId="104" fillId="6" borderId="2" xfId="469" applyFont="1" applyFill="1" applyBorder="1" applyAlignment="1">
      <alignment vertical="center"/>
    </xf>
    <xf numFmtId="0" fontId="104" fillId="6" borderId="5" xfId="469" applyFont="1" applyFill="1" applyBorder="1" applyAlignment="1">
      <alignment vertical="center"/>
    </xf>
    <xf numFmtId="0" fontId="104" fillId="6" borderId="4" xfId="469" applyFont="1" applyFill="1" applyBorder="1" applyAlignment="1">
      <alignment vertical="center"/>
    </xf>
    <xf numFmtId="218" fontId="104" fillId="6" borderId="43" xfId="469" applyNumberFormat="1" applyFont="1" applyFill="1" applyBorder="1" applyAlignment="1">
      <alignment horizontal="center" vertical="center"/>
    </xf>
    <xf numFmtId="218" fontId="104" fillId="6" borderId="44" xfId="469" applyNumberFormat="1" applyFont="1" applyFill="1" applyBorder="1" applyAlignment="1">
      <alignment horizontal="center" vertical="center"/>
    </xf>
    <xf numFmtId="0" fontId="104" fillId="6" borderId="43" xfId="469" applyFont="1" applyFill="1" applyBorder="1" applyAlignment="1">
      <alignment horizontal="center" vertical="center"/>
    </xf>
    <xf numFmtId="0" fontId="104" fillId="6" borderId="44" xfId="469" applyFont="1" applyFill="1" applyBorder="1" applyAlignment="1">
      <alignment horizontal="center" vertical="center"/>
    </xf>
    <xf numFmtId="0" fontId="104" fillId="6" borderId="2" xfId="469" applyFont="1" applyFill="1" applyBorder="1" applyAlignment="1">
      <alignment horizontal="center" vertical="center"/>
    </xf>
    <xf numFmtId="0" fontId="104" fillId="6" borderId="4" xfId="469" applyFont="1" applyFill="1" applyBorder="1" applyAlignment="1">
      <alignment horizontal="center" vertical="center"/>
    </xf>
    <xf numFmtId="0" fontId="104" fillId="6" borderId="3" xfId="469" applyFont="1" applyFill="1" applyBorder="1" applyAlignment="1">
      <alignment vertical="center"/>
    </xf>
    <xf numFmtId="0" fontId="104" fillId="6" borderId="5" xfId="469" applyFont="1" applyFill="1" applyBorder="1" applyAlignment="1">
      <alignment horizontal="center" vertical="center"/>
    </xf>
    <xf numFmtId="0" fontId="104" fillId="6" borderId="3" xfId="469" applyFont="1" applyFill="1" applyBorder="1" applyAlignment="1">
      <alignment vertical="center" wrapText="1"/>
    </xf>
    <xf numFmtId="0" fontId="10" fillId="6" borderId="2" xfId="469" applyFont="1" applyFill="1" applyBorder="1" applyAlignment="1">
      <alignment vertical="center"/>
    </xf>
    <xf numFmtId="0" fontId="10" fillId="6" borderId="5" xfId="469" applyFont="1" applyFill="1" applyBorder="1" applyAlignment="1">
      <alignment vertical="center"/>
    </xf>
    <xf numFmtId="0" fontId="10" fillId="6" borderId="4" xfId="469" applyFont="1" applyFill="1" applyBorder="1" applyAlignment="1">
      <alignment vertical="center"/>
    </xf>
    <xf numFmtId="0" fontId="105" fillId="7" borderId="2" xfId="469" applyFont="1" applyFill="1" applyBorder="1" applyAlignment="1">
      <alignment vertical="center"/>
    </xf>
    <xf numFmtId="0" fontId="105" fillId="7" borderId="5" xfId="469" applyFont="1" applyFill="1" applyBorder="1" applyAlignment="1">
      <alignment vertical="center"/>
    </xf>
    <xf numFmtId="0" fontId="105" fillId="7" borderId="4" xfId="469" applyFont="1" applyFill="1" applyBorder="1" applyAlignment="1">
      <alignment vertical="center"/>
    </xf>
    <xf numFmtId="0" fontId="105" fillId="7" borderId="3" xfId="469" applyFont="1" applyFill="1" applyBorder="1" applyAlignment="1">
      <alignment vertical="center"/>
    </xf>
    <xf numFmtId="218" fontId="105" fillId="7" borderId="3" xfId="469" applyNumberFormat="1" applyFont="1" applyFill="1" applyBorder="1" applyAlignment="1">
      <alignment vertical="center" wrapText="1"/>
    </xf>
    <xf numFmtId="0" fontId="104" fillId="6" borderId="2" xfId="469" applyFont="1" applyFill="1" applyBorder="1" applyAlignment="1">
      <alignment vertical="center" wrapText="1"/>
    </xf>
    <xf numFmtId="0" fontId="104" fillId="6" borderId="5" xfId="469" applyFont="1" applyFill="1" applyBorder="1" applyAlignment="1">
      <alignment vertical="center" wrapText="1"/>
    </xf>
    <xf numFmtId="0" fontId="104" fillId="6" borderId="4" xfId="469" applyFont="1" applyFill="1" applyBorder="1" applyAlignment="1">
      <alignment vertical="center" wrapText="1"/>
    </xf>
    <xf numFmtId="218" fontId="105" fillId="7" borderId="3" xfId="469" applyNumberFormat="1" applyFont="1" applyFill="1" applyBorder="1" applyAlignment="1">
      <alignment vertical="center"/>
    </xf>
    <xf numFmtId="218" fontId="105" fillId="7" borderId="2" xfId="469" applyNumberFormat="1" applyFont="1" applyFill="1" applyBorder="1" applyAlignment="1">
      <alignment vertical="center"/>
    </xf>
    <xf numFmtId="218" fontId="105" fillId="7" borderId="5" xfId="469" applyNumberFormat="1" applyFont="1" applyFill="1" applyBorder="1" applyAlignment="1">
      <alignment vertical="center"/>
    </xf>
    <xf numFmtId="218" fontId="105" fillId="7" borderId="4" xfId="469" applyNumberFormat="1" applyFont="1" applyFill="1" applyBorder="1" applyAlignment="1">
      <alignment vertical="center"/>
    </xf>
    <xf numFmtId="0" fontId="2" fillId="2" borderId="0" xfId="0" applyNumberFormat="1" applyFont="1" applyFill="1" applyAlignment="1">
      <alignment horizontal="center" vertical="center" wrapText="1"/>
    </xf>
  </cellXfs>
  <cellStyles count="555">
    <cellStyle name="_x0004_" xfId="79"/>
    <cellStyle name=" 3]_x000d_ Zoomed=1_x000d_ Row=128_x000d_ Column=101_x000d_ Height=300_x000d_ Width=301_x000d_ FontName=System_x000d_ FontStyle=1_x000d_ FontSize=12_x000d_ PrtFontNa" xfId="45"/>
    <cellStyle name="??" xfId="82"/>
    <cellStyle name="?? [0]" xfId="84"/>
    <cellStyle name="??_0N-HANDLING " xfId="37"/>
    <cellStyle name="_~0615594" xfId="55"/>
    <cellStyle name="_2002 SFHTG intermediate holding consol" xfId="59"/>
    <cellStyle name="_2002 SFHTG intermediate holding consol_A8-520_Canon finetech_PM TE SAD_2009" xfId="12"/>
    <cellStyle name="_2002 SFHTG intermediate holding consol_Prefinal visit" xfId="26"/>
    <cellStyle name="_2002 SFHTG intermediate holding consol_Prefinal visit_A8-520_Canon finetech_PM TE SAD_2009" xfId="85"/>
    <cellStyle name="_2002 SFHTG intermediate holding consol_Prefinal visit_Book3" xfId="86"/>
    <cellStyle name="_2002 SFHTG intermediate holding consol_Prefinal visit_Book3_A8-520_Canon finetech_PM TE SAD_2009" xfId="14"/>
    <cellStyle name="_2002 SFHTG intermediate holding consol_Prefinal visit_Time table and Staffing_NISU" xfId="88"/>
    <cellStyle name="_2002 SFHTG intermediate holding consol_Prefinal visit_Time table and Staffing_NISU_A8-520_Canon finetech_PM TE SAD_2009" xfId="2"/>
    <cellStyle name="_2002 SFHTG intermediate holding consol_Prefinal visit_TPE handouts_2006" xfId="62"/>
    <cellStyle name="_2002 SFHTG intermediate holding consol_Prefinal visit_TPE handouts_2006_A8-520_Canon finetech_PM TE SAD_2009" xfId="89"/>
    <cellStyle name="_A8-110 Budget template and booking request form(new company)" xfId="74"/>
    <cellStyle name="_A8-520_Canon finetech_PM TE SAD_2009" xfId="91"/>
    <cellStyle name="_MI Movement" xfId="93"/>
    <cellStyle name="_MI Movement_Linda" xfId="43"/>
    <cellStyle name="_NISU ASM_appendix II Multi-location Scope Allocation" xfId="95"/>
    <cellStyle name="_NISU ASM_appendix II Multi-location Scope Allocation_A8-520_Canon finetech_PM TE SAD_2009" xfId="96"/>
    <cellStyle name="_NISU ASM_appendix II Multi-location Scope Allocation_Prefinal visit" xfId="98"/>
    <cellStyle name="_NISU ASM_appendix II Multi-location Scope Allocation_Prefinal visit_A8-520_Canon finetech_PM TE SAD_2009" xfId="100"/>
    <cellStyle name="_NISU ASM_appendix II Multi-location Scope Allocation_Prefinal visit_Book3" xfId="101"/>
    <cellStyle name="_NISU ASM_appendix II Multi-location Scope Allocation_Prefinal visit_Book3_A8-520_Canon finetech_PM TE SAD_2009" xfId="105"/>
    <cellStyle name="_NISU ASM_appendix II Multi-location Scope Allocation_Prefinal visit_Time table and Staffing_NISU" xfId="106"/>
    <cellStyle name="_NISU ASM_appendix II Multi-location Scope Allocation_Prefinal visit_Time table and Staffing_NISU_A8-520_Canon finetech_PM TE SAD_2009" xfId="108"/>
    <cellStyle name="_NISU ASM_appendix II Multi-location Scope Allocation_Prefinal visit_TPE handouts_2006" xfId="110"/>
    <cellStyle name="_NISU ASM_appendix II Multi-location Scope Allocation_Prefinal visit_TPE handouts_2006_A8-520_Canon finetech_PM TE SAD_2009" xfId="111"/>
    <cellStyle name="_NISU_group structure,TE allocation,scope, CRA" xfId="113"/>
    <cellStyle name="_NISU_group structure,TE allocation,scope, CRA_A8-520_Canon finetech_PM TE SAD_2009" xfId="35"/>
    <cellStyle name="_PBC(2007P8)-G611 BS PL" xfId="114"/>
    <cellStyle name="_PBC(2007P8)-G611 BS PL 2" xfId="117"/>
    <cellStyle name="_Prefinal visit" xfId="118"/>
    <cellStyle name="_Prefinal visit_A8-520_Canon finetech_PM TE SAD_2009" xfId="119"/>
    <cellStyle name="_Prefinal visit_Book3" xfId="121"/>
    <cellStyle name="_Prefinal visit_Book3_A8-520_Canon finetech_PM TE SAD_2009" xfId="122"/>
    <cellStyle name="_Prefinal visit_Time table and Staffing_NISU" xfId="123"/>
    <cellStyle name="_Prefinal visit_Time table and Staffing_NISU_A8-520_Canon finetech_PM TE SAD_2009" xfId="124"/>
    <cellStyle name="_Prefinal visit_TPE handouts_2006" xfId="125"/>
    <cellStyle name="_Prefinal visit_TPE handouts_2006_A8-520_Canon finetech_PM TE SAD_2009" xfId="130"/>
    <cellStyle name="_Table" xfId="131"/>
    <cellStyle name="_Team Planning Event Agenda-2 Oct" xfId="136"/>
    <cellStyle name="_存货" xfId="137"/>
    <cellStyle name="_多彩2007年度审计报表系统" xfId="138"/>
    <cellStyle name="_多彩2007年度审计报表系统 2" xfId="142"/>
    <cellStyle name="_多彩2007年度审计报表系统 2 2" xfId="145"/>
    <cellStyle name="_海螺进出口2006年新旧准则报表转换" xfId="147"/>
    <cellStyle name="_海螺进出口2006年新旧准则报表转换 2" xfId="150"/>
    <cellStyle name="_海螺进出口2006年新旧准则报表转换 2 2" xfId="152"/>
    <cellStyle name="_汉利2007年度审计报表系统" xfId="60"/>
    <cellStyle name="_汉利2007年度审计报表系统 2" xfId="48"/>
    <cellStyle name="_汉利2007年度审计报表系统 2 2" xfId="77"/>
    <cellStyle name="_汉欣2006年新旧准则报表转换" xfId="154"/>
    <cellStyle name="_汉欣2006年新旧准则报表转换 2" xfId="157"/>
    <cellStyle name="_汉欣2006年新旧准则报表转换 2 2" xfId="161"/>
    <cellStyle name="_汉欣2007年审计底稿－林烨" xfId="162"/>
    <cellStyle name="_汉亚2007年度审计报表系统" xfId="9"/>
    <cellStyle name="_汉亚2007年度审计报表系统 2" xfId="163"/>
    <cellStyle name="_汉亚2007年度审计报表系统 2 2" xfId="166"/>
    <cellStyle name="_汉亚2007年审计底稿－林烨" xfId="38"/>
    <cellStyle name="_兆旺底稿2006" xfId="171"/>
    <cellStyle name="0" xfId="71"/>
    <cellStyle name="0%" xfId="29"/>
    <cellStyle name="0,0_x000d_ NA_x000d_ " xfId="172"/>
    <cellStyle name="0.0" xfId="173"/>
    <cellStyle name="0.0%" xfId="57"/>
    <cellStyle name="0.00%" xfId="176"/>
    <cellStyle name="0;0;" xfId="179"/>
    <cellStyle name="00" xfId="180"/>
    <cellStyle name="00 2" xfId="181"/>
    <cellStyle name="00 2 2" xfId="183"/>
    <cellStyle name="20% - 强调文字颜色 1 2" xfId="184"/>
    <cellStyle name="20% - 强调文字颜色 1 2 2" xfId="186"/>
    <cellStyle name="20% - 强调文字颜色 2 2" xfId="146"/>
    <cellStyle name="20% - 强调文字颜色 2 2 2" xfId="148"/>
    <cellStyle name="20% - 强调文字颜色 3 2" xfId="188"/>
    <cellStyle name="20% - 强调文字颜色 3 2 2" xfId="190"/>
    <cellStyle name="20% - 强调文字颜色 4 2" xfId="133"/>
    <cellStyle name="20% - 强调文字颜色 4 2 2" xfId="64"/>
    <cellStyle name="20% - 强调文字颜色 5 2" xfId="193"/>
    <cellStyle name="20% - 强调文字颜色 5 2 2" xfId="194"/>
    <cellStyle name="20% - 强调文字颜色 6 2" xfId="197"/>
    <cellStyle name="20% - 强调文字颜色 6 2 2" xfId="177"/>
    <cellStyle name="³£¹æ_0012A3" xfId="198"/>
    <cellStyle name="40% - 强调文字颜色 1 2" xfId="199"/>
    <cellStyle name="40% - 强调文字颜色 1 2 2" xfId="200"/>
    <cellStyle name="40% - 强调文字颜色 2 2" xfId="47"/>
    <cellStyle name="40% - 强调文字颜色 2 2 2" xfId="202"/>
    <cellStyle name="40% - 强调文字颜色 3 2" xfId="203"/>
    <cellStyle name="40% - 强调文字颜色 3 2 2" xfId="206"/>
    <cellStyle name="40% - 强调文字颜色 4 2" xfId="39"/>
    <cellStyle name="40% - 强调文字颜色 4 2 2" xfId="209"/>
    <cellStyle name="40% - 强调文字颜色 5 2" xfId="210"/>
    <cellStyle name="40% - 强调文字颜色 5 2 2" xfId="212"/>
    <cellStyle name="40% - 强调文字颜色 6 2" xfId="213"/>
    <cellStyle name="40% - 强调文字颜色 6 2 2" xfId="214"/>
    <cellStyle name="60% - 强调文字颜色 1 2" xfId="135"/>
    <cellStyle name="60% - 强调文字颜色 2 2" xfId="215"/>
    <cellStyle name="60% - 强调文字颜色 3 2" xfId="217"/>
    <cellStyle name="60% - 强调文字颜色 4 2" xfId="218"/>
    <cellStyle name="60% - 强调文字颜色 5 2" xfId="221"/>
    <cellStyle name="60% - 强调文字颜色 6 2" xfId="222"/>
    <cellStyle name="ÆÕÍ¨_98-02" xfId="223"/>
    <cellStyle name="args.style" xfId="3"/>
    <cellStyle name="Blue" xfId="28"/>
    <cellStyle name="Ç§·ÖÎ»[0]_98-02" xfId="225"/>
    <cellStyle name="Ç§·ÖÎ»_98-02" xfId="226"/>
    <cellStyle name="Ç§Î»[0]_pldt" xfId="178"/>
    <cellStyle name="Ç§Î»_pldt" xfId="112"/>
    <cellStyle name="Ç§Î»·Ö¸ô[0]_0012A3" xfId="227"/>
    <cellStyle name="Ç§Î»·Ö¸ô_0012A3" xfId="102"/>
    <cellStyle name="Calc Currency (0)" xfId="229"/>
    <cellStyle name="Calc Currency (0) 2" xfId="230"/>
    <cellStyle name="Calc Currency (0) 2 2" xfId="231"/>
    <cellStyle name="Calc Currency (0) 3" xfId="233"/>
    <cellStyle name="Calc Currency (0) 3 2" xfId="235"/>
    <cellStyle name="Calc Currency (2)" xfId="236"/>
    <cellStyle name="Calc Percent (0)" xfId="237"/>
    <cellStyle name="Calc Percent (1)" xfId="8"/>
    <cellStyle name="Calc Percent (2)" xfId="238"/>
    <cellStyle name="Calc Units (0)" xfId="23"/>
    <cellStyle name="Calc Units (1)" xfId="201"/>
    <cellStyle name="Calc Units (2)" xfId="240"/>
    <cellStyle name="category" xfId="241"/>
    <cellStyle name="Col Heads" xfId="244"/>
    <cellStyle name="Column_Title" xfId="247"/>
    <cellStyle name="Comma  - Style1" xfId="250"/>
    <cellStyle name="Comma  - Style2" xfId="252"/>
    <cellStyle name="Comma  - Style3" xfId="243"/>
    <cellStyle name="Comma  - Style4" xfId="253"/>
    <cellStyle name="Comma  - Style5" xfId="254"/>
    <cellStyle name="Comma  - Style6" xfId="257"/>
    <cellStyle name="Comma  - Style7" xfId="258"/>
    <cellStyle name="Comma  - Style8" xfId="260"/>
    <cellStyle name="Comma [0]_ SG&amp;A Bridge " xfId="261"/>
    <cellStyle name="Comma [00]" xfId="264"/>
    <cellStyle name="Comma 0" xfId="32"/>
    <cellStyle name="Comma 2" xfId="20"/>
    <cellStyle name="comma zerodec" xfId="266"/>
    <cellStyle name="comma zerodec 2" xfId="269"/>
    <cellStyle name="comma zerodec 3" xfId="270"/>
    <cellStyle name="Comma,0" xfId="271"/>
    <cellStyle name="Comma,1" xfId="272"/>
    <cellStyle name="Comma,2" xfId="275"/>
    <cellStyle name="Comma_ SG&amp;A Bridge " xfId="276"/>
    <cellStyle name="Comma0" xfId="279"/>
    <cellStyle name="Copied" xfId="280"/>
    <cellStyle name="COST1" xfId="282"/>
    <cellStyle name="Currency [0]_ SG&amp;A Bridge " xfId="256"/>
    <cellStyle name="Currency [00]" xfId="284"/>
    <cellStyle name="Currency 0" xfId="286"/>
    <cellStyle name="Currency 2" xfId="87"/>
    <cellStyle name="Currency,0" xfId="288"/>
    <cellStyle name="Currency,2" xfId="289"/>
    <cellStyle name="Currency_ SG&amp;A Bridge " xfId="290"/>
    <cellStyle name="Currency1" xfId="292"/>
    <cellStyle name="Currency1 2" xfId="294"/>
    <cellStyle name="Currency1 2 2" xfId="295"/>
    <cellStyle name="Currency1 3" xfId="297"/>
    <cellStyle name="Date" xfId="278"/>
    <cellStyle name="Date 2" xfId="299"/>
    <cellStyle name="Date Aligned" xfId="301"/>
    <cellStyle name="Date Short" xfId="103"/>
    <cellStyle name="Date_2007修订版" xfId="104"/>
    <cellStyle name="Datum" xfId="302"/>
    <cellStyle name="Dezimal (4)" xfId="305"/>
    <cellStyle name="Dezimal (6)" xfId="151"/>
    <cellStyle name="Dezimal [0]_laroux" xfId="306"/>
    <cellStyle name="Dezimal_EPLANJ4" xfId="309"/>
    <cellStyle name="Dollar (zero dec)" xfId="310"/>
    <cellStyle name="Dollar (zero dec) 2" xfId="61"/>
    <cellStyle name="Dollar (zero dec) 2 2" xfId="49"/>
    <cellStyle name="Dollar (zero dec) 3" xfId="312"/>
    <cellStyle name="Dotted Line" xfId="204"/>
    <cellStyle name="E&amp;Y House" xfId="314"/>
    <cellStyle name="Enter Currency (0)" xfId="315"/>
    <cellStyle name="Enter Currency (2)" xfId="143"/>
    <cellStyle name="Enter Units (0)" xfId="44"/>
    <cellStyle name="Enter Units (1)" xfId="318"/>
    <cellStyle name="Enter Units (2)" xfId="319"/>
    <cellStyle name="Entered" xfId="19"/>
    <cellStyle name="entry box" xfId="320"/>
    <cellStyle name="Euro" xfId="298"/>
    <cellStyle name="Euro 2" xfId="322"/>
    <cellStyle name="F2" xfId="70"/>
    <cellStyle name="F3" xfId="75"/>
    <cellStyle name="F4" xfId="324"/>
    <cellStyle name="F5" xfId="239"/>
    <cellStyle name="F6" xfId="325"/>
    <cellStyle name="F7" xfId="326"/>
    <cellStyle name="F8" xfId="187"/>
    <cellStyle name="Fixed" xfId="328"/>
    <cellStyle name="Fixed 2" xfId="323"/>
    <cellStyle name="Footnote" xfId="329"/>
    <cellStyle name="Gary Text" xfId="164"/>
    <cellStyle name="Grey" xfId="245"/>
    <cellStyle name="Hard Percent" xfId="13"/>
    <cellStyle name="Header" xfId="330"/>
    <cellStyle name="Header1" xfId="333"/>
    <cellStyle name="Header2" xfId="169"/>
    <cellStyle name="Heading 2" xfId="550"/>
    <cellStyle name="Heading 3" xfId="551"/>
    <cellStyle name="Heading1" xfId="335"/>
    <cellStyle name="HEADING1 2" xfId="129"/>
    <cellStyle name="Heading2" xfId="337"/>
    <cellStyle name="HEADING2 2" xfId="338"/>
    <cellStyle name="Hide_zeros" xfId="339"/>
    <cellStyle name="Hyperlink_A8-210_Canon Team Planning Meeting_5 Nov 08" xfId="341"/>
    <cellStyle name="Input [yellow]" xfId="344"/>
    <cellStyle name="Input Cells" xfId="345"/>
    <cellStyle name="Input0" xfId="4"/>
    <cellStyle name="InputNormal" xfId="346"/>
    <cellStyle name="InputPercent1" xfId="347"/>
    <cellStyle name="Link Currency (0)" xfId="348"/>
    <cellStyle name="Link Currency (2)" xfId="349"/>
    <cellStyle name="Link Units (0)" xfId="54"/>
    <cellStyle name="Link Units (1)" xfId="41"/>
    <cellStyle name="Link Units (2)" xfId="350"/>
    <cellStyle name="Linked Cells" xfId="351"/>
    <cellStyle name="Migliaia (0)_S10" xfId="352"/>
    <cellStyle name="Migliaia_S10" xfId="355"/>
    <cellStyle name="Milliers [0]_!!!GO" xfId="358"/>
    <cellStyle name="Milliers_!!!GO" xfId="251"/>
    <cellStyle name="Model" xfId="362"/>
    <cellStyle name="Monétaire [0]_!!!GO" xfId="364"/>
    <cellStyle name="Monétaire_!!!GO" xfId="365"/>
    <cellStyle name="Multiple" xfId="367"/>
    <cellStyle name="New Times Roman" xfId="368"/>
    <cellStyle name="no dec" xfId="369"/>
    <cellStyle name="Norm੎੎" xfId="370"/>
    <cellStyle name="Normal - Style1" xfId="371"/>
    <cellStyle name="Normal - Style1 2" xfId="372"/>
    <cellStyle name="Normal - Style1 2 2" xfId="373"/>
    <cellStyle name="Normal_ SG&amp;A Bridge " xfId="375"/>
    <cellStyle name="NormalCurrency" xfId="377"/>
    <cellStyle name="Normale_S10" xfId="379"/>
    <cellStyle name="Normalny_Arkusz1" xfId="5"/>
    <cellStyle name="note entry" xfId="380"/>
    <cellStyle name="Œ…‹æØ‚è [0.00]_Region Orders (2)" xfId="381"/>
    <cellStyle name="Œ…‹æØ‚è_Region Orders (2)" xfId="16"/>
    <cellStyle name="Page Number" xfId="242"/>
    <cellStyle name="parameter entry" xfId="382"/>
    <cellStyle name="per.style" xfId="385"/>
    <cellStyle name="Percent [0]" xfId="386"/>
    <cellStyle name="Percent [00]" xfId="36"/>
    <cellStyle name="Percent [2]" xfId="387"/>
    <cellStyle name="Percent_#6 Temps &amp; Contractors" xfId="390"/>
    <cellStyle name="Percent1" xfId="376"/>
    <cellStyle name="Pink" xfId="211"/>
    <cellStyle name="Prefilled" xfId="392"/>
    <cellStyle name="PrePop Currency (0)" xfId="393"/>
    <cellStyle name="PrePop Currency (2)" xfId="394"/>
    <cellStyle name="PrePop Units (0)" xfId="273"/>
    <cellStyle name="PrePop Units (1)" xfId="18"/>
    <cellStyle name="PrePop Units (2)" xfId="396"/>
    <cellStyle name="pricing" xfId="340"/>
    <cellStyle name="PSChar" xfId="66"/>
    <cellStyle name="pwstyle" xfId="397"/>
    <cellStyle name="RevList" xfId="398"/>
    <cellStyle name="row_def_array" xfId="15"/>
    <cellStyle name="SAPBEXaggData" xfId="399"/>
    <cellStyle name="SAPBEXaggDataEmph" xfId="317"/>
    <cellStyle name="SAPBEXaggItem" xfId="69"/>
    <cellStyle name="SAPBEXaggItemX" xfId="406"/>
    <cellStyle name="SAPBEXchaText" xfId="407"/>
    <cellStyle name="SAPBEXexcBad7" xfId="58"/>
    <cellStyle name="SAPBEXexcBad8" xfId="311"/>
    <cellStyle name="SAPBEXexcBad9" xfId="267"/>
    <cellStyle name="SAPBEXexcCritical4" xfId="262"/>
    <cellStyle name="SAPBEXexcCritical5" xfId="115"/>
    <cellStyle name="SAPBEXexcCritical6" xfId="395"/>
    <cellStyle name="SAPBEXexcGood1" xfId="409"/>
    <cellStyle name="SAPBEXexcGood2" xfId="141"/>
    <cellStyle name="SAPBEXexcGood3" xfId="411"/>
    <cellStyle name="SAPBEXfilterDrill" xfId="94"/>
    <cellStyle name="SAPBEXfilterItem" xfId="413"/>
    <cellStyle name="SAPBEXfilterText" xfId="414"/>
    <cellStyle name="SAPBEXformats" xfId="415"/>
    <cellStyle name="SAPBEXheaderItem" xfId="416"/>
    <cellStyle name="SAPBEXheaderText" xfId="418"/>
    <cellStyle name="SAPBEXHLevel0" xfId="224"/>
    <cellStyle name="SAPBEXHLevel0X" xfId="420"/>
    <cellStyle name="SAPBEXHLevel1" xfId="421"/>
    <cellStyle name="SAPBEXHLevel1X" xfId="205"/>
    <cellStyle name="SAPBEXHLevel2" xfId="422"/>
    <cellStyle name="SAPBEXHLevel2X" xfId="423"/>
    <cellStyle name="SAPBEXHLevel3" xfId="195"/>
    <cellStyle name="SAPBEXHLevel3X" xfId="72"/>
    <cellStyle name="SAPBEXresData" xfId="46"/>
    <cellStyle name="SAPBEXresDataEmph" xfId="424"/>
    <cellStyle name="SAPBEXresItem" xfId="1"/>
    <cellStyle name="SAPBEXresItemX" xfId="281"/>
    <cellStyle name="SAPBEXstdData" xfId="401"/>
    <cellStyle name="SAPBEXstdDataEmph" xfId="316"/>
    <cellStyle name="SAPBEXstdItem" xfId="67"/>
    <cellStyle name="SAPBEXstdItemX" xfId="403"/>
    <cellStyle name="SAPBEXtitle" xfId="361"/>
    <cellStyle name="SAPBEXundefined" xfId="426"/>
    <cellStyle name="SAPOutput" xfId="428"/>
    <cellStyle name="SingleLineAcctgn" xfId="83"/>
    <cellStyle name="SingleLineAcctgn 2" xfId="429"/>
    <cellStyle name="SingleLineAcctgn 3" xfId="430"/>
    <cellStyle name="Standard_Balance Sheet" xfId="431"/>
    <cellStyle name="StandardInput" xfId="432"/>
    <cellStyle name="style" xfId="97"/>
    <cellStyle name="Style 1" xfId="80"/>
    <cellStyle name="style1" xfId="120"/>
    <cellStyle name="style2" xfId="433"/>
    <cellStyle name="subhead" xfId="434"/>
    <cellStyle name="Subtotal" xfId="436"/>
    <cellStyle name="Table Head" xfId="53"/>
    <cellStyle name="Table Head Aligned" xfId="228"/>
    <cellStyle name="Table Head Blue" xfId="437"/>
    <cellStyle name="Table Head Green" xfId="22"/>
    <cellStyle name="Table Title" xfId="438"/>
    <cellStyle name="Table Units" xfId="439"/>
    <cellStyle name="Text Indent A" xfId="128"/>
    <cellStyle name="Text Indent B" xfId="441"/>
    <cellStyle name="Text Indent C" xfId="442"/>
    <cellStyle name="Total" xfId="552"/>
    <cellStyle name="Total 2" xfId="443"/>
    <cellStyle name="Tusental (0)_pldt" xfId="126"/>
    <cellStyle name="Tusental_pldt" xfId="445"/>
    <cellStyle name="Valuta (0)_pldt" xfId="446"/>
    <cellStyle name="Valuta_pldt" xfId="447"/>
    <cellStyle name="Währung [0]_SUWPRÜ94" xfId="448"/>
    <cellStyle name="Währung_EPLANJ4" xfId="366"/>
    <cellStyle name="W鋒rung [0]_laroux" xfId="419"/>
    <cellStyle name="W鋒rung_laroux" xfId="304"/>
    <cellStyle name="_laroux" xfId="191"/>
    <cellStyle name="だ_laroux" xfId="356"/>
    <cellStyle name="籵_laroux" xfId="220"/>
    <cellStyle name="煦弇[0]_laroux" xfId="149"/>
    <cellStyle name="煦弇_laroux" xfId="73"/>
    <cellStyle name="弇[0]_laroux" xfId="65"/>
    <cellStyle name="弇_laroux" xfId="449"/>
    <cellStyle name="弇煦路[0]_050978" xfId="451"/>
    <cellStyle name="弇煦路_050978" xfId="189"/>
    <cellStyle name="百分比 2" xfId="139"/>
    <cellStyle name="百分比 2 2" xfId="144"/>
    <cellStyle name="百分比 2 3" xfId="452"/>
    <cellStyle name="百分比 2 3 2" xfId="287"/>
    <cellStyle name="百分比 2 3 3" xfId="327"/>
    <cellStyle name="百分比 2 4" xfId="283"/>
    <cellStyle name="百分比 3" xfId="410"/>
    <cellStyle name="百分比 3 2" xfId="99"/>
    <cellStyle name="百分比 3 2 2" xfId="440"/>
    <cellStyle name="百分比 3 3" xfId="107"/>
    <cellStyle name="百分比 3 3 2" xfId="453"/>
    <cellStyle name="百分比 3 3 3" xfId="454"/>
    <cellStyle name="百分比 3 4" xfId="455"/>
    <cellStyle name="百分比 4" xfId="27"/>
    <cellStyle name="百分比 4 2" xfId="174"/>
    <cellStyle name="百分比 4 2 2" xfId="127"/>
    <cellStyle name="百分比 5" xfId="33"/>
    <cellStyle name="百分比 5 2" xfId="248"/>
    <cellStyle name="百分比 6" xfId="34"/>
    <cellStyle name="百分比 6 2" xfId="353"/>
    <cellStyle name="百分比 7" xfId="21"/>
    <cellStyle name="百分比 8" xfId="10"/>
    <cellStyle name="捠壿 [0.00]_PRODUCT DETAIL Q1" xfId="456"/>
    <cellStyle name="捠壿_PRODUCT DETAIL Q1" xfId="457"/>
    <cellStyle name="閉撰蟈諉" xfId="51"/>
    <cellStyle name="标题 1 2" xfId="175"/>
    <cellStyle name="标题 2 2" xfId="249"/>
    <cellStyle name="标题 3 2" xfId="354"/>
    <cellStyle name="标题 4 2" xfId="459"/>
    <cellStyle name="标题 5" xfId="11"/>
    <cellStyle name="差 2" xfId="460"/>
    <cellStyle name="常?_1" xfId="303"/>
    <cellStyle name="常规" xfId="0" builtinId="0"/>
    <cellStyle name="常规 10" xfId="461"/>
    <cellStyle name="常规 10 2" xfId="462"/>
    <cellStyle name="常规 10 2 2" xfId="464"/>
    <cellStyle name="常规 11" xfId="465"/>
    <cellStyle name="常规 12" xfId="466"/>
    <cellStyle name="常规 12 2" xfId="109"/>
    <cellStyle name="常规 13" xfId="291"/>
    <cellStyle name="常规 13 2" xfId="293"/>
    <cellStyle name="常规 13 3" xfId="296"/>
    <cellStyle name="常规 14" xfId="467"/>
    <cellStyle name="常规 15" xfId="468"/>
    <cellStyle name="常规 16" xfId="469"/>
    <cellStyle name="常规 17" xfId="553"/>
    <cellStyle name="常规 2" xfId="232"/>
    <cellStyle name="常规 2 2" xfId="234"/>
    <cellStyle name="常规 2 2 2" xfId="554"/>
    <cellStyle name="常规 2 3" xfId="116"/>
    <cellStyle name="常规 2 3 2" xfId="470"/>
    <cellStyle name="常规 2 3 2 2" xfId="471"/>
    <cellStyle name="常规 2 3 2 3" xfId="185"/>
    <cellStyle name="常规 2 3 3" xfId="472"/>
    <cellStyle name="常规 2 4" xfId="384"/>
    <cellStyle name="常规 2 5" xfId="473"/>
    <cellStyle name="常规 2 5 2" xfId="474"/>
    <cellStyle name="常规 2 5 3" xfId="374"/>
    <cellStyle name="常规 2 6" xfId="182"/>
    <cellStyle name="常规 2 7" xfId="463"/>
    <cellStyle name="常规 27" xfId="425"/>
    <cellStyle name="常规 28" xfId="475"/>
    <cellStyle name="常规 29" xfId="307"/>
    <cellStyle name="常规 3" xfId="132"/>
    <cellStyle name="常规 3 2" xfId="63"/>
    <cellStyle name="常规 3 3" xfId="476"/>
    <cellStyle name="常规 3 4" xfId="477"/>
    <cellStyle name="常规 3 4 2" xfId="404"/>
    <cellStyle name="常规 30" xfId="383"/>
    <cellStyle name="常规 4" xfId="363"/>
    <cellStyle name="常规 4 2" xfId="478"/>
    <cellStyle name="常规 4 2 2" xfId="153"/>
    <cellStyle name="常规 4 2 2 2" xfId="155"/>
    <cellStyle name="常规 4 2 2 2 2" xfId="158"/>
    <cellStyle name="常规 4 2 3" xfId="479"/>
    <cellStyle name="常规 4 2 3 2" xfId="480"/>
    <cellStyle name="常规 4 3" xfId="482"/>
    <cellStyle name="常规 5" xfId="216"/>
    <cellStyle name="常规 5 2" xfId="24"/>
    <cellStyle name="常规 5 2 2" xfId="30"/>
    <cellStyle name="常规 5 2 2 2" xfId="246"/>
    <cellStyle name="常规 5 3" xfId="400"/>
    <cellStyle name="常规 6" xfId="17"/>
    <cellStyle name="常规 6 2" xfId="484"/>
    <cellStyle name="常规 6 2 2" xfId="389"/>
    <cellStyle name="常规 6 3" xfId="450"/>
    <cellStyle name="常规 7" xfId="417"/>
    <cellStyle name="常规 7 2" xfId="485"/>
    <cellStyle name="常规 8" xfId="487"/>
    <cellStyle name="常规 8 2" xfId="50"/>
    <cellStyle name="常规 8 3" xfId="547"/>
    <cellStyle name="常规 9" xfId="489"/>
    <cellStyle name="常规 9 2" xfId="490"/>
    <cellStyle name="超级链接_0106固定资产减值明细(提减值准备)" xfId="491"/>
    <cellStyle name="超链接 2" xfId="435"/>
    <cellStyle name="都寞_050978" xfId="78"/>
    <cellStyle name="分级显示行_1_Book1" xfId="159"/>
    <cellStyle name="好 2" xfId="321"/>
    <cellStyle name="后继超级链接_0106固定资产减值明细(提减值准备)" xfId="486"/>
    <cellStyle name="汇总 2" xfId="255"/>
    <cellStyle name="货币 2" xfId="277"/>
    <cellStyle name="货币 2 2" xfId="548"/>
    <cellStyle name="貨幣 [0]_1" xfId="285"/>
    <cellStyle name="貨幣_1" xfId="308"/>
    <cellStyle name="计算 2" xfId="7"/>
    <cellStyle name="检查单元格 2" xfId="207"/>
    <cellStyle name="解释性文本 2" xfId="492"/>
    <cellStyle name="警告文本 2" xfId="493"/>
    <cellStyle name="链接单元格 2" xfId="427"/>
    <cellStyle name="霓付 [0]_1202" xfId="481"/>
    <cellStyle name="霓付_1202" xfId="259"/>
    <cellStyle name="烹拳 [0]_1202" xfId="494"/>
    <cellStyle name="烹拳_1202" xfId="495"/>
    <cellStyle name="普通_ 白土" xfId="274"/>
    <cellStyle name="千分位[0]_ 白土" xfId="496"/>
    <cellStyle name="千分位_ 白土" xfId="331"/>
    <cellStyle name="千位[0]_ 预 付 帐 款" xfId="31"/>
    <cellStyle name="千位_ 预 付 帐 款" xfId="488"/>
    <cellStyle name="千位分隔 10" xfId="497"/>
    <cellStyle name="千位分隔 11" xfId="498"/>
    <cellStyle name="千位分隔 12" xfId="359"/>
    <cellStyle name="千位分隔 13" xfId="334"/>
    <cellStyle name="千位分隔 14" xfId="170"/>
    <cellStyle name="千位分隔 15" xfId="313"/>
    <cellStyle name="千位分隔 16" xfId="196"/>
    <cellStyle name="千位分隔 17" xfId="499"/>
    <cellStyle name="千位分隔 18" xfId="219"/>
    <cellStyle name="千位分隔 2" xfId="165"/>
    <cellStyle name="千位分隔 2 2" xfId="167"/>
    <cellStyle name="千位分隔 2 2 2" xfId="342"/>
    <cellStyle name="千位分隔 2 2 2 2" xfId="501"/>
    <cellStyle name="千位分隔 2 2 2 2 2" xfId="502"/>
    <cellStyle name="千位分隔 2 2 2 2 3" xfId="503"/>
    <cellStyle name="千位分隔 2 2 2 3" xfId="504"/>
    <cellStyle name="千位分隔 2 2 2 4" xfId="505"/>
    <cellStyle name="千位分隔 2 2 3" xfId="405"/>
    <cellStyle name="千位分隔 2 2 3 2" xfId="507"/>
    <cellStyle name="千位分隔 2 2 3 3" xfId="508"/>
    <cellStyle name="千位分隔 2 2 4" xfId="509"/>
    <cellStyle name="千位分隔 2 2 5" xfId="510"/>
    <cellStyle name="千位分隔 2 3" xfId="511"/>
    <cellStyle name="千位分隔 2 3 2" xfId="357"/>
    <cellStyle name="千位分隔 2 3 2 2" xfId="40"/>
    <cellStyle name="千位分隔 2 3 2 3" xfId="512"/>
    <cellStyle name="千位分隔 2 3 3" xfId="332"/>
    <cellStyle name="千位分隔 2 3 4" xfId="168"/>
    <cellStyle name="千位分隔 2 4" xfId="343"/>
    <cellStyle name="千位分隔 2 4 2" xfId="513"/>
    <cellStyle name="千位分隔 2 4 3" xfId="514"/>
    <cellStyle name="千位分隔 2 5" xfId="402"/>
    <cellStyle name="千位分隔 2 6" xfId="6"/>
    <cellStyle name="千位分隔 3" xfId="458"/>
    <cellStyle name="千位分隔 3 2" xfId="515"/>
    <cellStyle name="千位分隔 3 2 2" xfId="516"/>
    <cellStyle name="千位分隔 3 2 3" xfId="156"/>
    <cellStyle name="千位分隔 3 3" xfId="517"/>
    <cellStyle name="千位分隔 3 3 2" xfId="518"/>
    <cellStyle name="千位分隔 3 3 3" xfId="519"/>
    <cellStyle name="千位分隔 3 4" xfId="360"/>
    <cellStyle name="千位分隔 3 4 2" xfId="520"/>
    <cellStyle name="千位分隔 3 5" xfId="521"/>
    <cellStyle name="千位分隔 4" xfId="522"/>
    <cellStyle name="千位分隔 4 2" xfId="25"/>
    <cellStyle name="千位分隔 4 2 2" xfId="336"/>
    <cellStyle name="千位分隔 4 2 3" xfId="90"/>
    <cellStyle name="千位分隔 4 3" xfId="523"/>
    <cellStyle name="千位分隔 4 4" xfId="500"/>
    <cellStyle name="千位分隔 4 5" xfId="549"/>
    <cellStyle name="千位分隔 5" xfId="208"/>
    <cellStyle name="千位分隔 5 2" xfId="524"/>
    <cellStyle name="千位分隔 5 2 2" xfId="525"/>
    <cellStyle name="千位分隔 5 2 3" xfId="160"/>
    <cellStyle name="千位分隔 5 3" xfId="526"/>
    <cellStyle name="千位分隔 5 4" xfId="506"/>
    <cellStyle name="千位分隔 6" xfId="527"/>
    <cellStyle name="千位分隔 6 2" xfId="52"/>
    <cellStyle name="千位分隔 6 3" xfId="42"/>
    <cellStyle name="千位分隔 7" xfId="528"/>
    <cellStyle name="千位分隔 7 2" xfId="529"/>
    <cellStyle name="千位分隔 7 3" xfId="530"/>
    <cellStyle name="千位分隔 8" xfId="531"/>
    <cellStyle name="千位分隔 9" xfId="532"/>
    <cellStyle name="千位分隔 9 2" xfId="408"/>
    <cellStyle name="千位分隔 9 3" xfId="140"/>
    <cellStyle name="千位分隔[0] 2" xfId="533"/>
    <cellStyle name="千位分隔[0] 2 2" xfId="300"/>
    <cellStyle name="钎霖_(沥焊何巩)岿喊牢盔拌裙" xfId="534"/>
    <cellStyle name="强调文字颜色 1 2" xfId="535"/>
    <cellStyle name="强调文字颜色 2 2" xfId="378"/>
    <cellStyle name="强调文字颜色 3 2" xfId="536"/>
    <cellStyle name="强调文字颜色 4 2" xfId="537"/>
    <cellStyle name="强调文字颜色 5 2" xfId="412"/>
    <cellStyle name="强调文字颜色 6 2" xfId="538"/>
    <cellStyle name="适中 2" xfId="76"/>
    <cellStyle name="输出 2" xfId="56"/>
    <cellStyle name="输入 2" xfId="539"/>
    <cellStyle name="样式 1" xfId="391"/>
    <cellStyle name="样式 1 2" xfId="263"/>
    <cellStyle name="样式 1 3" xfId="540"/>
    <cellStyle name="样式 1 4" xfId="541"/>
    <cellStyle name="一般_1" xfId="92"/>
    <cellStyle name="億啟[0]_050978" xfId="542"/>
    <cellStyle name="億啟_050978" xfId="268"/>
    <cellStyle name="昗弨_BOOKSHIP" xfId="68"/>
    <cellStyle name="寘嬫愗傝 [0.00]_PRODUCT DETAIL Q1" xfId="81"/>
    <cellStyle name="寘嬫愗傝_PRODUCT DETAIL Q1" xfId="543"/>
    <cellStyle name="注释 2" xfId="483"/>
    <cellStyle name="注释 2 2" xfId="388"/>
    <cellStyle name="綴樟閉撰蟈諉" xfId="544"/>
    <cellStyle name="资产" xfId="545"/>
    <cellStyle name="콤마 [0]_BOILER-CO1" xfId="134"/>
    <cellStyle name="콤마_BOILER-CO1" xfId="192"/>
    <cellStyle name="통화 [0]_BOILER-CO1" xfId="546"/>
    <cellStyle name="통화_BOILER-CO1" xfId="265"/>
    <cellStyle name="표준_0N-HANDLING " xfId="444"/>
  </cellStyles>
  <dxfs count="268">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defaultPivotStyle="PivotStyleLight16"/>
  <colors>
    <mruColors>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C0C0"/>
  </sheetPr>
  <dimension ref="B1:M34"/>
  <sheetViews>
    <sheetView tabSelected="1" workbookViewId="0">
      <selection activeCell="C11" sqref="C11:J11"/>
    </sheetView>
  </sheetViews>
  <sheetFormatPr defaultColWidth="9" defaultRowHeight="15"/>
  <cols>
    <col min="1" max="1" width="2.625" style="193" customWidth="1" collapsed="1"/>
    <col min="2" max="17" width="15.625" style="193" customWidth="1" collapsed="1"/>
    <col min="18" max="16384" width="9" style="193" collapsed="1"/>
  </cols>
  <sheetData>
    <row r="1" spans="2:13" s="158" customFormat="1" ht="7.5" customHeight="1"/>
    <row r="2" spans="2:13" s="159" customFormat="1" ht="17.100000000000001" customHeight="1" thickBot="1">
      <c r="B2" s="219" t="s">
        <v>1162</v>
      </c>
      <c r="C2" s="220"/>
      <c r="D2" s="220"/>
      <c r="E2" s="220"/>
      <c r="F2" s="220"/>
      <c r="G2" s="220"/>
      <c r="H2" s="220"/>
      <c r="I2" s="220"/>
      <c r="J2" s="220"/>
    </row>
    <row r="3" spans="2:13" s="158" customFormat="1" ht="17.100000000000001" customHeight="1">
      <c r="B3" s="160" t="s">
        <v>0</v>
      </c>
      <c r="C3" s="221" t="s">
        <v>1163</v>
      </c>
      <c r="D3" s="222"/>
      <c r="E3" s="222"/>
      <c r="F3" s="222"/>
      <c r="G3" s="223"/>
      <c r="H3" s="161" t="s">
        <v>1164</v>
      </c>
      <c r="I3" s="224" t="s">
        <v>1165</v>
      </c>
      <c r="J3" s="225"/>
    </row>
    <row r="4" spans="2:13" s="158" customFormat="1" ht="17.100000000000001" customHeight="1">
      <c r="B4" s="160" t="s">
        <v>1</v>
      </c>
      <c r="C4" s="226" t="s">
        <v>1166</v>
      </c>
      <c r="D4" s="227"/>
      <c r="E4" s="227"/>
      <c r="F4" s="227"/>
      <c r="G4" s="228"/>
      <c r="H4" s="162" t="s">
        <v>2</v>
      </c>
      <c r="I4" s="224" t="s">
        <v>1167</v>
      </c>
      <c r="J4" s="225"/>
    </row>
    <row r="5" spans="2:13" s="158" customFormat="1" ht="17.100000000000001" customHeight="1">
      <c r="B5" s="160" t="s">
        <v>3</v>
      </c>
      <c r="C5" s="226" t="s">
        <v>1168</v>
      </c>
      <c r="D5" s="227"/>
      <c r="E5" s="227"/>
      <c r="F5" s="227"/>
      <c r="G5" s="228"/>
      <c r="H5" s="162" t="s">
        <v>4</v>
      </c>
      <c r="I5" s="229" t="s">
        <v>1169</v>
      </c>
      <c r="J5" s="230"/>
    </row>
    <row r="6" spans="2:13" s="158" customFormat="1" ht="17.100000000000001" customHeight="1">
      <c r="B6" s="160" t="s">
        <v>5</v>
      </c>
      <c r="C6" s="231" t="s">
        <v>1170</v>
      </c>
      <c r="D6" s="232"/>
      <c r="E6" s="232"/>
      <c r="F6" s="232"/>
      <c r="G6" s="233"/>
      <c r="H6" s="163" t="s">
        <v>6</v>
      </c>
      <c r="I6" s="224" t="s">
        <v>1171</v>
      </c>
      <c r="J6" s="225"/>
    </row>
    <row r="7" spans="2:13" s="158" customFormat="1" ht="17.100000000000001" customHeight="1" thickBot="1">
      <c r="B7" s="164"/>
      <c r="C7" s="234"/>
      <c r="D7" s="235"/>
      <c r="E7" s="235"/>
      <c r="F7" s="235"/>
      <c r="G7" s="236"/>
      <c r="H7" s="165" t="s">
        <v>7</v>
      </c>
      <c r="I7" s="237" t="s">
        <v>1172</v>
      </c>
      <c r="J7" s="238"/>
    </row>
    <row r="8" spans="2:13" s="158" customFormat="1" ht="17.100000000000001" customHeight="1" thickBot="1">
      <c r="B8" s="166"/>
      <c r="C8" s="166"/>
      <c r="D8" s="166"/>
      <c r="E8" s="167"/>
      <c r="F8" s="167"/>
      <c r="G8" s="168"/>
      <c r="H8" s="169"/>
      <c r="I8" s="169"/>
    </row>
    <row r="9" spans="2:13" s="158" customFormat="1" ht="17.100000000000001" customHeight="1" thickBot="1">
      <c r="B9" s="170" t="s">
        <v>1173</v>
      </c>
      <c r="C9" s="216" t="s">
        <v>1174</v>
      </c>
      <c r="D9" s="239"/>
      <c r="E9" s="239"/>
      <c r="F9" s="239"/>
      <c r="G9" s="239"/>
      <c r="H9" s="239"/>
      <c r="I9" s="239"/>
      <c r="J9" s="240"/>
    </row>
    <row r="10" spans="2:13" s="158" customFormat="1" ht="71.25" customHeight="1" thickBot="1">
      <c r="B10" s="171" t="s">
        <v>1175</v>
      </c>
      <c r="C10" s="216" t="s">
        <v>1176</v>
      </c>
      <c r="D10" s="217"/>
      <c r="E10" s="217"/>
      <c r="F10" s="217"/>
      <c r="G10" s="217"/>
      <c r="H10" s="217"/>
      <c r="I10" s="217"/>
      <c r="J10" s="218"/>
    </row>
    <row r="11" spans="2:13" s="173" customFormat="1" ht="32.25" customHeight="1" thickBot="1">
      <c r="B11" s="172" t="s">
        <v>1177</v>
      </c>
      <c r="C11" s="241"/>
      <c r="D11" s="242"/>
      <c r="E11" s="242"/>
      <c r="F11" s="242"/>
      <c r="G11" s="242"/>
      <c r="H11" s="242"/>
      <c r="I11" s="242"/>
      <c r="J11" s="243"/>
    </row>
    <row r="12" spans="2:13" s="173" customFormat="1" ht="17.100000000000001" customHeight="1">
      <c r="B12" s="174"/>
      <c r="C12" s="174"/>
      <c r="D12" s="175"/>
      <c r="E12" s="175"/>
      <c r="F12" s="175"/>
      <c r="G12" s="175"/>
      <c r="H12" s="176"/>
      <c r="I12" s="176"/>
    </row>
    <row r="13" spans="2:13" s="173" customFormat="1" ht="17.100000000000001" customHeight="1">
      <c r="B13" s="177"/>
      <c r="C13" s="177"/>
      <c r="D13" s="178"/>
      <c r="E13" s="178"/>
      <c r="F13" s="178"/>
      <c r="G13" s="179"/>
      <c r="H13" s="179"/>
      <c r="I13" s="179"/>
      <c r="J13" s="180"/>
      <c r="K13" s="180"/>
      <c r="L13" s="180"/>
      <c r="M13" s="180"/>
    </row>
    <row r="14" spans="2:13" s="173" customFormat="1" ht="17.100000000000001" customHeight="1">
      <c r="B14" s="244"/>
      <c r="C14" s="181"/>
      <c r="D14" s="181"/>
      <c r="E14" s="181"/>
      <c r="F14" s="245"/>
      <c r="G14" s="244"/>
      <c r="H14" s="244"/>
      <c r="I14" s="245"/>
      <c r="J14" s="244"/>
      <c r="K14" s="244"/>
      <c r="L14" s="244"/>
      <c r="M14" s="180"/>
    </row>
    <row r="15" spans="2:13" s="173" customFormat="1" ht="17.100000000000001" customHeight="1">
      <c r="B15" s="244"/>
      <c r="C15" s="182"/>
      <c r="D15" s="183"/>
      <c r="E15" s="183"/>
      <c r="F15" s="245"/>
      <c r="G15" s="183"/>
      <c r="H15" s="183"/>
      <c r="I15" s="245"/>
      <c r="J15" s="182"/>
      <c r="K15" s="183"/>
      <c r="L15" s="183"/>
      <c r="M15" s="180"/>
    </row>
    <row r="16" spans="2:13" s="173" customFormat="1" ht="17.100000000000001" customHeight="1">
      <c r="B16" s="183"/>
      <c r="C16" s="184"/>
      <c r="D16" s="185"/>
      <c r="E16" s="184"/>
      <c r="F16" s="186"/>
      <c r="G16" s="184"/>
      <c r="H16" s="184"/>
      <c r="I16" s="186"/>
      <c r="J16" s="184"/>
      <c r="K16" s="185"/>
      <c r="L16" s="184"/>
      <c r="M16" s="180"/>
    </row>
    <row r="17" spans="2:13" s="173" customFormat="1" ht="17.100000000000001" customHeight="1">
      <c r="B17" s="181"/>
      <c r="C17" s="184"/>
      <c r="D17" s="187"/>
      <c r="E17" s="184"/>
      <c r="F17" s="188"/>
      <c r="G17" s="184"/>
      <c r="H17" s="184"/>
      <c r="I17" s="188"/>
      <c r="J17" s="184"/>
      <c r="K17" s="187"/>
      <c r="L17" s="184"/>
      <c r="M17" s="180"/>
    </row>
    <row r="18" spans="2:13" s="173" customFormat="1" ht="17.100000000000001" customHeight="1">
      <c r="B18" s="189"/>
      <c r="C18" s="188"/>
      <c r="D18" s="188"/>
      <c r="E18" s="190"/>
      <c r="F18" s="188"/>
      <c r="G18" s="188"/>
      <c r="H18" s="188"/>
      <c r="I18" s="188"/>
      <c r="J18" s="191"/>
      <c r="K18" s="188"/>
      <c r="L18" s="190"/>
      <c r="M18" s="180"/>
    </row>
    <row r="19" spans="2:13" s="173" customFormat="1" ht="17.100000000000001" customHeight="1">
      <c r="B19" s="189"/>
      <c r="C19" s="188"/>
      <c r="D19" s="188"/>
      <c r="E19" s="188"/>
      <c r="F19" s="188"/>
      <c r="G19" s="188"/>
      <c r="H19" s="188"/>
      <c r="I19" s="188"/>
      <c r="J19" s="188"/>
      <c r="K19" s="188"/>
      <c r="L19" s="188"/>
      <c r="M19" s="180"/>
    </row>
    <row r="20" spans="2:13" s="173" customFormat="1" ht="17.100000000000001" customHeight="1">
      <c r="B20" s="189"/>
      <c r="C20" s="188"/>
      <c r="D20" s="188"/>
      <c r="E20" s="188"/>
      <c r="F20" s="188"/>
      <c r="G20" s="188"/>
      <c r="H20" s="188"/>
      <c r="I20" s="188"/>
      <c r="J20" s="188"/>
      <c r="K20" s="188"/>
      <c r="L20" s="188"/>
      <c r="M20" s="180"/>
    </row>
    <row r="21" spans="2:13" s="173" customFormat="1" ht="17.100000000000001" customHeight="1">
      <c r="B21" s="189"/>
      <c r="C21" s="188"/>
      <c r="D21" s="188"/>
      <c r="E21" s="188"/>
      <c r="F21" s="188"/>
      <c r="G21" s="188"/>
      <c r="H21" s="188"/>
      <c r="I21" s="188"/>
      <c r="J21" s="188"/>
      <c r="K21" s="188"/>
      <c r="L21" s="188"/>
      <c r="M21" s="180"/>
    </row>
    <row r="22" spans="2:13" s="173" customFormat="1" ht="17.100000000000001" customHeight="1">
      <c r="B22" s="192"/>
      <c r="C22" s="188"/>
      <c r="D22" s="188"/>
      <c r="E22" s="188"/>
      <c r="F22" s="188"/>
      <c r="G22" s="188"/>
      <c r="H22" s="188"/>
      <c r="I22" s="188"/>
      <c r="J22" s="188"/>
      <c r="K22" s="188"/>
      <c r="L22" s="188"/>
      <c r="M22" s="180"/>
    </row>
    <row r="23" spans="2:13" s="173" customFormat="1">
      <c r="B23" s="180"/>
      <c r="C23" s="180"/>
      <c r="D23" s="180"/>
      <c r="E23" s="180"/>
      <c r="F23" s="180"/>
      <c r="G23" s="180"/>
      <c r="H23" s="180"/>
      <c r="I23" s="180"/>
      <c r="J23" s="180"/>
      <c r="K23" s="180"/>
      <c r="L23" s="180"/>
      <c r="M23" s="180"/>
    </row>
    <row r="24" spans="2:13" s="173" customFormat="1"/>
    <row r="25" spans="2:13" s="173" customFormat="1"/>
    <row r="26" spans="2:13" s="173" customFormat="1"/>
    <row r="27" spans="2:13" s="173" customFormat="1"/>
    <row r="28" spans="2:13" s="173" customFormat="1"/>
    <row r="29" spans="2:13" s="173" customFormat="1"/>
    <row r="30" spans="2:13" s="173" customFormat="1"/>
    <row r="31" spans="2:13" s="173" customFormat="1"/>
    <row r="32" spans="2:13" s="173" customFormat="1"/>
    <row r="33" s="173" customFormat="1"/>
    <row r="34" s="173" customFormat="1"/>
  </sheetData>
  <sheetProtection password="CC64" sheet="1" objects="1" scenarios="1" formatCells="0" formatColumns="0" formatRows="0"/>
  <mergeCells count="19">
    <mergeCell ref="C11:J11"/>
    <mergeCell ref="B14:B15"/>
    <mergeCell ref="F14:F15"/>
    <mergeCell ref="G14:H14"/>
    <mergeCell ref="I14:I15"/>
    <mergeCell ref="J14:L14"/>
    <mergeCell ref="C10:J10"/>
    <mergeCell ref="B2:J2"/>
    <mergeCell ref="C3:G3"/>
    <mergeCell ref="I3:J3"/>
    <mergeCell ref="C4:G4"/>
    <mergeCell ref="I4:J4"/>
    <mergeCell ref="C5:G5"/>
    <mergeCell ref="I5:J5"/>
    <mergeCell ref="C6:G6"/>
    <mergeCell ref="I6:J6"/>
    <mergeCell ref="C7:G7"/>
    <mergeCell ref="I7:J7"/>
    <mergeCell ref="C9:J9"/>
  </mergeCells>
  <phoneticPr fontId="5"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9"/>
  <sheetViews>
    <sheetView showZeros="0" workbookViewId="0">
      <selection activeCell="A2" sqref="A2"/>
    </sheetView>
  </sheetViews>
  <sheetFormatPr defaultRowHeight="12"/>
  <cols>
    <col min="1" max="1" width="35.5" style="195" customWidth="1"/>
    <col min="2" max="3" width="16.875" style="195" customWidth="1"/>
    <col min="4" max="5" width="11.5" style="195" customWidth="1"/>
    <col min="6" max="7" width="9" style="195"/>
    <col min="8" max="8" width="15.625" style="195" customWidth="1"/>
    <col min="9" max="10" width="9" style="195"/>
    <col min="11" max="11" width="15.625" style="195" customWidth="1"/>
    <col min="12" max="13" width="9" style="195"/>
    <col min="14" max="14" width="15.625" style="195" customWidth="1"/>
    <col min="15" max="16" width="9" style="195"/>
    <col min="17" max="17" width="15.625" style="195" customWidth="1"/>
    <col min="18" max="19" width="9" style="195"/>
    <col min="20" max="20" width="15.625" style="195" customWidth="1"/>
    <col min="21" max="16384" width="9" style="195"/>
  </cols>
  <sheetData>
    <row r="2" spans="1:3" ht="14.25">
      <c r="A2" s="194" t="s">
        <v>1178</v>
      </c>
    </row>
    <row r="3" spans="1:3">
      <c r="A3" s="195" t="s">
        <v>1179</v>
      </c>
    </row>
    <row r="4" spans="1:3">
      <c r="A4" s="197" t="s">
        <v>10</v>
      </c>
      <c r="B4" s="198" t="s">
        <v>11</v>
      </c>
      <c r="C4" s="198" t="s">
        <v>12</v>
      </c>
    </row>
    <row r="5" spans="1:3">
      <c r="A5" s="214" t="s">
        <v>151</v>
      </c>
      <c r="B5" s="200">
        <f>SUM(现底稿2!C55:C58)</f>
        <v>0</v>
      </c>
      <c r="C5" s="200"/>
    </row>
    <row r="6" spans="1:3">
      <c r="A6" s="214" t="s">
        <v>156</v>
      </c>
      <c r="B6" s="200">
        <f>SUM(现底稿2!C59:C61)</f>
        <v>0</v>
      </c>
      <c r="C6" s="200"/>
    </row>
    <row r="7" spans="1:3">
      <c r="A7" s="214" t="s">
        <v>160</v>
      </c>
      <c r="B7" s="200">
        <f>SUM(现底稿2!C62:C68)</f>
        <v>0</v>
      </c>
      <c r="C7" s="200"/>
    </row>
    <row r="8" spans="1:3">
      <c r="A8" s="214" t="s">
        <v>168</v>
      </c>
      <c r="B8" s="200">
        <f>SUM(现底稿2!C69)</f>
        <v>0</v>
      </c>
      <c r="C8" s="200"/>
    </row>
    <row r="9" spans="1:3">
      <c r="A9" s="214" t="s">
        <v>170</v>
      </c>
      <c r="B9" s="200">
        <f>SUM(现底稿2!C70)</f>
        <v>0</v>
      </c>
      <c r="C9" s="200"/>
    </row>
    <row r="10" spans="1:3">
      <c r="A10" s="214" t="s">
        <v>172</v>
      </c>
      <c r="B10" s="200">
        <f>SUM(现底稿2!C71)</f>
        <v>0</v>
      </c>
      <c r="C10" s="200"/>
    </row>
    <row r="11" spans="1:3">
      <c r="A11" s="214" t="s">
        <v>174</v>
      </c>
      <c r="B11" s="200">
        <f>SUM(现底稿2!C72:C74)</f>
        <v>0</v>
      </c>
      <c r="C11" s="200"/>
    </row>
    <row r="12" spans="1:3">
      <c r="A12" s="214" t="s">
        <v>178</v>
      </c>
      <c r="B12" s="200">
        <f>SUM(现底稿2!C75)</f>
        <v>0</v>
      </c>
      <c r="C12" s="200"/>
    </row>
    <row r="13" spans="1:3">
      <c r="A13" s="214" t="s">
        <v>180</v>
      </c>
      <c r="B13" s="200">
        <f>SUM(现底稿2!C76:C79,现底稿2!C81)</f>
        <v>0</v>
      </c>
      <c r="C13" s="200"/>
    </row>
    <row r="14" spans="1:3">
      <c r="A14" s="214" t="s">
        <v>185</v>
      </c>
      <c r="B14" s="200">
        <f>SUM(现底稿2!C80)</f>
        <v>0</v>
      </c>
      <c r="C14" s="200"/>
    </row>
    <row r="15" spans="1:3">
      <c r="A15" s="214" t="s">
        <v>188</v>
      </c>
      <c r="B15" s="200">
        <f>SUM(现底稿2!C82:C83)</f>
        <v>0</v>
      </c>
      <c r="C15" s="200"/>
    </row>
    <row r="16" spans="1:3">
      <c r="A16" s="214"/>
      <c r="B16" s="200"/>
      <c r="C16" s="200"/>
    </row>
    <row r="17" spans="1:7">
      <c r="A17" s="214"/>
      <c r="B17" s="200"/>
      <c r="C17" s="200"/>
    </row>
    <row r="18" spans="1:7">
      <c r="A18" s="214"/>
      <c r="B18" s="200"/>
      <c r="C18" s="200"/>
    </row>
    <row r="19" spans="1:7">
      <c r="A19" s="197" t="s">
        <v>689</v>
      </c>
      <c r="B19" s="201">
        <f>SUM(B5:B18)</f>
        <v>0</v>
      </c>
      <c r="C19" s="201">
        <f>SUM(C5:C18)</f>
        <v>0</v>
      </c>
      <c r="E19" s="202"/>
      <c r="F19" s="202"/>
      <c r="G19" s="202"/>
    </row>
    <row r="21" spans="1:7">
      <c r="A21" s="195" t="s">
        <v>1180</v>
      </c>
    </row>
    <row r="22" spans="1:7">
      <c r="A22" s="197" t="s">
        <v>10</v>
      </c>
      <c r="B22" s="203" t="s">
        <v>11</v>
      </c>
      <c r="C22" s="203" t="s">
        <v>12</v>
      </c>
    </row>
    <row r="23" spans="1:7">
      <c r="A23" s="214" t="s">
        <v>258</v>
      </c>
      <c r="B23" s="200">
        <f>SUM(现底稿2!C171:C179)</f>
        <v>0</v>
      </c>
      <c r="C23" s="200"/>
    </row>
    <row r="24" spans="1:7">
      <c r="A24" s="214" t="s">
        <v>268</v>
      </c>
      <c r="B24" s="200">
        <f>SUM(现底稿2!C180:C195)</f>
        <v>0</v>
      </c>
      <c r="C24" s="200"/>
    </row>
    <row r="25" spans="1:7">
      <c r="A25" s="214" t="s">
        <v>285</v>
      </c>
      <c r="B25" s="200">
        <f>SUM(现底稿2!C196)</f>
        <v>0</v>
      </c>
      <c r="C25" s="200"/>
    </row>
    <row r="26" spans="1:7">
      <c r="A26" s="214" t="s">
        <v>287</v>
      </c>
      <c r="B26" s="200">
        <f>SUM(现底稿2!C197)</f>
        <v>0</v>
      </c>
      <c r="C26" s="200"/>
    </row>
    <row r="27" spans="1:7">
      <c r="A27" s="65" t="s">
        <v>289</v>
      </c>
      <c r="B27" s="200">
        <f>SUM(现底稿2!C198)</f>
        <v>0</v>
      </c>
      <c r="C27" s="200"/>
    </row>
    <row r="28" spans="1:7">
      <c r="A28" s="65" t="s">
        <v>291</v>
      </c>
      <c r="B28" s="200">
        <f>SUM(现底稿2!C199)</f>
        <v>0</v>
      </c>
      <c r="C28" s="200"/>
    </row>
    <row r="29" spans="1:7">
      <c r="A29" s="65" t="s">
        <v>174</v>
      </c>
      <c r="B29" s="200">
        <f>SUM(现底稿2!C200:C202)</f>
        <v>0</v>
      </c>
      <c r="C29" s="200"/>
    </row>
    <row r="30" spans="1:7">
      <c r="A30" s="65" t="s">
        <v>178</v>
      </c>
      <c r="B30" s="200">
        <f>SUM(现底稿2!C203)</f>
        <v>0</v>
      </c>
      <c r="C30" s="200"/>
    </row>
    <row r="31" spans="1:7">
      <c r="A31" s="65" t="s">
        <v>297</v>
      </c>
      <c r="B31" s="200">
        <f>SUM(现底稿2!C204:C205,现底稿2!C208:C213,现底稿2!C216)</f>
        <v>0</v>
      </c>
      <c r="C31" s="200"/>
    </row>
    <row r="32" spans="1:7">
      <c r="A32" s="65" t="s">
        <v>180</v>
      </c>
      <c r="B32" s="200">
        <f>SUM(现底稿2!C206:C207)</f>
        <v>0</v>
      </c>
      <c r="C32" s="200"/>
    </row>
    <row r="33" spans="1:5">
      <c r="A33" s="65" t="s">
        <v>308</v>
      </c>
      <c r="B33" s="200">
        <f>SUM(现底稿2!C214)</f>
        <v>0</v>
      </c>
      <c r="C33" s="200"/>
    </row>
    <row r="34" spans="1:5">
      <c r="A34" s="65" t="s">
        <v>310</v>
      </c>
      <c r="B34" s="200">
        <f>SUM(现底稿2!C215)</f>
        <v>0</v>
      </c>
      <c r="C34" s="200"/>
    </row>
    <row r="35" spans="1:5">
      <c r="A35" s="65" t="s">
        <v>188</v>
      </c>
      <c r="B35" s="200">
        <f>SUM(现底稿2!C217)</f>
        <v>0</v>
      </c>
      <c r="C35" s="200"/>
    </row>
    <row r="36" spans="1:5">
      <c r="A36" s="73" t="s">
        <v>314</v>
      </c>
      <c r="B36" s="200">
        <f>SUM(现底稿2!C218)</f>
        <v>0</v>
      </c>
      <c r="C36" s="200"/>
    </row>
    <row r="37" spans="1:5">
      <c r="A37" s="214"/>
      <c r="B37" s="200"/>
      <c r="C37" s="200"/>
    </row>
    <row r="38" spans="1:5">
      <c r="A38" s="214"/>
      <c r="B38" s="200"/>
      <c r="C38" s="200"/>
    </row>
    <row r="39" spans="1:5">
      <c r="A39" s="214"/>
      <c r="B39" s="200"/>
      <c r="C39" s="200"/>
    </row>
    <row r="40" spans="1:5">
      <c r="A40" s="197" t="s">
        <v>689</v>
      </c>
      <c r="B40" s="201">
        <f>SUM(B23:B39)</f>
        <v>0</v>
      </c>
      <c r="C40" s="201">
        <f>SUM(C23:C39)</f>
        <v>0</v>
      </c>
      <c r="E40" s="202"/>
    </row>
    <row r="42" spans="1:5">
      <c r="A42" s="195" t="s">
        <v>1181</v>
      </c>
    </row>
    <row r="43" spans="1:5">
      <c r="A43" s="197" t="s">
        <v>10</v>
      </c>
      <c r="B43" s="203" t="s">
        <v>11</v>
      </c>
      <c r="C43" s="203" t="s">
        <v>12</v>
      </c>
    </row>
    <row r="44" spans="1:5">
      <c r="A44" s="65" t="s">
        <v>449</v>
      </c>
      <c r="B44" s="200">
        <f>SUM(现底稿2!C376:C380,现底稿2!C383)</f>
        <v>0</v>
      </c>
      <c r="C44" s="200"/>
    </row>
    <row r="45" spans="1:5">
      <c r="A45" s="65" t="s">
        <v>455</v>
      </c>
      <c r="B45" s="200">
        <f>SUM(现底稿2!C381)</f>
        <v>0</v>
      </c>
      <c r="C45" s="200"/>
    </row>
    <row r="46" spans="1:5">
      <c r="A46" s="65" t="s">
        <v>457</v>
      </c>
      <c r="B46" s="200">
        <f>SUM(现底稿2!C382)</f>
        <v>0</v>
      </c>
      <c r="C46" s="200"/>
    </row>
    <row r="47" spans="1:5">
      <c r="A47" s="65" t="s">
        <v>460</v>
      </c>
      <c r="B47" s="200">
        <f>SUM(现底稿2!C384:C385)</f>
        <v>0</v>
      </c>
      <c r="C47" s="200"/>
    </row>
    <row r="48" spans="1:5">
      <c r="A48" s="65" t="s">
        <v>463</v>
      </c>
      <c r="B48" s="200">
        <f>SUM(现底稿2!C386)</f>
        <v>0</v>
      </c>
      <c r="C48" s="200"/>
    </row>
    <row r="49" spans="1:5">
      <c r="A49" s="65" t="s">
        <v>185</v>
      </c>
      <c r="B49" s="200">
        <f>SUM(现底稿2!C387)</f>
        <v>0</v>
      </c>
      <c r="C49" s="200"/>
    </row>
    <row r="50" spans="1:5">
      <c r="A50" s="214"/>
      <c r="B50" s="200"/>
      <c r="C50" s="200"/>
    </row>
    <row r="51" spans="1:5">
      <c r="A51" s="214"/>
      <c r="B51" s="200"/>
      <c r="C51" s="200"/>
    </row>
    <row r="52" spans="1:5">
      <c r="A52" s="214"/>
      <c r="B52" s="200"/>
      <c r="C52" s="200"/>
    </row>
    <row r="53" spans="1:5">
      <c r="A53" s="197" t="s">
        <v>689</v>
      </c>
      <c r="B53" s="201">
        <f>SUM(B44:B52)</f>
        <v>0</v>
      </c>
      <c r="C53" s="201">
        <f>SUM(C44:C52)</f>
        <v>0</v>
      </c>
      <c r="E53" s="202"/>
    </row>
    <row r="55" spans="1:5">
      <c r="A55" s="195" t="s">
        <v>1182</v>
      </c>
    </row>
    <row r="56" spans="1:5">
      <c r="A56" s="197" t="s">
        <v>10</v>
      </c>
      <c r="B56" s="203" t="s">
        <v>11</v>
      </c>
      <c r="C56" s="203" t="s">
        <v>12</v>
      </c>
    </row>
    <row r="57" spans="1:5">
      <c r="A57" s="65" t="s">
        <v>513</v>
      </c>
      <c r="B57" s="200">
        <f>SUM(现底稿2!C451)</f>
        <v>0</v>
      </c>
      <c r="C57" s="200"/>
    </row>
    <row r="58" spans="1:5">
      <c r="A58" s="65" t="s">
        <v>515</v>
      </c>
      <c r="B58" s="200">
        <f>SUM(现底稿2!C452)</f>
        <v>0</v>
      </c>
      <c r="C58" s="200"/>
    </row>
    <row r="59" spans="1:5">
      <c r="A59" s="65" t="s">
        <v>517</v>
      </c>
      <c r="B59" s="200">
        <f>SUM(现底稿2!C453:C454)</f>
        <v>0</v>
      </c>
      <c r="C59" s="200"/>
    </row>
    <row r="60" spans="1:5">
      <c r="A60" s="65" t="s">
        <v>520</v>
      </c>
      <c r="B60" s="200">
        <f>SUM(现底稿2!C455)</f>
        <v>0</v>
      </c>
      <c r="C60" s="200"/>
    </row>
    <row r="61" spans="1:5">
      <c r="A61" s="65" t="s">
        <v>308</v>
      </c>
      <c r="B61" s="200">
        <f>SUM(现底稿2!C456)</f>
        <v>0</v>
      </c>
      <c r="C61" s="200"/>
    </row>
    <row r="62" spans="1:5">
      <c r="A62" s="65" t="s">
        <v>523</v>
      </c>
      <c r="B62" s="200">
        <f>SUM(现底稿2!C457)</f>
        <v>0</v>
      </c>
      <c r="C62" s="200"/>
    </row>
    <row r="63" spans="1:5">
      <c r="A63" s="65"/>
      <c r="B63" s="200"/>
      <c r="C63" s="200"/>
    </row>
    <row r="64" spans="1:5">
      <c r="A64" s="65"/>
      <c r="B64" s="200"/>
      <c r="C64" s="200"/>
    </row>
    <row r="65" spans="1:5">
      <c r="A65" s="214"/>
      <c r="B65" s="200"/>
      <c r="C65" s="200"/>
    </row>
    <row r="66" spans="1:5">
      <c r="A66" s="197" t="s">
        <v>689</v>
      </c>
      <c r="B66" s="201">
        <f>SUM(B57:B65)</f>
        <v>0</v>
      </c>
      <c r="C66" s="201">
        <f>SUM(C57:C65)</f>
        <v>0</v>
      </c>
      <c r="E66" s="202"/>
    </row>
    <row r="68" spans="1:5">
      <c r="A68" s="195" t="s">
        <v>1183</v>
      </c>
    </row>
    <row r="69" spans="1:5">
      <c r="A69" s="197" t="s">
        <v>10</v>
      </c>
      <c r="B69" s="203" t="s">
        <v>11</v>
      </c>
      <c r="C69" s="203" t="s">
        <v>12</v>
      </c>
    </row>
    <row r="70" spans="1:5">
      <c r="A70" s="65" t="s">
        <v>547</v>
      </c>
      <c r="B70" s="200">
        <f>SUM(现底稿2!C493)</f>
        <v>0</v>
      </c>
      <c r="C70" s="200"/>
    </row>
    <row r="71" spans="1:5">
      <c r="A71" s="65" t="s">
        <v>549</v>
      </c>
      <c r="B71" s="200">
        <f>SUM(现底稿2!C494)</f>
        <v>0</v>
      </c>
      <c r="C71" s="200"/>
    </row>
    <row r="72" spans="1:5">
      <c r="A72" s="65" t="s">
        <v>551</v>
      </c>
      <c r="B72" s="200">
        <f>SUM(现底稿2!C495)</f>
        <v>0</v>
      </c>
      <c r="C72" s="200"/>
    </row>
    <row r="73" spans="1:5">
      <c r="A73" s="65" t="s">
        <v>185</v>
      </c>
      <c r="B73" s="200">
        <f>SUM(现底稿2!C496)</f>
        <v>0</v>
      </c>
      <c r="C73" s="200"/>
    </row>
    <row r="74" spans="1:5">
      <c r="A74" s="65" t="s">
        <v>188</v>
      </c>
      <c r="B74" s="200">
        <f>SUM(现底稿2!C497:C498)</f>
        <v>0</v>
      </c>
      <c r="C74" s="200"/>
    </row>
    <row r="75" spans="1:5">
      <c r="A75" s="65" t="s">
        <v>556</v>
      </c>
      <c r="B75" s="200">
        <f>SUM(现底稿2!C499)</f>
        <v>0</v>
      </c>
      <c r="C75" s="200"/>
    </row>
    <row r="76" spans="1:5">
      <c r="A76" s="65"/>
      <c r="B76" s="200"/>
      <c r="C76" s="200"/>
    </row>
    <row r="77" spans="1:5">
      <c r="A77" s="65"/>
      <c r="B77" s="200"/>
      <c r="C77" s="200"/>
    </row>
    <row r="78" spans="1:5">
      <c r="A78" s="214"/>
      <c r="B78" s="200"/>
      <c r="C78" s="200"/>
    </row>
    <row r="79" spans="1:5">
      <c r="A79" s="197" t="s">
        <v>689</v>
      </c>
      <c r="B79" s="201">
        <f>SUM(B70:B78)</f>
        <v>0</v>
      </c>
      <c r="C79" s="201">
        <f>SUM(C70:C78)</f>
        <v>0</v>
      </c>
      <c r="E79" s="202"/>
    </row>
    <row r="81" spans="1:5">
      <c r="A81" s="195" t="s">
        <v>1184</v>
      </c>
    </row>
    <row r="82" spans="1:5">
      <c r="A82" s="197" t="s">
        <v>10</v>
      </c>
      <c r="B82" s="203" t="s">
        <v>11</v>
      </c>
      <c r="C82" s="203" t="s">
        <v>12</v>
      </c>
    </row>
    <row r="83" spans="1:5">
      <c r="A83" s="65" t="s">
        <v>591</v>
      </c>
      <c r="B83" s="200">
        <f>SUM(现底稿2!C547)</f>
        <v>0</v>
      </c>
      <c r="C83" s="200"/>
    </row>
    <row r="84" spans="1:5">
      <c r="A84" s="65" t="s">
        <v>593</v>
      </c>
      <c r="B84" s="200">
        <f>SUM(现底稿2!C548)</f>
        <v>0</v>
      </c>
      <c r="C84" s="200"/>
    </row>
    <row r="85" spans="1:5">
      <c r="A85" s="65" t="s">
        <v>591</v>
      </c>
      <c r="B85" s="200">
        <f>SUM(现底稿2!C549:C551)</f>
        <v>0</v>
      </c>
      <c r="C85" s="200"/>
    </row>
    <row r="86" spans="1:5">
      <c r="A86" s="65" t="s">
        <v>598</v>
      </c>
      <c r="B86" s="200">
        <f>SUM(现底稿2!C552)</f>
        <v>0</v>
      </c>
      <c r="C86" s="200"/>
    </row>
    <row r="87" spans="1:5">
      <c r="A87" s="65" t="s">
        <v>600</v>
      </c>
      <c r="B87" s="200">
        <f>SUM(现底稿2!C553:C554)</f>
        <v>0</v>
      </c>
      <c r="C87" s="200"/>
    </row>
    <row r="88" spans="1:5">
      <c r="A88" s="65" t="s">
        <v>308</v>
      </c>
      <c r="B88" s="200">
        <f>SUM(现底稿2!C555)</f>
        <v>0</v>
      </c>
      <c r="C88" s="200"/>
    </row>
    <row r="89" spans="1:5">
      <c r="A89" s="65" t="s">
        <v>604</v>
      </c>
      <c r="B89" s="200">
        <f>SUM(现底稿2!C556:C559)</f>
        <v>0</v>
      </c>
      <c r="C89" s="200"/>
    </row>
    <row r="90" spans="1:5">
      <c r="A90" s="65" t="s">
        <v>268</v>
      </c>
      <c r="B90" s="200">
        <f>SUM(现底稿2!C560)</f>
        <v>0</v>
      </c>
      <c r="C90" s="200"/>
    </row>
    <row r="91" spans="1:5">
      <c r="A91" s="65" t="s">
        <v>188</v>
      </c>
      <c r="B91" s="200">
        <f>SUM(现底稿2!C561:C563)</f>
        <v>0</v>
      </c>
      <c r="C91" s="200"/>
    </row>
    <row r="92" spans="1:5">
      <c r="A92" s="65" t="s">
        <v>613</v>
      </c>
      <c r="B92" s="200">
        <f>SUM(现底稿2!C564:C577)</f>
        <v>0</v>
      </c>
      <c r="C92" s="200"/>
    </row>
    <row r="93" spans="1:5">
      <c r="A93" s="214"/>
      <c r="B93" s="200"/>
      <c r="C93" s="200"/>
    </row>
    <row r="94" spans="1:5">
      <c r="A94" s="214"/>
      <c r="B94" s="200"/>
      <c r="C94" s="200"/>
    </row>
    <row r="95" spans="1:5">
      <c r="A95" s="214"/>
      <c r="B95" s="200"/>
      <c r="C95" s="200"/>
    </row>
    <row r="96" spans="1:5">
      <c r="A96" s="197" t="s">
        <v>689</v>
      </c>
      <c r="B96" s="201">
        <f>SUM(B83:B95)</f>
        <v>0</v>
      </c>
      <c r="C96" s="201">
        <f>SUM(C83:C95)</f>
        <v>0</v>
      </c>
      <c r="E96" s="202"/>
    </row>
    <row r="99" spans="1:1">
      <c r="A99" s="204"/>
    </row>
  </sheetData>
  <phoneticPr fontId="5" type="noConversion"/>
  <conditionalFormatting sqref="A27:A29 A33:A35">
    <cfRule type="expression" dxfId="14" priority="16" stopIfTrue="1">
      <formula>AND(XFD27&lt;&gt;0,A27="")</formula>
    </cfRule>
  </conditionalFormatting>
  <conditionalFormatting sqref="A30:A31">
    <cfRule type="expression" dxfId="13" priority="15" stopIfTrue="1">
      <formula>AND(XFD30&lt;&gt;0,A30="")</formula>
    </cfRule>
  </conditionalFormatting>
  <conditionalFormatting sqref="A32">
    <cfRule type="expression" dxfId="12" priority="14" stopIfTrue="1">
      <formula>AND(XFD32&lt;&gt;0,A32="")</formula>
    </cfRule>
  </conditionalFormatting>
  <conditionalFormatting sqref="A44">
    <cfRule type="expression" dxfId="11" priority="11" stopIfTrue="1">
      <formula>AND(XFD44&lt;&gt;0,A44="")</formula>
    </cfRule>
  </conditionalFormatting>
  <conditionalFormatting sqref="A45:A46">
    <cfRule type="expression" dxfId="10" priority="12" stopIfTrue="1">
      <formula>AND(XFD45&lt;&gt;0,A45="")</formula>
    </cfRule>
  </conditionalFormatting>
  <conditionalFormatting sqref="A47:A49">
    <cfRule type="expression" dxfId="9" priority="10" stopIfTrue="1">
      <formula>AND(XFD47&lt;&gt;0,A47="")</formula>
    </cfRule>
  </conditionalFormatting>
  <conditionalFormatting sqref="A57:A59">
    <cfRule type="expression" dxfId="8" priority="9" stopIfTrue="1">
      <formula>AND(XFD57&lt;&gt;0,A57="")</formula>
    </cfRule>
  </conditionalFormatting>
  <conditionalFormatting sqref="A60:A64">
    <cfRule type="expression" dxfId="7" priority="8" stopIfTrue="1">
      <formula>AND(XFD60&lt;&gt;0,A60="")</formula>
    </cfRule>
  </conditionalFormatting>
  <conditionalFormatting sqref="A70:A74">
    <cfRule type="expression" dxfId="6" priority="7" stopIfTrue="1">
      <formula>AND(XFD70&lt;&gt;0,A70="")</formula>
    </cfRule>
  </conditionalFormatting>
  <conditionalFormatting sqref="A75:A77">
    <cfRule type="expression" dxfId="5" priority="6" stopIfTrue="1">
      <formula>AND(XFD75&lt;&gt;0,A75="")</formula>
    </cfRule>
  </conditionalFormatting>
  <conditionalFormatting sqref="A83:A85">
    <cfRule type="expression" dxfId="4" priority="5" stopIfTrue="1">
      <formula>AND(XFD83&lt;&gt;0,A83="")</formula>
    </cfRule>
  </conditionalFormatting>
  <conditionalFormatting sqref="A86:A87">
    <cfRule type="expression" dxfId="3" priority="4" stopIfTrue="1">
      <formula>AND(XFD86&lt;&gt;0,A86="")</formula>
    </cfRule>
  </conditionalFormatting>
  <conditionalFormatting sqref="A88:A89">
    <cfRule type="expression" dxfId="2" priority="3" stopIfTrue="1">
      <formula>AND(XFD88&lt;&gt;0,A88="")</formula>
    </cfRule>
  </conditionalFormatting>
  <conditionalFormatting sqref="A90:A91">
    <cfRule type="expression" dxfId="1" priority="2" stopIfTrue="1">
      <formula>AND(XFD90&lt;&gt;0,A90="")</formula>
    </cfRule>
  </conditionalFormatting>
  <conditionalFormatting sqref="A92">
    <cfRule type="expression" dxfId="0" priority="1" stopIfTrue="1">
      <formula>AND(XFD92&lt;&gt;0,A92="")</formula>
    </cfRule>
  </conditionalFormatting>
  <pageMargins left="0.75" right="0.75" top="1" bottom="1" header="0.5" footer="0.5"/>
  <pageSetup paperSize="9" orientation="portrait" horizontalDpi="1200" verticalDpi="12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41"/>
  <sheetViews>
    <sheetView workbookViewId="0">
      <pane ySplit="3" topLeftCell="A4" activePane="bottomLeft" state="frozen"/>
      <selection pane="bottomLeft" sqref="A1:C1"/>
    </sheetView>
  </sheetViews>
  <sheetFormatPr defaultColWidth="9" defaultRowHeight="12" customHeight="1"/>
  <cols>
    <col min="1" max="1" width="46.875" style="1" customWidth="1"/>
    <col min="2" max="2" width="17.5" style="1" customWidth="1"/>
    <col min="3" max="3" width="17.5" style="2" customWidth="1"/>
    <col min="4" max="7" width="9" style="3" customWidth="1"/>
    <col min="8" max="20" width="9" customWidth="1"/>
  </cols>
  <sheetData>
    <row r="1" spans="1:3" ht="24" customHeight="1">
      <c r="A1" s="246" t="s">
        <v>8</v>
      </c>
      <c r="B1" s="246"/>
      <c r="C1" s="246"/>
    </row>
    <row r="2" spans="1:3" ht="18" customHeight="1">
      <c r="A2" s="4"/>
      <c r="B2" s="4"/>
      <c r="C2" s="5" t="s">
        <v>9</v>
      </c>
    </row>
    <row r="3" spans="1:3" ht="21.75" customHeight="1">
      <c r="A3" s="6" t="s">
        <v>10</v>
      </c>
      <c r="B3" s="6" t="s">
        <v>11</v>
      </c>
      <c r="C3" s="6" t="s">
        <v>12</v>
      </c>
    </row>
    <row r="4" spans="1:3" ht="12" customHeight="1">
      <c r="A4" s="7" t="s">
        <v>13</v>
      </c>
      <c r="B4" s="8"/>
      <c r="C4" s="8"/>
    </row>
    <row r="5" spans="1:3" ht="12" customHeight="1">
      <c r="A5" s="9" t="s">
        <v>14</v>
      </c>
      <c r="B5" s="10"/>
      <c r="C5" s="10"/>
    </row>
    <row r="6" spans="1:3" ht="12" customHeight="1">
      <c r="A6" s="9" t="s">
        <v>15</v>
      </c>
      <c r="B6" s="10"/>
      <c r="C6" s="10"/>
    </row>
    <row r="7" spans="1:3" ht="12" customHeight="1">
      <c r="A7" s="9" t="s">
        <v>16</v>
      </c>
      <c r="B7" s="10"/>
      <c r="C7" s="10"/>
    </row>
    <row r="8" spans="1:3" ht="12" customHeight="1">
      <c r="A8" s="9" t="s">
        <v>17</v>
      </c>
      <c r="B8" s="11">
        <f>SUM(B5:B7)</f>
        <v>0</v>
      </c>
      <c r="C8" s="11">
        <f>SUM(C5:C7)</f>
        <v>0</v>
      </c>
    </row>
    <row r="9" spans="1:3" ht="12" customHeight="1">
      <c r="A9" s="9" t="s">
        <v>18</v>
      </c>
      <c r="B9" s="10"/>
      <c r="C9" s="10"/>
    </row>
    <row r="10" spans="1:3" ht="12" customHeight="1">
      <c r="A10" s="9" t="s">
        <v>19</v>
      </c>
      <c r="B10" s="10"/>
      <c r="C10" s="10"/>
    </row>
    <row r="11" spans="1:3" ht="12" customHeight="1">
      <c r="A11" s="9" t="s">
        <v>20</v>
      </c>
      <c r="B11" s="10"/>
      <c r="C11" s="10"/>
    </row>
    <row r="12" spans="1:3" ht="12" customHeight="1">
      <c r="A12" s="9" t="s">
        <v>21</v>
      </c>
      <c r="B12" s="10"/>
      <c r="C12" s="10"/>
    </row>
    <row r="13" spans="1:3" ht="12" customHeight="1">
      <c r="A13" s="9" t="s">
        <v>22</v>
      </c>
      <c r="B13" s="11">
        <f>SUM(B9:B12)</f>
        <v>0</v>
      </c>
      <c r="C13" s="11">
        <f>SUM(C9:C12)</f>
        <v>0</v>
      </c>
    </row>
    <row r="14" spans="1:3" ht="12" customHeight="1">
      <c r="A14" s="12" t="s">
        <v>23</v>
      </c>
      <c r="B14" s="11">
        <f>B8-B13</f>
        <v>0</v>
      </c>
      <c r="C14" s="11">
        <f>C8-C13</f>
        <v>0</v>
      </c>
    </row>
    <row r="15" spans="1:3" ht="12" customHeight="1">
      <c r="A15" s="12" t="s">
        <v>24</v>
      </c>
      <c r="B15" s="8"/>
      <c r="C15" s="8"/>
    </row>
    <row r="16" spans="1:3" ht="12" customHeight="1">
      <c r="A16" s="9" t="s">
        <v>25</v>
      </c>
      <c r="B16" s="10"/>
      <c r="C16" s="10"/>
    </row>
    <row r="17" spans="1:3" ht="12" customHeight="1">
      <c r="A17" s="9" t="s">
        <v>26</v>
      </c>
      <c r="B17" s="10"/>
      <c r="C17" s="10"/>
    </row>
    <row r="18" spans="1:3" ht="12" customHeight="1">
      <c r="A18" s="13" t="s">
        <v>27</v>
      </c>
      <c r="B18" s="10"/>
      <c r="C18" s="10"/>
    </row>
    <row r="19" spans="1:3" ht="12" customHeight="1">
      <c r="A19" s="9" t="s">
        <v>28</v>
      </c>
      <c r="B19" s="10"/>
      <c r="C19" s="10"/>
    </row>
    <row r="20" spans="1:3" ht="12" customHeight="1">
      <c r="A20" s="9" t="s">
        <v>29</v>
      </c>
      <c r="B20" s="10"/>
      <c r="C20" s="10"/>
    </row>
    <row r="21" spans="1:3" ht="12" customHeight="1">
      <c r="A21" s="9" t="s">
        <v>30</v>
      </c>
      <c r="B21" s="11">
        <f>SUM(B16:B20)</f>
        <v>0</v>
      </c>
      <c r="C21" s="11">
        <f>SUM(C16:C20)</f>
        <v>0</v>
      </c>
    </row>
    <row r="22" spans="1:3" ht="12" customHeight="1">
      <c r="A22" s="13" t="s">
        <v>31</v>
      </c>
      <c r="B22" s="10"/>
      <c r="C22" s="10"/>
    </row>
    <row r="23" spans="1:3" ht="12" customHeight="1">
      <c r="A23" s="9" t="s">
        <v>32</v>
      </c>
      <c r="B23" s="10"/>
      <c r="C23" s="10"/>
    </row>
    <row r="24" spans="1:3" ht="12" customHeight="1">
      <c r="A24" s="9" t="s">
        <v>33</v>
      </c>
      <c r="B24" s="10"/>
      <c r="C24" s="10"/>
    </row>
    <row r="25" spans="1:3" ht="12" customHeight="1">
      <c r="A25" s="9" t="s">
        <v>34</v>
      </c>
      <c r="B25" s="10"/>
      <c r="C25" s="10"/>
    </row>
    <row r="26" spans="1:3" ht="12" customHeight="1">
      <c r="A26" s="9" t="s">
        <v>35</v>
      </c>
      <c r="B26" s="11">
        <f>SUM(B22:B25)</f>
        <v>0</v>
      </c>
      <c r="C26" s="11">
        <f>SUM(C22:C25)</f>
        <v>0</v>
      </c>
    </row>
    <row r="27" spans="1:3" ht="12" customHeight="1">
      <c r="A27" s="12" t="s">
        <v>36</v>
      </c>
      <c r="B27" s="11">
        <f>B21-B26</f>
        <v>0</v>
      </c>
      <c r="C27" s="11">
        <f>C21-C26</f>
        <v>0</v>
      </c>
    </row>
    <row r="28" spans="1:3" ht="12" customHeight="1">
      <c r="A28" s="12" t="s">
        <v>37</v>
      </c>
      <c r="B28" s="8"/>
      <c r="C28" s="8"/>
    </row>
    <row r="29" spans="1:3" ht="12" customHeight="1">
      <c r="A29" s="9" t="s">
        <v>38</v>
      </c>
      <c r="B29" s="10"/>
      <c r="C29" s="10"/>
    </row>
    <row r="30" spans="1:3" ht="12" customHeight="1">
      <c r="A30" s="9" t="s">
        <v>39</v>
      </c>
      <c r="B30" s="10"/>
      <c r="C30" s="10"/>
    </row>
    <row r="31" spans="1:3" ht="12" customHeight="1">
      <c r="A31" s="9" t="s">
        <v>40</v>
      </c>
      <c r="B31" s="10"/>
      <c r="C31" s="10"/>
    </row>
    <row r="32" spans="1:3" ht="12" customHeight="1">
      <c r="A32" s="9" t="s">
        <v>41</v>
      </c>
      <c r="B32" s="11">
        <f>SUM(B29:B31)</f>
        <v>0</v>
      </c>
      <c r="C32" s="11">
        <f>SUM(C29:C31)</f>
        <v>0</v>
      </c>
    </row>
    <row r="33" spans="1:3" ht="12" customHeight="1">
      <c r="A33" s="9" t="s">
        <v>42</v>
      </c>
      <c r="B33" s="10"/>
      <c r="C33" s="10"/>
    </row>
    <row r="34" spans="1:3" ht="12" customHeight="1">
      <c r="A34" s="9" t="s">
        <v>43</v>
      </c>
      <c r="B34" s="10"/>
      <c r="C34" s="10"/>
    </row>
    <row r="35" spans="1:3" ht="12" customHeight="1">
      <c r="A35" s="9" t="s">
        <v>44</v>
      </c>
      <c r="B35" s="10"/>
      <c r="C35" s="10"/>
    </row>
    <row r="36" spans="1:3" ht="12" customHeight="1">
      <c r="A36" s="9" t="s">
        <v>45</v>
      </c>
      <c r="B36" s="11">
        <f>SUM(B33:B35)</f>
        <v>0</v>
      </c>
      <c r="C36" s="11">
        <f>SUM(C33:C35)</f>
        <v>0</v>
      </c>
    </row>
    <row r="37" spans="1:3" ht="12" customHeight="1">
      <c r="A37" s="12" t="s">
        <v>46</v>
      </c>
      <c r="B37" s="11">
        <f>B32-B36</f>
        <v>0</v>
      </c>
      <c r="C37" s="11">
        <f>C32-C36</f>
        <v>0</v>
      </c>
    </row>
    <row r="38" spans="1:3" ht="12" customHeight="1">
      <c r="A38" s="12" t="s">
        <v>47</v>
      </c>
      <c r="B38" s="10"/>
      <c r="C38" s="10"/>
    </row>
    <row r="39" spans="1:3" ht="12" customHeight="1">
      <c r="A39" s="12" t="s">
        <v>48</v>
      </c>
      <c r="B39" s="11">
        <f>B14+B27+B37+B38</f>
        <v>0</v>
      </c>
      <c r="C39" s="11">
        <f>C14+C27+C37+C38</f>
        <v>0</v>
      </c>
    </row>
    <row r="40" spans="1:3" ht="12" customHeight="1">
      <c r="A40" s="9" t="s">
        <v>49</v>
      </c>
      <c r="B40" s="10"/>
      <c r="C40" s="10"/>
    </row>
    <row r="41" spans="1:3" ht="12" customHeight="1">
      <c r="A41" s="12" t="s">
        <v>50</v>
      </c>
      <c r="B41" s="11">
        <f>B39+B40</f>
        <v>0</v>
      </c>
      <c r="C41" s="11">
        <f>C39+C40</f>
        <v>0</v>
      </c>
    </row>
  </sheetData>
  <sheetProtection formatCells="0" formatColumns="0" formatRows="0"/>
  <mergeCells count="1">
    <mergeCell ref="A1:C1"/>
  </mergeCells>
  <phoneticPr fontId="5" type="noConversion"/>
  <printOptions horizontalCentered="1"/>
  <pageMargins left="0.75" right="0.75" top="0.98" bottom="0.98" header="0.51" footer="0.51"/>
  <pageSetup paperSize="9" orientation="portrait"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41"/>
  <sheetViews>
    <sheetView workbookViewId="0">
      <pane ySplit="3" topLeftCell="A4" activePane="bottomLeft" state="frozen"/>
      <selection pane="bottomLeft" sqref="A1:C1"/>
    </sheetView>
  </sheetViews>
  <sheetFormatPr defaultColWidth="9" defaultRowHeight="12" customHeight="1"/>
  <cols>
    <col min="1" max="1" width="46.875" style="1" customWidth="1"/>
    <col min="2" max="2" width="17.5" style="1" customWidth="1"/>
    <col min="3" max="3" width="17.5" style="2" customWidth="1"/>
    <col min="4" max="20" width="9" style="3" customWidth="1"/>
    <col min="21" max="26" width="9" style="3"/>
  </cols>
  <sheetData>
    <row r="1" spans="1:3" ht="24" customHeight="1">
      <c r="A1" s="246" t="s">
        <v>8</v>
      </c>
      <c r="B1" s="246"/>
      <c r="C1" s="246"/>
    </row>
    <row r="2" spans="1:3" ht="18" customHeight="1">
      <c r="A2" s="4"/>
      <c r="B2" s="4"/>
      <c r="C2" s="5" t="s">
        <v>9</v>
      </c>
    </row>
    <row r="3" spans="1:3" ht="21.75" customHeight="1">
      <c r="A3" s="6" t="s">
        <v>10</v>
      </c>
      <c r="B3" s="6" t="s">
        <v>11</v>
      </c>
      <c r="C3" s="6" t="s">
        <v>12</v>
      </c>
    </row>
    <row r="4" spans="1:3" ht="12" customHeight="1">
      <c r="A4" s="7" t="s">
        <v>13</v>
      </c>
      <c r="B4" s="8"/>
      <c r="C4" s="8"/>
    </row>
    <row r="5" spans="1:3" ht="12" customHeight="1">
      <c r="A5" s="9" t="s">
        <v>14</v>
      </c>
      <c r="B5" s="10">
        <f>现底稿1!C5</f>
        <v>0</v>
      </c>
      <c r="C5" s="10">
        <f>现底稿1!D5</f>
        <v>0</v>
      </c>
    </row>
    <row r="6" spans="1:3" ht="12" customHeight="1">
      <c r="A6" s="9" t="s">
        <v>15</v>
      </c>
      <c r="B6" s="10">
        <f>现底稿1!C6</f>
        <v>0</v>
      </c>
      <c r="C6" s="10">
        <f>现底稿1!D6</f>
        <v>0</v>
      </c>
    </row>
    <row r="7" spans="1:3" ht="12" customHeight="1">
      <c r="A7" s="9" t="s">
        <v>16</v>
      </c>
      <c r="B7" s="10">
        <f>现底稿1!C7</f>
        <v>0</v>
      </c>
      <c r="C7" s="10">
        <f>现底稿1!D7</f>
        <v>0</v>
      </c>
    </row>
    <row r="8" spans="1:3" ht="12" customHeight="1">
      <c r="A8" s="9" t="s">
        <v>17</v>
      </c>
      <c r="B8" s="11">
        <f>SUM(B5:B7)</f>
        <v>0</v>
      </c>
      <c r="C8" s="11">
        <f>SUM(C5:C7)</f>
        <v>0</v>
      </c>
    </row>
    <row r="9" spans="1:3" ht="12" customHeight="1">
      <c r="A9" s="9" t="s">
        <v>18</v>
      </c>
      <c r="B9" s="10">
        <f>现底稿1!C9</f>
        <v>0</v>
      </c>
      <c r="C9" s="10">
        <f>现底稿1!D9</f>
        <v>0</v>
      </c>
    </row>
    <row r="10" spans="1:3" ht="12" customHeight="1">
      <c r="A10" s="9" t="s">
        <v>19</v>
      </c>
      <c r="B10" s="10">
        <f>现底稿1!C10</f>
        <v>0</v>
      </c>
      <c r="C10" s="10">
        <f>现底稿1!D10</f>
        <v>0</v>
      </c>
    </row>
    <row r="11" spans="1:3" ht="12" customHeight="1">
      <c r="A11" s="9" t="s">
        <v>20</v>
      </c>
      <c r="B11" s="10">
        <f>现底稿1!C11</f>
        <v>0</v>
      </c>
      <c r="C11" s="10">
        <f>现底稿1!D11</f>
        <v>0</v>
      </c>
    </row>
    <row r="12" spans="1:3" ht="12" customHeight="1">
      <c r="A12" s="9" t="s">
        <v>21</v>
      </c>
      <c r="B12" s="10">
        <f>现底稿1!C12</f>
        <v>0</v>
      </c>
      <c r="C12" s="10">
        <f>现底稿1!D12</f>
        <v>0</v>
      </c>
    </row>
    <row r="13" spans="1:3" ht="12" customHeight="1">
      <c r="A13" s="9" t="s">
        <v>22</v>
      </c>
      <c r="B13" s="11">
        <f>SUM(B9:B12)</f>
        <v>0</v>
      </c>
      <c r="C13" s="11">
        <f>SUM(C9:C12)</f>
        <v>0</v>
      </c>
    </row>
    <row r="14" spans="1:3" ht="12" customHeight="1">
      <c r="A14" s="12" t="s">
        <v>23</v>
      </c>
      <c r="B14" s="11">
        <f>B8-B13</f>
        <v>0</v>
      </c>
      <c r="C14" s="11">
        <f>C8-C13</f>
        <v>0</v>
      </c>
    </row>
    <row r="15" spans="1:3" ht="12" customHeight="1">
      <c r="A15" s="12" t="s">
        <v>24</v>
      </c>
      <c r="B15" s="8"/>
      <c r="C15" s="8"/>
    </row>
    <row r="16" spans="1:3" ht="12" customHeight="1">
      <c r="A16" s="9" t="s">
        <v>25</v>
      </c>
      <c r="B16" s="10">
        <f>现底稿1!C16</f>
        <v>0</v>
      </c>
      <c r="C16" s="10">
        <f>现底稿1!D16</f>
        <v>0</v>
      </c>
    </row>
    <row r="17" spans="1:3" ht="12" customHeight="1">
      <c r="A17" s="9" t="s">
        <v>26</v>
      </c>
      <c r="B17" s="10">
        <f>现底稿1!C17</f>
        <v>0</v>
      </c>
      <c r="C17" s="10">
        <f>现底稿1!D17</f>
        <v>0</v>
      </c>
    </row>
    <row r="18" spans="1:3" ht="12" customHeight="1">
      <c r="A18" s="13" t="s">
        <v>27</v>
      </c>
      <c r="B18" s="10">
        <f>现底稿1!C18</f>
        <v>0</v>
      </c>
      <c r="C18" s="10">
        <f>现底稿1!D18</f>
        <v>0</v>
      </c>
    </row>
    <row r="19" spans="1:3" ht="12" customHeight="1">
      <c r="A19" s="9" t="s">
        <v>28</v>
      </c>
      <c r="B19" s="10">
        <f>现底稿1!C19</f>
        <v>0</v>
      </c>
      <c r="C19" s="10">
        <f>现底稿1!D19</f>
        <v>0</v>
      </c>
    </row>
    <row r="20" spans="1:3" ht="12" customHeight="1">
      <c r="A20" s="9" t="s">
        <v>29</v>
      </c>
      <c r="B20" s="10">
        <f>现底稿1!C20</f>
        <v>0</v>
      </c>
      <c r="C20" s="10">
        <f>现底稿1!D20</f>
        <v>0</v>
      </c>
    </row>
    <row r="21" spans="1:3" ht="12" customHeight="1">
      <c r="A21" s="9" t="s">
        <v>30</v>
      </c>
      <c r="B21" s="11">
        <f>SUM(B16:B20)</f>
        <v>0</v>
      </c>
      <c r="C21" s="11">
        <f>SUM(C16:C20)</f>
        <v>0</v>
      </c>
    </row>
    <row r="22" spans="1:3" ht="12" customHeight="1">
      <c r="A22" s="13" t="s">
        <v>31</v>
      </c>
      <c r="B22" s="10">
        <f>现底稿1!C22</f>
        <v>0</v>
      </c>
      <c r="C22" s="10">
        <f>现底稿1!D22</f>
        <v>0</v>
      </c>
    </row>
    <row r="23" spans="1:3" ht="12" customHeight="1">
      <c r="A23" s="9" t="s">
        <v>32</v>
      </c>
      <c r="B23" s="10">
        <f>现底稿1!C23</f>
        <v>0</v>
      </c>
      <c r="C23" s="10">
        <f>现底稿1!D23</f>
        <v>0</v>
      </c>
    </row>
    <row r="24" spans="1:3" ht="12" customHeight="1">
      <c r="A24" s="9" t="s">
        <v>33</v>
      </c>
      <c r="B24" s="10">
        <f>现底稿1!C24</f>
        <v>0</v>
      </c>
      <c r="C24" s="10">
        <f>现底稿1!D24</f>
        <v>0</v>
      </c>
    </row>
    <row r="25" spans="1:3" ht="12" customHeight="1">
      <c r="A25" s="9" t="s">
        <v>34</v>
      </c>
      <c r="B25" s="10">
        <f>现底稿1!C25</f>
        <v>0</v>
      </c>
      <c r="C25" s="10">
        <f>现底稿1!D25</f>
        <v>0</v>
      </c>
    </row>
    <row r="26" spans="1:3" ht="12" customHeight="1">
      <c r="A26" s="9" t="s">
        <v>35</v>
      </c>
      <c r="B26" s="11">
        <f>SUM(B22:B25)</f>
        <v>0</v>
      </c>
      <c r="C26" s="11">
        <f>SUM(C22:C25)</f>
        <v>0</v>
      </c>
    </row>
    <row r="27" spans="1:3" ht="12" customHeight="1">
      <c r="A27" s="12" t="s">
        <v>36</v>
      </c>
      <c r="B27" s="11">
        <f>B21-B26</f>
        <v>0</v>
      </c>
      <c r="C27" s="11">
        <f>C21-C26</f>
        <v>0</v>
      </c>
    </row>
    <row r="28" spans="1:3" ht="12" customHeight="1">
      <c r="A28" s="12" t="s">
        <v>37</v>
      </c>
      <c r="B28" s="8"/>
      <c r="C28" s="8"/>
    </row>
    <row r="29" spans="1:3" ht="12" customHeight="1">
      <c r="A29" s="9" t="s">
        <v>38</v>
      </c>
      <c r="B29" s="10">
        <f>现底稿1!C29</f>
        <v>0</v>
      </c>
      <c r="C29" s="10">
        <f>现底稿1!D29</f>
        <v>0</v>
      </c>
    </row>
    <row r="30" spans="1:3" ht="12" customHeight="1">
      <c r="A30" s="9" t="s">
        <v>39</v>
      </c>
      <c r="B30" s="10">
        <f>现底稿1!C30</f>
        <v>0</v>
      </c>
      <c r="C30" s="10">
        <f>现底稿1!D30</f>
        <v>0</v>
      </c>
    </row>
    <row r="31" spans="1:3" ht="12" customHeight="1">
      <c r="A31" s="9" t="s">
        <v>40</v>
      </c>
      <c r="B31" s="10">
        <f>现底稿1!C31</f>
        <v>0</v>
      </c>
      <c r="C31" s="10">
        <f>现底稿1!D31</f>
        <v>0</v>
      </c>
    </row>
    <row r="32" spans="1:3" ht="12" customHeight="1">
      <c r="A32" s="9" t="s">
        <v>41</v>
      </c>
      <c r="B32" s="11">
        <f>SUM(B29:B31)</f>
        <v>0</v>
      </c>
      <c r="C32" s="11">
        <f>SUM(C29:C31)</f>
        <v>0</v>
      </c>
    </row>
    <row r="33" spans="1:3" ht="12" customHeight="1">
      <c r="A33" s="9" t="s">
        <v>42</v>
      </c>
      <c r="B33" s="10">
        <f>现底稿1!C33</f>
        <v>0</v>
      </c>
      <c r="C33" s="10">
        <f>现底稿1!D33</f>
        <v>0</v>
      </c>
    </row>
    <row r="34" spans="1:3" ht="12" customHeight="1">
      <c r="A34" s="9" t="s">
        <v>43</v>
      </c>
      <c r="B34" s="10">
        <f>现底稿1!C34</f>
        <v>0</v>
      </c>
      <c r="C34" s="10">
        <f>现底稿1!D34</f>
        <v>0</v>
      </c>
    </row>
    <row r="35" spans="1:3" ht="12" customHeight="1">
      <c r="A35" s="9" t="s">
        <v>44</v>
      </c>
      <c r="B35" s="10">
        <f>现底稿1!C35</f>
        <v>0</v>
      </c>
      <c r="C35" s="10">
        <f>现底稿1!D35</f>
        <v>0</v>
      </c>
    </row>
    <row r="36" spans="1:3" ht="12" customHeight="1">
      <c r="A36" s="9" t="s">
        <v>45</v>
      </c>
      <c r="B36" s="11">
        <f>SUM(B33:B35)</f>
        <v>0</v>
      </c>
      <c r="C36" s="11">
        <f>SUM(C33:C35)</f>
        <v>0</v>
      </c>
    </row>
    <row r="37" spans="1:3" ht="12" customHeight="1">
      <c r="A37" s="12" t="s">
        <v>46</v>
      </c>
      <c r="B37" s="11">
        <f>B32-B36</f>
        <v>0</v>
      </c>
      <c r="C37" s="11">
        <f>C32-C36</f>
        <v>0</v>
      </c>
    </row>
    <row r="38" spans="1:3" ht="12" customHeight="1">
      <c r="A38" s="12" t="s">
        <v>47</v>
      </c>
      <c r="B38" s="10">
        <f>现底稿1!C38</f>
        <v>0</v>
      </c>
      <c r="C38" s="10">
        <f>现底稿1!D38</f>
        <v>0</v>
      </c>
    </row>
    <row r="39" spans="1:3" ht="12" customHeight="1">
      <c r="A39" s="12" t="s">
        <v>48</v>
      </c>
      <c r="B39" s="11">
        <f>B14+B27+B37+B38</f>
        <v>0</v>
      </c>
      <c r="C39" s="11">
        <f>C14+C27+C37+C38</f>
        <v>0</v>
      </c>
    </row>
    <row r="40" spans="1:3" ht="12" customHeight="1">
      <c r="A40" s="9" t="s">
        <v>49</v>
      </c>
      <c r="B40" s="10">
        <f>现底稿1!C40</f>
        <v>0</v>
      </c>
      <c r="C40" s="10">
        <f>现底稿1!D40</f>
        <v>0</v>
      </c>
    </row>
    <row r="41" spans="1:3" ht="12" customHeight="1">
      <c r="A41" s="12" t="s">
        <v>50</v>
      </c>
      <c r="B41" s="11">
        <f>B39+B40</f>
        <v>0</v>
      </c>
      <c r="C41" s="11">
        <f>C39+C40</f>
        <v>0</v>
      </c>
    </row>
  </sheetData>
  <sheetProtection password="CC64" sheet="1" objects="1" scenarios="1" formatCells="0" formatColumns="0" formatRows="0"/>
  <mergeCells count="1">
    <mergeCell ref="A1:C1"/>
  </mergeCells>
  <phoneticPr fontId="5" type="noConversion"/>
  <printOptions horizontalCentered="1"/>
  <pageMargins left="0.75" right="0.75" top="0.98" bottom="0.98" header="0.51" footer="0.51"/>
  <pageSetup paperSize="9" orientation="portrait" blackAndWhite="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Z74"/>
  <sheetViews>
    <sheetView showZeros="0" workbookViewId="0">
      <pane ySplit="3" topLeftCell="A4" activePane="bottomLeft" state="frozen"/>
      <selection pane="bottomLeft" activeCell="C72" sqref="C72"/>
    </sheetView>
  </sheetViews>
  <sheetFormatPr defaultColWidth="9" defaultRowHeight="15.75" customHeight="1"/>
  <cols>
    <col min="1" max="1" width="41.5" style="38" customWidth="1"/>
    <col min="2" max="2" width="13.5" style="38" customWidth="1"/>
    <col min="3" max="4" width="18.5" style="38" customWidth="1"/>
    <col min="5" max="5" width="14.125" style="36" customWidth="1"/>
    <col min="6" max="6" width="14.875" style="36" customWidth="1"/>
    <col min="7" max="20" width="9" style="36" customWidth="1"/>
    <col min="21" max="26" width="9" style="36"/>
  </cols>
  <sheetData>
    <row r="1" spans="1:4" s="36" customFormat="1" ht="24" customHeight="1">
      <c r="A1" s="247" t="s">
        <v>51</v>
      </c>
      <c r="B1" s="246"/>
      <c r="C1" s="246"/>
      <c r="D1" s="246"/>
    </row>
    <row r="2" spans="1:4" s="36" customFormat="1" ht="18" customHeight="1">
      <c r="A2" s="4"/>
      <c r="B2" s="39"/>
      <c r="C2" s="40"/>
      <c r="D2" s="41" t="s">
        <v>9</v>
      </c>
    </row>
    <row r="3" spans="1:4" s="36" customFormat="1" ht="21.75" customHeight="1">
      <c r="A3" s="42" t="s">
        <v>52</v>
      </c>
      <c r="B3" s="42" t="s">
        <v>53</v>
      </c>
      <c r="C3" s="43" t="s">
        <v>11</v>
      </c>
      <c r="D3" s="43" t="s">
        <v>12</v>
      </c>
    </row>
    <row r="4" spans="1:4" s="36" customFormat="1" ht="12" customHeight="1">
      <c r="A4" s="44" t="s">
        <v>54</v>
      </c>
      <c r="B4" s="45">
        <v>1</v>
      </c>
      <c r="C4" s="46"/>
      <c r="D4" s="46"/>
    </row>
    <row r="5" spans="1:4" s="36" customFormat="1" ht="12" customHeight="1">
      <c r="A5" s="47" t="s">
        <v>55</v>
      </c>
      <c r="B5" s="45">
        <v>2</v>
      </c>
      <c r="C5" s="48">
        <f>现底稿2!C41</f>
        <v>0</v>
      </c>
      <c r="D5" s="46"/>
    </row>
    <row r="6" spans="1:4" s="36" customFormat="1" ht="12" customHeight="1">
      <c r="A6" s="47" t="s">
        <v>56</v>
      </c>
      <c r="B6" s="45">
        <v>3</v>
      </c>
      <c r="C6" s="48">
        <f>现底稿2!C53</f>
        <v>0</v>
      </c>
      <c r="D6" s="46"/>
    </row>
    <row r="7" spans="1:4" s="36" customFormat="1" ht="12" customHeight="1">
      <c r="A7" s="47" t="s">
        <v>57</v>
      </c>
      <c r="B7" s="45">
        <v>4</v>
      </c>
      <c r="C7" s="48">
        <f>现底稿2!C87</f>
        <v>0</v>
      </c>
      <c r="D7" s="46"/>
    </row>
    <row r="8" spans="1:4" s="36" customFormat="1" ht="12" customHeight="1">
      <c r="A8" s="42" t="s">
        <v>17</v>
      </c>
      <c r="B8" s="45">
        <v>5</v>
      </c>
      <c r="C8" s="49">
        <f>SUM(C5:C7)</f>
        <v>0</v>
      </c>
      <c r="D8" s="49">
        <f>SUM(D5:D7)</f>
        <v>0</v>
      </c>
    </row>
    <row r="9" spans="1:4" s="36" customFormat="1" ht="12" customHeight="1">
      <c r="A9" s="47" t="s">
        <v>58</v>
      </c>
      <c r="B9" s="45">
        <v>6</v>
      </c>
      <c r="C9" s="48">
        <f>现底稿2!C128</f>
        <v>0</v>
      </c>
      <c r="D9" s="46"/>
    </row>
    <row r="10" spans="1:4" s="36" customFormat="1" ht="12" customHeight="1">
      <c r="A10" s="47" t="s">
        <v>59</v>
      </c>
      <c r="B10" s="45">
        <v>7</v>
      </c>
      <c r="C10" s="48">
        <f>现底稿2!C146</f>
        <v>0</v>
      </c>
      <c r="D10" s="46"/>
    </row>
    <row r="11" spans="1:4" s="36" customFormat="1" ht="12" customHeight="1">
      <c r="A11" s="47" t="s">
        <v>60</v>
      </c>
      <c r="B11" s="45">
        <v>8</v>
      </c>
      <c r="C11" s="48">
        <f>现底稿2!C169</f>
        <v>0</v>
      </c>
      <c r="D11" s="46"/>
    </row>
    <row r="12" spans="1:4" s="36" customFormat="1" ht="12" customHeight="1">
      <c r="A12" s="47" t="s">
        <v>61</v>
      </c>
      <c r="B12" s="45">
        <v>9</v>
      </c>
      <c r="C12" s="48">
        <f>现底稿2!C223</f>
        <v>0</v>
      </c>
      <c r="D12" s="46"/>
    </row>
    <row r="13" spans="1:4" s="36" customFormat="1" ht="12" customHeight="1">
      <c r="A13" s="42" t="s">
        <v>22</v>
      </c>
      <c r="B13" s="45">
        <v>10</v>
      </c>
      <c r="C13" s="49">
        <f>SUM(C9:C12)</f>
        <v>0</v>
      </c>
      <c r="D13" s="49">
        <f>SUM(D9:D12)</f>
        <v>0</v>
      </c>
    </row>
    <row r="14" spans="1:4" s="36" customFormat="1" ht="12" customHeight="1">
      <c r="A14" s="44" t="s">
        <v>23</v>
      </c>
      <c r="B14" s="45">
        <v>11</v>
      </c>
      <c r="C14" s="49">
        <f>C8-C13</f>
        <v>0</v>
      </c>
      <c r="D14" s="49">
        <f>D8-D13</f>
        <v>0</v>
      </c>
    </row>
    <row r="15" spans="1:4" s="36" customFormat="1" ht="12" customHeight="1">
      <c r="A15" s="44" t="s">
        <v>62</v>
      </c>
      <c r="B15" s="45">
        <v>12</v>
      </c>
      <c r="C15" s="46"/>
      <c r="D15" s="46"/>
    </row>
    <row r="16" spans="1:4" s="36" customFormat="1" ht="12" customHeight="1">
      <c r="A16" s="47" t="s">
        <v>63</v>
      </c>
      <c r="B16" s="45">
        <v>13</v>
      </c>
      <c r="C16" s="48">
        <f>现底稿2!C283</f>
        <v>0</v>
      </c>
      <c r="D16" s="46"/>
    </row>
    <row r="17" spans="1:4" s="36" customFormat="1" ht="12" customHeight="1">
      <c r="A17" s="47" t="s">
        <v>64</v>
      </c>
      <c r="B17" s="45">
        <v>14</v>
      </c>
      <c r="C17" s="48">
        <f>现底稿2!C307</f>
        <v>0</v>
      </c>
      <c r="D17" s="46"/>
    </row>
    <row r="18" spans="1:4" s="36" customFormat="1" ht="12" customHeight="1">
      <c r="A18" s="47" t="s">
        <v>65</v>
      </c>
      <c r="B18" s="45">
        <v>15</v>
      </c>
      <c r="C18" s="48">
        <f>现底稿2!C371</f>
        <v>0</v>
      </c>
      <c r="D18" s="46"/>
    </row>
    <row r="19" spans="1:4" s="36" customFormat="1" ht="12" customHeight="1">
      <c r="A19" s="47" t="s">
        <v>66</v>
      </c>
      <c r="B19" s="45">
        <v>16</v>
      </c>
      <c r="C19" s="48">
        <f>现底稿2!C374</f>
        <v>0</v>
      </c>
      <c r="D19" s="46"/>
    </row>
    <row r="20" spans="1:4" s="36" customFormat="1" ht="12" customHeight="1">
      <c r="A20" s="47" t="s">
        <v>67</v>
      </c>
      <c r="B20" s="45">
        <v>17</v>
      </c>
      <c r="C20" s="48">
        <f>现底稿2!C390</f>
        <v>0</v>
      </c>
      <c r="D20" s="46"/>
    </row>
    <row r="21" spans="1:4" s="36" customFormat="1" ht="12" customHeight="1">
      <c r="A21" s="42" t="s">
        <v>30</v>
      </c>
      <c r="B21" s="45">
        <v>18</v>
      </c>
      <c r="C21" s="49">
        <f>SUM(C16:C20)</f>
        <v>0</v>
      </c>
      <c r="D21" s="49">
        <f>SUM(D16:D20)</f>
        <v>0</v>
      </c>
    </row>
    <row r="22" spans="1:4" s="36" customFormat="1" ht="12" customHeight="1">
      <c r="A22" s="47" t="s">
        <v>68</v>
      </c>
      <c r="B22" s="45">
        <v>19</v>
      </c>
      <c r="C22" s="48">
        <f>现底稿2!C420</f>
        <v>0</v>
      </c>
      <c r="D22" s="46"/>
    </row>
    <row r="23" spans="1:4" s="36" customFormat="1" ht="12" customHeight="1">
      <c r="A23" s="47" t="s">
        <v>69</v>
      </c>
      <c r="B23" s="45">
        <v>20</v>
      </c>
      <c r="C23" s="48">
        <f>现底稿2!C446</f>
        <v>0</v>
      </c>
      <c r="D23" s="46"/>
    </row>
    <row r="24" spans="1:4" s="36" customFormat="1" ht="12" customHeight="1">
      <c r="A24" s="47" t="s">
        <v>70</v>
      </c>
      <c r="B24" s="45">
        <v>21</v>
      </c>
      <c r="C24" s="48">
        <f>现底稿2!C449</f>
        <v>0</v>
      </c>
      <c r="D24" s="46"/>
    </row>
    <row r="25" spans="1:4" s="36" customFormat="1" ht="12" customHeight="1">
      <c r="A25" s="47" t="s">
        <v>71</v>
      </c>
      <c r="B25" s="45">
        <v>22</v>
      </c>
      <c r="C25" s="48">
        <f>现底稿2!C461</f>
        <v>0</v>
      </c>
      <c r="D25" s="46"/>
    </row>
    <row r="26" spans="1:4" s="36" customFormat="1" ht="12" customHeight="1">
      <c r="A26" s="42" t="s">
        <v>35</v>
      </c>
      <c r="B26" s="45">
        <v>23</v>
      </c>
      <c r="C26" s="49">
        <f>SUM(C22:C25)</f>
        <v>0</v>
      </c>
      <c r="D26" s="49">
        <f>SUM(D22:D25)</f>
        <v>0</v>
      </c>
    </row>
    <row r="27" spans="1:4" s="36" customFormat="1" ht="12" customHeight="1">
      <c r="A27" s="44" t="s">
        <v>36</v>
      </c>
      <c r="B27" s="45">
        <v>24</v>
      </c>
      <c r="C27" s="49">
        <f>C21-C26</f>
        <v>0</v>
      </c>
      <c r="D27" s="49">
        <f>D21-D26</f>
        <v>0</v>
      </c>
    </row>
    <row r="28" spans="1:4" s="36" customFormat="1" ht="12" customHeight="1">
      <c r="A28" s="44" t="s">
        <v>72</v>
      </c>
      <c r="B28" s="45">
        <v>25</v>
      </c>
      <c r="C28" s="46"/>
      <c r="D28" s="46"/>
    </row>
    <row r="29" spans="1:4" s="36" customFormat="1" ht="12" customHeight="1">
      <c r="A29" s="47" t="s">
        <v>38</v>
      </c>
      <c r="B29" s="45">
        <v>26</v>
      </c>
      <c r="C29" s="48">
        <f>现底稿2!C479</f>
        <v>0</v>
      </c>
      <c r="D29" s="46"/>
    </row>
    <row r="30" spans="1:4" s="36" customFormat="1" ht="12" customHeight="1">
      <c r="A30" s="47" t="s">
        <v>39</v>
      </c>
      <c r="B30" s="45">
        <v>27</v>
      </c>
      <c r="C30" s="48">
        <f>现底稿2!C491</f>
        <v>0</v>
      </c>
      <c r="D30" s="46"/>
    </row>
    <row r="31" spans="1:4" s="36" customFormat="1" ht="12" customHeight="1">
      <c r="A31" s="47" t="s">
        <v>40</v>
      </c>
      <c r="B31" s="45">
        <v>28</v>
      </c>
      <c r="C31" s="48">
        <f>现底稿2!C503</f>
        <v>0</v>
      </c>
      <c r="D31" s="46"/>
    </row>
    <row r="32" spans="1:4" s="36" customFormat="1" ht="12" customHeight="1">
      <c r="A32" s="42" t="s">
        <v>41</v>
      </c>
      <c r="B32" s="45">
        <v>29</v>
      </c>
      <c r="C32" s="49">
        <f>SUM(C29:C31)</f>
        <v>0</v>
      </c>
      <c r="D32" s="49">
        <f>SUM(D29:D31)</f>
        <v>0</v>
      </c>
    </row>
    <row r="33" spans="1:26" s="36" customFormat="1" ht="12" customHeight="1">
      <c r="A33" s="47" t="s">
        <v>73</v>
      </c>
      <c r="B33" s="45">
        <v>30</v>
      </c>
      <c r="C33" s="48">
        <f>现底稿2!C521</f>
        <v>0</v>
      </c>
      <c r="D33" s="46"/>
    </row>
    <row r="34" spans="1:26" s="36" customFormat="1" ht="12" customHeight="1">
      <c r="A34" s="47" t="s">
        <v>74</v>
      </c>
      <c r="B34" s="45">
        <v>31</v>
      </c>
      <c r="C34" s="48">
        <f>现底稿2!C545</f>
        <v>0</v>
      </c>
      <c r="D34" s="46"/>
    </row>
    <row r="35" spans="1:26" s="36" customFormat="1" ht="12" customHeight="1">
      <c r="A35" s="47" t="s">
        <v>75</v>
      </c>
      <c r="B35" s="45">
        <v>32</v>
      </c>
      <c r="C35" s="48">
        <f>现底稿2!C581</f>
        <v>0</v>
      </c>
      <c r="D35" s="46"/>
    </row>
    <row r="36" spans="1:26" s="36" customFormat="1" ht="12" customHeight="1">
      <c r="A36" s="42" t="s">
        <v>45</v>
      </c>
      <c r="B36" s="45">
        <v>33</v>
      </c>
      <c r="C36" s="49">
        <f>C33+C34+C35</f>
        <v>0</v>
      </c>
      <c r="D36" s="49">
        <f>D33+D34+D35</f>
        <v>0</v>
      </c>
    </row>
    <row r="37" spans="1:26" s="36" customFormat="1" ht="12" customHeight="1">
      <c r="A37" s="47" t="s">
        <v>46</v>
      </c>
      <c r="B37" s="45">
        <v>34</v>
      </c>
      <c r="C37" s="49">
        <f>C32-C36</f>
        <v>0</v>
      </c>
      <c r="D37" s="49">
        <f>D32-D36</f>
        <v>0</v>
      </c>
    </row>
    <row r="38" spans="1:26" s="36" customFormat="1" ht="12" customHeight="1">
      <c r="A38" s="44" t="s">
        <v>47</v>
      </c>
      <c r="B38" s="45">
        <v>35</v>
      </c>
      <c r="C38" s="48">
        <f>现底稿2!C596</f>
        <v>0</v>
      </c>
      <c r="D38" s="46"/>
    </row>
    <row r="39" spans="1:26" s="36" customFormat="1" ht="12" customHeight="1">
      <c r="A39" s="44" t="s">
        <v>48</v>
      </c>
      <c r="B39" s="45">
        <v>36</v>
      </c>
      <c r="C39" s="49">
        <f>C14+C27+C37+C38</f>
        <v>0</v>
      </c>
      <c r="D39" s="49">
        <f>D14+D27+D37+D38</f>
        <v>0</v>
      </c>
    </row>
    <row r="40" spans="1:26" s="36" customFormat="1" ht="12" customHeight="1">
      <c r="A40" s="47" t="s">
        <v>49</v>
      </c>
      <c r="B40" s="45">
        <v>37</v>
      </c>
      <c r="C40" s="50">
        <f>现底稿2!C600</f>
        <v>0</v>
      </c>
      <c r="D40" s="49">
        <f>D71+D73</f>
        <v>0</v>
      </c>
      <c r="E40" s="36">
        <f>C40-D41</f>
        <v>0</v>
      </c>
    </row>
    <row r="41" spans="1:26" s="36" customFormat="1" ht="12" customHeight="1">
      <c r="A41" s="44" t="s">
        <v>50</v>
      </c>
      <c r="B41" s="45">
        <v>38</v>
      </c>
      <c r="C41" s="50">
        <f>现底稿2!C604</f>
        <v>0</v>
      </c>
      <c r="D41" s="49">
        <f>D70+D72</f>
        <v>0</v>
      </c>
      <c r="E41" s="36">
        <f>C39+C40-C41</f>
        <v>0</v>
      </c>
      <c r="F41" s="36">
        <f>D39+D40-D41</f>
        <v>0</v>
      </c>
    </row>
    <row r="42" spans="1:26" ht="12" customHeight="1">
      <c r="A42" s="51" t="s">
        <v>76</v>
      </c>
      <c r="B42" s="45">
        <v>39</v>
      </c>
      <c r="C42" s="52"/>
      <c r="D42" s="46"/>
    </row>
    <row r="43" spans="1:26" ht="12" customHeight="1">
      <c r="A43" s="51" t="s">
        <v>77</v>
      </c>
      <c r="B43" s="45">
        <v>40</v>
      </c>
      <c r="C43" s="46"/>
      <c r="D43" s="46"/>
    </row>
    <row r="44" spans="1:26" ht="12" customHeight="1">
      <c r="A44" s="51" t="s">
        <v>78</v>
      </c>
      <c r="B44" s="45">
        <v>41</v>
      </c>
      <c r="C44" s="48">
        <f>利润表!C27</f>
        <v>0</v>
      </c>
      <c r="D44" s="46">
        <f>利润表!D27</f>
        <v>0</v>
      </c>
    </row>
    <row r="45" spans="1:26" ht="12" customHeight="1">
      <c r="A45" s="51" t="s">
        <v>79</v>
      </c>
      <c r="B45" s="45">
        <v>42</v>
      </c>
      <c r="C45" s="48">
        <f>现底稿2!C620</f>
        <v>0</v>
      </c>
      <c r="D45" s="46"/>
    </row>
    <row r="46" spans="1:26" s="37" customFormat="1" ht="12" customHeight="1">
      <c r="A46" s="51" t="s">
        <v>80</v>
      </c>
      <c r="B46" s="45">
        <v>43</v>
      </c>
      <c r="C46" s="48">
        <f>现底稿2!C635</f>
        <v>0</v>
      </c>
      <c r="D46" s="46"/>
      <c r="E46" s="36"/>
      <c r="F46" s="36"/>
      <c r="G46" s="36"/>
      <c r="H46" s="36"/>
      <c r="I46" s="36"/>
      <c r="J46" s="36"/>
      <c r="K46" s="36"/>
      <c r="L46" s="36"/>
      <c r="M46" s="36"/>
      <c r="N46" s="36"/>
      <c r="O46" s="36"/>
      <c r="P46" s="36"/>
      <c r="Q46" s="36"/>
      <c r="R46" s="36"/>
      <c r="S46" s="36"/>
      <c r="T46" s="36"/>
      <c r="U46" s="36"/>
      <c r="V46" s="36"/>
      <c r="W46" s="36"/>
      <c r="X46" s="36"/>
      <c r="Y46" s="36"/>
      <c r="Z46" s="36"/>
    </row>
    <row r="47" spans="1:26" s="37" customFormat="1" ht="12" customHeight="1">
      <c r="A47" s="51" t="s">
        <v>81</v>
      </c>
      <c r="B47" s="45">
        <v>44</v>
      </c>
      <c r="C47" s="48">
        <f>现底稿2!C645</f>
        <v>0</v>
      </c>
      <c r="D47" s="46"/>
      <c r="E47" s="36"/>
      <c r="F47" s="36"/>
      <c r="G47" s="36"/>
      <c r="H47" s="36"/>
      <c r="I47" s="36"/>
      <c r="J47" s="36"/>
      <c r="K47" s="36"/>
      <c r="L47" s="36"/>
      <c r="M47" s="36"/>
      <c r="N47" s="36"/>
      <c r="O47" s="36"/>
      <c r="P47" s="36"/>
      <c r="Q47" s="36"/>
      <c r="R47" s="36"/>
      <c r="S47" s="36"/>
      <c r="T47" s="36"/>
      <c r="U47" s="36"/>
      <c r="V47" s="36"/>
      <c r="W47" s="36"/>
      <c r="X47" s="36"/>
      <c r="Y47" s="36"/>
      <c r="Z47" s="36"/>
    </row>
    <row r="48" spans="1:26" s="37" customFormat="1" ht="12" customHeight="1">
      <c r="A48" s="51" t="s">
        <v>82</v>
      </c>
      <c r="B48" s="45">
        <v>45</v>
      </c>
      <c r="C48" s="46"/>
      <c r="D48" s="46"/>
      <c r="E48" s="36"/>
      <c r="F48" s="36"/>
      <c r="G48" s="36"/>
      <c r="H48" s="36"/>
      <c r="I48" s="36"/>
      <c r="J48" s="36"/>
      <c r="K48" s="36"/>
      <c r="L48" s="36"/>
      <c r="M48" s="36"/>
      <c r="N48" s="36"/>
      <c r="O48" s="36"/>
      <c r="P48" s="36"/>
      <c r="Q48" s="36"/>
      <c r="R48" s="36"/>
      <c r="S48" s="36"/>
      <c r="T48" s="36"/>
      <c r="U48" s="36"/>
      <c r="V48" s="36"/>
      <c r="W48" s="36"/>
      <c r="X48" s="36"/>
      <c r="Y48" s="36"/>
      <c r="Z48" s="36"/>
    </row>
    <row r="49" spans="1:6" ht="12" customHeight="1">
      <c r="A49" s="51" t="s">
        <v>83</v>
      </c>
      <c r="B49" s="45">
        <v>46</v>
      </c>
      <c r="C49" s="46"/>
      <c r="D49" s="46"/>
    </row>
    <row r="50" spans="1:6" ht="12" customHeight="1">
      <c r="A50" s="51" t="s">
        <v>84</v>
      </c>
      <c r="B50" s="45">
        <v>47</v>
      </c>
      <c r="C50" s="48">
        <f>现底稿2!C654</f>
        <v>0</v>
      </c>
      <c r="D50" s="46"/>
    </row>
    <row r="51" spans="1:6" ht="12" customHeight="1">
      <c r="A51" s="51" t="s">
        <v>85</v>
      </c>
      <c r="B51" s="45">
        <v>48</v>
      </c>
      <c r="C51" s="48">
        <f>现底稿2!C663</f>
        <v>0</v>
      </c>
      <c r="D51" s="46"/>
    </row>
    <row r="52" spans="1:6" ht="12" customHeight="1">
      <c r="A52" s="51" t="s">
        <v>86</v>
      </c>
      <c r="B52" s="45">
        <v>49</v>
      </c>
      <c r="C52" s="48">
        <f>现底稿2!C672</f>
        <v>0</v>
      </c>
      <c r="D52" s="46"/>
    </row>
    <row r="53" spans="1:6" ht="24" customHeight="1">
      <c r="A53" s="53" t="s">
        <v>87</v>
      </c>
      <c r="B53" s="45">
        <v>50</v>
      </c>
      <c r="C53" s="48">
        <f>现底稿2!C680</f>
        <v>0</v>
      </c>
      <c r="D53" s="46"/>
    </row>
    <row r="54" spans="1:6" ht="12" customHeight="1">
      <c r="A54" s="51" t="s">
        <v>88</v>
      </c>
      <c r="B54" s="45">
        <v>51</v>
      </c>
      <c r="C54" s="48">
        <f>现底稿2!C686</f>
        <v>0</v>
      </c>
      <c r="D54" s="46"/>
    </row>
    <row r="55" spans="1:6" ht="12" customHeight="1">
      <c r="A55" s="51" t="s">
        <v>89</v>
      </c>
      <c r="B55" s="45">
        <v>52</v>
      </c>
      <c r="C55" s="48">
        <f>现底稿2!C694</f>
        <v>0</v>
      </c>
      <c r="D55" s="46"/>
    </row>
    <row r="56" spans="1:6" ht="12" customHeight="1">
      <c r="A56" s="51" t="s">
        <v>90</v>
      </c>
      <c r="B56" s="45">
        <v>53</v>
      </c>
      <c r="C56" s="48">
        <f>现底稿2!C699</f>
        <v>0</v>
      </c>
      <c r="D56" s="46"/>
    </row>
    <row r="57" spans="1:6" ht="12" customHeight="1">
      <c r="A57" s="51" t="s">
        <v>91</v>
      </c>
      <c r="B57" s="45">
        <v>54</v>
      </c>
      <c r="C57" s="48">
        <f>现底稿2!C718</f>
        <v>0</v>
      </c>
      <c r="D57" s="46"/>
    </row>
    <row r="58" spans="1:6" ht="12" customHeight="1">
      <c r="A58" s="51" t="s">
        <v>92</v>
      </c>
      <c r="B58" s="45">
        <v>55</v>
      </c>
      <c r="C58" s="48">
        <f>现底稿2!C722</f>
        <v>0</v>
      </c>
      <c r="D58" s="46"/>
    </row>
    <row r="59" spans="1:6" ht="12" customHeight="1">
      <c r="A59" s="51" t="s">
        <v>93</v>
      </c>
      <c r="B59" s="45">
        <v>56</v>
      </c>
      <c r="C59" s="48">
        <f>现底稿2!C727</f>
        <v>0</v>
      </c>
      <c r="D59" s="46"/>
    </row>
    <row r="60" spans="1:6" ht="12" customHeight="1">
      <c r="A60" s="51" t="s">
        <v>94</v>
      </c>
      <c r="B60" s="45">
        <v>57</v>
      </c>
      <c r="C60" s="48">
        <f>现底稿2!C747</f>
        <v>0</v>
      </c>
      <c r="D60" s="46"/>
    </row>
    <row r="61" spans="1:6" ht="12" customHeight="1">
      <c r="A61" s="51" t="s">
        <v>95</v>
      </c>
      <c r="B61" s="45">
        <v>58</v>
      </c>
      <c r="C61" s="48">
        <f>现底稿2!C802</f>
        <v>0</v>
      </c>
      <c r="D61" s="46"/>
    </row>
    <row r="62" spans="1:6" ht="12" customHeight="1">
      <c r="A62" s="51" t="s">
        <v>96</v>
      </c>
      <c r="B62" s="45">
        <v>59</v>
      </c>
      <c r="C62" s="48">
        <f>现底稿2!C862</f>
        <v>0</v>
      </c>
      <c r="D62" s="46"/>
    </row>
    <row r="63" spans="1:6" ht="12" customHeight="1">
      <c r="A63" s="51" t="s">
        <v>97</v>
      </c>
      <c r="B63" s="45">
        <v>60</v>
      </c>
      <c r="C63" s="48">
        <f>现底稿2!C877</f>
        <v>0</v>
      </c>
      <c r="D63" s="46"/>
    </row>
    <row r="64" spans="1:6" ht="12" customHeight="1">
      <c r="A64" s="54" t="s">
        <v>23</v>
      </c>
      <c r="B64" s="45">
        <v>61</v>
      </c>
      <c r="C64" s="49">
        <f>SUM(C44:C63)</f>
        <v>0</v>
      </c>
      <c r="D64" s="49">
        <f>SUM(D44:D63)</f>
        <v>0</v>
      </c>
      <c r="E64" s="36">
        <f>C14-C64</f>
        <v>0</v>
      </c>
      <c r="F64" s="36">
        <f>D14-D64</f>
        <v>0</v>
      </c>
    </row>
    <row r="65" spans="1:6" ht="12" customHeight="1">
      <c r="A65" s="51" t="s">
        <v>98</v>
      </c>
      <c r="B65" s="45">
        <v>62</v>
      </c>
      <c r="C65" s="46"/>
      <c r="D65" s="46"/>
    </row>
    <row r="66" spans="1:6" ht="12" customHeight="1">
      <c r="A66" s="51" t="s">
        <v>99</v>
      </c>
      <c r="B66" s="45">
        <v>63</v>
      </c>
      <c r="C66" s="46"/>
      <c r="D66" s="46"/>
    </row>
    <row r="67" spans="1:6" ht="12" customHeight="1">
      <c r="A67" s="51" t="s">
        <v>100</v>
      </c>
      <c r="B67" s="45">
        <v>64</v>
      </c>
      <c r="C67" s="46"/>
      <c r="D67" s="46"/>
    </row>
    <row r="68" spans="1:6" ht="12" customHeight="1">
      <c r="A68" s="51" t="s">
        <v>101</v>
      </c>
      <c r="B68" s="45">
        <v>65</v>
      </c>
      <c r="C68" s="46"/>
      <c r="D68" s="46"/>
    </row>
    <row r="69" spans="1:6" ht="12" customHeight="1">
      <c r="A69" s="51" t="s">
        <v>102</v>
      </c>
      <c r="B69" s="45">
        <v>66</v>
      </c>
      <c r="C69" s="46"/>
      <c r="D69" s="46"/>
    </row>
    <row r="70" spans="1:6" ht="12" customHeight="1">
      <c r="A70" s="51" t="s">
        <v>103</v>
      </c>
      <c r="B70" s="45">
        <v>67</v>
      </c>
      <c r="C70" s="50">
        <f>现补充信息!C9</f>
        <v>0</v>
      </c>
      <c r="D70" s="50">
        <f>现补充信息!E9</f>
        <v>0</v>
      </c>
    </row>
    <row r="71" spans="1:6" ht="12" customHeight="1">
      <c r="A71" s="51" t="s">
        <v>104</v>
      </c>
      <c r="B71" s="45">
        <v>68</v>
      </c>
      <c r="C71" s="50">
        <f>D70</f>
        <v>0</v>
      </c>
      <c r="D71" s="46"/>
    </row>
    <row r="72" spans="1:6" ht="12" customHeight="1">
      <c r="A72" s="51" t="s">
        <v>105</v>
      </c>
      <c r="B72" s="45">
        <v>69</v>
      </c>
      <c r="C72" s="55"/>
      <c r="D72" s="46"/>
    </row>
    <row r="73" spans="1:6" ht="12" customHeight="1">
      <c r="A73" s="51" t="s">
        <v>106</v>
      </c>
      <c r="B73" s="45">
        <v>70</v>
      </c>
      <c r="C73" s="48">
        <f>-D72</f>
        <v>0</v>
      </c>
      <c r="D73" s="46"/>
    </row>
    <row r="74" spans="1:6" ht="12" customHeight="1">
      <c r="A74" s="51" t="s">
        <v>107</v>
      </c>
      <c r="B74" s="45">
        <v>71</v>
      </c>
      <c r="C74" s="49">
        <f>C70-C71+C72-C73</f>
        <v>0</v>
      </c>
      <c r="D74" s="49">
        <f>D70-D71+D72-D73</f>
        <v>0</v>
      </c>
      <c r="E74" s="36">
        <f>C39-C74</f>
        <v>0</v>
      </c>
      <c r="F74" s="36">
        <f>D39-D74</f>
        <v>0</v>
      </c>
    </row>
  </sheetData>
  <mergeCells count="1">
    <mergeCell ref="A1:D1"/>
  </mergeCells>
  <phoneticPr fontId="5" type="noConversion"/>
  <printOptions horizontalCentered="1"/>
  <pageMargins left="0.75" right="0.75" top="0.59" bottom="0.4" header="0.51" footer="0.51"/>
  <pageSetup paperSize="9" scale="56" orientation="landscape" blackAndWhite="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900"/>
  <sheetViews>
    <sheetView showGridLines="0" showZeros="0" topLeftCell="A2" workbookViewId="0">
      <pane xSplit="1" ySplit="4" topLeftCell="B6" activePane="bottomRight" state="frozen"/>
      <selection pane="topRight"/>
      <selection pane="bottomLeft"/>
      <selection pane="bottomRight" activeCell="B6" sqref="B6"/>
    </sheetView>
  </sheetViews>
  <sheetFormatPr defaultColWidth="10.5" defaultRowHeight="11.25"/>
  <cols>
    <col min="1" max="1" width="6.5" style="56" customWidth="1"/>
    <col min="2" max="2" width="73.125" style="56" customWidth="1"/>
    <col min="3" max="3" width="22.5" style="57" customWidth="1"/>
    <col min="4" max="4" width="50.625" style="56" customWidth="1"/>
    <col min="5" max="16384" width="10.5" style="56"/>
  </cols>
  <sheetData>
    <row r="1" spans="1:4" ht="24" customHeight="1"/>
    <row r="2" spans="1:4" ht="24" customHeight="1">
      <c r="A2" s="248" t="s">
        <v>108</v>
      </c>
      <c r="B2" s="248"/>
      <c r="C2" s="248"/>
      <c r="D2" s="248"/>
    </row>
    <row r="3" spans="1:4" ht="18" customHeight="1"/>
    <row r="4" spans="1:4" s="62" customFormat="1" ht="21.75" customHeight="1">
      <c r="A4" s="58" t="s">
        <v>1160</v>
      </c>
      <c r="B4" s="59" t="s">
        <v>1161</v>
      </c>
      <c r="C4" s="60" t="s">
        <v>11</v>
      </c>
      <c r="D4" s="61" t="s">
        <v>109</v>
      </c>
    </row>
    <row r="5" spans="1:4" ht="12" customHeight="1">
      <c r="C5" s="98"/>
    </row>
    <row r="6" spans="1:4" ht="12" customHeight="1">
      <c r="A6" s="63" t="s">
        <v>110</v>
      </c>
      <c r="B6" s="64" t="s">
        <v>111</v>
      </c>
      <c r="C6" s="99">
        <f>SUMIF(现辅助!$C$1:$C$499,$B6,现辅助!$D$1:$D$499)</f>
        <v>0</v>
      </c>
      <c r="D6" s="65"/>
    </row>
    <row r="7" spans="1:4" ht="12" customHeight="1">
      <c r="A7" s="63" t="s">
        <v>110</v>
      </c>
      <c r="B7" s="66" t="s">
        <v>112</v>
      </c>
      <c r="C7" s="99">
        <f>SUMIF(现辅助!$C$1:$C$499,$B7,现辅助!$D$1:$D$499)</f>
        <v>0</v>
      </c>
      <c r="D7" s="65"/>
    </row>
    <row r="8" spans="1:4" ht="12" customHeight="1">
      <c r="A8" s="63" t="s">
        <v>113</v>
      </c>
      <c r="B8" s="66" t="s">
        <v>114</v>
      </c>
      <c r="C8" s="99">
        <f>SUMIF(现辅助!$C$1:$C$499,$B8,现辅助!$D$1:$D$499)</f>
        <v>0</v>
      </c>
      <c r="D8" s="65"/>
    </row>
    <row r="9" spans="1:4" ht="12" customHeight="1">
      <c r="A9" s="63" t="s">
        <v>110</v>
      </c>
      <c r="B9" s="65" t="s">
        <v>115</v>
      </c>
      <c r="C9" s="99">
        <f>SUMIF(现辅助!$C$1:$C$499,$B9,现辅助!$D$1:$D$499)</f>
        <v>0</v>
      </c>
      <c r="D9" s="65"/>
    </row>
    <row r="10" spans="1:4" ht="12" customHeight="1">
      <c r="A10" s="63" t="s">
        <v>110</v>
      </c>
      <c r="B10" s="66" t="s">
        <v>116</v>
      </c>
      <c r="C10" s="99">
        <f>SUMIF(现辅助!$C$1:$C$499,$B10,现辅助!$D$1:$D$499)</f>
        <v>0</v>
      </c>
      <c r="D10" s="65"/>
    </row>
    <row r="11" spans="1:4" ht="12" customHeight="1">
      <c r="A11" s="63" t="s">
        <v>113</v>
      </c>
      <c r="B11" s="66" t="s">
        <v>117</v>
      </c>
      <c r="C11" s="99">
        <f>SUMIF(现辅助!$C$1:$C$499,$B11,现辅助!$D$1:$D$499)</f>
        <v>0</v>
      </c>
      <c r="D11" s="65"/>
    </row>
    <row r="12" spans="1:4" ht="12" customHeight="1">
      <c r="A12" s="63" t="s">
        <v>110</v>
      </c>
      <c r="B12" s="66" t="s">
        <v>118</v>
      </c>
      <c r="C12" s="99">
        <f>SUMIF(现辅助!$C$1:$C$499,$B12,现辅助!$D$1:$D$499)</f>
        <v>0</v>
      </c>
      <c r="D12" s="65"/>
    </row>
    <row r="13" spans="1:4" ht="12" customHeight="1">
      <c r="A13" s="63" t="s">
        <v>110</v>
      </c>
      <c r="B13" s="66" t="s">
        <v>119</v>
      </c>
      <c r="C13" s="99">
        <f>SUMIF(现辅助!$C$1:$C$499,$B13,现辅助!$D$1:$D$499)</f>
        <v>0</v>
      </c>
      <c r="D13" s="65"/>
    </row>
    <row r="14" spans="1:4" ht="12" customHeight="1">
      <c r="A14" s="63" t="s">
        <v>110</v>
      </c>
      <c r="B14" s="65" t="s">
        <v>120</v>
      </c>
      <c r="C14" s="99">
        <f>SUMIF(现辅助!$C$1:$C$499,$B14,现辅助!$D$1:$D$499)</f>
        <v>0</v>
      </c>
      <c r="D14" s="65"/>
    </row>
    <row r="15" spans="1:4" ht="12" customHeight="1">
      <c r="A15" s="63" t="s">
        <v>110</v>
      </c>
      <c r="B15" s="65" t="s">
        <v>121</v>
      </c>
      <c r="C15" s="99">
        <f>SUMIF(现辅助!$C$1:$C$499,$B15,现辅助!$D$1:$D$499)</f>
        <v>0</v>
      </c>
      <c r="D15" s="65"/>
    </row>
    <row r="16" spans="1:4" ht="12" customHeight="1">
      <c r="A16" s="63" t="s">
        <v>113</v>
      </c>
      <c r="B16" s="65" t="s">
        <v>122</v>
      </c>
      <c r="C16" s="99">
        <f>SUMIF(现辅助!$C$1:$C$499,$B16,现辅助!$D$1:$D$499)</f>
        <v>0</v>
      </c>
      <c r="D16" s="65"/>
    </row>
    <row r="17" spans="1:4" ht="12" customHeight="1">
      <c r="A17" s="63" t="s">
        <v>113</v>
      </c>
      <c r="B17" s="65" t="s">
        <v>123</v>
      </c>
      <c r="C17" s="99">
        <f>SUMIF(现辅助!$C$1:$C$499,$B17,现辅助!$D$1:$D$499)</f>
        <v>0</v>
      </c>
      <c r="D17" s="65"/>
    </row>
    <row r="18" spans="1:4" ht="12" customHeight="1">
      <c r="A18" s="63" t="s">
        <v>110</v>
      </c>
      <c r="B18" s="65" t="s">
        <v>124</v>
      </c>
      <c r="C18" s="99">
        <f>SUMIF(现辅助!$C$1:$C$499,$B18,现辅助!$D$1:$D$499)</f>
        <v>0</v>
      </c>
      <c r="D18" s="65"/>
    </row>
    <row r="19" spans="1:4" ht="12" customHeight="1">
      <c r="A19" s="63" t="s">
        <v>110</v>
      </c>
      <c r="B19" s="64" t="s">
        <v>125</v>
      </c>
      <c r="C19" s="99">
        <f>SUMIF(现辅助!$C$1:$C$499,$B19,现辅助!$D$1:$D$499)</f>
        <v>0</v>
      </c>
      <c r="D19" s="65"/>
    </row>
    <row r="20" spans="1:4" ht="12" customHeight="1">
      <c r="A20" s="63" t="s">
        <v>110</v>
      </c>
      <c r="B20" s="65" t="s">
        <v>126</v>
      </c>
      <c r="C20" s="99">
        <f>SUMIF(现辅助!$C$1:$C$499,$B20,现辅助!$D$1:$D$499)</f>
        <v>0</v>
      </c>
      <c r="D20" s="65"/>
    </row>
    <row r="21" spans="1:4" ht="12" customHeight="1">
      <c r="A21" s="63" t="s">
        <v>110</v>
      </c>
      <c r="B21" s="65" t="s">
        <v>127</v>
      </c>
      <c r="C21" s="99">
        <f>SUMIF(现辅助!$C$1:$C$499,$B21,现辅助!$D$1:$D$499)</f>
        <v>0</v>
      </c>
      <c r="D21" s="65"/>
    </row>
    <row r="22" spans="1:4" ht="12" customHeight="1">
      <c r="A22" s="63" t="s">
        <v>113</v>
      </c>
      <c r="B22" s="65" t="s">
        <v>128</v>
      </c>
      <c r="C22" s="99">
        <f>SUMIF(现辅助!$C$1:$C$499,$B22,现辅助!$D$1:$D$499)</f>
        <v>0</v>
      </c>
      <c r="D22" s="65"/>
    </row>
    <row r="23" spans="1:4" ht="12" customHeight="1">
      <c r="A23" s="63" t="s">
        <v>110</v>
      </c>
      <c r="B23" s="65" t="s">
        <v>129</v>
      </c>
      <c r="C23" s="99">
        <f>SUMIF(现辅助!$C$1:$C$499,$B23,现辅助!$D$1:$D$499)</f>
        <v>0</v>
      </c>
      <c r="D23" s="65"/>
    </row>
    <row r="24" spans="1:4" ht="12" customHeight="1">
      <c r="A24" s="63" t="s">
        <v>110</v>
      </c>
      <c r="B24" s="65" t="s">
        <v>130</v>
      </c>
      <c r="C24" s="99">
        <f>SUMIF(现辅助!$C$1:$C$499,$B24,现辅助!$D$1:$D$499)</f>
        <v>0</v>
      </c>
      <c r="D24" s="65"/>
    </row>
    <row r="25" spans="1:4" ht="12" customHeight="1">
      <c r="A25" s="63" t="s">
        <v>113</v>
      </c>
      <c r="B25" s="65" t="s">
        <v>131</v>
      </c>
      <c r="C25" s="99">
        <f>SUMIF(现辅助!$C$1:$C$499,$B25,现辅助!$D$1:$D$499)</f>
        <v>0</v>
      </c>
      <c r="D25" s="65"/>
    </row>
    <row r="26" spans="1:4" ht="12" customHeight="1">
      <c r="A26" s="63" t="s">
        <v>110</v>
      </c>
      <c r="B26" s="65" t="s">
        <v>132</v>
      </c>
      <c r="C26" s="99">
        <f>SUMIF(现辅助!$C$1:$C$499,$B26,现辅助!$D$1:$D$499)</f>
        <v>0</v>
      </c>
      <c r="D26" s="65"/>
    </row>
    <row r="27" spans="1:4" ht="12" customHeight="1">
      <c r="A27" s="63" t="s">
        <v>110</v>
      </c>
      <c r="B27" s="65" t="s">
        <v>133</v>
      </c>
      <c r="C27" s="99">
        <f>SUMIF(现辅助!$C$1:$C$499,$B27,现辅助!$D$1:$D$499)</f>
        <v>0</v>
      </c>
      <c r="D27" s="65"/>
    </row>
    <row r="28" spans="1:4" ht="12" customHeight="1">
      <c r="A28" s="63" t="s">
        <v>110</v>
      </c>
      <c r="B28" s="65" t="s">
        <v>134</v>
      </c>
      <c r="C28" s="99">
        <f>SUMIF(现辅助!$C$1:$C$499,$B28,现辅助!$D$1:$D$499)</f>
        <v>0</v>
      </c>
      <c r="D28" s="65"/>
    </row>
    <row r="29" spans="1:4" ht="12" customHeight="1">
      <c r="A29" s="63" t="s">
        <v>110</v>
      </c>
      <c r="B29" s="65" t="s">
        <v>135</v>
      </c>
      <c r="C29" s="99">
        <f>SUMIF(现辅助!$C$1:$C$499,$B29,现辅助!$D$1:$D$499)</f>
        <v>0</v>
      </c>
      <c r="D29" s="65"/>
    </row>
    <row r="30" spans="1:4" ht="12" customHeight="1">
      <c r="A30" s="63" t="s">
        <v>110</v>
      </c>
      <c r="B30" s="66" t="s">
        <v>136</v>
      </c>
      <c r="C30" s="99">
        <f>SUMIF(现辅助!$C$1:$C$499,$B30,现辅助!$D$1:$D$499)</f>
        <v>0</v>
      </c>
      <c r="D30" s="65"/>
    </row>
    <row r="31" spans="1:4" ht="12" customHeight="1">
      <c r="A31" s="63" t="s">
        <v>110</v>
      </c>
      <c r="B31" s="66" t="s">
        <v>137</v>
      </c>
      <c r="C31" s="99">
        <f>SUMIF(现辅助!$C$1:$C$499,$B31,现辅助!$D$1:$D$499)</f>
        <v>0</v>
      </c>
      <c r="D31" s="65"/>
    </row>
    <row r="32" spans="1:4" ht="12" customHeight="1">
      <c r="A32" s="63" t="s">
        <v>110</v>
      </c>
      <c r="B32" s="66" t="s">
        <v>138</v>
      </c>
      <c r="C32" s="99">
        <f>SUMIF(现辅助!$C$1:$C$499,$B32,现辅助!$D$1:$D$499)</f>
        <v>0</v>
      </c>
      <c r="D32" s="65"/>
    </row>
    <row r="33" spans="1:7" ht="12" customHeight="1">
      <c r="A33" s="63" t="s">
        <v>110</v>
      </c>
      <c r="B33" s="66" t="s">
        <v>139</v>
      </c>
      <c r="C33" s="99">
        <f>SUMIF(现辅助!$C$1:$C$499,$B33,现辅助!$D$1:$D$499)</f>
        <v>0</v>
      </c>
      <c r="D33" s="65"/>
    </row>
    <row r="34" spans="1:7" ht="12" customHeight="1">
      <c r="A34" s="63" t="s">
        <v>113</v>
      </c>
      <c r="B34" s="66" t="s">
        <v>140</v>
      </c>
      <c r="C34" s="99">
        <f>SUMIF(现辅助!$C$1:$C$499,$B34,现辅助!$D$1:$D$499)</f>
        <v>0</v>
      </c>
      <c r="D34" s="65"/>
    </row>
    <row r="35" spans="1:7" ht="12" customHeight="1">
      <c r="A35" s="63" t="s">
        <v>110</v>
      </c>
      <c r="B35" s="66" t="s">
        <v>141</v>
      </c>
      <c r="C35" s="99">
        <f>SUMIF(现辅助!$C$1:$C$499,$B35,现辅助!$D$1:$D$499)</f>
        <v>0</v>
      </c>
      <c r="D35" s="65"/>
    </row>
    <row r="36" spans="1:7" ht="12" customHeight="1">
      <c r="A36" s="63" t="s">
        <v>110</v>
      </c>
      <c r="B36" s="66" t="s">
        <v>142</v>
      </c>
      <c r="C36" s="99">
        <f>SUMIF(现辅助!$C$1:$C$499,$B36,现辅助!$D$1:$D$499)</f>
        <v>0</v>
      </c>
      <c r="D36" s="65"/>
    </row>
    <row r="37" spans="1:7" ht="12" customHeight="1">
      <c r="A37" s="63"/>
      <c r="B37" s="65"/>
      <c r="C37" s="93"/>
      <c r="D37" s="65"/>
    </row>
    <row r="38" spans="1:7" ht="12" customHeight="1">
      <c r="A38" s="63"/>
      <c r="B38" s="65"/>
      <c r="C38" s="93"/>
      <c r="D38" s="65"/>
    </row>
    <row r="39" spans="1:7" ht="12" customHeight="1">
      <c r="A39" s="63"/>
      <c r="B39" s="65"/>
      <c r="C39" s="93"/>
      <c r="D39" s="65"/>
    </row>
    <row r="40" spans="1:7" ht="12" customHeight="1">
      <c r="A40" s="63"/>
      <c r="B40" s="65"/>
      <c r="C40" s="93"/>
      <c r="D40" s="65"/>
    </row>
    <row r="41" spans="1:7" s="70" customFormat="1" ht="12" customHeight="1">
      <c r="A41" s="68"/>
      <c r="B41" s="69" t="s">
        <v>55</v>
      </c>
      <c r="C41" s="90">
        <f>SUMIF($A6:$A40,"加",C6:C40)-SUMIF($A6:$A40,"减",C6:C40)</f>
        <v>0</v>
      </c>
      <c r="D41" s="69"/>
      <c r="G41" s="56"/>
    </row>
    <row r="42" spans="1:7" ht="12" customHeight="1">
      <c r="C42" s="98"/>
    </row>
    <row r="43" spans="1:7" ht="12" customHeight="1">
      <c r="A43" s="63" t="s">
        <v>110</v>
      </c>
      <c r="B43" s="65" t="s">
        <v>143</v>
      </c>
      <c r="C43" s="99">
        <f>SUMIF(现辅助!$C$1:$C$499,$B43,现辅助!$D$1:$D$499)</f>
        <v>0</v>
      </c>
      <c r="D43" s="65"/>
    </row>
    <row r="44" spans="1:7" ht="12" customHeight="1">
      <c r="A44" s="63" t="s">
        <v>110</v>
      </c>
      <c r="B44" s="65" t="s">
        <v>144</v>
      </c>
      <c r="C44" s="99">
        <f>SUMIF(现辅助!$C$1:$C$499,$B44,现辅助!$D$1:$D$499)</f>
        <v>0</v>
      </c>
      <c r="D44" s="65"/>
    </row>
    <row r="45" spans="1:7" ht="12" customHeight="1">
      <c r="A45" s="63" t="s">
        <v>110</v>
      </c>
      <c r="B45" s="65" t="s">
        <v>145</v>
      </c>
      <c r="C45" s="99">
        <f>SUMIF(现辅助!$C$1:$C$499,$B45,现辅助!$D$1:$D$499)</f>
        <v>0</v>
      </c>
      <c r="D45" s="65"/>
    </row>
    <row r="46" spans="1:7" ht="12" customHeight="1">
      <c r="A46" s="63" t="s">
        <v>110</v>
      </c>
      <c r="B46" s="65" t="s">
        <v>146</v>
      </c>
      <c r="C46" s="99">
        <f>SUMIF(现辅助!$C$1:$C$499,$B46,现辅助!$D$1:$D$499)</f>
        <v>0</v>
      </c>
      <c r="D46" s="65"/>
    </row>
    <row r="47" spans="1:7" ht="12" customHeight="1">
      <c r="A47" s="63" t="s">
        <v>110</v>
      </c>
      <c r="B47" s="65" t="s">
        <v>147</v>
      </c>
      <c r="C47" s="99">
        <f>SUMIF(现辅助!$C$1:$C$499,$B47,现辅助!$D$1:$D$499)</f>
        <v>0</v>
      </c>
      <c r="D47" s="65"/>
    </row>
    <row r="48" spans="1:7" ht="12" customHeight="1">
      <c r="A48" s="63" t="s">
        <v>110</v>
      </c>
      <c r="B48" s="65" t="s">
        <v>148</v>
      </c>
      <c r="C48" s="99">
        <f>SUMIF(现辅助!$C$1:$C$499,$B48,现辅助!$D$1:$D$499)</f>
        <v>0</v>
      </c>
      <c r="D48" s="65"/>
    </row>
    <row r="49" spans="1:7" ht="12" customHeight="1">
      <c r="A49" s="63" t="s">
        <v>110</v>
      </c>
      <c r="B49" s="65" t="s">
        <v>149</v>
      </c>
      <c r="C49" s="99">
        <f>SUMIF(现辅助!$C$1:$C$499,$B49,现辅助!$D$1:$D$499)</f>
        <v>0</v>
      </c>
      <c r="D49" s="65"/>
    </row>
    <row r="50" spans="1:7" ht="12" customHeight="1">
      <c r="A50" s="63"/>
      <c r="B50" s="65"/>
      <c r="C50" s="93"/>
      <c r="D50" s="65"/>
    </row>
    <row r="51" spans="1:7" ht="12" customHeight="1">
      <c r="A51" s="63"/>
      <c r="B51" s="65"/>
      <c r="C51" s="93"/>
      <c r="D51" s="65"/>
    </row>
    <row r="52" spans="1:7" ht="12" customHeight="1">
      <c r="A52" s="63"/>
      <c r="B52" s="65"/>
      <c r="C52" s="93"/>
      <c r="D52" s="65"/>
    </row>
    <row r="53" spans="1:7" s="70" customFormat="1" ht="12" customHeight="1">
      <c r="A53" s="68"/>
      <c r="B53" s="69" t="s">
        <v>56</v>
      </c>
      <c r="C53" s="90">
        <f>SUMIF($A43:$A52,"加",C43:C52)-SUMIF($A43:$A52,"减",C43:C52)</f>
        <v>0</v>
      </c>
      <c r="D53" s="69"/>
      <c r="G53" s="56"/>
    </row>
    <row r="54" spans="1:7" ht="12" customHeight="1">
      <c r="C54" s="98"/>
    </row>
    <row r="55" spans="1:7" ht="12" customHeight="1">
      <c r="A55" s="63" t="s">
        <v>110</v>
      </c>
      <c r="B55" s="65" t="s">
        <v>150</v>
      </c>
      <c r="C55" s="99">
        <f>SUMIF(现辅助!$C$1:$C$499,$B55,现辅助!$D$1:$D$499)</f>
        <v>0</v>
      </c>
      <c r="D55" s="65" t="s">
        <v>151</v>
      </c>
    </row>
    <row r="56" spans="1:7" ht="12" customHeight="1">
      <c r="A56" s="63" t="s">
        <v>110</v>
      </c>
      <c r="B56" s="65" t="s">
        <v>152</v>
      </c>
      <c r="C56" s="99">
        <f>SUMIF(现辅助!$C$1:$C$499,$B56,现辅助!$D$1:$D$499)</f>
        <v>0</v>
      </c>
      <c r="D56" s="65" t="s">
        <v>151</v>
      </c>
    </row>
    <row r="57" spans="1:7" ht="12" customHeight="1">
      <c r="A57" s="63" t="s">
        <v>110</v>
      </c>
      <c r="B57" s="65" t="s">
        <v>153</v>
      </c>
      <c r="C57" s="99">
        <f>SUMIF(现辅助!$C$1:$C$499,$B57,现辅助!$D$1:$D$499)</f>
        <v>0</v>
      </c>
      <c r="D57" s="65" t="s">
        <v>151</v>
      </c>
    </row>
    <row r="58" spans="1:7" ht="12" customHeight="1">
      <c r="A58" s="63" t="s">
        <v>110</v>
      </c>
      <c r="B58" s="65" t="s">
        <v>154</v>
      </c>
      <c r="C58" s="99">
        <f>SUMIF(现辅助!$C$1:$C$499,$B58,现辅助!$D$1:$D$499)</f>
        <v>0</v>
      </c>
      <c r="D58" s="65" t="s">
        <v>151</v>
      </c>
    </row>
    <row r="59" spans="1:7" ht="12" customHeight="1">
      <c r="A59" s="63" t="s">
        <v>110</v>
      </c>
      <c r="B59" s="65" t="s">
        <v>155</v>
      </c>
      <c r="C59" s="99">
        <f>SUMIF(现辅助!$C$1:$C$499,$B59,现辅助!$D$1:$D$499)</f>
        <v>0</v>
      </c>
      <c r="D59" s="65" t="s">
        <v>156</v>
      </c>
    </row>
    <row r="60" spans="1:7" ht="12" customHeight="1">
      <c r="A60" s="63" t="s">
        <v>110</v>
      </c>
      <c r="B60" s="65" t="s">
        <v>157</v>
      </c>
      <c r="C60" s="99">
        <f>SUMIF(现辅助!$C$1:$C$499,$B60,现辅助!$D$1:$D$499)</f>
        <v>0</v>
      </c>
      <c r="D60" s="65" t="s">
        <v>156</v>
      </c>
    </row>
    <row r="61" spans="1:7" s="72" customFormat="1" ht="12" customHeight="1">
      <c r="A61" s="71" t="s">
        <v>110</v>
      </c>
      <c r="B61" s="66" t="s">
        <v>158</v>
      </c>
      <c r="C61" s="100">
        <f>SUMIF(现辅助!$C$1:$C$499,$B61,现辅助!$D$1:$D$499)</f>
        <v>0</v>
      </c>
      <c r="D61" s="66" t="s">
        <v>156</v>
      </c>
      <c r="G61" s="56"/>
    </row>
    <row r="62" spans="1:7" ht="12" customHeight="1">
      <c r="A62" s="63" t="s">
        <v>110</v>
      </c>
      <c r="B62" s="65" t="s">
        <v>159</v>
      </c>
      <c r="C62" s="99">
        <f>SUMIF(现辅助!$C$1:$C$499,$B62,现辅助!$D$1:$D$499)</f>
        <v>0</v>
      </c>
      <c r="D62" s="65" t="s">
        <v>160</v>
      </c>
    </row>
    <row r="63" spans="1:7" ht="12" customHeight="1">
      <c r="A63" s="63" t="s">
        <v>113</v>
      </c>
      <c r="B63" s="65" t="s">
        <v>161</v>
      </c>
      <c r="C63" s="99">
        <f>SUMIF(现辅助!$C$1:$C$499,$B63,现辅助!$D$1:$D$499)</f>
        <v>0</v>
      </c>
      <c r="D63" s="65" t="s">
        <v>160</v>
      </c>
    </row>
    <row r="64" spans="1:7" ht="12" customHeight="1">
      <c r="A64" s="63" t="s">
        <v>113</v>
      </c>
      <c r="B64" s="65" t="s">
        <v>162</v>
      </c>
      <c r="C64" s="99">
        <f>SUMIF(现辅助!$C$1:$C$499,$B64,现辅助!$D$1:$D$499)</f>
        <v>0</v>
      </c>
      <c r="D64" s="65" t="s">
        <v>160</v>
      </c>
    </row>
    <row r="65" spans="1:4" ht="12" customHeight="1">
      <c r="A65" s="63" t="s">
        <v>110</v>
      </c>
      <c r="B65" s="65" t="s">
        <v>163</v>
      </c>
      <c r="C65" s="99">
        <f>SUMIF(现辅助!$C$1:$C$499,$B65,现辅助!$D$1:$D$499)</f>
        <v>0</v>
      </c>
      <c r="D65" s="65" t="s">
        <v>160</v>
      </c>
    </row>
    <row r="66" spans="1:4" ht="12" customHeight="1">
      <c r="A66" s="63" t="s">
        <v>110</v>
      </c>
      <c r="B66" s="65" t="s">
        <v>164</v>
      </c>
      <c r="C66" s="99">
        <f>SUMIF(现辅助!$C$1:$C$499,$B66,现辅助!$D$1:$D$499)</f>
        <v>0</v>
      </c>
      <c r="D66" s="65" t="s">
        <v>160</v>
      </c>
    </row>
    <row r="67" spans="1:4" ht="12" customHeight="1">
      <c r="A67" s="63" t="s">
        <v>110</v>
      </c>
      <c r="B67" s="66" t="s">
        <v>165</v>
      </c>
      <c r="C67" s="99">
        <f>SUMIF(现辅助!$C$1:$C$499,$B67,现辅助!$D$1:$D$499)</f>
        <v>0</v>
      </c>
      <c r="D67" s="65" t="s">
        <v>160</v>
      </c>
    </row>
    <row r="68" spans="1:4" ht="12" customHeight="1">
      <c r="A68" s="63" t="s">
        <v>110</v>
      </c>
      <c r="B68" s="65" t="s">
        <v>166</v>
      </c>
      <c r="C68" s="99">
        <f>SUMIF(现辅助!$C$1:$C$499,$B68,现辅助!$D$1:$D$499)</f>
        <v>0</v>
      </c>
      <c r="D68" s="65" t="s">
        <v>160</v>
      </c>
    </row>
    <row r="69" spans="1:4" ht="12" customHeight="1">
      <c r="A69" s="63" t="s">
        <v>110</v>
      </c>
      <c r="B69" s="65" t="s">
        <v>167</v>
      </c>
      <c r="C69" s="99">
        <f>SUMIF(现辅助!$C$1:$C$499,$B69,现辅助!$D$1:$D$499)</f>
        <v>0</v>
      </c>
      <c r="D69" s="65" t="s">
        <v>168</v>
      </c>
    </row>
    <row r="70" spans="1:4" ht="12" customHeight="1">
      <c r="A70" s="63" t="s">
        <v>110</v>
      </c>
      <c r="B70" s="65" t="s">
        <v>169</v>
      </c>
      <c r="C70" s="99">
        <f>SUMIF(现辅助!$C$1:$C$499,$B70,现辅助!$D$1:$D$499)</f>
        <v>0</v>
      </c>
      <c r="D70" s="65" t="s">
        <v>170</v>
      </c>
    </row>
    <row r="71" spans="1:4" ht="12" customHeight="1">
      <c r="A71" s="63" t="s">
        <v>110</v>
      </c>
      <c r="B71" s="65" t="s">
        <v>171</v>
      </c>
      <c r="C71" s="99">
        <f>SUMIF(现辅助!$C$1:$C$499,$B71,现辅助!$D$1:$D$499)</f>
        <v>0</v>
      </c>
      <c r="D71" s="65" t="s">
        <v>172</v>
      </c>
    </row>
    <row r="72" spans="1:4" ht="12" customHeight="1">
      <c r="A72" s="63" t="s">
        <v>110</v>
      </c>
      <c r="B72" s="65" t="s">
        <v>173</v>
      </c>
      <c r="C72" s="99">
        <f>SUMIF(现辅助!$C$1:$C$499,$B72,现辅助!$D$1:$D$499)</f>
        <v>0</v>
      </c>
      <c r="D72" s="65" t="s">
        <v>174</v>
      </c>
    </row>
    <row r="73" spans="1:4" ht="12" customHeight="1">
      <c r="A73" s="63" t="s">
        <v>110</v>
      </c>
      <c r="B73" s="65" t="s">
        <v>175</v>
      </c>
      <c r="C73" s="99">
        <f>SUMIF(现辅助!$C$1:$C$499,$B73,现辅助!$D$1:$D$499)</f>
        <v>0</v>
      </c>
      <c r="D73" s="65" t="s">
        <v>174</v>
      </c>
    </row>
    <row r="74" spans="1:4" ht="12" customHeight="1">
      <c r="A74" s="63" t="s">
        <v>110</v>
      </c>
      <c r="B74" s="65" t="s">
        <v>176</v>
      </c>
      <c r="C74" s="99">
        <f>SUMIF(现辅助!$C$1:$C$499,$B74,现辅助!$D$1:$D$499)</f>
        <v>0</v>
      </c>
      <c r="D74" s="65" t="s">
        <v>174</v>
      </c>
    </row>
    <row r="75" spans="1:4" ht="12" customHeight="1">
      <c r="A75" s="63" t="s">
        <v>110</v>
      </c>
      <c r="B75" s="65" t="s">
        <v>177</v>
      </c>
      <c r="C75" s="99">
        <f>SUMIF(现辅助!$C$1:$C$499,$B75,现辅助!$D$1:$D$499)</f>
        <v>0</v>
      </c>
      <c r="D75" s="65" t="s">
        <v>178</v>
      </c>
    </row>
    <row r="76" spans="1:4" ht="12" customHeight="1">
      <c r="A76" s="63" t="s">
        <v>110</v>
      </c>
      <c r="B76" s="65" t="s">
        <v>179</v>
      </c>
      <c r="C76" s="99">
        <f>SUMIF(现辅助!$C$1:$C$499,$B76,现辅助!$D$1:$D$499)</f>
        <v>0</v>
      </c>
      <c r="D76" s="65" t="s">
        <v>180</v>
      </c>
    </row>
    <row r="77" spans="1:4" ht="12" customHeight="1">
      <c r="A77" s="63" t="s">
        <v>110</v>
      </c>
      <c r="B77" s="65" t="s">
        <v>181</v>
      </c>
      <c r="C77" s="99">
        <f>SUMIF(现辅助!$C$1:$C$499,$B77,现辅助!$D$1:$D$499)</f>
        <v>0</v>
      </c>
      <c r="D77" s="65" t="s">
        <v>180</v>
      </c>
    </row>
    <row r="78" spans="1:4" ht="12" customHeight="1">
      <c r="A78" s="63" t="s">
        <v>110</v>
      </c>
      <c r="B78" s="65" t="s">
        <v>182</v>
      </c>
      <c r="C78" s="99">
        <f>SUMIF(现辅助!$C$1:$C$499,$B78,现辅助!$D$1:$D$499)</f>
        <v>0</v>
      </c>
      <c r="D78" s="65" t="s">
        <v>180</v>
      </c>
    </row>
    <row r="79" spans="1:4" ht="12" customHeight="1">
      <c r="A79" s="63" t="s">
        <v>110</v>
      </c>
      <c r="B79" s="65" t="s">
        <v>183</v>
      </c>
      <c r="C79" s="99">
        <f>SUMIF(现辅助!$C$1:$C$499,$B79,现辅助!$D$1:$D$499)</f>
        <v>0</v>
      </c>
      <c r="D79" s="65" t="s">
        <v>180</v>
      </c>
    </row>
    <row r="80" spans="1:4" ht="12" customHeight="1">
      <c r="A80" s="63" t="s">
        <v>110</v>
      </c>
      <c r="B80" s="65" t="s">
        <v>184</v>
      </c>
      <c r="C80" s="99">
        <f>SUMIF(现辅助!$C$1:$C$499,$B80,现辅助!$D$1:$D$499)</f>
        <v>0</v>
      </c>
      <c r="D80" s="65" t="s">
        <v>185</v>
      </c>
    </row>
    <row r="81" spans="1:7" ht="12" customHeight="1">
      <c r="A81" s="63" t="s">
        <v>110</v>
      </c>
      <c r="B81" s="65" t="s">
        <v>186</v>
      </c>
      <c r="C81" s="99">
        <f>SUMIF(现辅助!$C$1:$C$499,$B81,现辅助!$D$1:$D$499)</f>
        <v>0</v>
      </c>
      <c r="D81" s="65" t="s">
        <v>180</v>
      </c>
    </row>
    <row r="82" spans="1:7" ht="12" customHeight="1">
      <c r="A82" s="63" t="s">
        <v>110</v>
      </c>
      <c r="B82" s="65" t="s">
        <v>187</v>
      </c>
      <c r="C82" s="99">
        <f>SUMIF(现辅助!$C$1:$C$499,$B82,现辅助!$D$1:$D$499)</f>
        <v>0</v>
      </c>
      <c r="D82" s="65" t="s">
        <v>188</v>
      </c>
    </row>
    <row r="83" spans="1:7" ht="12" customHeight="1">
      <c r="A83" s="63" t="s">
        <v>110</v>
      </c>
      <c r="B83" s="65" t="s">
        <v>189</v>
      </c>
      <c r="C83" s="99">
        <f>SUMIF(现辅助!$C$1:$C$499,$B83,现辅助!$D$1:$D$499)</f>
        <v>0</v>
      </c>
      <c r="D83" s="65" t="s">
        <v>188</v>
      </c>
    </row>
    <row r="84" spans="1:7" ht="12" customHeight="1">
      <c r="A84" s="63"/>
      <c r="B84" s="65"/>
      <c r="C84" s="93"/>
      <c r="D84" s="65"/>
    </row>
    <row r="85" spans="1:7" ht="12" customHeight="1">
      <c r="A85" s="63"/>
      <c r="B85" s="65"/>
      <c r="C85" s="93"/>
      <c r="D85" s="65"/>
    </row>
    <row r="86" spans="1:7" ht="12" customHeight="1">
      <c r="A86" s="63"/>
      <c r="B86" s="65"/>
      <c r="C86" s="93"/>
      <c r="D86" s="65"/>
    </row>
    <row r="87" spans="1:7" s="70" customFormat="1" ht="12" customHeight="1">
      <c r="A87" s="68"/>
      <c r="B87" s="69" t="s">
        <v>57</v>
      </c>
      <c r="C87" s="90">
        <f>SUMIF($A55:$A86,"加",C55:C86)-SUMIF($A55:$A86,"减",C55:C86)</f>
        <v>0</v>
      </c>
      <c r="D87" s="69"/>
      <c r="G87" s="56"/>
    </row>
    <row r="88" spans="1:7" ht="12" customHeight="1">
      <c r="C88" s="98"/>
    </row>
    <row r="89" spans="1:7" ht="12" customHeight="1">
      <c r="A89" s="63" t="s">
        <v>110</v>
      </c>
      <c r="B89" s="65" t="s">
        <v>190</v>
      </c>
      <c r="C89" s="99">
        <f>SUMIF(现辅助!$C$1:$C$499,$B89,现辅助!$D$1:$D$499)</f>
        <v>0</v>
      </c>
      <c r="D89" s="65"/>
    </row>
    <row r="90" spans="1:7" ht="12" customHeight="1">
      <c r="A90" s="63" t="s">
        <v>110</v>
      </c>
      <c r="B90" s="65" t="s">
        <v>191</v>
      </c>
      <c r="C90" s="99">
        <f>SUMIF(现辅助!$C$1:$C$499,$B90,现辅助!$D$1:$D$499)</f>
        <v>0</v>
      </c>
      <c r="D90" s="65"/>
    </row>
    <row r="91" spans="1:7" ht="12" customHeight="1">
      <c r="A91" s="63" t="s">
        <v>113</v>
      </c>
      <c r="B91" s="65" t="s">
        <v>192</v>
      </c>
      <c r="C91" s="99">
        <f>SUMIF(现辅助!$C$1:$C$499,$B91,现辅助!$D$1:$D$499)</f>
        <v>0</v>
      </c>
      <c r="D91" s="65"/>
    </row>
    <row r="92" spans="1:7" ht="12" customHeight="1">
      <c r="A92" s="63" t="s">
        <v>110</v>
      </c>
      <c r="B92" s="65" t="s">
        <v>193</v>
      </c>
      <c r="C92" s="99">
        <f>SUMIF(现辅助!$C$1:$C$499,$B92,现辅助!$D$1:$D$499)</f>
        <v>0</v>
      </c>
      <c r="D92" s="65"/>
    </row>
    <row r="93" spans="1:7" ht="12" customHeight="1">
      <c r="A93" s="63" t="s">
        <v>113</v>
      </c>
      <c r="B93" s="66" t="s">
        <v>194</v>
      </c>
      <c r="C93" s="99">
        <f>SUMIF(现辅助!$C$1:$C$499,$B93,现辅助!$D$1:$D$499)</f>
        <v>0</v>
      </c>
      <c r="D93" s="65"/>
    </row>
    <row r="94" spans="1:7" ht="12" customHeight="1">
      <c r="A94" s="63" t="s">
        <v>113</v>
      </c>
      <c r="B94" s="66" t="s">
        <v>195</v>
      </c>
      <c r="C94" s="99">
        <f>SUMIF(现辅助!$C$1:$C$499,$B94,现辅助!$D$1:$D$499)</f>
        <v>0</v>
      </c>
      <c r="D94" s="65"/>
    </row>
    <row r="95" spans="1:7" ht="12" customHeight="1">
      <c r="A95" s="63" t="s">
        <v>113</v>
      </c>
      <c r="B95" s="66" t="s">
        <v>196</v>
      </c>
      <c r="C95" s="99">
        <f>SUMIF(现辅助!$C$1:$C$499,$B95,现辅助!$D$1:$D$499)</f>
        <v>0</v>
      </c>
      <c r="D95" s="65"/>
    </row>
    <row r="96" spans="1:7" ht="12" customHeight="1">
      <c r="A96" s="63" t="s">
        <v>113</v>
      </c>
      <c r="B96" s="65" t="s">
        <v>197</v>
      </c>
      <c r="C96" s="99">
        <f>SUMIF(现辅助!$C$1:$C$499,$B96,现辅助!$D$1:$D$499)</f>
        <v>0</v>
      </c>
      <c r="D96" s="65"/>
    </row>
    <row r="97" spans="1:4" ht="12" customHeight="1">
      <c r="A97" s="63" t="s">
        <v>110</v>
      </c>
      <c r="B97" s="65" t="s">
        <v>198</v>
      </c>
      <c r="C97" s="99">
        <f>SUMIF(现辅助!$C$1:$C$499,$B97,现辅助!$D$1:$D$499)</f>
        <v>0</v>
      </c>
      <c r="D97" s="65"/>
    </row>
    <row r="98" spans="1:4" ht="12" customHeight="1">
      <c r="A98" s="63" t="s">
        <v>113</v>
      </c>
      <c r="B98" s="65" t="s">
        <v>199</v>
      </c>
      <c r="C98" s="99">
        <f>SUMIF(现辅助!$C$1:$C$499,$B98,现辅助!$D$1:$D$499)</f>
        <v>0</v>
      </c>
      <c r="D98" s="65"/>
    </row>
    <row r="99" spans="1:4" ht="12" customHeight="1">
      <c r="A99" s="63" t="s">
        <v>113</v>
      </c>
      <c r="B99" s="65" t="s">
        <v>200</v>
      </c>
      <c r="C99" s="99">
        <f>SUMIF(现辅助!$C$1:$C$499,$B99,现辅助!$D$1:$D$499)</f>
        <v>0</v>
      </c>
      <c r="D99" s="65"/>
    </row>
    <row r="100" spans="1:4" ht="12" customHeight="1">
      <c r="A100" s="63" t="s">
        <v>113</v>
      </c>
      <c r="B100" s="65" t="s">
        <v>201</v>
      </c>
      <c r="C100" s="99">
        <f>SUMIF(现辅助!$C$1:$C$499,$B100,现辅助!$D$1:$D$499)</f>
        <v>0</v>
      </c>
      <c r="D100" s="65"/>
    </row>
    <row r="101" spans="1:4" ht="12" customHeight="1">
      <c r="A101" s="63" t="s">
        <v>110</v>
      </c>
      <c r="B101" s="65" t="s">
        <v>202</v>
      </c>
      <c r="C101" s="99">
        <f>SUMIF(现辅助!$C$1:$C$499,$B101,现辅助!$D$1:$D$499)</f>
        <v>0</v>
      </c>
      <c r="D101" s="65"/>
    </row>
    <row r="102" spans="1:4" ht="12" customHeight="1">
      <c r="A102" s="63" t="s">
        <v>113</v>
      </c>
      <c r="B102" s="65" t="s">
        <v>203</v>
      </c>
      <c r="C102" s="99">
        <f>SUMIF(现辅助!$C$1:$C$499,$B102,现辅助!$D$1:$D$499)</f>
        <v>0</v>
      </c>
      <c r="D102" s="65"/>
    </row>
    <row r="103" spans="1:4" ht="12" customHeight="1">
      <c r="A103" s="63" t="s">
        <v>113</v>
      </c>
      <c r="B103" s="65" t="s">
        <v>204</v>
      </c>
      <c r="C103" s="99">
        <f>SUMIF(现辅助!$C$1:$C$499,$B103,现辅助!$D$1:$D$499)</f>
        <v>0</v>
      </c>
      <c r="D103" s="65"/>
    </row>
    <row r="104" spans="1:4" ht="12" customHeight="1">
      <c r="A104" s="63" t="s">
        <v>113</v>
      </c>
      <c r="B104" s="65" t="s">
        <v>205</v>
      </c>
      <c r="C104" s="99">
        <f>SUMIF(现辅助!$C$1:$C$499,$B104,现辅助!$D$1:$D$499)</f>
        <v>0</v>
      </c>
      <c r="D104" s="65"/>
    </row>
    <row r="105" spans="1:4" ht="12" customHeight="1">
      <c r="A105" s="63" t="s">
        <v>113</v>
      </c>
      <c r="B105" s="66" t="s">
        <v>206</v>
      </c>
      <c r="C105" s="99">
        <f>SUMIF(现辅助!$C$1:$C$499,$B105,现辅助!$D$1:$D$499)</f>
        <v>0</v>
      </c>
      <c r="D105" s="65"/>
    </row>
    <row r="106" spans="1:4" ht="12" customHeight="1">
      <c r="A106" s="63" t="s">
        <v>113</v>
      </c>
      <c r="B106" s="66" t="s">
        <v>207</v>
      </c>
      <c r="C106" s="99">
        <f>SUMIF(现辅助!$C$1:$C$499,$B106,现辅助!$D$1:$D$499)</f>
        <v>0</v>
      </c>
      <c r="D106" s="65"/>
    </row>
    <row r="107" spans="1:4" ht="12" customHeight="1">
      <c r="A107" s="63" t="s">
        <v>113</v>
      </c>
      <c r="B107" s="66" t="s">
        <v>208</v>
      </c>
      <c r="C107" s="99">
        <f>SUMIF(现辅助!$C$1:$C$499,$B107,现辅助!$D$1:$D$499)</f>
        <v>0</v>
      </c>
      <c r="D107" s="65"/>
    </row>
    <row r="108" spans="1:4" ht="12" customHeight="1">
      <c r="A108" s="63" t="s">
        <v>113</v>
      </c>
      <c r="B108" s="65" t="s">
        <v>209</v>
      </c>
      <c r="C108" s="99">
        <f>SUMIF(现辅助!$C$1:$C$499,$B108,现辅助!$D$1:$D$499)</f>
        <v>0</v>
      </c>
      <c r="D108" s="65"/>
    </row>
    <row r="109" spans="1:4" ht="12" customHeight="1">
      <c r="A109" s="63" t="s">
        <v>110</v>
      </c>
      <c r="B109" s="65" t="s">
        <v>210</v>
      </c>
      <c r="C109" s="99">
        <f>SUMIF(现辅助!$C$1:$C$499,$B109,现辅助!$D$1:$D$499)</f>
        <v>0</v>
      </c>
      <c r="D109" s="65"/>
    </row>
    <row r="110" spans="1:4" ht="12" customHeight="1">
      <c r="A110" s="63" t="s">
        <v>113</v>
      </c>
      <c r="B110" s="66" t="s">
        <v>211</v>
      </c>
      <c r="C110" s="99">
        <f>SUMIF(现辅助!$C$1:$C$499,$B110,现辅助!$D$1:$D$499)</f>
        <v>0</v>
      </c>
      <c r="D110" s="65"/>
    </row>
    <row r="111" spans="1:4" ht="12" customHeight="1">
      <c r="A111" s="63" t="s">
        <v>110</v>
      </c>
      <c r="B111" s="65" t="s">
        <v>212</v>
      </c>
      <c r="C111" s="99">
        <f>SUMIF(现辅助!$C$1:$C$499,$B111,现辅助!$D$1:$D$499)</f>
        <v>0</v>
      </c>
      <c r="D111" s="65"/>
    </row>
    <row r="112" spans="1:4" ht="12" customHeight="1">
      <c r="A112" s="63" t="s">
        <v>113</v>
      </c>
      <c r="B112" s="65" t="s">
        <v>213</v>
      </c>
      <c r="C112" s="99">
        <f>SUMIF(现辅助!$C$1:$C$499,$B112,现辅助!$D$1:$D$499)</f>
        <v>0</v>
      </c>
      <c r="D112" s="65"/>
    </row>
    <row r="113" spans="1:7" ht="12" customHeight="1">
      <c r="A113" s="63" t="s">
        <v>113</v>
      </c>
      <c r="B113" s="65" t="s">
        <v>214</v>
      </c>
      <c r="C113" s="99">
        <f>SUMIF(现辅助!$C$1:$C$499,$B113,现辅助!$D$1:$D$499)</f>
        <v>0</v>
      </c>
      <c r="D113" s="65"/>
    </row>
    <row r="114" spans="1:7" ht="12" customHeight="1">
      <c r="A114" s="63" t="s">
        <v>113</v>
      </c>
      <c r="B114" s="65" t="s">
        <v>215</v>
      </c>
      <c r="C114" s="99">
        <f>SUMIF(现辅助!$C$1:$C$499,$B114,现辅助!$D$1:$D$499)</f>
        <v>0</v>
      </c>
      <c r="D114" s="65"/>
    </row>
    <row r="115" spans="1:7" ht="12" customHeight="1">
      <c r="A115" s="63" t="s">
        <v>113</v>
      </c>
      <c r="B115" s="65" t="s">
        <v>216</v>
      </c>
      <c r="C115" s="99">
        <f>SUMIF(现辅助!$C$1:$C$499,$B115,现辅助!$D$1:$D$499)</f>
        <v>0</v>
      </c>
      <c r="D115" s="65"/>
    </row>
    <row r="116" spans="1:7" ht="12" customHeight="1">
      <c r="A116" s="63" t="s">
        <v>110</v>
      </c>
      <c r="B116" s="65" t="s">
        <v>217</v>
      </c>
      <c r="C116" s="99">
        <f>SUMIF(现辅助!$C$1:$C$499,$B116,现辅助!$D$1:$D$499)</f>
        <v>0</v>
      </c>
      <c r="D116" s="65"/>
    </row>
    <row r="117" spans="1:7" ht="12" customHeight="1">
      <c r="A117" s="63" t="s">
        <v>113</v>
      </c>
      <c r="B117" s="65" t="s">
        <v>218</v>
      </c>
      <c r="C117" s="99">
        <f>SUMIF(现辅助!$C$1:$C$499,$B117,现辅助!$D$1:$D$499)</f>
        <v>0</v>
      </c>
      <c r="D117" s="65"/>
    </row>
    <row r="118" spans="1:7" ht="12" customHeight="1">
      <c r="A118" s="63" t="s">
        <v>110</v>
      </c>
      <c r="B118" s="65" t="s">
        <v>219</v>
      </c>
      <c r="C118" s="99">
        <f>SUMIF(现辅助!$C$1:$C$499,$B118,现辅助!$D$1:$D$499)</f>
        <v>0</v>
      </c>
      <c r="D118" s="65"/>
    </row>
    <row r="119" spans="1:7" ht="12" customHeight="1">
      <c r="A119" s="63" t="s">
        <v>113</v>
      </c>
      <c r="B119" s="65" t="s">
        <v>220</v>
      </c>
      <c r="C119" s="99">
        <f>SUMIF(现辅助!$C$1:$C$499,$B119,现辅助!$D$1:$D$499)</f>
        <v>0</v>
      </c>
      <c r="D119" s="65"/>
    </row>
    <row r="120" spans="1:7" ht="12" customHeight="1">
      <c r="A120" s="63" t="s">
        <v>110</v>
      </c>
      <c r="B120" s="65" t="s">
        <v>221</v>
      </c>
      <c r="C120" s="99">
        <f>SUMIF(现辅助!$C$1:$C$499,$B120,现辅助!$D$1:$D$499)</f>
        <v>0</v>
      </c>
      <c r="D120" s="65"/>
    </row>
    <row r="121" spans="1:7" ht="12" customHeight="1">
      <c r="A121" s="63" t="s">
        <v>113</v>
      </c>
      <c r="B121" s="65" t="s">
        <v>222</v>
      </c>
      <c r="C121" s="99">
        <f>SUMIF(现辅助!$C$1:$C$499,$B121,现辅助!$D$1:$D$499)</f>
        <v>0</v>
      </c>
      <c r="D121" s="65"/>
    </row>
    <row r="122" spans="1:7" ht="12" customHeight="1">
      <c r="A122" s="63" t="s">
        <v>113</v>
      </c>
      <c r="B122" s="65" t="s">
        <v>223</v>
      </c>
      <c r="C122" s="99">
        <f>SUMIF(现辅助!$C$1:$C$499,$B122,现辅助!$D$1:$D$499)</f>
        <v>0</v>
      </c>
      <c r="D122" s="65"/>
    </row>
    <row r="123" spans="1:7" ht="12" customHeight="1">
      <c r="A123" s="63" t="s">
        <v>113</v>
      </c>
      <c r="B123" s="65" t="s">
        <v>224</v>
      </c>
      <c r="C123" s="99">
        <f>SUMIF(现辅助!$C$1:$C$499,$B123,现辅助!$D$1:$D$499)</f>
        <v>0</v>
      </c>
      <c r="D123" s="73" t="s">
        <v>225</v>
      </c>
    </row>
    <row r="124" spans="1:7" ht="12" customHeight="1">
      <c r="A124" s="63"/>
      <c r="B124" s="65"/>
      <c r="C124" s="93"/>
      <c r="D124" s="65"/>
    </row>
    <row r="125" spans="1:7" ht="12" customHeight="1">
      <c r="A125" s="63"/>
      <c r="B125" s="65"/>
      <c r="C125" s="93"/>
      <c r="D125" s="65"/>
    </row>
    <row r="126" spans="1:7" ht="12" customHeight="1">
      <c r="A126" s="63"/>
      <c r="B126" s="65"/>
      <c r="C126" s="93"/>
      <c r="D126" s="65"/>
    </row>
    <row r="127" spans="1:7" ht="12" customHeight="1">
      <c r="A127" s="63"/>
      <c r="B127" s="65"/>
      <c r="C127" s="93"/>
      <c r="D127" s="65"/>
    </row>
    <row r="128" spans="1:7" s="70" customFormat="1" ht="12" customHeight="1">
      <c r="A128" s="68"/>
      <c r="B128" s="69" t="s">
        <v>58</v>
      </c>
      <c r="C128" s="90">
        <f>SUMIF($A89:$A127,"加",C89:C127)-SUMIF($A89:$A127,"减",C89:C127)</f>
        <v>0</v>
      </c>
      <c r="D128" s="69"/>
      <c r="G128" s="56"/>
    </row>
    <row r="129" spans="1:4" ht="12" customHeight="1">
      <c r="C129" s="98"/>
    </row>
    <row r="130" spans="1:4" ht="12" customHeight="1">
      <c r="A130" s="63" t="s">
        <v>110</v>
      </c>
      <c r="B130" s="65" t="s">
        <v>226</v>
      </c>
      <c r="C130" s="99">
        <f>SUMIF(现辅助!$C$1:$C$499,$B130,现辅助!$D$1:$D$499)</f>
        <v>0</v>
      </c>
      <c r="D130" s="65"/>
    </row>
    <row r="131" spans="1:4" ht="12" customHeight="1">
      <c r="A131" s="63" t="s">
        <v>110</v>
      </c>
      <c r="B131" s="65" t="s">
        <v>227</v>
      </c>
      <c r="C131" s="99">
        <f>SUMIF(现辅助!$C$1:$C$499,$B131,现辅助!$D$1:$D$499)</f>
        <v>0</v>
      </c>
      <c r="D131" s="65"/>
    </row>
    <row r="132" spans="1:4" ht="12" customHeight="1">
      <c r="A132" s="63" t="s">
        <v>110</v>
      </c>
      <c r="B132" s="65" t="s">
        <v>228</v>
      </c>
      <c r="C132" s="99">
        <f>SUMIF(现辅助!$C$1:$C$499,$B132,现辅助!$D$1:$D$499)</f>
        <v>0</v>
      </c>
      <c r="D132" s="65"/>
    </row>
    <row r="133" spans="1:4" ht="12" customHeight="1">
      <c r="A133" s="63" t="s">
        <v>110</v>
      </c>
      <c r="B133" s="65" t="s">
        <v>229</v>
      </c>
      <c r="C133" s="99">
        <f>SUMIF(现辅助!$C$1:$C$499,$B133,现辅助!$D$1:$D$499)</f>
        <v>0</v>
      </c>
      <c r="D133" s="65"/>
    </row>
    <row r="134" spans="1:4" ht="12" customHeight="1">
      <c r="A134" s="63" t="s">
        <v>110</v>
      </c>
      <c r="B134" s="65" t="s">
        <v>230</v>
      </c>
      <c r="C134" s="99">
        <f>SUMIF(现辅助!$C$1:$C$499,$B134,现辅助!$D$1:$D$499)</f>
        <v>0</v>
      </c>
      <c r="D134" s="65"/>
    </row>
    <row r="135" spans="1:4" ht="12" customHeight="1">
      <c r="A135" s="63" t="s">
        <v>110</v>
      </c>
      <c r="B135" s="65" t="s">
        <v>231</v>
      </c>
      <c r="C135" s="99">
        <f>SUMIF(现辅助!$C$1:$C$499,$B135,现辅助!$D$1:$D$499)</f>
        <v>0</v>
      </c>
      <c r="D135" s="65"/>
    </row>
    <row r="136" spans="1:4" ht="12" customHeight="1">
      <c r="A136" s="63" t="s">
        <v>110</v>
      </c>
      <c r="B136" s="65" t="s">
        <v>232</v>
      </c>
      <c r="C136" s="99">
        <f>SUMIF(现辅助!$C$1:$C$499,$B136,现辅助!$D$1:$D$499)</f>
        <v>0</v>
      </c>
      <c r="D136" s="65"/>
    </row>
    <row r="137" spans="1:4" ht="12" customHeight="1">
      <c r="A137" s="63" t="s">
        <v>113</v>
      </c>
      <c r="B137" s="65" t="s">
        <v>233</v>
      </c>
      <c r="C137" s="99">
        <f>SUMIF(现辅助!$C$1:$C$499,$B137,现辅助!$D$1:$D$499)</f>
        <v>0</v>
      </c>
      <c r="D137" s="65"/>
    </row>
    <row r="138" spans="1:4" ht="12" customHeight="1">
      <c r="A138" s="63" t="s">
        <v>113</v>
      </c>
      <c r="B138" s="65" t="s">
        <v>234</v>
      </c>
      <c r="C138" s="99">
        <f>SUMIF(现辅助!$C$1:$C$499,$B138,现辅助!$D$1:$D$499)</f>
        <v>0</v>
      </c>
      <c r="D138" s="65"/>
    </row>
    <row r="139" spans="1:4" ht="12" customHeight="1">
      <c r="A139" s="63" t="s">
        <v>113</v>
      </c>
      <c r="B139" s="65" t="s">
        <v>235</v>
      </c>
      <c r="C139" s="99">
        <f>SUMIF(现辅助!$C$1:$C$499,$B139,现辅助!$D$1:$D$499)</f>
        <v>0</v>
      </c>
      <c r="D139" s="65"/>
    </row>
    <row r="140" spans="1:4" ht="12" customHeight="1">
      <c r="A140" s="63" t="s">
        <v>113</v>
      </c>
      <c r="B140" s="66" t="s">
        <v>236</v>
      </c>
      <c r="C140" s="99">
        <f>SUMIF(现辅助!$C$1:$C$499,$B140,现辅助!$D$1:$D$499)</f>
        <v>0</v>
      </c>
      <c r="D140" s="65"/>
    </row>
    <row r="141" spans="1:4" ht="12" customHeight="1">
      <c r="A141" s="63" t="s">
        <v>113</v>
      </c>
      <c r="B141" s="65" t="s">
        <v>237</v>
      </c>
      <c r="C141" s="99">
        <f>SUMIF(现辅助!$C$1:$C$499,$B141,现辅助!$D$1:$D$499)</f>
        <v>0</v>
      </c>
      <c r="D141" s="65"/>
    </row>
    <row r="142" spans="1:4" ht="12" customHeight="1">
      <c r="A142" s="63" t="s">
        <v>113</v>
      </c>
      <c r="B142" s="65" t="s">
        <v>238</v>
      </c>
      <c r="C142" s="99">
        <f>SUMIF(现辅助!$C$1:$C$499,$B142,现辅助!$D$1:$D$499)</f>
        <v>0</v>
      </c>
      <c r="D142" s="65"/>
    </row>
    <row r="143" spans="1:4" ht="12" customHeight="1">
      <c r="A143" s="63"/>
      <c r="B143" s="65"/>
      <c r="C143" s="93"/>
      <c r="D143" s="65"/>
    </row>
    <row r="144" spans="1:4" ht="12" customHeight="1">
      <c r="A144" s="63"/>
      <c r="B144" s="65"/>
      <c r="C144" s="93"/>
      <c r="D144" s="65"/>
    </row>
    <row r="145" spans="1:7" ht="12" customHeight="1">
      <c r="A145" s="63"/>
      <c r="B145" s="65"/>
      <c r="C145" s="93"/>
      <c r="D145" s="65"/>
    </row>
    <row r="146" spans="1:7" s="70" customFormat="1" ht="12" customHeight="1">
      <c r="A146" s="68"/>
      <c r="B146" s="69" t="s">
        <v>239</v>
      </c>
      <c r="C146" s="90">
        <f>SUMIF($A130:$A145,"加",C130:C145)-SUMIF($A130:$A145,"减",C130:C145)</f>
        <v>0</v>
      </c>
      <c r="D146" s="69"/>
      <c r="G146" s="56"/>
    </row>
    <row r="147" spans="1:7" ht="12" customHeight="1">
      <c r="C147" s="98"/>
    </row>
    <row r="148" spans="1:7" ht="12" customHeight="1">
      <c r="A148" s="63" t="s">
        <v>110</v>
      </c>
      <c r="B148" s="65" t="s">
        <v>240</v>
      </c>
      <c r="C148" s="99">
        <f>SUMIF(现辅助!$C$1:$C$499,$B148,现辅助!$D$1:$D$499)</f>
        <v>0</v>
      </c>
      <c r="D148" s="65"/>
    </row>
    <row r="149" spans="1:7" ht="12" customHeight="1">
      <c r="A149" s="63" t="s">
        <v>110</v>
      </c>
      <c r="B149" s="65" t="s">
        <v>241</v>
      </c>
      <c r="C149" s="99">
        <f>SUMIF(现辅助!$C$1:$C$499,$B149,现辅助!$D$1:$D$499)</f>
        <v>0</v>
      </c>
      <c r="D149" s="65"/>
    </row>
    <row r="150" spans="1:7" ht="12" customHeight="1">
      <c r="A150" s="63" t="s">
        <v>110</v>
      </c>
      <c r="B150" s="65" t="s">
        <v>242</v>
      </c>
      <c r="C150" s="99">
        <f>SUMIF(现辅助!$C$1:$C$499,$B150,现辅助!$D$1:$D$499)</f>
        <v>0</v>
      </c>
      <c r="D150" s="65"/>
    </row>
    <row r="151" spans="1:7" ht="12" customHeight="1">
      <c r="A151" s="63" t="s">
        <v>110</v>
      </c>
      <c r="B151" s="65" t="s">
        <v>243</v>
      </c>
      <c r="C151" s="99">
        <f>SUMIF(现辅助!$C$1:$C$499,$B151,现辅助!$D$1:$D$499)</f>
        <v>0</v>
      </c>
      <c r="D151" s="65"/>
    </row>
    <row r="152" spans="1:7" ht="12" customHeight="1">
      <c r="A152" s="63" t="s">
        <v>110</v>
      </c>
      <c r="B152" s="65" t="s">
        <v>244</v>
      </c>
      <c r="C152" s="99">
        <f>SUMIF(现辅助!$C$1:$C$499,$B152,现辅助!$D$1:$D$499)</f>
        <v>0</v>
      </c>
      <c r="D152" s="65"/>
    </row>
    <row r="153" spans="1:7" ht="12" customHeight="1">
      <c r="A153" s="63" t="s">
        <v>110</v>
      </c>
      <c r="B153" s="65" t="s">
        <v>245</v>
      </c>
      <c r="C153" s="99">
        <f>SUMIF(现辅助!$C$1:$C$499,$B153,现辅助!$D$1:$D$499)</f>
        <v>0</v>
      </c>
      <c r="D153" s="65"/>
    </row>
    <row r="154" spans="1:7" ht="12" customHeight="1">
      <c r="A154" s="63" t="s">
        <v>110</v>
      </c>
      <c r="B154" s="65" t="s">
        <v>246</v>
      </c>
      <c r="C154" s="99">
        <f>SUMIF(现辅助!$C$1:$C$499,$B154,现辅助!$D$1:$D$499)</f>
        <v>0</v>
      </c>
      <c r="D154" s="65"/>
    </row>
    <row r="155" spans="1:7" ht="12" customHeight="1">
      <c r="A155" s="63" t="s">
        <v>110</v>
      </c>
      <c r="B155" s="65" t="s">
        <v>247</v>
      </c>
      <c r="C155" s="99">
        <f>SUMIF(现辅助!$C$1:$C$499,$B155,现辅助!$D$1:$D$499)</f>
        <v>0</v>
      </c>
      <c r="D155" s="65"/>
    </row>
    <row r="156" spans="1:7" ht="12" customHeight="1">
      <c r="A156" s="63" t="s">
        <v>110</v>
      </c>
      <c r="B156" s="65" t="s">
        <v>248</v>
      </c>
      <c r="C156" s="99">
        <f>SUMIF(现辅助!$C$1:$C$499,$B156,现辅助!$D$1:$D$499)</f>
        <v>0</v>
      </c>
      <c r="D156" s="65"/>
    </row>
    <row r="157" spans="1:7" ht="12" customHeight="1">
      <c r="A157" s="63" t="s">
        <v>113</v>
      </c>
      <c r="B157" s="66" t="s">
        <v>249</v>
      </c>
      <c r="C157" s="99">
        <f>SUMIF(现辅助!$C$1:$C$499,$B157,现辅助!$D$1:$D$499)</f>
        <v>0</v>
      </c>
      <c r="D157" s="65"/>
    </row>
    <row r="158" spans="1:7" ht="12" customHeight="1">
      <c r="A158" s="63" t="s">
        <v>113</v>
      </c>
      <c r="B158" s="66" t="s">
        <v>250</v>
      </c>
      <c r="C158" s="99">
        <f>SUMIF(现辅助!$C$1:$C$499,$B158,现辅助!$D$1:$D$499)</f>
        <v>0</v>
      </c>
      <c r="D158" s="65"/>
    </row>
    <row r="159" spans="1:7" ht="12" customHeight="1">
      <c r="A159" s="63" t="s">
        <v>110</v>
      </c>
      <c r="B159" s="66" t="s">
        <v>251</v>
      </c>
      <c r="C159" s="99">
        <f>SUMIF(现辅助!$C$1:$C$499,$B159,现辅助!$D$1:$D$499)</f>
        <v>0</v>
      </c>
      <c r="D159" s="65"/>
    </row>
    <row r="160" spans="1:7" ht="12" customHeight="1">
      <c r="A160" s="63" t="s">
        <v>113</v>
      </c>
      <c r="B160" s="65" t="s">
        <v>252</v>
      </c>
      <c r="C160" s="99">
        <f>SUMIF(现辅助!$C$1:$C$499,$B160,现辅助!$D$1:$D$499)</f>
        <v>0</v>
      </c>
      <c r="D160" s="65"/>
    </row>
    <row r="161" spans="1:7" ht="12" customHeight="1">
      <c r="A161" s="63" t="s">
        <v>110</v>
      </c>
      <c r="B161" s="65" t="s">
        <v>253</v>
      </c>
      <c r="C161" s="99">
        <f>SUMIF(现辅助!$C$1:$C$499,$B161,现辅助!$D$1:$D$499)</f>
        <v>0</v>
      </c>
      <c r="D161" s="65"/>
    </row>
    <row r="162" spans="1:7" ht="12" customHeight="1">
      <c r="A162" s="63" t="s">
        <v>113</v>
      </c>
      <c r="B162" s="65" t="s">
        <v>254</v>
      </c>
      <c r="C162" s="99">
        <f>SUMIF(现辅助!$C$1:$C$499,$B162,现辅助!$D$1:$D$499)</f>
        <v>0</v>
      </c>
      <c r="D162" s="65"/>
    </row>
    <row r="163" spans="1:7" ht="12" customHeight="1">
      <c r="A163" s="63" t="s">
        <v>113</v>
      </c>
      <c r="B163" s="65" t="s">
        <v>255</v>
      </c>
      <c r="C163" s="99">
        <f>SUMIF(现辅助!$C$1:$C$499,$B163,现辅助!$D$1:$D$499)</f>
        <v>0</v>
      </c>
      <c r="D163" s="65"/>
    </row>
    <row r="164" spans="1:7" ht="12" customHeight="1">
      <c r="A164" s="63" t="s">
        <v>110</v>
      </c>
      <c r="B164" s="65" t="s">
        <v>256</v>
      </c>
      <c r="C164" s="99">
        <f>SUMIF(现辅助!$C$1:$C$499,$B164,现辅助!$D$1:$D$499)</f>
        <v>0</v>
      </c>
      <c r="D164" s="65"/>
    </row>
    <row r="165" spans="1:7" ht="12" customHeight="1">
      <c r="A165" s="63"/>
      <c r="B165" s="65"/>
      <c r="C165" s="93"/>
      <c r="D165" s="65"/>
    </row>
    <row r="166" spans="1:7" ht="12" customHeight="1">
      <c r="A166" s="63"/>
      <c r="B166" s="65"/>
      <c r="C166" s="93"/>
      <c r="D166" s="65"/>
    </row>
    <row r="167" spans="1:7" ht="12" customHeight="1">
      <c r="A167" s="63"/>
      <c r="B167" s="65"/>
      <c r="C167" s="93"/>
      <c r="D167" s="65"/>
    </row>
    <row r="168" spans="1:7" ht="12" customHeight="1">
      <c r="A168" s="63"/>
      <c r="B168" s="65"/>
      <c r="C168" s="93"/>
      <c r="D168" s="65"/>
    </row>
    <row r="169" spans="1:7" s="70" customFormat="1" ht="12" customHeight="1">
      <c r="A169" s="68"/>
      <c r="B169" s="69" t="s">
        <v>60</v>
      </c>
      <c r="C169" s="90">
        <f>SUMIF($A148:$A168,"加",C148:C168)-SUMIF($A148:$A168,"减",C148:C168)</f>
        <v>0</v>
      </c>
      <c r="D169" s="69"/>
      <c r="G169" s="56"/>
    </row>
    <row r="170" spans="1:7" ht="12" customHeight="1">
      <c r="C170" s="98"/>
    </row>
    <row r="171" spans="1:7" ht="12" customHeight="1">
      <c r="A171" s="63" t="s">
        <v>110</v>
      </c>
      <c r="B171" s="65" t="s">
        <v>257</v>
      </c>
      <c r="C171" s="99">
        <f>SUMIF(现辅助!$C$1:$C$499,$B171,现辅助!$D$1:$D$499)</f>
        <v>0</v>
      </c>
      <c r="D171" s="65" t="s">
        <v>258</v>
      </c>
    </row>
    <row r="172" spans="1:7" ht="12" customHeight="1">
      <c r="A172" s="63" t="s">
        <v>110</v>
      </c>
      <c r="B172" s="65" t="s">
        <v>259</v>
      </c>
      <c r="C172" s="99">
        <f>SUMIF(现辅助!$C$1:$C$499,$B172,现辅助!$D$1:$D$499)</f>
        <v>0</v>
      </c>
      <c r="D172" s="65" t="s">
        <v>258</v>
      </c>
    </row>
    <row r="173" spans="1:7" ht="12" customHeight="1">
      <c r="A173" s="63" t="s">
        <v>110</v>
      </c>
      <c r="B173" s="65" t="s">
        <v>260</v>
      </c>
      <c r="C173" s="99">
        <f>SUMIF(现辅助!$C$1:$C$499,$B173,现辅助!$D$1:$D$499)</f>
        <v>0</v>
      </c>
      <c r="D173" s="65" t="s">
        <v>258</v>
      </c>
    </row>
    <row r="174" spans="1:7" ht="12" customHeight="1">
      <c r="A174" s="63" t="s">
        <v>110</v>
      </c>
      <c r="B174" s="65" t="s">
        <v>261</v>
      </c>
      <c r="C174" s="99">
        <f>SUMIF(现辅助!$C$1:$C$499,$B174,现辅助!$D$1:$D$499)</f>
        <v>0</v>
      </c>
      <c r="D174" s="65" t="s">
        <v>258</v>
      </c>
    </row>
    <row r="175" spans="1:7" ht="12" customHeight="1">
      <c r="A175" s="63" t="s">
        <v>110</v>
      </c>
      <c r="B175" s="65" t="s">
        <v>262</v>
      </c>
      <c r="C175" s="99">
        <f>SUMIF(现辅助!$C$1:$C$499,$B175,现辅助!$D$1:$D$499)</f>
        <v>0</v>
      </c>
      <c r="D175" s="65" t="s">
        <v>258</v>
      </c>
    </row>
    <row r="176" spans="1:7" ht="12" customHeight="1">
      <c r="A176" s="63" t="s">
        <v>110</v>
      </c>
      <c r="B176" s="65" t="s">
        <v>263</v>
      </c>
      <c r="C176" s="99">
        <f>SUMIF(现辅助!$C$1:$C$499,$B176,现辅助!$D$1:$D$499)</f>
        <v>0</v>
      </c>
      <c r="D176" s="65" t="s">
        <v>258</v>
      </c>
    </row>
    <row r="177" spans="1:4" ht="12" customHeight="1">
      <c r="A177" s="63" t="s">
        <v>113</v>
      </c>
      <c r="B177" s="65" t="s">
        <v>264</v>
      </c>
      <c r="C177" s="99">
        <f>SUMIF(现辅助!$C$1:$C$499,$B177,现辅助!$D$1:$D$499)</f>
        <v>0</v>
      </c>
      <c r="D177" s="65" t="s">
        <v>258</v>
      </c>
    </row>
    <row r="178" spans="1:4" ht="12" customHeight="1">
      <c r="A178" s="63" t="s">
        <v>113</v>
      </c>
      <c r="B178" s="66" t="s">
        <v>265</v>
      </c>
      <c r="C178" s="99">
        <f>SUMIF(现辅助!$C$1:$C$499,$B178,现辅助!$D$1:$D$499)</f>
        <v>0</v>
      </c>
      <c r="D178" s="65" t="s">
        <v>258</v>
      </c>
    </row>
    <row r="179" spans="1:4" ht="12" customHeight="1">
      <c r="A179" s="63" t="s">
        <v>110</v>
      </c>
      <c r="B179" s="65" t="s">
        <v>266</v>
      </c>
      <c r="C179" s="99">
        <f>SUMIF(现辅助!$C$1:$C$499,$B179,现辅助!$D$1:$D$499)</f>
        <v>0</v>
      </c>
      <c r="D179" s="65" t="s">
        <v>258</v>
      </c>
    </row>
    <row r="180" spans="1:4" ht="12" customHeight="1">
      <c r="A180" s="63" t="s">
        <v>110</v>
      </c>
      <c r="B180" s="65" t="s">
        <v>267</v>
      </c>
      <c r="C180" s="99">
        <f>SUMIF(现辅助!$C$1:$C$499,$B180,现辅助!$D$1:$D$499)</f>
        <v>0</v>
      </c>
      <c r="D180" s="65" t="s">
        <v>268</v>
      </c>
    </row>
    <row r="181" spans="1:4" ht="12" customHeight="1">
      <c r="A181" s="63" t="s">
        <v>110</v>
      </c>
      <c r="B181" s="65" t="s">
        <v>269</v>
      </c>
      <c r="C181" s="99">
        <f>SUMIF(现辅助!$C$1:$C$499,$B181,现辅助!$D$1:$D$499)</f>
        <v>0</v>
      </c>
      <c r="D181" s="65" t="s">
        <v>268</v>
      </c>
    </row>
    <row r="182" spans="1:4" ht="12" customHeight="1">
      <c r="A182" s="63" t="s">
        <v>110</v>
      </c>
      <c r="B182" s="65" t="s">
        <v>270</v>
      </c>
      <c r="C182" s="99">
        <f>SUMIF(现辅助!$C$1:$C$499,$B182,现辅助!$D$1:$D$499)</f>
        <v>0</v>
      </c>
      <c r="D182" s="65" t="s">
        <v>268</v>
      </c>
    </row>
    <row r="183" spans="1:4" ht="12" customHeight="1">
      <c r="A183" s="63" t="s">
        <v>113</v>
      </c>
      <c r="B183" s="65" t="s">
        <v>271</v>
      </c>
      <c r="C183" s="99">
        <f>SUMIF(现辅助!$C$1:$C$499,$B183,现辅助!$D$1:$D$499)</f>
        <v>0</v>
      </c>
      <c r="D183" s="65" t="s">
        <v>268</v>
      </c>
    </row>
    <row r="184" spans="1:4" ht="12" customHeight="1">
      <c r="A184" s="63" t="s">
        <v>113</v>
      </c>
      <c r="B184" s="65" t="s">
        <v>272</v>
      </c>
      <c r="C184" s="99">
        <f>SUMIF(现辅助!$C$1:$C$499,$B184,现辅助!$D$1:$D$499)</f>
        <v>0</v>
      </c>
      <c r="D184" s="65" t="s">
        <v>268</v>
      </c>
    </row>
    <row r="185" spans="1:4" ht="12" customHeight="1">
      <c r="A185" s="63" t="s">
        <v>113</v>
      </c>
      <c r="B185" s="65" t="s">
        <v>273</v>
      </c>
      <c r="C185" s="99">
        <f>SUMIF(现辅助!$C$1:$C$499,$B185,现辅助!$D$1:$D$499)</f>
        <v>0</v>
      </c>
      <c r="D185" s="65" t="s">
        <v>268</v>
      </c>
    </row>
    <row r="186" spans="1:4" ht="12" customHeight="1">
      <c r="A186" s="63" t="s">
        <v>113</v>
      </c>
      <c r="B186" s="65" t="s">
        <v>274</v>
      </c>
      <c r="C186" s="99">
        <f>SUMIF(现辅助!$C$1:$C$499,$B186,现辅助!$D$1:$D$499)</f>
        <v>0</v>
      </c>
      <c r="D186" s="65" t="s">
        <v>268</v>
      </c>
    </row>
    <row r="187" spans="1:4" ht="12" customHeight="1">
      <c r="A187" s="63" t="s">
        <v>113</v>
      </c>
      <c r="B187" s="65" t="s">
        <v>275</v>
      </c>
      <c r="C187" s="99">
        <f>SUMIF(现辅助!$C$1:$C$499,$B187,现辅助!$D$1:$D$499)</f>
        <v>0</v>
      </c>
      <c r="D187" s="65" t="s">
        <v>268</v>
      </c>
    </row>
    <row r="188" spans="1:4" ht="12" customHeight="1">
      <c r="A188" s="63" t="s">
        <v>110</v>
      </c>
      <c r="B188" s="65" t="s">
        <v>276</v>
      </c>
      <c r="C188" s="99">
        <f>SUMIF(现辅助!$C$1:$C$499,$B188,现辅助!$D$1:$D$499)</f>
        <v>0</v>
      </c>
      <c r="D188" s="65" t="s">
        <v>268</v>
      </c>
    </row>
    <row r="189" spans="1:4" ht="12" customHeight="1">
      <c r="A189" s="63" t="s">
        <v>110</v>
      </c>
      <c r="B189" s="65" t="s">
        <v>277</v>
      </c>
      <c r="C189" s="99">
        <f>SUMIF(现辅助!$C$1:$C$499,$B189,现辅助!$D$1:$D$499)</f>
        <v>0</v>
      </c>
      <c r="D189" s="65" t="s">
        <v>268</v>
      </c>
    </row>
    <row r="190" spans="1:4" ht="12" customHeight="1">
      <c r="A190" s="63" t="s">
        <v>110</v>
      </c>
      <c r="B190" s="65" t="s">
        <v>278</v>
      </c>
      <c r="C190" s="99">
        <f>SUMIF(现辅助!$C$1:$C$499,$B190,现辅助!$D$1:$D$499)</f>
        <v>0</v>
      </c>
      <c r="D190" s="65" t="s">
        <v>268</v>
      </c>
    </row>
    <row r="191" spans="1:4" ht="12" customHeight="1">
      <c r="A191" s="63" t="s">
        <v>110</v>
      </c>
      <c r="B191" s="65" t="s">
        <v>279</v>
      </c>
      <c r="C191" s="99">
        <f>SUMIF(现辅助!$C$1:$C$499,$B191,现辅助!$D$1:$D$499)</f>
        <v>0</v>
      </c>
      <c r="D191" s="65" t="s">
        <v>268</v>
      </c>
    </row>
    <row r="192" spans="1:4" ht="12" customHeight="1">
      <c r="A192" s="63" t="s">
        <v>110</v>
      </c>
      <c r="B192" s="65" t="s">
        <v>280</v>
      </c>
      <c r="C192" s="99">
        <f>SUMIF(现辅助!$C$1:$C$499,$B192,现辅助!$D$1:$D$499)</f>
        <v>0</v>
      </c>
      <c r="D192" s="65" t="s">
        <v>268</v>
      </c>
    </row>
    <row r="193" spans="1:4" ht="12" customHeight="1">
      <c r="A193" s="63" t="s">
        <v>113</v>
      </c>
      <c r="B193" s="64" t="s">
        <v>281</v>
      </c>
      <c r="C193" s="99">
        <f>SUMIF(现辅助!$C$1:$C$499,$B193,现辅助!$D$1:$D$499)</f>
        <v>0</v>
      </c>
      <c r="D193" s="65" t="s">
        <v>268</v>
      </c>
    </row>
    <row r="194" spans="1:4" ht="12" customHeight="1">
      <c r="A194" s="63" t="s">
        <v>113</v>
      </c>
      <c r="B194" s="65" t="s">
        <v>282</v>
      </c>
      <c r="C194" s="99">
        <f>SUMIF(现辅助!$C$1:$C$499,$B194,现辅助!$D$1:$D$499)</f>
        <v>0</v>
      </c>
      <c r="D194" s="65" t="s">
        <v>268</v>
      </c>
    </row>
    <row r="195" spans="1:4" ht="12" customHeight="1">
      <c r="A195" s="63" t="s">
        <v>113</v>
      </c>
      <c r="B195" s="65" t="s">
        <v>283</v>
      </c>
      <c r="C195" s="99">
        <f>SUMIF(现辅助!$C$1:$C$499,$B195,现辅助!$D$1:$D$499)</f>
        <v>0</v>
      </c>
      <c r="D195" s="65" t="s">
        <v>268</v>
      </c>
    </row>
    <row r="196" spans="1:4" ht="12" customHeight="1">
      <c r="A196" s="63" t="s">
        <v>110</v>
      </c>
      <c r="B196" s="65" t="s">
        <v>284</v>
      </c>
      <c r="C196" s="99">
        <f>SUMIF(现辅助!$C$1:$C$499,$B196,现辅助!$D$1:$D$499)</f>
        <v>0</v>
      </c>
      <c r="D196" s="65" t="s">
        <v>285</v>
      </c>
    </row>
    <row r="197" spans="1:4" ht="12" customHeight="1">
      <c r="A197" s="63" t="s">
        <v>110</v>
      </c>
      <c r="B197" s="65" t="s">
        <v>286</v>
      </c>
      <c r="C197" s="99">
        <f>SUMIF(现辅助!$C$1:$C$499,$B197,现辅助!$D$1:$D$499)</f>
        <v>0</v>
      </c>
      <c r="D197" s="65" t="s">
        <v>287</v>
      </c>
    </row>
    <row r="198" spans="1:4" ht="12" customHeight="1">
      <c r="A198" s="63" t="s">
        <v>110</v>
      </c>
      <c r="B198" s="65" t="s">
        <v>288</v>
      </c>
      <c r="C198" s="99">
        <f>SUMIF(现辅助!$C$1:$C$499,$B198,现辅助!$D$1:$D$499)</f>
        <v>0</v>
      </c>
      <c r="D198" s="65" t="s">
        <v>289</v>
      </c>
    </row>
    <row r="199" spans="1:4" ht="12" customHeight="1">
      <c r="A199" s="63" t="s">
        <v>110</v>
      </c>
      <c r="B199" s="65" t="s">
        <v>290</v>
      </c>
      <c r="C199" s="99">
        <f>SUMIF(现辅助!$C$1:$C$499,$B199,现辅助!$D$1:$D$499)</f>
        <v>0</v>
      </c>
      <c r="D199" s="65" t="s">
        <v>291</v>
      </c>
    </row>
    <row r="200" spans="1:4" ht="12" customHeight="1">
      <c r="A200" s="63" t="s">
        <v>110</v>
      </c>
      <c r="B200" s="65" t="s">
        <v>292</v>
      </c>
      <c r="C200" s="99">
        <f>SUMIF(现辅助!$C$1:$C$499,$B200,现辅助!$D$1:$D$499)</f>
        <v>0</v>
      </c>
      <c r="D200" s="65" t="s">
        <v>174</v>
      </c>
    </row>
    <row r="201" spans="1:4" ht="12" customHeight="1">
      <c r="A201" s="63" t="s">
        <v>110</v>
      </c>
      <c r="B201" s="65" t="s">
        <v>293</v>
      </c>
      <c r="C201" s="99">
        <f>SUMIF(现辅助!$C$1:$C$499,$B201,现辅助!$D$1:$D$499)</f>
        <v>0</v>
      </c>
      <c r="D201" s="65" t="s">
        <v>174</v>
      </c>
    </row>
    <row r="202" spans="1:4" ht="12" customHeight="1">
      <c r="A202" s="63" t="s">
        <v>110</v>
      </c>
      <c r="B202" s="65" t="s">
        <v>294</v>
      </c>
      <c r="C202" s="99">
        <f>SUMIF(现辅助!$C$1:$C$499,$B202,现辅助!$D$1:$D$499)</f>
        <v>0</v>
      </c>
      <c r="D202" s="65" t="s">
        <v>174</v>
      </c>
    </row>
    <row r="203" spans="1:4" ht="12" customHeight="1">
      <c r="A203" s="63" t="s">
        <v>110</v>
      </c>
      <c r="B203" s="65" t="s">
        <v>295</v>
      </c>
      <c r="C203" s="99">
        <f>SUMIF(现辅助!$C$1:$C$499,$B203,现辅助!$D$1:$D$499)</f>
        <v>0</v>
      </c>
      <c r="D203" s="65" t="s">
        <v>178</v>
      </c>
    </row>
    <row r="204" spans="1:4" ht="12" customHeight="1">
      <c r="A204" s="63" t="s">
        <v>110</v>
      </c>
      <c r="B204" s="65" t="s">
        <v>296</v>
      </c>
      <c r="C204" s="99">
        <f>SUMIF(现辅助!$C$1:$C$499,$B204,现辅助!$D$1:$D$499)</f>
        <v>0</v>
      </c>
      <c r="D204" s="65" t="s">
        <v>297</v>
      </c>
    </row>
    <row r="205" spans="1:4" ht="12" customHeight="1">
      <c r="A205" s="63" t="s">
        <v>110</v>
      </c>
      <c r="B205" s="65" t="s">
        <v>298</v>
      </c>
      <c r="C205" s="99">
        <f>SUMIF(现辅助!$C$1:$C$499,$B205,现辅助!$D$1:$D$499)</f>
        <v>0</v>
      </c>
      <c r="D205" s="65" t="s">
        <v>297</v>
      </c>
    </row>
    <row r="206" spans="1:4" ht="12" customHeight="1">
      <c r="A206" s="63" t="s">
        <v>113</v>
      </c>
      <c r="B206" s="65" t="s">
        <v>299</v>
      </c>
      <c r="C206" s="99">
        <f>SUMIF(现辅助!$C$1:$C$499,$B206,现辅助!$D$1:$D$499)</f>
        <v>0</v>
      </c>
      <c r="D206" s="65" t="s">
        <v>180</v>
      </c>
    </row>
    <row r="207" spans="1:4" ht="12" customHeight="1">
      <c r="A207" s="63" t="s">
        <v>110</v>
      </c>
      <c r="B207" s="65" t="s">
        <v>300</v>
      </c>
      <c r="C207" s="99">
        <f>SUMIF(现辅助!$C$1:$C$499,$B207,现辅助!$D$1:$D$499)</f>
        <v>0</v>
      </c>
      <c r="D207" s="65" t="s">
        <v>180</v>
      </c>
    </row>
    <row r="208" spans="1:4" ht="12" customHeight="1">
      <c r="A208" s="63" t="s">
        <v>110</v>
      </c>
      <c r="B208" s="65" t="s">
        <v>301</v>
      </c>
      <c r="C208" s="99">
        <f>SUMIF(现辅助!$C$1:$C$499,$B208,现辅助!$D$1:$D$499)</f>
        <v>0</v>
      </c>
      <c r="D208" s="65" t="s">
        <v>297</v>
      </c>
    </row>
    <row r="209" spans="1:4" ht="12" customHeight="1">
      <c r="A209" s="63" t="s">
        <v>110</v>
      </c>
      <c r="B209" s="66" t="s">
        <v>302</v>
      </c>
      <c r="C209" s="99">
        <f>SUMIF(现辅助!$C$1:$C$499,$B209,现辅助!$D$1:$D$499)</f>
        <v>0</v>
      </c>
      <c r="D209" s="65" t="s">
        <v>297</v>
      </c>
    </row>
    <row r="210" spans="1:4" ht="12" customHeight="1">
      <c r="A210" s="63" t="s">
        <v>113</v>
      </c>
      <c r="B210" s="65" t="s">
        <v>303</v>
      </c>
      <c r="C210" s="99">
        <f>SUMIF(现辅助!$C$1:$C$499,$B210,现辅助!$D$1:$D$499)</f>
        <v>0</v>
      </c>
      <c r="D210" s="65" t="s">
        <v>297</v>
      </c>
    </row>
    <row r="211" spans="1:4" ht="12" customHeight="1">
      <c r="A211" s="63" t="s">
        <v>113</v>
      </c>
      <c r="B211" s="65" t="s">
        <v>304</v>
      </c>
      <c r="C211" s="99">
        <f>SUMIF(现辅助!$C$1:$C$499,$B211,现辅助!$D$1:$D$499)</f>
        <v>0</v>
      </c>
      <c r="D211" s="65" t="s">
        <v>297</v>
      </c>
    </row>
    <row r="212" spans="1:4" ht="12" customHeight="1">
      <c r="A212" s="63" t="s">
        <v>113</v>
      </c>
      <c r="B212" s="65" t="s">
        <v>305</v>
      </c>
      <c r="C212" s="99">
        <f>SUMIF(现辅助!$C$1:$C$499,$B212,现辅助!$D$1:$D$499)</f>
        <v>0</v>
      </c>
      <c r="D212" s="65" t="s">
        <v>297</v>
      </c>
    </row>
    <row r="213" spans="1:4" ht="12" customHeight="1">
      <c r="A213" s="63" t="s">
        <v>113</v>
      </c>
      <c r="B213" s="65" t="s">
        <v>306</v>
      </c>
      <c r="C213" s="99">
        <f>SUMIF(现辅助!$C$1:$C$499,$B213,现辅助!$D$1:$D$499)</f>
        <v>0</v>
      </c>
      <c r="D213" s="65" t="s">
        <v>297</v>
      </c>
    </row>
    <row r="214" spans="1:4" ht="12" customHeight="1">
      <c r="A214" s="63" t="s">
        <v>110</v>
      </c>
      <c r="B214" s="65" t="s">
        <v>307</v>
      </c>
      <c r="C214" s="99">
        <f>SUMIF(现辅助!$C$1:$C$499,$B214,现辅助!$D$1:$D$499)</f>
        <v>0</v>
      </c>
      <c r="D214" s="65" t="s">
        <v>308</v>
      </c>
    </row>
    <row r="215" spans="1:4" ht="12" customHeight="1">
      <c r="A215" s="63" t="s">
        <v>110</v>
      </c>
      <c r="B215" s="65" t="s">
        <v>309</v>
      </c>
      <c r="C215" s="99">
        <f>SUMIF(现辅助!$C$1:$C$499,$B215,现辅助!$D$1:$D$499)</f>
        <v>0</v>
      </c>
      <c r="D215" s="65" t="s">
        <v>310</v>
      </c>
    </row>
    <row r="216" spans="1:4" ht="12" customHeight="1">
      <c r="A216" s="63" t="s">
        <v>113</v>
      </c>
      <c r="B216" s="65" t="s">
        <v>311</v>
      </c>
      <c r="C216" s="99">
        <f>SUMIF(现辅助!$C$1:$C$499,$B216,现辅助!$D$1:$D$499)</f>
        <v>0</v>
      </c>
      <c r="D216" s="65" t="s">
        <v>297</v>
      </c>
    </row>
    <row r="217" spans="1:4" ht="12" customHeight="1">
      <c r="A217" s="63" t="s">
        <v>110</v>
      </c>
      <c r="B217" s="65" t="s">
        <v>312</v>
      </c>
      <c r="C217" s="99">
        <f>SUMIF(现辅助!$C$1:$C$499,$B217,现辅助!$D$1:$D$499)</f>
        <v>0</v>
      </c>
      <c r="D217" s="65" t="s">
        <v>188</v>
      </c>
    </row>
    <row r="218" spans="1:4" ht="12" customHeight="1">
      <c r="A218" s="63" t="s">
        <v>110</v>
      </c>
      <c r="B218" s="65" t="s">
        <v>313</v>
      </c>
      <c r="C218" s="99">
        <f>SUMIF(现辅助!$C$1:$C$499,$B218,现辅助!$D$1:$D$499)</f>
        <v>0</v>
      </c>
      <c r="D218" s="73" t="s">
        <v>314</v>
      </c>
    </row>
    <row r="219" spans="1:4" ht="12" customHeight="1">
      <c r="A219" s="63"/>
      <c r="B219" s="65"/>
      <c r="C219" s="93"/>
      <c r="D219" s="65"/>
    </row>
    <row r="220" spans="1:4" ht="12" customHeight="1">
      <c r="A220" s="63"/>
      <c r="B220" s="65"/>
      <c r="C220" s="93"/>
      <c r="D220" s="65"/>
    </row>
    <row r="221" spans="1:4" ht="12" customHeight="1">
      <c r="A221" s="63"/>
      <c r="B221" s="65"/>
      <c r="C221" s="93"/>
      <c r="D221" s="65"/>
    </row>
    <row r="222" spans="1:4" ht="12" customHeight="1">
      <c r="A222" s="63"/>
      <c r="B222" s="65"/>
      <c r="C222" s="93"/>
      <c r="D222" s="65"/>
    </row>
    <row r="223" spans="1:4" ht="12" customHeight="1">
      <c r="A223" s="68"/>
      <c r="B223" s="69" t="s">
        <v>61</v>
      </c>
      <c r="C223" s="90">
        <f>SUMIF($A171:$A222,"加",C171:C222)-SUMIF($A171:$A222,"减",C171:C222)</f>
        <v>0</v>
      </c>
      <c r="D223" s="69"/>
    </row>
    <row r="224" spans="1:4" ht="12" customHeight="1">
      <c r="C224" s="98"/>
    </row>
    <row r="225" spans="1:4" ht="12" customHeight="1">
      <c r="A225" s="63" t="s">
        <v>110</v>
      </c>
      <c r="B225" s="65" t="s">
        <v>315</v>
      </c>
      <c r="C225" s="99">
        <f>SUMIF(现辅助!$C$1:$C$499,$B225,现辅助!$D$1:$D$499)</f>
        <v>0</v>
      </c>
      <c r="D225" s="65"/>
    </row>
    <row r="226" spans="1:4" ht="12" customHeight="1">
      <c r="A226" s="63" t="s">
        <v>113</v>
      </c>
      <c r="B226" s="65" t="s">
        <v>316</v>
      </c>
      <c r="C226" s="99">
        <f>SUMIF(现辅助!$C$1:$C$499,$B226,现辅助!$D$1:$D$499)</f>
        <v>0</v>
      </c>
      <c r="D226" s="65"/>
    </row>
    <row r="227" spans="1:4" ht="12" customHeight="1">
      <c r="A227" s="63" t="s">
        <v>110</v>
      </c>
      <c r="B227" s="65" t="s">
        <v>317</v>
      </c>
      <c r="C227" s="99">
        <f>SUMIF(现辅助!$C$1:$C$499,$B227,现辅助!$D$1:$D$499)</f>
        <v>0</v>
      </c>
      <c r="D227" s="65"/>
    </row>
    <row r="228" spans="1:4" ht="12" customHeight="1">
      <c r="A228" s="63" t="s">
        <v>113</v>
      </c>
      <c r="B228" s="65" t="s">
        <v>318</v>
      </c>
      <c r="C228" s="99">
        <f>SUMIF(现辅助!$C$1:$C$499,$B228,现辅助!$D$1:$D$499)</f>
        <v>0</v>
      </c>
      <c r="D228" s="65"/>
    </row>
    <row r="229" spans="1:4" ht="12" customHeight="1">
      <c r="A229" s="63" t="s">
        <v>110</v>
      </c>
      <c r="B229" s="65" t="s">
        <v>319</v>
      </c>
      <c r="C229" s="99">
        <f>SUMIF(现辅助!$C$1:$C$499,$B229,现辅助!$D$1:$D$499)</f>
        <v>0</v>
      </c>
      <c r="D229" s="65"/>
    </row>
    <row r="230" spans="1:4" ht="12" customHeight="1">
      <c r="A230" s="63" t="s">
        <v>110</v>
      </c>
      <c r="B230" s="65" t="s">
        <v>320</v>
      </c>
      <c r="C230" s="99">
        <f>SUMIF(现辅助!$C$1:$C$499,$B230,现辅助!$D$1:$D$499)</f>
        <v>0</v>
      </c>
      <c r="D230" s="65"/>
    </row>
    <row r="231" spans="1:4" ht="12" customHeight="1">
      <c r="A231" s="63" t="s">
        <v>113</v>
      </c>
      <c r="B231" s="65" t="s">
        <v>321</v>
      </c>
      <c r="C231" s="99">
        <f>SUMIF(现辅助!$C$1:$C$499,$B231,现辅助!$D$1:$D$499)</f>
        <v>0</v>
      </c>
      <c r="D231" s="65"/>
    </row>
    <row r="232" spans="1:4" ht="12" customHeight="1">
      <c r="A232" s="63" t="s">
        <v>110</v>
      </c>
      <c r="B232" s="65" t="s">
        <v>322</v>
      </c>
      <c r="C232" s="99">
        <f>SUMIF(现辅助!$C$1:$C$499,$B232,现辅助!$D$1:$D$499)</f>
        <v>0</v>
      </c>
      <c r="D232" s="65"/>
    </row>
    <row r="233" spans="1:4" ht="12" customHeight="1">
      <c r="A233" s="63" t="s">
        <v>110</v>
      </c>
      <c r="B233" s="66" t="s">
        <v>323</v>
      </c>
      <c r="C233" s="99">
        <f>SUMIF(现辅助!$C$1:$C$499,$B233,现辅助!$D$1:$D$499)</f>
        <v>0</v>
      </c>
      <c r="D233" s="65"/>
    </row>
    <row r="234" spans="1:4" ht="12" customHeight="1">
      <c r="A234" s="63" t="s">
        <v>113</v>
      </c>
      <c r="B234" s="65" t="s">
        <v>324</v>
      </c>
      <c r="C234" s="99">
        <f>SUMIF(现辅助!$C$1:$C$499,$B234,现辅助!$D$1:$D$499)</f>
        <v>0</v>
      </c>
      <c r="D234" s="65"/>
    </row>
    <row r="235" spans="1:4" ht="12" customHeight="1">
      <c r="A235" s="63" t="s">
        <v>113</v>
      </c>
      <c r="B235" s="65" t="s">
        <v>325</v>
      </c>
      <c r="C235" s="99">
        <f>SUMIF(现辅助!$C$1:$C$499,$B235,现辅助!$D$1:$D$499)</f>
        <v>0</v>
      </c>
      <c r="D235" s="65"/>
    </row>
    <row r="236" spans="1:4" ht="12" customHeight="1">
      <c r="A236" s="63" t="s">
        <v>110</v>
      </c>
      <c r="B236" s="65" t="s">
        <v>326</v>
      </c>
      <c r="C236" s="99">
        <f>SUMIF(现辅助!$C$1:$C$499,$B236,现辅助!$D$1:$D$499)</f>
        <v>0</v>
      </c>
      <c r="D236" s="65"/>
    </row>
    <row r="237" spans="1:4" ht="12" customHeight="1">
      <c r="A237" s="63" t="s">
        <v>110</v>
      </c>
      <c r="B237" s="65" t="s">
        <v>327</v>
      </c>
      <c r="C237" s="99">
        <f>SUMIF(现辅助!$C$1:$C$499,$B237,现辅助!$D$1:$D$499)</f>
        <v>0</v>
      </c>
      <c r="D237" s="65"/>
    </row>
    <row r="238" spans="1:4" ht="12" customHeight="1">
      <c r="A238" s="63" t="s">
        <v>110</v>
      </c>
      <c r="B238" s="65" t="s">
        <v>328</v>
      </c>
      <c r="C238" s="99">
        <f>SUMIF(现辅助!$C$1:$C$499,$B238,现辅助!$D$1:$D$499)</f>
        <v>0</v>
      </c>
      <c r="D238" s="65"/>
    </row>
    <row r="239" spans="1:4" ht="12" customHeight="1">
      <c r="A239" s="63" t="s">
        <v>110</v>
      </c>
      <c r="B239" s="66" t="s">
        <v>329</v>
      </c>
      <c r="C239" s="99">
        <f>SUMIF(现辅助!$C$1:$C$499,$B239,现辅助!$D$1:$D$499)</f>
        <v>0</v>
      </c>
      <c r="D239" s="65"/>
    </row>
    <row r="240" spans="1:4" ht="12" customHeight="1">
      <c r="A240" s="63" t="s">
        <v>110</v>
      </c>
      <c r="B240" s="66" t="s">
        <v>330</v>
      </c>
      <c r="C240" s="99">
        <f>SUMIF(现辅助!$C$1:$C$499,$B240,现辅助!$D$1:$D$499)</f>
        <v>0</v>
      </c>
      <c r="D240" s="65"/>
    </row>
    <row r="241" spans="1:4" ht="12" customHeight="1">
      <c r="A241" s="63" t="s">
        <v>110</v>
      </c>
      <c r="B241" s="65" t="s">
        <v>331</v>
      </c>
      <c r="C241" s="99">
        <f>SUMIF(现辅助!$C$1:$C$499,$B241,现辅助!$D$1:$D$499)</f>
        <v>0</v>
      </c>
      <c r="D241" s="65"/>
    </row>
    <row r="242" spans="1:4" ht="12" customHeight="1">
      <c r="A242" s="63" t="s">
        <v>110</v>
      </c>
      <c r="B242" s="65" t="s">
        <v>332</v>
      </c>
      <c r="C242" s="99">
        <f>SUMIF(现辅助!$C$1:$C$499,$B242,现辅助!$D$1:$D$499)</f>
        <v>0</v>
      </c>
      <c r="D242" s="65"/>
    </row>
    <row r="243" spans="1:4" ht="12" customHeight="1">
      <c r="A243" s="63" t="s">
        <v>113</v>
      </c>
      <c r="B243" s="65" t="s">
        <v>333</v>
      </c>
      <c r="C243" s="99">
        <f>SUMIF(现辅助!$C$1:$C$499,$B243,现辅助!$D$1:$D$499)</f>
        <v>0</v>
      </c>
      <c r="D243" s="65"/>
    </row>
    <row r="244" spans="1:4" ht="12" customHeight="1">
      <c r="A244" s="63" t="s">
        <v>110</v>
      </c>
      <c r="B244" s="65" t="s">
        <v>334</v>
      </c>
      <c r="C244" s="99">
        <f>SUMIF(现辅助!$C$1:$C$499,$B244,现辅助!$D$1:$D$499)</f>
        <v>0</v>
      </c>
      <c r="D244" s="65"/>
    </row>
    <row r="245" spans="1:4" ht="12" customHeight="1">
      <c r="A245" s="63" t="s">
        <v>110</v>
      </c>
      <c r="B245" s="65" t="s">
        <v>335</v>
      </c>
      <c r="C245" s="99">
        <f>SUMIF(现辅助!$C$1:$C$499,$B245,现辅助!$D$1:$D$499)</f>
        <v>0</v>
      </c>
      <c r="D245" s="65"/>
    </row>
    <row r="246" spans="1:4" ht="12" customHeight="1">
      <c r="A246" s="63" t="s">
        <v>110</v>
      </c>
      <c r="B246" s="65" t="s">
        <v>336</v>
      </c>
      <c r="C246" s="99">
        <f>SUMIF(现辅助!$C$1:$C$499,$B246,现辅助!$D$1:$D$499)</f>
        <v>0</v>
      </c>
      <c r="D246" s="65"/>
    </row>
    <row r="247" spans="1:4" ht="12" customHeight="1">
      <c r="A247" s="63" t="s">
        <v>113</v>
      </c>
      <c r="B247" s="65" t="s">
        <v>337</v>
      </c>
      <c r="C247" s="99">
        <f>SUMIF(现辅助!$C$1:$C$499,$B247,现辅助!$D$1:$D$499)</f>
        <v>0</v>
      </c>
      <c r="D247" s="65"/>
    </row>
    <row r="248" spans="1:4" ht="12" customHeight="1">
      <c r="A248" s="63" t="s">
        <v>110</v>
      </c>
      <c r="B248" s="65" t="s">
        <v>338</v>
      </c>
      <c r="C248" s="99">
        <f>SUMIF(现辅助!$C$1:$C$499,$B248,现辅助!$D$1:$D$499)</f>
        <v>0</v>
      </c>
      <c r="D248" s="65"/>
    </row>
    <row r="249" spans="1:4" ht="12" customHeight="1">
      <c r="A249" s="63" t="s">
        <v>110</v>
      </c>
      <c r="B249" s="65" t="s">
        <v>339</v>
      </c>
      <c r="C249" s="99">
        <f>SUMIF(现辅助!$C$1:$C$499,$B249,现辅助!$D$1:$D$499)</f>
        <v>0</v>
      </c>
      <c r="D249" s="65"/>
    </row>
    <row r="250" spans="1:4" ht="12" customHeight="1">
      <c r="A250" s="63" t="s">
        <v>110</v>
      </c>
      <c r="B250" s="65" t="s">
        <v>340</v>
      </c>
      <c r="C250" s="99">
        <f>SUMIF(现辅助!$C$1:$C$499,$B250,现辅助!$D$1:$D$499)</f>
        <v>0</v>
      </c>
      <c r="D250" s="65"/>
    </row>
    <row r="251" spans="1:4" ht="12" customHeight="1">
      <c r="A251" s="63" t="s">
        <v>110</v>
      </c>
      <c r="B251" s="65" t="s">
        <v>341</v>
      </c>
      <c r="C251" s="99">
        <f>SUMIF(现辅助!$C$1:$C$499,$B251,现辅助!$D$1:$D$499)</f>
        <v>0</v>
      </c>
      <c r="D251" s="65"/>
    </row>
    <row r="252" spans="1:4" ht="12" customHeight="1">
      <c r="A252" s="63" t="s">
        <v>110</v>
      </c>
      <c r="B252" s="65" t="s">
        <v>342</v>
      </c>
      <c r="C252" s="99">
        <f>SUMIF(现辅助!$C$1:$C$499,$B252,现辅助!$D$1:$D$499)</f>
        <v>0</v>
      </c>
      <c r="D252" s="65"/>
    </row>
    <row r="253" spans="1:4" ht="12" customHeight="1">
      <c r="A253" s="63" t="s">
        <v>110</v>
      </c>
      <c r="B253" s="65" t="s">
        <v>343</v>
      </c>
      <c r="C253" s="99">
        <f>SUMIF(现辅助!$C$1:$C$499,$B253,现辅助!$D$1:$D$499)</f>
        <v>0</v>
      </c>
      <c r="D253" s="65"/>
    </row>
    <row r="254" spans="1:4" ht="12" customHeight="1">
      <c r="A254" s="63" t="s">
        <v>113</v>
      </c>
      <c r="B254" s="65" t="s">
        <v>344</v>
      </c>
      <c r="C254" s="99">
        <f>SUMIF(现辅助!$C$1:$C$499,$B254,现辅助!$D$1:$D$499)</f>
        <v>0</v>
      </c>
      <c r="D254" s="65"/>
    </row>
    <row r="255" spans="1:4" ht="12" customHeight="1">
      <c r="A255" s="63" t="s">
        <v>110</v>
      </c>
      <c r="B255" s="65" t="s">
        <v>345</v>
      </c>
      <c r="C255" s="99">
        <f>SUMIF(现辅助!$C$1:$C$499,$B255,现辅助!$D$1:$D$499)</f>
        <v>0</v>
      </c>
      <c r="D255" s="65"/>
    </row>
    <row r="256" spans="1:4" ht="12" customHeight="1">
      <c r="A256" s="63" t="s">
        <v>110</v>
      </c>
      <c r="B256" s="65" t="s">
        <v>346</v>
      </c>
      <c r="C256" s="99">
        <f>SUMIF(现辅助!$C$1:$C$499,$B256,现辅助!$D$1:$D$499)</f>
        <v>0</v>
      </c>
      <c r="D256" s="65"/>
    </row>
    <row r="257" spans="1:4" ht="12" customHeight="1">
      <c r="A257" s="63" t="s">
        <v>113</v>
      </c>
      <c r="B257" s="65" t="s">
        <v>347</v>
      </c>
      <c r="C257" s="99">
        <f>SUMIF(现辅助!$C$1:$C$499,$B257,现辅助!$D$1:$D$499)</f>
        <v>0</v>
      </c>
      <c r="D257" s="65"/>
    </row>
    <row r="258" spans="1:4" ht="12" customHeight="1">
      <c r="A258" s="63" t="s">
        <v>110</v>
      </c>
      <c r="B258" s="65" t="s">
        <v>348</v>
      </c>
      <c r="C258" s="99">
        <f>SUMIF(现辅助!$C$1:$C$499,$B258,现辅助!$D$1:$D$499)</f>
        <v>0</v>
      </c>
      <c r="D258" s="65"/>
    </row>
    <row r="259" spans="1:4" ht="12" customHeight="1">
      <c r="A259" s="63" t="s">
        <v>110</v>
      </c>
      <c r="B259" s="65" t="s">
        <v>349</v>
      </c>
      <c r="C259" s="99">
        <f>SUMIF(现辅助!$C$1:$C$499,$B259,现辅助!$D$1:$D$499)</f>
        <v>0</v>
      </c>
      <c r="D259" s="65"/>
    </row>
    <row r="260" spans="1:4" ht="12" customHeight="1">
      <c r="A260" s="63" t="s">
        <v>110</v>
      </c>
      <c r="B260" s="65" t="s">
        <v>350</v>
      </c>
      <c r="C260" s="99">
        <f>SUMIF(现辅助!$C$1:$C$499,$B260,现辅助!$D$1:$D$499)</f>
        <v>0</v>
      </c>
      <c r="D260" s="65"/>
    </row>
    <row r="261" spans="1:4" ht="12" customHeight="1">
      <c r="A261" s="63" t="s">
        <v>110</v>
      </c>
      <c r="B261" s="65" t="s">
        <v>351</v>
      </c>
      <c r="C261" s="99">
        <f>SUMIF(现辅助!$C$1:$C$499,$B261,现辅助!$D$1:$D$499)</f>
        <v>0</v>
      </c>
      <c r="D261" s="65"/>
    </row>
    <row r="262" spans="1:4" ht="12" customHeight="1">
      <c r="A262" s="63" t="s">
        <v>110</v>
      </c>
      <c r="B262" s="65" t="s">
        <v>352</v>
      </c>
      <c r="C262" s="99">
        <f>SUMIF(现辅助!$C$1:$C$499,$B262,现辅助!$D$1:$D$499)</f>
        <v>0</v>
      </c>
      <c r="D262" s="65"/>
    </row>
    <row r="263" spans="1:4" ht="12" customHeight="1">
      <c r="A263" s="63" t="s">
        <v>110</v>
      </c>
      <c r="B263" s="65" t="s">
        <v>353</v>
      </c>
      <c r="C263" s="99">
        <f>SUMIF(现辅助!$C$1:$C$499,$B263,现辅助!$D$1:$D$499)</f>
        <v>0</v>
      </c>
      <c r="D263" s="65"/>
    </row>
    <row r="264" spans="1:4" ht="12" customHeight="1">
      <c r="A264" s="63" t="s">
        <v>110</v>
      </c>
      <c r="B264" s="66" t="s">
        <v>354</v>
      </c>
      <c r="C264" s="99">
        <f>SUMIF(现辅助!$C$1:$C$499,$B264,现辅助!$D$1:$D$499)</f>
        <v>0</v>
      </c>
      <c r="D264" s="65"/>
    </row>
    <row r="265" spans="1:4" ht="12" customHeight="1">
      <c r="A265" s="63" t="s">
        <v>110</v>
      </c>
      <c r="B265" s="66" t="s">
        <v>355</v>
      </c>
      <c r="C265" s="99">
        <f>SUMIF(现辅助!$C$1:$C$499,$B265,现辅助!$D$1:$D$499)</f>
        <v>0</v>
      </c>
      <c r="D265" s="65"/>
    </row>
    <row r="266" spans="1:4" ht="12" customHeight="1">
      <c r="A266" s="63" t="s">
        <v>110</v>
      </c>
      <c r="B266" s="66" t="s">
        <v>356</v>
      </c>
      <c r="C266" s="99">
        <f>SUMIF(现辅助!$C$1:$C$499,$B266,现辅助!$D$1:$D$499)</f>
        <v>0</v>
      </c>
      <c r="D266" s="65"/>
    </row>
    <row r="267" spans="1:4" ht="12" customHeight="1">
      <c r="A267" s="63" t="s">
        <v>110</v>
      </c>
      <c r="B267" s="66" t="s">
        <v>357</v>
      </c>
      <c r="C267" s="99">
        <f>SUMIF(现辅助!$C$1:$C$499,$B267,现辅助!$D$1:$D$499)</f>
        <v>0</v>
      </c>
      <c r="D267" s="65"/>
    </row>
    <row r="268" spans="1:4" ht="12" customHeight="1">
      <c r="A268" s="63" t="s">
        <v>113</v>
      </c>
      <c r="B268" s="66" t="s">
        <v>358</v>
      </c>
      <c r="C268" s="99">
        <f>SUMIF(现辅助!$C$1:$C$499,$B268,现辅助!$D$1:$D$499)</f>
        <v>0</v>
      </c>
      <c r="D268" s="65"/>
    </row>
    <row r="269" spans="1:4" ht="12" customHeight="1">
      <c r="A269" s="63" t="s">
        <v>113</v>
      </c>
      <c r="B269" s="66" t="s">
        <v>359</v>
      </c>
      <c r="C269" s="99">
        <f>SUMIF(现辅助!$C$1:$C$499,$B269,现辅助!$D$1:$D$499)</f>
        <v>0</v>
      </c>
      <c r="D269" s="65"/>
    </row>
    <row r="270" spans="1:4" ht="12" customHeight="1">
      <c r="A270" s="63" t="s">
        <v>110</v>
      </c>
      <c r="B270" s="65" t="s">
        <v>360</v>
      </c>
      <c r="C270" s="99">
        <f>SUMIF(现辅助!$C$1:$C$499,$B270,现辅助!$D$1:$D$499)</f>
        <v>0</v>
      </c>
      <c r="D270" s="65"/>
    </row>
    <row r="271" spans="1:4" ht="12" customHeight="1">
      <c r="A271" s="63" t="s">
        <v>110</v>
      </c>
      <c r="B271" s="65" t="s">
        <v>361</v>
      </c>
      <c r="C271" s="99">
        <f>SUMIF(现辅助!$C$1:$C$499,$B271,现辅助!$D$1:$D$499)</f>
        <v>0</v>
      </c>
      <c r="D271" s="65"/>
    </row>
    <row r="272" spans="1:4" ht="12" customHeight="1">
      <c r="A272" s="63" t="s">
        <v>110</v>
      </c>
      <c r="B272" s="65" t="s">
        <v>362</v>
      </c>
      <c r="C272" s="99">
        <f>SUMIF(现辅助!$C$1:$C$499,$B272,现辅助!$D$1:$D$499)</f>
        <v>0</v>
      </c>
      <c r="D272" s="65"/>
    </row>
    <row r="273" spans="1:4" ht="12" customHeight="1">
      <c r="A273" s="63" t="s">
        <v>110</v>
      </c>
      <c r="B273" s="65" t="s">
        <v>363</v>
      </c>
      <c r="C273" s="99">
        <f>SUMIF(现辅助!$C$1:$C$499,$B273,现辅助!$D$1:$D$499)</f>
        <v>0</v>
      </c>
      <c r="D273" s="65"/>
    </row>
    <row r="274" spans="1:4" ht="12" customHeight="1">
      <c r="A274" s="63" t="s">
        <v>113</v>
      </c>
      <c r="B274" s="65" t="s">
        <v>364</v>
      </c>
      <c r="C274" s="99">
        <f>SUMIF(现辅助!$C$1:$C$499,$B274,现辅助!$D$1:$D$499)</f>
        <v>0</v>
      </c>
      <c r="D274" s="65"/>
    </row>
    <row r="275" spans="1:4" ht="12" customHeight="1">
      <c r="A275" s="63" t="s">
        <v>110</v>
      </c>
      <c r="B275" s="65" t="s">
        <v>365</v>
      </c>
      <c r="C275" s="99">
        <f>SUMIF(现辅助!$C$1:$C$499,$B275,现辅助!$D$1:$D$499)</f>
        <v>0</v>
      </c>
      <c r="D275" s="65"/>
    </row>
    <row r="276" spans="1:4" ht="12" customHeight="1">
      <c r="A276" s="63" t="s">
        <v>110</v>
      </c>
      <c r="B276" s="65" t="s">
        <v>366</v>
      </c>
      <c r="C276" s="99">
        <f>SUMIF(现辅助!$C$1:$C$499,$B276,现辅助!$D$1:$D$499)</f>
        <v>0</v>
      </c>
      <c r="D276" s="65"/>
    </row>
    <row r="277" spans="1:4" ht="12" customHeight="1">
      <c r="A277" s="63" t="s">
        <v>110</v>
      </c>
      <c r="B277" s="65" t="s">
        <v>367</v>
      </c>
      <c r="C277" s="99">
        <f>SUMIF(现辅助!$C$1:$C$499,$B277,现辅助!$D$1:$D$499)</f>
        <v>0</v>
      </c>
      <c r="D277" s="65"/>
    </row>
    <row r="278" spans="1:4" ht="12" customHeight="1">
      <c r="A278" s="71" t="s">
        <v>110</v>
      </c>
      <c r="B278" s="65" t="s">
        <v>368</v>
      </c>
      <c r="C278" s="99">
        <f>SUMIF(现辅助!$C$1:$C$499,$B278,现辅助!$D$1:$D$499)</f>
        <v>0</v>
      </c>
      <c r="D278" s="65"/>
    </row>
    <row r="279" spans="1:4" ht="12" customHeight="1">
      <c r="A279" s="63" t="s">
        <v>113</v>
      </c>
      <c r="B279" s="65" t="s">
        <v>369</v>
      </c>
      <c r="C279" s="99">
        <v>0</v>
      </c>
      <c r="D279" s="65"/>
    </row>
    <row r="280" spans="1:4" ht="12" customHeight="1">
      <c r="A280" s="63"/>
      <c r="B280" s="65"/>
      <c r="C280" s="93"/>
      <c r="D280" s="65"/>
    </row>
    <row r="281" spans="1:4" ht="12" customHeight="1">
      <c r="A281" s="63"/>
      <c r="B281" s="65"/>
      <c r="C281" s="93"/>
      <c r="D281" s="65"/>
    </row>
    <row r="282" spans="1:4" ht="12" customHeight="1">
      <c r="A282" s="63"/>
      <c r="B282" s="65"/>
      <c r="C282" s="93"/>
      <c r="D282" s="65"/>
    </row>
    <row r="283" spans="1:4" ht="12" customHeight="1">
      <c r="A283" s="68"/>
      <c r="B283" s="69" t="s">
        <v>63</v>
      </c>
      <c r="C283" s="90">
        <f>SUMIF($A225:$A282,"加",C225:C282)-SUMIF($A225:$A282,"减",C225:C282)</f>
        <v>0</v>
      </c>
      <c r="D283" s="69"/>
    </row>
    <row r="284" spans="1:4" ht="12" customHeight="1">
      <c r="C284" s="98"/>
    </row>
    <row r="285" spans="1:4" ht="12" customHeight="1">
      <c r="A285" s="63" t="s">
        <v>110</v>
      </c>
      <c r="B285" s="65" t="s">
        <v>370</v>
      </c>
      <c r="C285" s="99">
        <f>SUMIF(现辅助!$C$1:$C$499,$B285,现辅助!$D$1:$D$499)</f>
        <v>0</v>
      </c>
      <c r="D285" s="65"/>
    </row>
    <row r="286" spans="1:4" ht="12" customHeight="1">
      <c r="A286" s="63" t="s">
        <v>110</v>
      </c>
      <c r="B286" s="65" t="s">
        <v>371</v>
      </c>
      <c r="C286" s="99">
        <f>SUMIF(现辅助!$C$1:$C$499,$B286,现辅助!$D$1:$D$499)</f>
        <v>0</v>
      </c>
      <c r="D286" s="65"/>
    </row>
    <row r="287" spans="1:4" ht="12" customHeight="1">
      <c r="A287" s="63" t="s">
        <v>110</v>
      </c>
      <c r="B287" s="65" t="s">
        <v>372</v>
      </c>
      <c r="C287" s="99">
        <f>SUMIF(现辅助!$C$1:$C$499,$B287,现辅助!$D$1:$D$499)</f>
        <v>0</v>
      </c>
      <c r="D287" s="65"/>
    </row>
    <row r="288" spans="1:4" ht="12" customHeight="1">
      <c r="A288" s="63" t="s">
        <v>110</v>
      </c>
      <c r="B288" s="65" t="s">
        <v>373</v>
      </c>
      <c r="C288" s="99">
        <f>SUMIF(现辅助!$C$1:$C$499,$B288,现辅助!$D$1:$D$499)</f>
        <v>0</v>
      </c>
      <c r="D288" s="65"/>
    </row>
    <row r="289" spans="1:4" ht="12" customHeight="1">
      <c r="A289" s="63" t="s">
        <v>110</v>
      </c>
      <c r="B289" s="65" t="s">
        <v>374</v>
      </c>
      <c r="C289" s="99">
        <f>SUMIF(现辅助!$C$1:$C$499,$B289,现辅助!$D$1:$D$499)</f>
        <v>0</v>
      </c>
      <c r="D289" s="65"/>
    </row>
    <row r="290" spans="1:4" ht="12" customHeight="1">
      <c r="A290" s="63" t="s">
        <v>110</v>
      </c>
      <c r="B290" s="65" t="s">
        <v>375</v>
      </c>
      <c r="C290" s="99">
        <f>SUMIF(现辅助!$C$1:$C$499,$B290,现辅助!$D$1:$D$499)</f>
        <v>0</v>
      </c>
      <c r="D290" s="65"/>
    </row>
    <row r="291" spans="1:4" ht="12" customHeight="1">
      <c r="A291" s="63" t="s">
        <v>110</v>
      </c>
      <c r="B291" s="65" t="s">
        <v>376</v>
      </c>
      <c r="C291" s="99">
        <f>SUMIF(现辅助!$C$1:$C$499,$B291,现辅助!$D$1:$D$499)</f>
        <v>0</v>
      </c>
      <c r="D291" s="65"/>
    </row>
    <row r="292" spans="1:4" ht="12" customHeight="1">
      <c r="A292" s="63" t="s">
        <v>110</v>
      </c>
      <c r="B292" s="65" t="s">
        <v>377</v>
      </c>
      <c r="C292" s="99">
        <f>SUMIF(现辅助!$C$1:$C$499,$B292,现辅助!$D$1:$D$499)</f>
        <v>0</v>
      </c>
      <c r="D292" s="65"/>
    </row>
    <row r="293" spans="1:4" ht="12" customHeight="1">
      <c r="A293" s="63" t="s">
        <v>113</v>
      </c>
      <c r="B293" s="65" t="s">
        <v>378</v>
      </c>
      <c r="C293" s="99">
        <f>SUMIF(现辅助!$C$1:$C$499,$B293,现辅助!$D$1:$D$499)</f>
        <v>0</v>
      </c>
      <c r="D293" s="65"/>
    </row>
    <row r="294" spans="1:4" ht="12" customHeight="1">
      <c r="A294" s="63" t="s">
        <v>110</v>
      </c>
      <c r="B294" s="65" t="s">
        <v>379</v>
      </c>
      <c r="C294" s="99">
        <f>SUMIF(现辅助!$C$1:$C$499,$B294,现辅助!$D$1:$D$499)</f>
        <v>0</v>
      </c>
      <c r="D294" s="65"/>
    </row>
    <row r="295" spans="1:4" ht="12" customHeight="1">
      <c r="A295" s="63" t="s">
        <v>110</v>
      </c>
      <c r="B295" s="65" t="s">
        <v>380</v>
      </c>
      <c r="C295" s="99">
        <f>SUMIF(现辅助!$C$1:$C$499,$B295,现辅助!$D$1:$D$499)</f>
        <v>0</v>
      </c>
      <c r="D295" s="65"/>
    </row>
    <row r="296" spans="1:4" ht="12" customHeight="1">
      <c r="A296" s="63" t="s">
        <v>113</v>
      </c>
      <c r="B296" s="65" t="s">
        <v>381</v>
      </c>
      <c r="C296" s="99">
        <f>SUMIF(现辅助!$C$1:$C$499,$B296,现辅助!$D$1:$D$499)</f>
        <v>0</v>
      </c>
      <c r="D296" s="65"/>
    </row>
    <row r="297" spans="1:4" ht="12" customHeight="1">
      <c r="A297" s="63" t="s">
        <v>110</v>
      </c>
      <c r="B297" s="65" t="s">
        <v>382</v>
      </c>
      <c r="C297" s="99">
        <f>SUMIF(现辅助!$C$1:$C$499,$B297,现辅助!$D$1:$D$499)</f>
        <v>0</v>
      </c>
      <c r="D297" s="65"/>
    </row>
    <row r="298" spans="1:4" ht="12" customHeight="1">
      <c r="A298" s="63" t="s">
        <v>110</v>
      </c>
      <c r="B298" s="66" t="s">
        <v>383</v>
      </c>
      <c r="C298" s="99">
        <f>SUMIF(现辅助!$C$1:$C$499,$B298,现辅助!$D$1:$D$499)</f>
        <v>0</v>
      </c>
      <c r="D298" s="65"/>
    </row>
    <row r="299" spans="1:4" ht="12" customHeight="1">
      <c r="A299" s="63" t="s">
        <v>113</v>
      </c>
      <c r="B299" s="65" t="s">
        <v>384</v>
      </c>
      <c r="C299" s="99">
        <f>SUMIF(现辅助!$C$1:$C$499,$B299,现辅助!$D$1:$D$499)</f>
        <v>0</v>
      </c>
      <c r="D299" s="65"/>
    </row>
    <row r="300" spans="1:4" ht="12" customHeight="1">
      <c r="A300" s="63" t="s">
        <v>110</v>
      </c>
      <c r="B300" s="65" t="s">
        <v>385</v>
      </c>
      <c r="C300" s="99">
        <f>SUMIF(现辅助!$C$1:$C$499,$B300,现辅助!$D$1:$D$499)</f>
        <v>0</v>
      </c>
      <c r="D300" s="65"/>
    </row>
    <row r="301" spans="1:4" ht="12" customHeight="1">
      <c r="A301" s="63" t="s">
        <v>110</v>
      </c>
      <c r="B301" s="65" t="s">
        <v>386</v>
      </c>
      <c r="C301" s="99">
        <f>SUMIF(现辅助!$C$1:$C$499,$B301,现辅助!$D$1:$D$499)</f>
        <v>0</v>
      </c>
      <c r="D301" s="65"/>
    </row>
    <row r="302" spans="1:4" ht="12" customHeight="1">
      <c r="A302" s="63" t="s">
        <v>113</v>
      </c>
      <c r="B302" s="65" t="s">
        <v>387</v>
      </c>
      <c r="C302" s="99">
        <f>SUMIF(现辅助!$C$1:$C$499,$B302,现辅助!$D$1:$D$499)</f>
        <v>0</v>
      </c>
      <c r="D302" s="65"/>
    </row>
    <row r="303" spans="1:4" ht="12" customHeight="1">
      <c r="A303" s="63" t="s">
        <v>110</v>
      </c>
      <c r="B303" s="65" t="s">
        <v>388</v>
      </c>
      <c r="C303" s="99">
        <f>SUMIF(现辅助!$C$1:$C$499,$B303,现辅助!$D$1:$D$499)</f>
        <v>0</v>
      </c>
      <c r="D303" s="65"/>
    </row>
    <row r="304" spans="1:4" ht="12" customHeight="1">
      <c r="A304" s="63"/>
      <c r="B304" s="65"/>
      <c r="C304" s="93"/>
      <c r="D304" s="65"/>
    </row>
    <row r="305" spans="1:4" ht="12" customHeight="1">
      <c r="A305" s="63"/>
      <c r="B305" s="65"/>
      <c r="C305" s="93"/>
      <c r="D305" s="65"/>
    </row>
    <row r="306" spans="1:4" ht="12" customHeight="1">
      <c r="A306" s="63"/>
      <c r="B306" s="65"/>
      <c r="C306" s="93"/>
      <c r="D306" s="65"/>
    </row>
    <row r="307" spans="1:4" ht="12" customHeight="1">
      <c r="A307" s="68"/>
      <c r="B307" s="69" t="s">
        <v>64</v>
      </c>
      <c r="C307" s="90">
        <f>SUMIF($A285:$A306,"加",C285:C306)-SUMIF($A285:$A306,"减",C285:C306)</f>
        <v>0</v>
      </c>
      <c r="D307" s="69"/>
    </row>
    <row r="308" spans="1:4" ht="12" customHeight="1">
      <c r="C308" s="98"/>
    </row>
    <row r="309" spans="1:4" ht="12" customHeight="1">
      <c r="A309" s="63" t="s">
        <v>110</v>
      </c>
      <c r="B309" s="65" t="s">
        <v>389</v>
      </c>
      <c r="C309" s="99">
        <f>SUMIF(现辅助!$C$1:$C$499,$B309,现辅助!$D$1:$D$499)</f>
        <v>0</v>
      </c>
      <c r="D309" s="65"/>
    </row>
    <row r="310" spans="1:4" ht="12" customHeight="1">
      <c r="A310" s="63" t="s">
        <v>113</v>
      </c>
      <c r="B310" s="65" t="s">
        <v>390</v>
      </c>
      <c r="C310" s="99">
        <f>SUMIF(现辅助!$C$1:$C$499,$B310,现辅助!$D$1:$D$499)</f>
        <v>0</v>
      </c>
      <c r="D310" s="65"/>
    </row>
    <row r="311" spans="1:4" ht="12" customHeight="1">
      <c r="A311" s="63" t="s">
        <v>110</v>
      </c>
      <c r="B311" s="65" t="s">
        <v>391</v>
      </c>
      <c r="C311" s="99">
        <f>SUMIF(现辅助!$C$1:$C$499,$B311,现辅助!$D$1:$D$499)</f>
        <v>0</v>
      </c>
      <c r="D311" s="65"/>
    </row>
    <row r="312" spans="1:4" ht="12" customHeight="1">
      <c r="A312" s="63" t="s">
        <v>110</v>
      </c>
      <c r="B312" s="65" t="s">
        <v>392</v>
      </c>
      <c r="C312" s="99">
        <f>SUMIF(现辅助!$C$1:$C$499,$B312,现辅助!$D$1:$D$499)</f>
        <v>0</v>
      </c>
      <c r="D312" s="65"/>
    </row>
    <row r="313" spans="1:4" ht="12" customHeight="1">
      <c r="A313" s="63" t="s">
        <v>110</v>
      </c>
      <c r="B313" s="65" t="s">
        <v>393</v>
      </c>
      <c r="C313" s="99">
        <f>SUMIF(现辅助!$C$1:$C$499,$B313,现辅助!$D$1:$D$499)</f>
        <v>0</v>
      </c>
      <c r="D313" s="65"/>
    </row>
    <row r="314" spans="1:4" ht="12" customHeight="1">
      <c r="A314" s="63" t="s">
        <v>113</v>
      </c>
      <c r="B314" s="65" t="s">
        <v>394</v>
      </c>
      <c r="C314" s="99">
        <f>SUMIF(现辅助!$C$1:$C$499,$B314,现辅助!$D$1:$D$499)</f>
        <v>0</v>
      </c>
      <c r="D314" s="65"/>
    </row>
    <row r="315" spans="1:4" ht="12" customHeight="1">
      <c r="A315" s="63" t="s">
        <v>110</v>
      </c>
      <c r="B315" s="65" t="s">
        <v>395</v>
      </c>
      <c r="C315" s="99">
        <f>SUMIF(现辅助!$C$1:$C$499,$B315,现辅助!$D$1:$D$499)</f>
        <v>0</v>
      </c>
      <c r="D315" s="65"/>
    </row>
    <row r="316" spans="1:4" ht="12" customHeight="1">
      <c r="A316" s="63" t="s">
        <v>110</v>
      </c>
      <c r="B316" s="65" t="s">
        <v>396</v>
      </c>
      <c r="C316" s="99">
        <f>SUMIF(现辅助!$C$1:$C$499,$B316,现辅助!$D$1:$D$499)</f>
        <v>0</v>
      </c>
      <c r="D316" s="65"/>
    </row>
    <row r="317" spans="1:4" ht="12" customHeight="1">
      <c r="A317" s="63" t="s">
        <v>110</v>
      </c>
      <c r="B317" s="65" t="s">
        <v>397</v>
      </c>
      <c r="C317" s="99">
        <f>SUMIF(现辅助!$C$1:$C$499,$B317,现辅助!$D$1:$D$499)</f>
        <v>0</v>
      </c>
      <c r="D317" s="65"/>
    </row>
    <row r="318" spans="1:4" ht="12" customHeight="1">
      <c r="A318" s="63" t="s">
        <v>110</v>
      </c>
      <c r="B318" s="65" t="s">
        <v>398</v>
      </c>
      <c r="C318" s="99">
        <f>SUMIF(现辅助!$C$1:$C$499,$B318,现辅助!$D$1:$D$499)</f>
        <v>0</v>
      </c>
      <c r="D318" s="65"/>
    </row>
    <row r="319" spans="1:4" ht="12" customHeight="1">
      <c r="A319" s="63" t="s">
        <v>113</v>
      </c>
      <c r="B319" s="65" t="s">
        <v>399</v>
      </c>
      <c r="C319" s="99">
        <f>SUMIF(现辅助!$C$1:$C$499,$B319,现辅助!$D$1:$D$499)</f>
        <v>0</v>
      </c>
      <c r="D319" s="65"/>
    </row>
    <row r="320" spans="1:4" ht="12" customHeight="1">
      <c r="A320" s="63" t="s">
        <v>113</v>
      </c>
      <c r="B320" s="65" t="s">
        <v>400</v>
      </c>
      <c r="C320" s="99">
        <f>SUMIF(现辅助!$C$1:$C$499,$B320,现辅助!$D$1:$D$499)</f>
        <v>0</v>
      </c>
      <c r="D320" s="65"/>
    </row>
    <row r="321" spans="1:4" ht="12" customHeight="1">
      <c r="A321" s="63" t="s">
        <v>113</v>
      </c>
      <c r="B321" s="65" t="s">
        <v>401</v>
      </c>
      <c r="C321" s="99">
        <f>SUMIF(现辅助!$C$1:$C$499,$B321,现辅助!$D$1:$D$499)</f>
        <v>0</v>
      </c>
      <c r="D321" s="65"/>
    </row>
    <row r="322" spans="1:4" ht="12" customHeight="1">
      <c r="A322" s="63" t="s">
        <v>110</v>
      </c>
      <c r="B322" s="65" t="s">
        <v>402</v>
      </c>
      <c r="C322" s="99">
        <f>SUMIF(现辅助!$C$1:$C$499,$B322,现辅助!$D$1:$D$499)</f>
        <v>0</v>
      </c>
      <c r="D322" s="65"/>
    </row>
    <row r="323" spans="1:4" ht="12" customHeight="1">
      <c r="A323" s="63" t="s">
        <v>110</v>
      </c>
      <c r="B323" s="65" t="s">
        <v>403</v>
      </c>
      <c r="C323" s="99">
        <f>SUMIF(现辅助!$C$1:$C$499,$B323,现辅助!$D$1:$D$499)</f>
        <v>0</v>
      </c>
      <c r="D323" s="65"/>
    </row>
    <row r="324" spans="1:4" ht="12" customHeight="1">
      <c r="A324" s="63" t="s">
        <v>110</v>
      </c>
      <c r="B324" s="65" t="s">
        <v>404</v>
      </c>
      <c r="C324" s="99">
        <f>SUMIF(现辅助!$C$1:$C$499,$B324,现辅助!$D$1:$D$499)</f>
        <v>0</v>
      </c>
      <c r="D324" s="65"/>
    </row>
    <row r="325" spans="1:4" ht="12" customHeight="1">
      <c r="A325" s="63" t="s">
        <v>113</v>
      </c>
      <c r="B325" s="65" t="s">
        <v>405</v>
      </c>
      <c r="C325" s="99">
        <f>SUMIF(现辅助!$C$1:$C$499,$B325,现辅助!$D$1:$D$499)</f>
        <v>0</v>
      </c>
      <c r="D325" s="65"/>
    </row>
    <row r="326" spans="1:4" ht="12" customHeight="1">
      <c r="A326" s="63" t="s">
        <v>110</v>
      </c>
      <c r="B326" s="65" t="s">
        <v>406</v>
      </c>
      <c r="C326" s="99">
        <f>SUMIF(现辅助!$C$1:$C$499,$B326,现辅助!$D$1:$D$499)</f>
        <v>0</v>
      </c>
      <c r="D326" s="65"/>
    </row>
    <row r="327" spans="1:4" ht="12" customHeight="1">
      <c r="A327" s="63" t="s">
        <v>113</v>
      </c>
      <c r="B327" s="66" t="s">
        <v>407</v>
      </c>
      <c r="C327" s="99">
        <f>SUMIF(现辅助!$C$1:$C$499,$B327,现辅助!$D$1:$D$499)</f>
        <v>0</v>
      </c>
      <c r="D327" s="65"/>
    </row>
    <row r="328" spans="1:4" ht="12" customHeight="1">
      <c r="A328" s="63" t="s">
        <v>113</v>
      </c>
      <c r="B328" s="65" t="s">
        <v>408</v>
      </c>
      <c r="C328" s="99">
        <f>SUMIF(现辅助!$C$1:$C$499,$B328,现辅助!$D$1:$D$499)</f>
        <v>0</v>
      </c>
      <c r="D328" s="65"/>
    </row>
    <row r="329" spans="1:4" ht="12" customHeight="1">
      <c r="A329" s="63" t="s">
        <v>110</v>
      </c>
      <c r="B329" s="66" t="s">
        <v>409</v>
      </c>
      <c r="C329" s="99">
        <f>SUMIF(现辅助!$C$1:$C$499,$B329,现辅助!$D$1:$D$499)</f>
        <v>0</v>
      </c>
      <c r="D329" s="65"/>
    </row>
    <row r="330" spans="1:4" ht="12" customHeight="1">
      <c r="A330" s="63" t="s">
        <v>110</v>
      </c>
      <c r="B330" s="65" t="s">
        <v>410</v>
      </c>
      <c r="C330" s="99">
        <f>SUMIF(现辅助!$C$1:$C$499,$B330,现辅助!$D$1:$D$499)</f>
        <v>0</v>
      </c>
      <c r="D330" s="65"/>
    </row>
    <row r="331" spans="1:4" ht="12" customHeight="1">
      <c r="A331" s="63" t="s">
        <v>110</v>
      </c>
      <c r="B331" s="65" t="s">
        <v>411</v>
      </c>
      <c r="C331" s="99">
        <f>SUMIF(现辅助!$C$1:$C$499,$B331,现辅助!$D$1:$D$499)</f>
        <v>0</v>
      </c>
      <c r="D331" s="65"/>
    </row>
    <row r="332" spans="1:4" ht="12" customHeight="1">
      <c r="A332" s="63" t="s">
        <v>110</v>
      </c>
      <c r="B332" s="65" t="s">
        <v>412</v>
      </c>
      <c r="C332" s="99">
        <f>SUMIF(现辅助!$C$1:$C$499,$B332,现辅助!$D$1:$D$499)</f>
        <v>0</v>
      </c>
      <c r="D332" s="65"/>
    </row>
    <row r="333" spans="1:4" ht="12" customHeight="1">
      <c r="A333" s="63" t="s">
        <v>113</v>
      </c>
      <c r="B333" s="65" t="s">
        <v>413</v>
      </c>
      <c r="C333" s="99">
        <f>SUMIF(现辅助!$C$1:$C$499,$B333,现辅助!$D$1:$D$499)</f>
        <v>0</v>
      </c>
      <c r="D333" s="65"/>
    </row>
    <row r="334" spans="1:4" ht="12" customHeight="1">
      <c r="A334" s="63" t="s">
        <v>113</v>
      </c>
      <c r="B334" s="65" t="s">
        <v>414</v>
      </c>
      <c r="C334" s="99">
        <f>SUMIF(现辅助!$C$1:$C$499,$B334,现辅助!$D$1:$D$499)</f>
        <v>0</v>
      </c>
      <c r="D334" s="65"/>
    </row>
    <row r="335" spans="1:4" ht="12" customHeight="1">
      <c r="A335" s="63" t="s">
        <v>113</v>
      </c>
      <c r="B335" s="65" t="s">
        <v>415</v>
      </c>
      <c r="C335" s="99">
        <f>SUMIF(现辅助!$C$1:$C$499,$B335,现辅助!$D$1:$D$499)</f>
        <v>0</v>
      </c>
      <c r="D335" s="65"/>
    </row>
    <row r="336" spans="1:4" ht="12" customHeight="1">
      <c r="A336" s="63" t="s">
        <v>113</v>
      </c>
      <c r="B336" s="65" t="s">
        <v>416</v>
      </c>
      <c r="C336" s="99">
        <f>SUMIF(现辅助!$C$1:$C$499,$B336,现辅助!$D$1:$D$499)</f>
        <v>0</v>
      </c>
      <c r="D336" s="65"/>
    </row>
    <row r="337" spans="1:4" ht="12" customHeight="1">
      <c r="A337" s="63" t="s">
        <v>113</v>
      </c>
      <c r="B337" s="65" t="s">
        <v>417</v>
      </c>
      <c r="C337" s="99">
        <f>SUMIF(现辅助!$C$1:$C$499,$B337,现辅助!$D$1:$D$499)</f>
        <v>0</v>
      </c>
      <c r="D337" s="65"/>
    </row>
    <row r="338" spans="1:4" ht="12" customHeight="1">
      <c r="A338" s="63" t="s">
        <v>113</v>
      </c>
      <c r="B338" s="65" t="s">
        <v>418</v>
      </c>
      <c r="C338" s="99">
        <f>SUMIF(现辅助!$C$1:$C$499,$B338,现辅助!$D$1:$D$499)</f>
        <v>0</v>
      </c>
      <c r="D338" s="65"/>
    </row>
    <row r="339" spans="1:4" ht="12" customHeight="1">
      <c r="A339" s="63" t="s">
        <v>113</v>
      </c>
      <c r="B339" s="65" t="s">
        <v>419</v>
      </c>
      <c r="C339" s="99">
        <f>SUMIF(现辅助!$C$1:$C$499,$B339,现辅助!$D$1:$D$499)</f>
        <v>0</v>
      </c>
      <c r="D339" s="65"/>
    </row>
    <row r="340" spans="1:4" ht="12" customHeight="1">
      <c r="A340" s="63" t="s">
        <v>113</v>
      </c>
      <c r="B340" s="65" t="s">
        <v>420</v>
      </c>
      <c r="C340" s="99">
        <f>SUMIF(现辅助!$C$1:$C$499,$B340,现辅助!$D$1:$D$499)</f>
        <v>0</v>
      </c>
      <c r="D340" s="65"/>
    </row>
    <row r="341" spans="1:4" ht="12" customHeight="1">
      <c r="A341" s="63" t="s">
        <v>113</v>
      </c>
      <c r="B341" s="65" t="s">
        <v>421</v>
      </c>
      <c r="C341" s="99">
        <f>SUMIF(现辅助!$C$1:$C$499,$B341,现辅助!$D$1:$D$499)</f>
        <v>0</v>
      </c>
      <c r="D341" s="65"/>
    </row>
    <row r="342" spans="1:4" ht="12" customHeight="1">
      <c r="A342" s="63" t="s">
        <v>113</v>
      </c>
      <c r="B342" s="65" t="s">
        <v>422</v>
      </c>
      <c r="C342" s="99">
        <f>SUMIF(现辅助!$C$1:$C$499,$B342,现辅助!$D$1:$D$499)</f>
        <v>0</v>
      </c>
      <c r="D342" s="65"/>
    </row>
    <row r="343" spans="1:4" ht="12" customHeight="1">
      <c r="A343" s="63" t="s">
        <v>113</v>
      </c>
      <c r="B343" s="65" t="s">
        <v>423</v>
      </c>
      <c r="C343" s="99">
        <f>SUMIF(现辅助!$C$1:$C$499,$B343,现辅助!$D$1:$D$499)</f>
        <v>0</v>
      </c>
      <c r="D343" s="65"/>
    </row>
    <row r="344" spans="1:4" ht="12" customHeight="1">
      <c r="A344" s="63" t="s">
        <v>113</v>
      </c>
      <c r="B344" s="65" t="s">
        <v>424</v>
      </c>
      <c r="C344" s="99">
        <f>SUMIF(现辅助!$C$1:$C$499,$B344,现辅助!$D$1:$D$499)</f>
        <v>0</v>
      </c>
      <c r="D344" s="65"/>
    </row>
    <row r="345" spans="1:4" ht="12" customHeight="1">
      <c r="A345" s="63" t="s">
        <v>113</v>
      </c>
      <c r="B345" s="65" t="s">
        <v>425</v>
      </c>
      <c r="C345" s="99">
        <f>SUMIF(现辅助!$C$1:$C$499,$B345,现辅助!$D$1:$D$499)</f>
        <v>0</v>
      </c>
      <c r="D345" s="65"/>
    </row>
    <row r="346" spans="1:4" ht="12" customHeight="1">
      <c r="A346" s="63" t="s">
        <v>113</v>
      </c>
      <c r="B346" s="65" t="s">
        <v>426</v>
      </c>
      <c r="C346" s="99">
        <f>SUMIF(现辅助!$C$1:$C$499,$B346,现辅助!$D$1:$D$499)</f>
        <v>0</v>
      </c>
      <c r="D346" s="65"/>
    </row>
    <row r="347" spans="1:4" ht="12" customHeight="1">
      <c r="A347" s="63" t="s">
        <v>113</v>
      </c>
      <c r="B347" s="65" t="s">
        <v>427</v>
      </c>
      <c r="C347" s="99">
        <f>SUMIF(现辅助!$C$1:$C$499,$B347,现辅助!$D$1:$D$499)</f>
        <v>0</v>
      </c>
      <c r="D347" s="65"/>
    </row>
    <row r="348" spans="1:4" ht="12" customHeight="1">
      <c r="A348" s="63" t="s">
        <v>113</v>
      </c>
      <c r="B348" s="65" t="s">
        <v>428</v>
      </c>
      <c r="C348" s="99">
        <f>SUMIF(现辅助!$C$1:$C$499,$B348,现辅助!$D$1:$D$499)</f>
        <v>0</v>
      </c>
      <c r="D348" s="65"/>
    </row>
    <row r="349" spans="1:4" ht="12" customHeight="1">
      <c r="A349" s="63" t="s">
        <v>113</v>
      </c>
      <c r="B349" s="65" t="s">
        <v>429</v>
      </c>
      <c r="C349" s="99">
        <f>SUMIF(现辅助!$C$1:$C$499,$B349,现辅助!$D$1:$D$499)</f>
        <v>0</v>
      </c>
      <c r="D349" s="65"/>
    </row>
    <row r="350" spans="1:4" ht="12" customHeight="1">
      <c r="A350" s="63" t="s">
        <v>113</v>
      </c>
      <c r="B350" s="65" t="s">
        <v>430</v>
      </c>
      <c r="C350" s="99">
        <f>SUMIF(现辅助!$C$1:$C$499,$B350,现辅助!$D$1:$D$499)</f>
        <v>0</v>
      </c>
      <c r="D350" s="65"/>
    </row>
    <row r="351" spans="1:4" ht="12" customHeight="1">
      <c r="A351" s="63" t="s">
        <v>113</v>
      </c>
      <c r="B351" s="65" t="s">
        <v>431</v>
      </c>
      <c r="C351" s="99">
        <f>SUMIF(现辅助!$C$1:$C$499,$B351,现辅助!$D$1:$D$499)</f>
        <v>0</v>
      </c>
      <c r="D351" s="65"/>
    </row>
    <row r="352" spans="1:4" ht="12" customHeight="1">
      <c r="A352" s="63" t="s">
        <v>113</v>
      </c>
      <c r="B352" s="65" t="s">
        <v>432</v>
      </c>
      <c r="C352" s="99">
        <f>SUMIF(现辅助!$C$1:$C$499,$B352,现辅助!$D$1:$D$499)</f>
        <v>0</v>
      </c>
      <c r="D352" s="65"/>
    </row>
    <row r="353" spans="1:4" ht="12" customHeight="1">
      <c r="A353" s="63" t="s">
        <v>110</v>
      </c>
      <c r="B353" s="65" t="s">
        <v>433</v>
      </c>
      <c r="C353" s="99">
        <f>SUMIF(现辅助!$C$1:$C$499,$B353,现辅助!$D$1:$D$499)</f>
        <v>0</v>
      </c>
      <c r="D353" s="65"/>
    </row>
    <row r="354" spans="1:4" ht="12" customHeight="1">
      <c r="A354" s="63" t="s">
        <v>113</v>
      </c>
      <c r="B354" s="65" t="s">
        <v>434</v>
      </c>
      <c r="C354" s="99">
        <f>SUMIF(现辅助!$C$1:$C$499,$B354,现辅助!$D$1:$D$499)</f>
        <v>0</v>
      </c>
      <c r="D354" s="65"/>
    </row>
    <row r="355" spans="1:4" ht="12" customHeight="1">
      <c r="A355" s="63" t="s">
        <v>110</v>
      </c>
      <c r="B355" s="65" t="s">
        <v>435</v>
      </c>
      <c r="C355" s="99">
        <f>SUMIF(现辅助!$C$1:$C$499,$B355,现辅助!$D$1:$D$499)</f>
        <v>0</v>
      </c>
      <c r="D355" s="65"/>
    </row>
    <row r="356" spans="1:4" ht="12" customHeight="1">
      <c r="A356" s="63" t="s">
        <v>113</v>
      </c>
      <c r="B356" s="65" t="s">
        <v>436</v>
      </c>
      <c r="C356" s="99">
        <f>SUMIF(现辅助!$C$1:$C$499,$B356,现辅助!$D$1:$D$499)</f>
        <v>0</v>
      </c>
      <c r="D356" s="65"/>
    </row>
    <row r="357" spans="1:4" ht="12" customHeight="1">
      <c r="A357" s="63" t="s">
        <v>110</v>
      </c>
      <c r="B357" s="65" t="s">
        <v>437</v>
      </c>
      <c r="C357" s="99">
        <f>SUMIF(现辅助!$C$1:$C$499,$B357,现辅助!$D$1:$D$499)</f>
        <v>0</v>
      </c>
      <c r="D357" s="65"/>
    </row>
    <row r="358" spans="1:4" ht="12" customHeight="1">
      <c r="A358" s="63" t="s">
        <v>113</v>
      </c>
      <c r="B358" s="65" t="s">
        <v>438</v>
      </c>
      <c r="C358" s="99">
        <f>SUMIF(现辅助!$C$1:$C$499,$B358,现辅助!$D$1:$D$499)</f>
        <v>0</v>
      </c>
      <c r="D358" s="65"/>
    </row>
    <row r="359" spans="1:4" ht="12" customHeight="1">
      <c r="A359" s="63" t="s">
        <v>110</v>
      </c>
      <c r="B359" s="65" t="s">
        <v>439</v>
      </c>
      <c r="C359" s="99">
        <f>SUMIF(现辅助!$C$1:$C$499,$B359,现辅助!$D$1:$D$499)</f>
        <v>0</v>
      </c>
      <c r="D359" s="65"/>
    </row>
    <row r="360" spans="1:4" ht="12" customHeight="1">
      <c r="A360" s="63" t="s">
        <v>110</v>
      </c>
      <c r="B360" s="65" t="s">
        <v>440</v>
      </c>
      <c r="C360" s="99">
        <f>SUMIF(现辅助!$C$1:$C$499,$B360,现辅助!$D$1:$D$499)</f>
        <v>0</v>
      </c>
      <c r="D360" s="65"/>
    </row>
    <row r="361" spans="1:4" ht="12" customHeight="1">
      <c r="A361" s="63" t="s">
        <v>110</v>
      </c>
      <c r="B361" s="65" t="s">
        <v>441</v>
      </c>
      <c r="C361" s="99">
        <f>SUMIF(现辅助!$C$1:$C$499,$B361,现辅助!$D$1:$D$499)</f>
        <v>0</v>
      </c>
      <c r="D361" s="65"/>
    </row>
    <row r="362" spans="1:4" ht="12" customHeight="1">
      <c r="A362" s="63" t="s">
        <v>110</v>
      </c>
      <c r="B362" s="65" t="s">
        <v>442</v>
      </c>
      <c r="C362" s="99">
        <f>SUMIF(现辅助!$C$1:$C$499,$B362,现辅助!$D$1:$D$499)</f>
        <v>0</v>
      </c>
      <c r="D362" s="65"/>
    </row>
    <row r="363" spans="1:4" ht="12" customHeight="1">
      <c r="A363" s="63" t="s">
        <v>113</v>
      </c>
      <c r="B363" s="65" t="s">
        <v>443</v>
      </c>
      <c r="C363" s="99">
        <f>SUMIF(现辅助!$C$1:$C$499,$B363,现辅助!$D$1:$D$499)</f>
        <v>0</v>
      </c>
      <c r="D363" s="65"/>
    </row>
    <row r="364" spans="1:4" ht="12" customHeight="1">
      <c r="A364" s="63" t="s">
        <v>110</v>
      </c>
      <c r="B364" s="65" t="s">
        <v>444</v>
      </c>
      <c r="C364" s="99">
        <f>SUMIF(现辅助!$C$1:$C$499,$B364,现辅助!$D$1:$D$499)</f>
        <v>0</v>
      </c>
      <c r="D364" s="65"/>
    </row>
    <row r="365" spans="1:4" ht="12" customHeight="1">
      <c r="A365" s="63" t="s">
        <v>113</v>
      </c>
      <c r="B365" s="65" t="s">
        <v>445</v>
      </c>
      <c r="C365" s="99">
        <f>SUMIF(现辅助!$C$1:$C$499,$B365,现辅助!$D$1:$D$499)</f>
        <v>0</v>
      </c>
      <c r="D365" s="65"/>
    </row>
    <row r="366" spans="1:4" ht="12" customHeight="1">
      <c r="A366" s="63" t="s">
        <v>110</v>
      </c>
      <c r="B366" s="65" t="s">
        <v>446</v>
      </c>
      <c r="C366" s="99">
        <f>SUMIF(现辅助!$C$1:$C$499,$B366,现辅助!$D$1:$D$499)</f>
        <v>0</v>
      </c>
      <c r="D366" s="65"/>
    </row>
    <row r="367" spans="1:4" ht="12" customHeight="1">
      <c r="A367" s="63" t="s">
        <v>113</v>
      </c>
      <c r="B367" s="65" t="s">
        <v>447</v>
      </c>
      <c r="C367" s="99">
        <f>SUMIF(现辅助!$C$1:$C$499,$B367,现辅助!$D$1:$D$499)</f>
        <v>0</v>
      </c>
      <c r="D367" s="65"/>
    </row>
    <row r="368" spans="1:4" ht="12" customHeight="1">
      <c r="A368" s="63"/>
      <c r="B368" s="65"/>
      <c r="C368" s="93"/>
      <c r="D368" s="65"/>
    </row>
    <row r="369" spans="1:4" ht="12" customHeight="1">
      <c r="A369" s="63"/>
      <c r="B369" s="65"/>
      <c r="C369" s="93"/>
      <c r="D369" s="65"/>
    </row>
    <row r="370" spans="1:4" ht="12" customHeight="1">
      <c r="A370" s="63"/>
      <c r="B370" s="65"/>
      <c r="C370" s="93"/>
      <c r="D370" s="65"/>
    </row>
    <row r="371" spans="1:4" ht="12" customHeight="1">
      <c r="A371" s="68"/>
      <c r="B371" s="69" t="s">
        <v>65</v>
      </c>
      <c r="C371" s="90">
        <f>SUMIF($A309:$A370,"加",C309:C370)-SUMIF($A309:$A370,"减",C309:C370)</f>
        <v>0</v>
      </c>
      <c r="D371" s="69"/>
    </row>
    <row r="372" spans="1:4" ht="12" customHeight="1">
      <c r="C372" s="98"/>
    </row>
    <row r="373" spans="1:4" ht="12" customHeight="1">
      <c r="A373" s="63" t="s">
        <v>110</v>
      </c>
      <c r="B373" s="65" t="s">
        <v>369</v>
      </c>
      <c r="C373" s="99">
        <v>0</v>
      </c>
      <c r="D373" s="65"/>
    </row>
    <row r="374" spans="1:4" ht="12" customHeight="1">
      <c r="A374" s="68"/>
      <c r="B374" s="69" t="s">
        <v>66</v>
      </c>
      <c r="C374" s="90">
        <f>SUMIF($A373:$A373,"加",C373:C373)-SUMIF($A373:$A373,"减",C373:C373)</f>
        <v>0</v>
      </c>
      <c r="D374" s="69"/>
    </row>
    <row r="375" spans="1:4" ht="12" customHeight="1">
      <c r="C375" s="98"/>
    </row>
    <row r="376" spans="1:4" ht="12" customHeight="1">
      <c r="A376" s="63" t="s">
        <v>110</v>
      </c>
      <c r="B376" s="65" t="s">
        <v>448</v>
      </c>
      <c r="C376" s="99">
        <f>SUMIF(现辅助!$C$1:$C$499,$B376,现辅助!$D$1:$D$499)</f>
        <v>0</v>
      </c>
      <c r="D376" s="65" t="s">
        <v>449</v>
      </c>
    </row>
    <row r="377" spans="1:4" ht="12" customHeight="1">
      <c r="A377" s="63" t="s">
        <v>110</v>
      </c>
      <c r="B377" s="65" t="s">
        <v>450</v>
      </c>
      <c r="C377" s="99">
        <f>SUMIF(现辅助!$C$1:$C$499,$B377,现辅助!$D$1:$D$499)</f>
        <v>0</v>
      </c>
      <c r="D377" s="65" t="s">
        <v>449</v>
      </c>
    </row>
    <row r="378" spans="1:4" ht="12" customHeight="1">
      <c r="A378" s="63" t="s">
        <v>110</v>
      </c>
      <c r="B378" s="65" t="s">
        <v>451</v>
      </c>
      <c r="C378" s="99">
        <f>SUMIF(现辅助!$C$1:$C$499,$B378,现辅助!$D$1:$D$499)</f>
        <v>0</v>
      </c>
      <c r="D378" s="65" t="s">
        <v>449</v>
      </c>
    </row>
    <row r="379" spans="1:4" ht="12" customHeight="1">
      <c r="A379" s="63" t="s">
        <v>110</v>
      </c>
      <c r="B379" s="65" t="s">
        <v>452</v>
      </c>
      <c r="C379" s="99">
        <f>SUMIF(现辅助!$C$1:$C$499,$B379,现辅助!$D$1:$D$499)</f>
        <v>0</v>
      </c>
      <c r="D379" s="65" t="s">
        <v>449</v>
      </c>
    </row>
    <row r="380" spans="1:4" ht="12" customHeight="1">
      <c r="A380" s="63" t="s">
        <v>110</v>
      </c>
      <c r="B380" s="65" t="s">
        <v>453</v>
      </c>
      <c r="C380" s="99">
        <f>SUMIF(现辅助!$C$1:$C$499,$B380,现辅助!$D$1:$D$499)</f>
        <v>0</v>
      </c>
      <c r="D380" s="65" t="s">
        <v>449</v>
      </c>
    </row>
    <row r="381" spans="1:4" ht="12" customHeight="1">
      <c r="A381" s="63" t="s">
        <v>110</v>
      </c>
      <c r="B381" s="65" t="s">
        <v>454</v>
      </c>
      <c r="C381" s="99">
        <f>SUMIF(现辅助!$C$1:$C$499,$B381,现辅助!$D$1:$D$499)</f>
        <v>0</v>
      </c>
      <c r="D381" s="65" t="s">
        <v>455</v>
      </c>
    </row>
    <row r="382" spans="1:4" ht="12" customHeight="1">
      <c r="A382" s="63" t="s">
        <v>110</v>
      </c>
      <c r="B382" s="65" t="s">
        <v>456</v>
      </c>
      <c r="C382" s="99">
        <f>SUMIF(现辅助!$C$1:$C$499,$B382,现辅助!$D$1:$D$499)</f>
        <v>0</v>
      </c>
      <c r="D382" s="65" t="s">
        <v>457</v>
      </c>
    </row>
    <row r="383" spans="1:4" ht="12" customHeight="1">
      <c r="A383" s="63" t="s">
        <v>110</v>
      </c>
      <c r="B383" s="65" t="s">
        <v>458</v>
      </c>
      <c r="C383" s="99">
        <f>SUMIF(现辅助!$C$1:$C$499,$B383,现辅助!$D$1:$D$499)</f>
        <v>0</v>
      </c>
      <c r="D383" s="65" t="s">
        <v>449</v>
      </c>
    </row>
    <row r="384" spans="1:4" ht="12" customHeight="1">
      <c r="A384" s="63" t="s">
        <v>110</v>
      </c>
      <c r="B384" s="65" t="s">
        <v>459</v>
      </c>
      <c r="C384" s="99">
        <f>SUMIF(现辅助!$C$1:$C$499,$B384,现辅助!$D$1:$D$499)</f>
        <v>0</v>
      </c>
      <c r="D384" s="65" t="s">
        <v>460</v>
      </c>
    </row>
    <row r="385" spans="1:4" ht="12" customHeight="1">
      <c r="A385" s="63" t="s">
        <v>110</v>
      </c>
      <c r="B385" s="65" t="s">
        <v>461</v>
      </c>
      <c r="C385" s="99">
        <f>SUMIF(现辅助!$C$1:$C$499,$B385,现辅助!$D$1:$D$499)</f>
        <v>0</v>
      </c>
      <c r="D385" s="65" t="s">
        <v>460</v>
      </c>
    </row>
    <row r="386" spans="1:4" ht="12" customHeight="1">
      <c r="A386" s="63" t="s">
        <v>110</v>
      </c>
      <c r="B386" s="65" t="s">
        <v>462</v>
      </c>
      <c r="C386" s="99">
        <f>SUMIF(现辅助!$C$1:$C$499,$B386,现辅助!$D$1:$D$499)</f>
        <v>0</v>
      </c>
      <c r="D386" s="65" t="s">
        <v>463</v>
      </c>
    </row>
    <row r="387" spans="1:4" ht="12" customHeight="1">
      <c r="A387" s="63" t="s">
        <v>110</v>
      </c>
      <c r="B387" s="65" t="s">
        <v>464</v>
      </c>
      <c r="C387" s="99">
        <f>SUMIF(现辅助!$C$1:$C$499,$B387,现辅助!$D$1:$D$499)</f>
        <v>0</v>
      </c>
      <c r="D387" s="65" t="s">
        <v>185</v>
      </c>
    </row>
    <row r="388" spans="1:4" ht="12" customHeight="1">
      <c r="A388" s="63"/>
      <c r="B388" s="65"/>
      <c r="C388" s="93"/>
      <c r="D388" s="65"/>
    </row>
    <row r="389" spans="1:4" ht="12" customHeight="1">
      <c r="A389" s="63"/>
      <c r="B389" s="65"/>
      <c r="C389" s="93"/>
      <c r="D389" s="65"/>
    </row>
    <row r="390" spans="1:4" ht="12" customHeight="1">
      <c r="A390" s="68"/>
      <c r="B390" s="69" t="s">
        <v>67</v>
      </c>
      <c r="C390" s="90">
        <f>SUMIF($A376:$A389,"加",C376:C389)-SUMIF($A376:$A389,"减",C376:C389)</f>
        <v>0</v>
      </c>
      <c r="D390" s="69"/>
    </row>
    <row r="391" spans="1:4" ht="12" customHeight="1">
      <c r="C391" s="98"/>
    </row>
    <row r="392" spans="1:4" ht="12" customHeight="1">
      <c r="A392" s="63" t="s">
        <v>110</v>
      </c>
      <c r="B392" s="65" t="s">
        <v>465</v>
      </c>
      <c r="C392" s="99">
        <f>SUMIF(现辅助!$C$1:$C$499,$B392,现辅助!$D$1:$D$499)</f>
        <v>0</v>
      </c>
      <c r="D392" s="65"/>
    </row>
    <row r="393" spans="1:4" ht="12" customHeight="1">
      <c r="A393" s="63" t="s">
        <v>110</v>
      </c>
      <c r="B393" s="66" t="s">
        <v>466</v>
      </c>
      <c r="C393" s="99">
        <f>SUMIF(现辅助!$C$1:$C$499,$B393,现辅助!$D$1:$D$499)</f>
        <v>0</v>
      </c>
      <c r="D393" s="65"/>
    </row>
    <row r="394" spans="1:4" ht="12" customHeight="1">
      <c r="A394" s="63" t="s">
        <v>113</v>
      </c>
      <c r="B394" s="66" t="s">
        <v>467</v>
      </c>
      <c r="C394" s="99">
        <f>SUMIF(现辅助!$C$1:$C$499,$B394,现辅助!$D$1:$D$499)</f>
        <v>0</v>
      </c>
      <c r="D394" s="65"/>
    </row>
    <row r="395" spans="1:4" ht="12" customHeight="1">
      <c r="A395" s="63" t="s">
        <v>113</v>
      </c>
      <c r="B395" s="65" t="s">
        <v>468</v>
      </c>
      <c r="C395" s="99">
        <f>SUMIF(现辅助!$C$1:$C$499,$B395,现辅助!$D$1:$D$499)</f>
        <v>0</v>
      </c>
      <c r="D395" s="65"/>
    </row>
    <row r="396" spans="1:4" ht="12" customHeight="1">
      <c r="A396" s="63" t="s">
        <v>110</v>
      </c>
      <c r="B396" s="65" t="s">
        <v>469</v>
      </c>
      <c r="C396" s="99">
        <f>SUMIF(现辅助!$C$1:$C$499,$B396,现辅助!$D$1:$D$499)</f>
        <v>0</v>
      </c>
      <c r="D396" s="65"/>
    </row>
    <row r="397" spans="1:4" ht="12" customHeight="1">
      <c r="A397" s="63" t="s">
        <v>110</v>
      </c>
      <c r="B397" s="65" t="s">
        <v>470</v>
      </c>
      <c r="C397" s="99">
        <f>SUMIF(现辅助!$C$1:$C$499,$B397,现辅助!$D$1:$D$499)</f>
        <v>0</v>
      </c>
      <c r="D397" s="65"/>
    </row>
    <row r="398" spans="1:4" ht="12" customHeight="1">
      <c r="A398" s="63" t="s">
        <v>113</v>
      </c>
      <c r="B398" s="65" t="s">
        <v>471</v>
      </c>
      <c r="C398" s="99">
        <f>SUMIF(现辅助!$C$1:$C$499,$B398,现辅助!$D$1:$D$499)</f>
        <v>0</v>
      </c>
      <c r="D398" s="65"/>
    </row>
    <row r="399" spans="1:4" ht="12" customHeight="1">
      <c r="A399" s="63" t="s">
        <v>113</v>
      </c>
      <c r="B399" s="65" t="s">
        <v>472</v>
      </c>
      <c r="C399" s="99">
        <f>SUMIF(现辅助!$C$1:$C$499,$B399,现辅助!$D$1:$D$499)</f>
        <v>0</v>
      </c>
      <c r="D399" s="65"/>
    </row>
    <row r="400" spans="1:4" ht="12" customHeight="1">
      <c r="A400" s="63" t="s">
        <v>110</v>
      </c>
      <c r="B400" s="65" t="s">
        <v>473</v>
      </c>
      <c r="C400" s="99">
        <f>SUMIF(现辅助!$C$1:$C$499,$B400,现辅助!$D$1:$D$499)</f>
        <v>0</v>
      </c>
      <c r="D400" s="65"/>
    </row>
    <row r="401" spans="1:4" ht="12" customHeight="1">
      <c r="A401" s="63" t="s">
        <v>113</v>
      </c>
      <c r="B401" s="65" t="s">
        <v>474</v>
      </c>
      <c r="C401" s="99">
        <f>SUMIF(现辅助!$C$1:$C$499,$B401,现辅助!$D$1:$D$499)</f>
        <v>0</v>
      </c>
      <c r="D401" s="65"/>
    </row>
    <row r="402" spans="1:4" ht="12" customHeight="1">
      <c r="A402" s="63" t="s">
        <v>113</v>
      </c>
      <c r="B402" s="65" t="s">
        <v>475</v>
      </c>
      <c r="C402" s="99">
        <f>SUMIF(现辅助!$C$1:$C$499,$B402,现辅助!$D$1:$D$499)</f>
        <v>0</v>
      </c>
      <c r="D402" s="65"/>
    </row>
    <row r="403" spans="1:4" ht="12" customHeight="1">
      <c r="A403" s="63" t="s">
        <v>113</v>
      </c>
      <c r="B403" s="65" t="s">
        <v>476</v>
      </c>
      <c r="C403" s="99">
        <f>SUMIF(现辅助!$C$1:$C$499,$B403,现辅助!$D$1:$D$499)</f>
        <v>0</v>
      </c>
      <c r="D403" s="65"/>
    </row>
    <row r="404" spans="1:4" ht="12" customHeight="1">
      <c r="A404" s="63" t="s">
        <v>113</v>
      </c>
      <c r="B404" s="65" t="s">
        <v>477</v>
      </c>
      <c r="C404" s="99">
        <f>SUMIF(现辅助!$C$1:$C$499,$B404,现辅助!$D$1:$D$499)</f>
        <v>0</v>
      </c>
      <c r="D404" s="65"/>
    </row>
    <row r="405" spans="1:4" ht="12" customHeight="1">
      <c r="A405" s="63" t="s">
        <v>113</v>
      </c>
      <c r="B405" s="65" t="s">
        <v>478</v>
      </c>
      <c r="C405" s="99">
        <f>SUMIF(现辅助!$C$1:$C$499,$B405,现辅助!$D$1:$D$499)</f>
        <v>0</v>
      </c>
      <c r="D405" s="65"/>
    </row>
    <row r="406" spans="1:4" ht="12" customHeight="1">
      <c r="A406" s="63" t="s">
        <v>110</v>
      </c>
      <c r="B406" s="65" t="s">
        <v>479</v>
      </c>
      <c r="C406" s="99">
        <f>SUMIF(现辅助!$C$1:$C$499,$B406,现辅助!$D$1:$D$499)</f>
        <v>0</v>
      </c>
      <c r="D406" s="65"/>
    </row>
    <row r="407" spans="1:4" ht="12" customHeight="1">
      <c r="A407" s="63" t="s">
        <v>113</v>
      </c>
      <c r="B407" s="65" t="s">
        <v>480</v>
      </c>
      <c r="C407" s="99">
        <f>SUMIF(现辅助!$C$1:$C$499,$B407,现辅助!$D$1:$D$499)</f>
        <v>0</v>
      </c>
      <c r="D407" s="65"/>
    </row>
    <row r="408" spans="1:4" ht="12" customHeight="1">
      <c r="A408" s="63" t="s">
        <v>113</v>
      </c>
      <c r="B408" s="65" t="s">
        <v>481</v>
      </c>
      <c r="C408" s="99">
        <f>SUMIF(现辅助!$C$1:$C$499,$B408,现辅助!$D$1:$D$499)</f>
        <v>0</v>
      </c>
      <c r="D408" s="65"/>
    </row>
    <row r="409" spans="1:4" ht="12" customHeight="1">
      <c r="A409" s="63" t="s">
        <v>113</v>
      </c>
      <c r="B409" s="65" t="s">
        <v>482</v>
      </c>
      <c r="C409" s="99">
        <f>SUMIF(现辅助!$C$1:$C$499,$B409,现辅助!$D$1:$D$499)</f>
        <v>0</v>
      </c>
      <c r="D409" s="65"/>
    </row>
    <row r="410" spans="1:4" ht="12" customHeight="1">
      <c r="A410" s="63" t="s">
        <v>113</v>
      </c>
      <c r="B410" s="65" t="s">
        <v>483</v>
      </c>
      <c r="C410" s="99">
        <f>SUMIF(现辅助!$C$1:$C$499,$B410,现辅助!$D$1:$D$499)</f>
        <v>0</v>
      </c>
      <c r="D410" s="65"/>
    </row>
    <row r="411" spans="1:4" ht="12" customHeight="1">
      <c r="A411" s="63" t="s">
        <v>113</v>
      </c>
      <c r="B411" s="65" t="s">
        <v>484</v>
      </c>
      <c r="C411" s="99">
        <f>SUMIF(现辅助!$C$1:$C$499,$B411,现辅助!$D$1:$D$499)</f>
        <v>0</v>
      </c>
      <c r="D411" s="65"/>
    </row>
    <row r="412" spans="1:4" ht="12" customHeight="1">
      <c r="A412" s="63" t="s">
        <v>110</v>
      </c>
      <c r="B412" s="66" t="s">
        <v>485</v>
      </c>
      <c r="C412" s="99">
        <f>SUMIF(现辅助!$C$1:$C$499,$B412,现辅助!$D$1:$D$499)</f>
        <v>0</v>
      </c>
      <c r="D412" s="65"/>
    </row>
    <row r="413" spans="1:4" ht="12" customHeight="1">
      <c r="A413" s="63" t="s">
        <v>110</v>
      </c>
      <c r="B413" s="65" t="s">
        <v>486</v>
      </c>
      <c r="C413" s="99">
        <f>SUMIF(现辅助!$C$1:$C$499,$B413,现辅助!$D$1:$D$499)</f>
        <v>0</v>
      </c>
      <c r="D413" s="65"/>
    </row>
    <row r="414" spans="1:4" ht="12" customHeight="1">
      <c r="A414" s="63" t="s">
        <v>113</v>
      </c>
      <c r="B414" s="65" t="s">
        <v>487</v>
      </c>
      <c r="C414" s="99">
        <f>SUMIF(现辅助!$C$1:$C$499,$B414,现辅助!$D$1:$D$499)</f>
        <v>0</v>
      </c>
      <c r="D414" s="65"/>
    </row>
    <row r="415" spans="1:4" ht="12" customHeight="1">
      <c r="A415" s="63" t="s">
        <v>113</v>
      </c>
      <c r="B415" s="65" t="s">
        <v>488</v>
      </c>
      <c r="C415" s="99">
        <f>SUMIF(现辅助!$C$1:$C$499,$B415,现辅助!$D$1:$D$499)</f>
        <v>0</v>
      </c>
      <c r="D415" s="65"/>
    </row>
    <row r="416" spans="1:4" ht="12" customHeight="1">
      <c r="A416" s="63" t="s">
        <v>110</v>
      </c>
      <c r="B416" s="65" t="s">
        <v>489</v>
      </c>
      <c r="C416" s="99">
        <f>SUMIF(现辅助!$C$1:$C$499,$B416,现辅助!$D$1:$D$499)</f>
        <v>0</v>
      </c>
      <c r="D416" s="65"/>
    </row>
    <row r="417" spans="1:4" ht="12" customHeight="1">
      <c r="A417" s="63"/>
      <c r="B417" s="65"/>
      <c r="C417" s="93"/>
      <c r="D417" s="65"/>
    </row>
    <row r="418" spans="1:4" ht="12" customHeight="1">
      <c r="A418" s="63"/>
      <c r="B418" s="65"/>
      <c r="C418" s="93"/>
      <c r="D418" s="65"/>
    </row>
    <row r="419" spans="1:4" ht="12" customHeight="1">
      <c r="A419" s="63"/>
      <c r="B419" s="65"/>
      <c r="C419" s="93"/>
      <c r="D419" s="65"/>
    </row>
    <row r="420" spans="1:4" ht="12" customHeight="1">
      <c r="A420" s="68"/>
      <c r="B420" s="69" t="s">
        <v>68</v>
      </c>
      <c r="C420" s="90">
        <f>SUMIF($A392:$A419,"加",C392:C419)-SUMIF($A392:$A419,"减",C392:C419)</f>
        <v>0</v>
      </c>
      <c r="D420" s="69"/>
    </row>
    <row r="421" spans="1:4" ht="12" customHeight="1">
      <c r="C421" s="98"/>
    </row>
    <row r="422" spans="1:4" ht="12" customHeight="1">
      <c r="A422" s="63" t="s">
        <v>110</v>
      </c>
      <c r="B422" s="65" t="s">
        <v>490</v>
      </c>
      <c r="C422" s="99">
        <f>SUMIF(现辅助!$C$1:$C$499,$B422,现辅助!$D$1:$D$499)</f>
        <v>0</v>
      </c>
      <c r="D422" s="65"/>
    </row>
    <row r="423" spans="1:4" ht="12" customHeight="1">
      <c r="A423" s="63" t="s">
        <v>110</v>
      </c>
      <c r="B423" s="65" t="s">
        <v>491</v>
      </c>
      <c r="C423" s="99">
        <f>SUMIF(现辅助!$C$1:$C$499,$B423,现辅助!$D$1:$D$499)</f>
        <v>0</v>
      </c>
      <c r="D423" s="65"/>
    </row>
    <row r="424" spans="1:4" ht="12" customHeight="1">
      <c r="A424" s="63" t="s">
        <v>110</v>
      </c>
      <c r="B424" s="65" t="s">
        <v>492</v>
      </c>
      <c r="C424" s="99">
        <f>SUMIF(现辅助!$C$1:$C$499,$B424,现辅助!$D$1:$D$499)</f>
        <v>0</v>
      </c>
      <c r="D424" s="65"/>
    </row>
    <row r="425" spans="1:4" ht="12" customHeight="1">
      <c r="A425" s="63" t="s">
        <v>110</v>
      </c>
      <c r="B425" s="65" t="s">
        <v>493</v>
      </c>
      <c r="C425" s="99">
        <f>SUMIF(现辅助!$C$1:$C$499,$B425,现辅助!$D$1:$D$499)</f>
        <v>0</v>
      </c>
      <c r="D425" s="65"/>
    </row>
    <row r="426" spans="1:4" ht="12" customHeight="1">
      <c r="A426" s="63" t="s">
        <v>110</v>
      </c>
      <c r="B426" s="65" t="s">
        <v>494</v>
      </c>
      <c r="C426" s="99">
        <f>SUMIF(现辅助!$C$1:$C$499,$B426,现辅助!$D$1:$D$499)</f>
        <v>0</v>
      </c>
      <c r="D426" s="65"/>
    </row>
    <row r="427" spans="1:4" ht="12" customHeight="1">
      <c r="A427" s="63" t="s">
        <v>110</v>
      </c>
      <c r="B427" s="65" t="s">
        <v>495</v>
      </c>
      <c r="C427" s="99">
        <f>SUMIF(现辅助!$C$1:$C$499,$B427,现辅助!$D$1:$D$499)</f>
        <v>0</v>
      </c>
      <c r="D427" s="65"/>
    </row>
    <row r="428" spans="1:4" ht="12" customHeight="1">
      <c r="A428" s="63" t="s">
        <v>110</v>
      </c>
      <c r="B428" s="65" t="s">
        <v>496</v>
      </c>
      <c r="C428" s="99">
        <f>SUMIF(现辅助!$C$1:$C$499,$B428,现辅助!$D$1:$D$499)</f>
        <v>0</v>
      </c>
      <c r="D428" s="65"/>
    </row>
    <row r="429" spans="1:4" ht="12" customHeight="1">
      <c r="A429" s="63" t="s">
        <v>110</v>
      </c>
      <c r="B429" s="66" t="s">
        <v>497</v>
      </c>
      <c r="C429" s="99">
        <f>SUMIF(现辅助!$C$1:$C$499,$B429,现辅助!$D$1:$D$499)</f>
        <v>0</v>
      </c>
      <c r="D429" s="65"/>
    </row>
    <row r="430" spans="1:4" ht="12" customHeight="1">
      <c r="A430" s="63" t="s">
        <v>110</v>
      </c>
      <c r="B430" s="65" t="s">
        <v>498</v>
      </c>
      <c r="C430" s="99">
        <f>SUMIF(现辅助!$C$1:$C$499,$B430,现辅助!$D$1:$D$499)</f>
        <v>0</v>
      </c>
      <c r="D430" s="65"/>
    </row>
    <row r="431" spans="1:4" ht="12" customHeight="1">
      <c r="A431" s="63" t="s">
        <v>113</v>
      </c>
      <c r="B431" s="65" t="s">
        <v>499</v>
      </c>
      <c r="C431" s="99">
        <f>SUMIF(现辅助!$C$1:$C$499,$B431,现辅助!$D$1:$D$499)</f>
        <v>0</v>
      </c>
      <c r="D431" s="65"/>
    </row>
    <row r="432" spans="1:4" ht="12" customHeight="1">
      <c r="A432" s="63" t="s">
        <v>113</v>
      </c>
      <c r="B432" s="65" t="s">
        <v>500</v>
      </c>
      <c r="C432" s="99">
        <f>SUMIF(现辅助!$C$1:$C$499,$B432,现辅助!$D$1:$D$499)</f>
        <v>0</v>
      </c>
      <c r="D432" s="65"/>
    </row>
    <row r="433" spans="1:4" ht="12" customHeight="1">
      <c r="A433" s="63" t="s">
        <v>113</v>
      </c>
      <c r="B433" s="65" t="s">
        <v>501</v>
      </c>
      <c r="C433" s="99">
        <f>SUMIF(现辅助!$C$1:$C$499,$B433,现辅助!$D$1:$D$499)</f>
        <v>0</v>
      </c>
      <c r="D433" s="65"/>
    </row>
    <row r="434" spans="1:4" ht="12" customHeight="1">
      <c r="A434" s="63" t="s">
        <v>113</v>
      </c>
      <c r="B434" s="65" t="s">
        <v>502</v>
      </c>
      <c r="C434" s="99">
        <f>SUMIF(现辅助!$C$1:$C$499,$B434,现辅助!$D$1:$D$499)</f>
        <v>0</v>
      </c>
      <c r="D434" s="65"/>
    </row>
    <row r="435" spans="1:4" ht="12" customHeight="1">
      <c r="A435" s="63" t="s">
        <v>113</v>
      </c>
      <c r="B435" s="65" t="s">
        <v>503</v>
      </c>
      <c r="C435" s="99">
        <f>SUMIF(现辅助!$C$1:$C$499,$B435,现辅助!$D$1:$D$499)</f>
        <v>0</v>
      </c>
      <c r="D435" s="65"/>
    </row>
    <row r="436" spans="1:4" ht="12" customHeight="1">
      <c r="A436" s="63" t="s">
        <v>113</v>
      </c>
      <c r="B436" s="65" t="s">
        <v>504</v>
      </c>
      <c r="C436" s="99">
        <f>SUMIF(现辅助!$C$1:$C$499,$B436,现辅助!$D$1:$D$499)</f>
        <v>0</v>
      </c>
      <c r="D436" s="65"/>
    </row>
    <row r="437" spans="1:4" ht="12" customHeight="1">
      <c r="A437" s="63" t="s">
        <v>110</v>
      </c>
      <c r="B437" s="65" t="s">
        <v>505</v>
      </c>
      <c r="C437" s="99">
        <f>SUMIF(现辅助!$C$1:$C$499,$B437,现辅助!$D$1:$D$499)</f>
        <v>0</v>
      </c>
      <c r="D437" s="65"/>
    </row>
    <row r="438" spans="1:4" ht="12" customHeight="1">
      <c r="A438" s="63" t="s">
        <v>110</v>
      </c>
      <c r="B438" s="65" t="s">
        <v>506</v>
      </c>
      <c r="C438" s="99">
        <f>SUMIF(现辅助!$C$1:$C$499,$B438,现辅助!$D$1:$D$499)</f>
        <v>0</v>
      </c>
      <c r="D438" s="65"/>
    </row>
    <row r="439" spans="1:4" ht="12" customHeight="1">
      <c r="A439" s="63" t="s">
        <v>113</v>
      </c>
      <c r="B439" s="65" t="s">
        <v>507</v>
      </c>
      <c r="C439" s="99">
        <f>SUMIF(现辅助!$C$1:$C$499,$B439,现辅助!$D$1:$D$499)</f>
        <v>0</v>
      </c>
      <c r="D439" s="65"/>
    </row>
    <row r="440" spans="1:4" ht="12" customHeight="1">
      <c r="A440" s="63" t="s">
        <v>113</v>
      </c>
      <c r="B440" s="65" t="s">
        <v>508</v>
      </c>
      <c r="C440" s="99">
        <f>SUMIF(现辅助!$C$1:$C$499,$B440,现辅助!$D$1:$D$499)</f>
        <v>0</v>
      </c>
      <c r="D440" s="65"/>
    </row>
    <row r="441" spans="1:4" ht="12" customHeight="1">
      <c r="A441" s="63" t="s">
        <v>113</v>
      </c>
      <c r="B441" s="65" t="s">
        <v>509</v>
      </c>
      <c r="C441" s="99">
        <f>SUMIF(现辅助!$C$1:$C$499,$B441,现辅助!$D$1:$D$499)</f>
        <v>0</v>
      </c>
      <c r="D441" s="65"/>
    </row>
    <row r="442" spans="1:4" ht="12" customHeight="1">
      <c r="A442" s="63" t="s">
        <v>113</v>
      </c>
      <c r="B442" s="65" t="s">
        <v>510</v>
      </c>
      <c r="C442" s="99">
        <f>SUMIF(现辅助!$C$1:$C$499,$B442,现辅助!$D$1:$D$499)</f>
        <v>0</v>
      </c>
      <c r="D442" s="65"/>
    </row>
    <row r="443" spans="1:4" ht="12" customHeight="1">
      <c r="A443" s="63" t="s">
        <v>113</v>
      </c>
      <c r="B443" s="65" t="s">
        <v>511</v>
      </c>
      <c r="C443" s="99">
        <v>0</v>
      </c>
      <c r="D443" s="65"/>
    </row>
    <row r="444" spans="1:4" ht="12" customHeight="1">
      <c r="A444" s="63"/>
      <c r="B444" s="65"/>
      <c r="C444" s="93"/>
      <c r="D444" s="65"/>
    </row>
    <row r="445" spans="1:4" ht="12" customHeight="1">
      <c r="A445" s="63"/>
      <c r="B445" s="65"/>
      <c r="C445" s="93"/>
      <c r="D445" s="65"/>
    </row>
    <row r="446" spans="1:4" ht="12" customHeight="1">
      <c r="A446" s="68"/>
      <c r="B446" s="69" t="s">
        <v>69</v>
      </c>
      <c r="C446" s="90">
        <f>SUMIF($A422:$A445,"加",C422:C445)-SUMIF($A422:$A445,"减",C422:C445)</f>
        <v>0</v>
      </c>
      <c r="D446" s="69"/>
    </row>
    <row r="447" spans="1:4" ht="12" customHeight="1">
      <c r="C447" s="98"/>
    </row>
    <row r="448" spans="1:4" ht="12" customHeight="1">
      <c r="A448" s="63" t="s">
        <v>110</v>
      </c>
      <c r="B448" s="65" t="s">
        <v>511</v>
      </c>
      <c r="C448" s="99">
        <v>0</v>
      </c>
      <c r="D448" s="65"/>
    </row>
    <row r="449" spans="1:4" ht="12" customHeight="1">
      <c r="A449" s="68"/>
      <c r="B449" s="69" t="s">
        <v>70</v>
      </c>
      <c r="C449" s="90">
        <f>SUMIF($A448:$A448,"加",C448:C448)-SUMIF($A448:$A448,"减",C448:C448)</f>
        <v>0</v>
      </c>
      <c r="D449" s="69"/>
    </row>
    <row r="450" spans="1:4" ht="12" customHeight="1">
      <c r="C450" s="98"/>
    </row>
    <row r="451" spans="1:4" ht="12" customHeight="1">
      <c r="A451" s="63" t="s">
        <v>110</v>
      </c>
      <c r="B451" s="65" t="s">
        <v>512</v>
      </c>
      <c r="C451" s="99">
        <f>SUMIF(现辅助!$C$1:$C$499,$B451,现辅助!$D$1:$D$499)</f>
        <v>0</v>
      </c>
      <c r="D451" s="65" t="s">
        <v>513</v>
      </c>
    </row>
    <row r="452" spans="1:4" ht="12" customHeight="1">
      <c r="A452" s="63" t="s">
        <v>110</v>
      </c>
      <c r="B452" s="65" t="s">
        <v>514</v>
      </c>
      <c r="C452" s="99">
        <f>SUMIF(现辅助!$C$1:$C$499,$B452,现辅助!$D$1:$D$499)</f>
        <v>0</v>
      </c>
      <c r="D452" s="65" t="s">
        <v>515</v>
      </c>
    </row>
    <row r="453" spans="1:4" ht="12" customHeight="1">
      <c r="A453" s="63" t="s">
        <v>110</v>
      </c>
      <c r="B453" s="65" t="s">
        <v>516</v>
      </c>
      <c r="C453" s="99">
        <f>SUMIF(现辅助!$C$1:$C$499,$B453,现辅助!$D$1:$D$499)</f>
        <v>0</v>
      </c>
      <c r="D453" s="65" t="s">
        <v>517</v>
      </c>
    </row>
    <row r="454" spans="1:4" ht="12" customHeight="1">
      <c r="A454" s="63" t="s">
        <v>110</v>
      </c>
      <c r="B454" s="65" t="s">
        <v>518</v>
      </c>
      <c r="C454" s="99">
        <f>SUMIF(现辅助!$C$1:$C$499,$B454,现辅助!$D$1:$D$499)</f>
        <v>0</v>
      </c>
      <c r="D454" s="65" t="s">
        <v>517</v>
      </c>
    </row>
    <row r="455" spans="1:4" ht="12" customHeight="1">
      <c r="A455" s="63" t="s">
        <v>110</v>
      </c>
      <c r="B455" s="65" t="s">
        <v>519</v>
      </c>
      <c r="C455" s="99">
        <f>SUMIF(现辅助!$C$1:$C$499,$B455,现辅助!$D$1:$D$499)</f>
        <v>0</v>
      </c>
      <c r="D455" s="65" t="s">
        <v>520</v>
      </c>
    </row>
    <row r="456" spans="1:4" ht="12" customHeight="1">
      <c r="A456" s="63" t="s">
        <v>110</v>
      </c>
      <c r="B456" s="65" t="s">
        <v>521</v>
      </c>
      <c r="C456" s="99">
        <f>SUMIF(现辅助!$C$1:$C$499,$B456,现辅助!$D$1:$D$499)</f>
        <v>0</v>
      </c>
      <c r="D456" s="65" t="s">
        <v>308</v>
      </c>
    </row>
    <row r="457" spans="1:4" ht="12" customHeight="1">
      <c r="A457" s="63" t="s">
        <v>110</v>
      </c>
      <c r="B457" s="65" t="s">
        <v>522</v>
      </c>
      <c r="C457" s="99">
        <f>SUMIF(现辅助!$C$1:$C$499,$B457,现辅助!$D$1:$D$499)</f>
        <v>0</v>
      </c>
      <c r="D457" s="65" t="s">
        <v>523</v>
      </c>
    </row>
    <row r="458" spans="1:4" ht="12" customHeight="1">
      <c r="A458" s="63"/>
      <c r="B458" s="65"/>
      <c r="C458" s="93"/>
      <c r="D458" s="65"/>
    </row>
    <row r="459" spans="1:4" ht="12" customHeight="1">
      <c r="A459" s="63"/>
      <c r="B459" s="65"/>
      <c r="C459" s="93"/>
      <c r="D459" s="65"/>
    </row>
    <row r="460" spans="1:4" ht="12" customHeight="1">
      <c r="A460" s="63"/>
      <c r="B460" s="65"/>
      <c r="C460" s="93"/>
      <c r="D460" s="65"/>
    </row>
    <row r="461" spans="1:4" ht="12" customHeight="1">
      <c r="A461" s="68"/>
      <c r="B461" s="69" t="s">
        <v>71</v>
      </c>
      <c r="C461" s="90">
        <f>SUMIF($A451:$A460,"加",C451:C460)-SUMIF($A451:$A460,"减",C451:C460)</f>
        <v>0</v>
      </c>
      <c r="D461" s="69"/>
    </row>
    <row r="462" spans="1:4" ht="12" customHeight="1">
      <c r="C462" s="98"/>
    </row>
    <row r="463" spans="1:4" ht="12" customHeight="1">
      <c r="A463" s="63" t="s">
        <v>110</v>
      </c>
      <c r="B463" s="65" t="s">
        <v>524</v>
      </c>
      <c r="C463" s="99">
        <f>SUMIF(现辅助!$C$1:$C$499,$B463,现辅助!$D$1:$D$499)</f>
        <v>0</v>
      </c>
      <c r="D463" s="65"/>
    </row>
    <row r="464" spans="1:4" ht="12" customHeight="1">
      <c r="A464" s="63" t="s">
        <v>110</v>
      </c>
      <c r="B464" s="65" t="s">
        <v>525</v>
      </c>
      <c r="C464" s="99">
        <f>SUMIF(现辅助!$C$1:$C$499,$B464,现辅助!$D$1:$D$499)</f>
        <v>0</v>
      </c>
      <c r="D464" s="65"/>
    </row>
    <row r="465" spans="1:4" ht="12" customHeight="1">
      <c r="A465" s="63" t="s">
        <v>110</v>
      </c>
      <c r="B465" s="65" t="s">
        <v>526</v>
      </c>
      <c r="C465" s="99">
        <f>SUMIF(现辅助!$C$1:$C$499,$B465,现辅助!$D$1:$D$499)</f>
        <v>0</v>
      </c>
      <c r="D465" s="65"/>
    </row>
    <row r="466" spans="1:4" ht="12" customHeight="1">
      <c r="A466" s="63" t="s">
        <v>110</v>
      </c>
      <c r="B466" s="65" t="s">
        <v>527</v>
      </c>
      <c r="C466" s="99">
        <f>SUMIF(现辅助!$C$1:$C$499,$B466,现辅助!$D$1:$D$499)</f>
        <v>0</v>
      </c>
      <c r="D466" s="65"/>
    </row>
    <row r="467" spans="1:4" ht="12" customHeight="1">
      <c r="A467" s="63" t="s">
        <v>113</v>
      </c>
      <c r="B467" s="65" t="s">
        <v>528</v>
      </c>
      <c r="C467" s="99">
        <f>SUMIF(现辅助!$C$1:$C$499,$B467,现辅助!$D$1:$D$499)</f>
        <v>0</v>
      </c>
      <c r="D467" s="65"/>
    </row>
    <row r="468" spans="1:4" ht="12" customHeight="1">
      <c r="A468" s="63" t="s">
        <v>113</v>
      </c>
      <c r="B468" s="65" t="s">
        <v>529</v>
      </c>
      <c r="C468" s="99">
        <f>SUMIF(现辅助!$C$1:$C$499,$B468,现辅助!$D$1:$D$499)</f>
        <v>0</v>
      </c>
      <c r="D468" s="65"/>
    </row>
    <row r="469" spans="1:4" ht="12" customHeight="1">
      <c r="A469" s="63" t="s">
        <v>113</v>
      </c>
      <c r="B469" s="65" t="s">
        <v>530</v>
      </c>
      <c r="C469" s="99">
        <f>SUMIF(现辅助!$C$1:$C$499,$B469,现辅助!$D$1:$D$499)</f>
        <v>0</v>
      </c>
      <c r="D469" s="65"/>
    </row>
    <row r="470" spans="1:4" ht="12" customHeight="1">
      <c r="A470" s="63" t="s">
        <v>113</v>
      </c>
      <c r="B470" s="65" t="s">
        <v>531</v>
      </c>
      <c r="C470" s="99">
        <f>SUMIF(现辅助!$C$1:$C$499,$B470,现辅助!$D$1:$D$499)</f>
        <v>0</v>
      </c>
      <c r="D470" s="65"/>
    </row>
    <row r="471" spans="1:4" ht="12" customHeight="1">
      <c r="A471" s="63" t="s">
        <v>110</v>
      </c>
      <c r="B471" s="65" t="s">
        <v>532</v>
      </c>
      <c r="C471" s="99">
        <f>SUMIF(现辅助!$C$1:$C$499,$B471,现辅助!$D$1:$D$499)</f>
        <v>0</v>
      </c>
      <c r="D471" s="65"/>
    </row>
    <row r="472" spans="1:4" ht="12" customHeight="1">
      <c r="A472" s="63" t="s">
        <v>110</v>
      </c>
      <c r="B472" s="65" t="s">
        <v>533</v>
      </c>
      <c r="C472" s="99">
        <f>SUMIF(现辅助!$C$1:$C$499,$B472,现辅助!$D$1:$D$499)</f>
        <v>0</v>
      </c>
      <c r="D472" s="65"/>
    </row>
    <row r="473" spans="1:4" ht="12" customHeight="1">
      <c r="A473" s="63" t="s">
        <v>110</v>
      </c>
      <c r="B473" s="65" t="s">
        <v>534</v>
      </c>
      <c r="C473" s="99">
        <f>SUMIF(现辅助!$C$1:$C$499,$B473,现辅助!$D$1:$D$499)</f>
        <v>0</v>
      </c>
      <c r="D473" s="65"/>
    </row>
    <row r="474" spans="1:4" ht="12" customHeight="1">
      <c r="A474" s="63" t="s">
        <v>113</v>
      </c>
      <c r="B474" s="66" t="s">
        <v>535</v>
      </c>
      <c r="C474" s="99">
        <f>SUMIF(现辅助!$C$1:$C$499,$B474,现辅助!$D$1:$D$499)</f>
        <v>0</v>
      </c>
      <c r="D474" s="65"/>
    </row>
    <row r="475" spans="1:4" ht="12" customHeight="1">
      <c r="A475" s="63" t="s">
        <v>113</v>
      </c>
      <c r="B475" s="65" t="s">
        <v>536</v>
      </c>
      <c r="C475" s="99">
        <f>SUMIF(现辅助!$C$1:$C$499,$B475,现辅助!$D$1:$D$499)</f>
        <v>0</v>
      </c>
      <c r="D475" s="65"/>
    </row>
    <row r="476" spans="1:4" ht="12" customHeight="1">
      <c r="A476" s="63"/>
      <c r="B476" s="65"/>
      <c r="C476" s="93"/>
      <c r="D476" s="65"/>
    </row>
    <row r="477" spans="1:4" ht="12" customHeight="1">
      <c r="A477" s="63"/>
      <c r="B477" s="65"/>
      <c r="C477" s="93"/>
      <c r="D477" s="65"/>
    </row>
    <row r="478" spans="1:4" ht="12" customHeight="1">
      <c r="A478" s="63"/>
      <c r="B478" s="65"/>
      <c r="C478" s="93"/>
      <c r="D478" s="65"/>
    </row>
    <row r="479" spans="1:4" ht="12" customHeight="1">
      <c r="A479" s="68"/>
      <c r="B479" s="69" t="s">
        <v>537</v>
      </c>
      <c r="C479" s="90">
        <f>SUMIF($A463:$A478,"加",C463:C478)-SUMIF($A463:$A478,"减",C463:C478)</f>
        <v>0</v>
      </c>
      <c r="D479" s="69"/>
    </row>
    <row r="480" spans="1:4" ht="12" customHeight="1">
      <c r="C480" s="98"/>
    </row>
    <row r="481" spans="1:4" ht="12" customHeight="1">
      <c r="A481" s="63" t="s">
        <v>110</v>
      </c>
      <c r="B481" s="65" t="s">
        <v>538</v>
      </c>
      <c r="C481" s="99">
        <f>SUMIF(现辅助!$C$1:$C$499,$B481,现辅助!$D$1:$D$499)</f>
        <v>0</v>
      </c>
      <c r="D481" s="65"/>
    </row>
    <row r="482" spans="1:4" ht="12" customHeight="1">
      <c r="A482" s="63" t="s">
        <v>110</v>
      </c>
      <c r="B482" s="65" t="s">
        <v>539</v>
      </c>
      <c r="C482" s="99">
        <f>SUMIF(现辅助!$C$1:$C$499,$B482,现辅助!$D$1:$D$499)</f>
        <v>0</v>
      </c>
      <c r="D482" s="65"/>
    </row>
    <row r="483" spans="1:4" ht="12" customHeight="1">
      <c r="A483" s="63" t="s">
        <v>113</v>
      </c>
      <c r="B483" s="65" t="s">
        <v>540</v>
      </c>
      <c r="C483" s="99">
        <f>SUMIF(现辅助!$C$1:$C$499,$B483,现辅助!$D$1:$D$499)</f>
        <v>0</v>
      </c>
      <c r="D483" s="65"/>
    </row>
    <row r="484" spans="1:4" ht="12" customHeight="1">
      <c r="A484" s="63" t="s">
        <v>110</v>
      </c>
      <c r="B484" s="65" t="s">
        <v>541</v>
      </c>
      <c r="C484" s="99">
        <f>SUMIF(现辅助!$C$1:$C$499,$B484,现辅助!$D$1:$D$499)</f>
        <v>0</v>
      </c>
      <c r="D484" s="65"/>
    </row>
    <row r="485" spans="1:4" ht="12" customHeight="1">
      <c r="A485" s="63" t="s">
        <v>110</v>
      </c>
      <c r="B485" s="65" t="s">
        <v>542</v>
      </c>
      <c r="C485" s="99">
        <f>SUMIF(现辅助!$C$1:$C$499,$B485,现辅助!$D$1:$D$499)</f>
        <v>0</v>
      </c>
      <c r="D485" s="65"/>
    </row>
    <row r="486" spans="1:4" ht="12" customHeight="1">
      <c r="A486" s="63" t="s">
        <v>110</v>
      </c>
      <c r="B486" s="65" t="s">
        <v>543</v>
      </c>
      <c r="C486" s="99">
        <f>SUMIF(现辅助!$C$1:$C$499,$B486,现辅助!$D$1:$D$499)</f>
        <v>0</v>
      </c>
      <c r="D486" s="65"/>
    </row>
    <row r="487" spans="1:4" ht="12" customHeight="1">
      <c r="A487" s="63" t="s">
        <v>113</v>
      </c>
      <c r="B487" s="65" t="s">
        <v>544</v>
      </c>
      <c r="C487" s="99">
        <f>SUMIF(现辅助!$C$1:$C$499,$B487,现辅助!$D$1:$D$499)</f>
        <v>0</v>
      </c>
      <c r="D487" s="65"/>
    </row>
    <row r="488" spans="1:4" ht="12" customHeight="1">
      <c r="A488" s="63"/>
      <c r="B488" s="65"/>
      <c r="C488" s="93"/>
      <c r="D488" s="65"/>
    </row>
    <row r="489" spans="1:4" ht="12" customHeight="1">
      <c r="A489" s="63"/>
      <c r="B489" s="65"/>
      <c r="C489" s="93"/>
      <c r="D489" s="65"/>
    </row>
    <row r="490" spans="1:4" ht="12" customHeight="1">
      <c r="A490" s="63"/>
      <c r="B490" s="65"/>
      <c r="C490" s="93"/>
      <c r="D490" s="65"/>
    </row>
    <row r="491" spans="1:4" ht="12" customHeight="1">
      <c r="A491" s="68"/>
      <c r="B491" s="69" t="s">
        <v>545</v>
      </c>
      <c r="C491" s="90">
        <f>SUMIF($A481:$A490,"加",C481:C490)-SUMIF($A481:$A490,"减",C481:C490)</f>
        <v>0</v>
      </c>
      <c r="D491" s="69"/>
    </row>
    <row r="492" spans="1:4" ht="12" customHeight="1">
      <c r="C492" s="98"/>
    </row>
    <row r="493" spans="1:4" ht="12" customHeight="1">
      <c r="A493" s="63" t="s">
        <v>110</v>
      </c>
      <c r="B493" s="65" t="s">
        <v>546</v>
      </c>
      <c r="C493" s="99">
        <f>SUMIF(现辅助!$C$1:$C$499,$B493,现辅助!$D$1:$D$499)</f>
        <v>0</v>
      </c>
      <c r="D493" s="65" t="s">
        <v>547</v>
      </c>
    </row>
    <row r="494" spans="1:4" ht="12" customHeight="1">
      <c r="A494" s="63" t="s">
        <v>110</v>
      </c>
      <c r="B494" s="65" t="s">
        <v>548</v>
      </c>
      <c r="C494" s="99">
        <f>SUMIF(现辅助!$C$1:$C$499,$B494,现辅助!$D$1:$D$499)</f>
        <v>0</v>
      </c>
      <c r="D494" s="65" t="s">
        <v>549</v>
      </c>
    </row>
    <row r="495" spans="1:4" ht="12" customHeight="1">
      <c r="A495" s="63" t="s">
        <v>110</v>
      </c>
      <c r="B495" s="65" t="s">
        <v>550</v>
      </c>
      <c r="C495" s="99">
        <f>SUMIF(现辅助!$C$1:$C$499,$B495,现辅助!$D$1:$D$499)</f>
        <v>0</v>
      </c>
      <c r="D495" s="65" t="s">
        <v>551</v>
      </c>
    </row>
    <row r="496" spans="1:4" ht="12" customHeight="1">
      <c r="A496" s="63" t="s">
        <v>110</v>
      </c>
      <c r="B496" s="65" t="s">
        <v>552</v>
      </c>
      <c r="C496" s="99">
        <f>SUMIF(现辅助!$C$1:$C$499,$B496,现辅助!$D$1:$D$499)</f>
        <v>0</v>
      </c>
      <c r="D496" s="65" t="s">
        <v>185</v>
      </c>
    </row>
    <row r="497" spans="1:4" ht="12" customHeight="1">
      <c r="A497" s="63" t="s">
        <v>110</v>
      </c>
      <c r="B497" s="65" t="s">
        <v>553</v>
      </c>
      <c r="C497" s="99">
        <f>SUMIF(现辅助!$C$1:$C$499,$B497,现辅助!$D$1:$D$499)</f>
        <v>0</v>
      </c>
      <c r="D497" s="65" t="s">
        <v>188</v>
      </c>
    </row>
    <row r="498" spans="1:4" ht="12" customHeight="1">
      <c r="A498" s="63" t="s">
        <v>113</v>
      </c>
      <c r="B498" s="65" t="s">
        <v>554</v>
      </c>
      <c r="C498" s="99">
        <f>SUMIF(现辅助!$C$1:$C$499,$B498,现辅助!$D$1:$D$499)</f>
        <v>0</v>
      </c>
      <c r="D498" s="65" t="s">
        <v>188</v>
      </c>
    </row>
    <row r="499" spans="1:4" ht="12" customHeight="1">
      <c r="A499" s="63" t="s">
        <v>110</v>
      </c>
      <c r="B499" s="65" t="s">
        <v>555</v>
      </c>
      <c r="C499" s="99">
        <f>SUMIF(现辅助!$C$1:$C$499,$B499,现辅助!$D$1:$D$499)</f>
        <v>0</v>
      </c>
      <c r="D499" s="65" t="s">
        <v>556</v>
      </c>
    </row>
    <row r="500" spans="1:4" ht="12" customHeight="1">
      <c r="A500" s="63"/>
      <c r="B500" s="65"/>
      <c r="C500" s="93"/>
      <c r="D500" s="65"/>
    </row>
    <row r="501" spans="1:4" ht="12" customHeight="1">
      <c r="A501" s="63"/>
      <c r="B501" s="65"/>
      <c r="C501" s="93"/>
      <c r="D501" s="65"/>
    </row>
    <row r="502" spans="1:4" ht="12" customHeight="1">
      <c r="A502" s="63"/>
      <c r="B502" s="65"/>
      <c r="C502" s="93"/>
      <c r="D502" s="65"/>
    </row>
    <row r="503" spans="1:4" ht="12" customHeight="1">
      <c r="A503" s="68"/>
      <c r="B503" s="69" t="s">
        <v>557</v>
      </c>
      <c r="C503" s="90">
        <f>SUMIF($A493:$A502,"加",C493:C502)-SUMIF($A493:$A502,"减",C493:C502)</f>
        <v>0</v>
      </c>
      <c r="D503" s="69"/>
    </row>
    <row r="504" spans="1:4" ht="12" customHeight="1">
      <c r="C504" s="98"/>
    </row>
    <row r="505" spans="1:4" ht="12" customHeight="1">
      <c r="A505" s="63" t="s">
        <v>110</v>
      </c>
      <c r="B505" s="65" t="s">
        <v>558</v>
      </c>
      <c r="C505" s="99">
        <f>SUMIF(现辅助!$C$1:$C$499,$B505,现辅助!$D$1:$D$499)</f>
        <v>0</v>
      </c>
      <c r="D505" s="65"/>
    </row>
    <row r="506" spans="1:4" ht="12" customHeight="1">
      <c r="A506" s="63" t="s">
        <v>110</v>
      </c>
      <c r="B506" s="65" t="s">
        <v>559</v>
      </c>
      <c r="C506" s="99">
        <f>SUMIF(现辅助!$C$1:$C$499,$B506,现辅助!$D$1:$D$499)</f>
        <v>0</v>
      </c>
      <c r="D506" s="65"/>
    </row>
    <row r="507" spans="1:4" ht="12" customHeight="1">
      <c r="A507" s="63" t="s">
        <v>113</v>
      </c>
      <c r="B507" s="65" t="s">
        <v>560</v>
      </c>
      <c r="C507" s="99">
        <f>SUMIF(现辅助!$C$1:$C$499,$B507,现辅助!$D$1:$D$499)</f>
        <v>0</v>
      </c>
      <c r="D507" s="65"/>
    </row>
    <row r="508" spans="1:4" ht="12" customHeight="1">
      <c r="A508" s="63" t="s">
        <v>110</v>
      </c>
      <c r="B508" s="65" t="s">
        <v>561</v>
      </c>
      <c r="C508" s="99">
        <f>SUMIF(现辅助!$C$1:$C$499,$B508,现辅助!$D$1:$D$499)</f>
        <v>0</v>
      </c>
      <c r="D508" s="65"/>
    </row>
    <row r="509" spans="1:4" ht="12" customHeight="1">
      <c r="A509" s="63" t="s">
        <v>113</v>
      </c>
      <c r="B509" s="65" t="s">
        <v>562</v>
      </c>
      <c r="C509" s="99">
        <f>SUMIF(现辅助!$C$1:$C$499,$B509,现辅助!$D$1:$D$499)</f>
        <v>0</v>
      </c>
      <c r="D509" s="65"/>
    </row>
    <row r="510" spans="1:4" ht="12" customHeight="1">
      <c r="A510" s="63" t="s">
        <v>113</v>
      </c>
      <c r="B510" s="65" t="s">
        <v>563</v>
      </c>
      <c r="C510" s="99">
        <f>SUMIF(现辅助!$C$1:$C$499,$B510,现辅助!$D$1:$D$499)</f>
        <v>0</v>
      </c>
      <c r="D510" s="65"/>
    </row>
    <row r="511" spans="1:4" ht="12" customHeight="1">
      <c r="A511" s="63" t="s">
        <v>110</v>
      </c>
      <c r="B511" s="65" t="s">
        <v>564</v>
      </c>
      <c r="C511" s="99">
        <f>SUMIF(现辅助!$C$1:$C$499,$B511,现辅助!$D$1:$D$499)</f>
        <v>0</v>
      </c>
      <c r="D511" s="65"/>
    </row>
    <row r="512" spans="1:4" ht="12" customHeight="1">
      <c r="A512" s="63" t="s">
        <v>110</v>
      </c>
      <c r="B512" s="65" t="s">
        <v>565</v>
      </c>
      <c r="C512" s="99">
        <f>SUMIF(现辅助!$C$1:$C$499,$B512,现辅助!$D$1:$D$499)</f>
        <v>0</v>
      </c>
      <c r="D512" s="65"/>
    </row>
    <row r="513" spans="1:4" ht="12" customHeight="1">
      <c r="A513" s="63" t="s">
        <v>113</v>
      </c>
      <c r="B513" s="65" t="s">
        <v>566</v>
      </c>
      <c r="C513" s="99">
        <f>SUMIF(现辅助!$C$1:$C$499,$B513,现辅助!$D$1:$D$499)</f>
        <v>0</v>
      </c>
      <c r="D513" s="65"/>
    </row>
    <row r="514" spans="1:4" ht="12" customHeight="1">
      <c r="A514" s="63" t="s">
        <v>110</v>
      </c>
      <c r="B514" s="65" t="s">
        <v>567</v>
      </c>
      <c r="C514" s="99">
        <f>SUMIF(现辅助!$C$1:$C$499,$B514,现辅助!$D$1:$D$499)</f>
        <v>0</v>
      </c>
      <c r="D514" s="65"/>
    </row>
    <row r="515" spans="1:4" ht="12" customHeight="1">
      <c r="A515" s="63" t="s">
        <v>113</v>
      </c>
      <c r="B515" s="65" t="s">
        <v>568</v>
      </c>
      <c r="C515" s="99">
        <f>SUMIF(现辅助!$C$1:$C$499,$B515,现辅助!$D$1:$D$499)</f>
        <v>0</v>
      </c>
      <c r="D515" s="65"/>
    </row>
    <row r="516" spans="1:4" ht="12" customHeight="1">
      <c r="A516" s="63" t="s">
        <v>113</v>
      </c>
      <c r="B516" s="65" t="s">
        <v>569</v>
      </c>
      <c r="C516" s="99">
        <f>SUMIF(现辅助!$C$1:$C$499,$B516,现辅助!$D$1:$D$499)</f>
        <v>0</v>
      </c>
      <c r="D516" s="65"/>
    </row>
    <row r="517" spans="1:4" ht="12" customHeight="1">
      <c r="A517" s="63" t="s">
        <v>113</v>
      </c>
      <c r="B517" s="65" t="s">
        <v>570</v>
      </c>
      <c r="C517" s="99">
        <f>SUMIF(现辅助!$C$1:$C$499,$B517,现辅助!$D$1:$D$499)</f>
        <v>0</v>
      </c>
      <c r="D517" s="65"/>
    </row>
    <row r="518" spans="1:4" ht="12" customHeight="1">
      <c r="A518" s="63"/>
      <c r="B518" s="65"/>
      <c r="C518" s="93"/>
      <c r="D518" s="65"/>
    </row>
    <row r="519" spans="1:4" ht="12" customHeight="1">
      <c r="A519" s="63"/>
      <c r="B519" s="65"/>
      <c r="C519" s="93"/>
      <c r="D519" s="65"/>
    </row>
    <row r="520" spans="1:4" ht="12" customHeight="1">
      <c r="A520" s="63"/>
      <c r="B520" s="65"/>
      <c r="C520" s="93"/>
      <c r="D520" s="65"/>
    </row>
    <row r="521" spans="1:4" ht="12" customHeight="1">
      <c r="A521" s="68"/>
      <c r="B521" s="69" t="s">
        <v>73</v>
      </c>
      <c r="C521" s="90">
        <f>SUMIF($A505:$A520,"加",C505:C520)-SUMIF($A505:$A520,"减",C505:C520)</f>
        <v>0</v>
      </c>
      <c r="D521" s="69"/>
    </row>
    <row r="522" spans="1:4" ht="12" customHeight="1">
      <c r="C522" s="98"/>
    </row>
    <row r="523" spans="1:4" ht="12" customHeight="1">
      <c r="A523" s="63" t="s">
        <v>110</v>
      </c>
      <c r="B523" s="65" t="s">
        <v>571</v>
      </c>
      <c r="C523" s="99">
        <f>SUMIF(现辅助!$C$1:$C$499,$B523,现辅助!$D$1:$D$499)</f>
        <v>0</v>
      </c>
      <c r="D523" s="65"/>
    </row>
    <row r="524" spans="1:4" ht="12" customHeight="1">
      <c r="A524" s="63" t="s">
        <v>113</v>
      </c>
      <c r="B524" s="65" t="s">
        <v>572</v>
      </c>
      <c r="C524" s="99">
        <f>SUMIF(现辅助!$C$1:$C$499,$B524,现辅助!$D$1:$D$499)</f>
        <v>0</v>
      </c>
      <c r="D524" s="65"/>
    </row>
    <row r="525" spans="1:4" ht="12" customHeight="1">
      <c r="A525" s="63" t="s">
        <v>113</v>
      </c>
      <c r="B525" s="65" t="s">
        <v>573</v>
      </c>
      <c r="C525" s="99">
        <f>SUMIF(现辅助!$C$1:$C$499,$B525,现辅助!$D$1:$D$499)</f>
        <v>0</v>
      </c>
      <c r="D525" s="65"/>
    </row>
    <row r="526" spans="1:4" ht="12" customHeight="1">
      <c r="A526" s="63" t="s">
        <v>113</v>
      </c>
      <c r="B526" s="66" t="s">
        <v>574</v>
      </c>
      <c r="C526" s="99">
        <f>SUMIF(现辅助!$C$1:$C$499,$B526,现辅助!$D$1:$D$499)</f>
        <v>0</v>
      </c>
      <c r="D526" s="65"/>
    </row>
    <row r="527" spans="1:4" ht="12" customHeight="1">
      <c r="A527" s="63" t="s">
        <v>113</v>
      </c>
      <c r="B527" s="65" t="s">
        <v>575</v>
      </c>
      <c r="C527" s="99">
        <f>SUMIF(现辅助!$C$1:$C$499,$B527,现辅助!$D$1:$D$499)</f>
        <v>0</v>
      </c>
      <c r="D527" s="65"/>
    </row>
    <row r="528" spans="1:4" ht="12" customHeight="1">
      <c r="A528" s="63" t="s">
        <v>110</v>
      </c>
      <c r="B528" s="65" t="s">
        <v>576</v>
      </c>
      <c r="C528" s="99">
        <f>SUMIF(现辅助!$C$1:$C$499,$B528,现辅助!$D$1:$D$499)</f>
        <v>0</v>
      </c>
      <c r="D528" s="65"/>
    </row>
    <row r="529" spans="1:4" ht="12" customHeight="1">
      <c r="A529" s="63" t="s">
        <v>110</v>
      </c>
      <c r="B529" s="65" t="s">
        <v>577</v>
      </c>
      <c r="C529" s="99">
        <f>SUMIF(现辅助!$C$1:$C$499,$B529,现辅助!$D$1:$D$499)</f>
        <v>0</v>
      </c>
      <c r="D529" s="65"/>
    </row>
    <row r="530" spans="1:4" ht="12" customHeight="1">
      <c r="A530" s="63" t="s">
        <v>110</v>
      </c>
      <c r="B530" s="65" t="s">
        <v>578</v>
      </c>
      <c r="C530" s="99">
        <f>SUMIF(现辅助!$C$1:$C$499,$B530,现辅助!$D$1:$D$499)</f>
        <v>0</v>
      </c>
      <c r="D530" s="65"/>
    </row>
    <row r="531" spans="1:4" ht="12" customHeight="1">
      <c r="A531" s="63" t="s">
        <v>113</v>
      </c>
      <c r="B531" s="65" t="s">
        <v>579</v>
      </c>
      <c r="C531" s="99">
        <f>SUMIF(现辅助!$C$1:$C$499,$B531,现辅助!$D$1:$D$499)</f>
        <v>0</v>
      </c>
      <c r="D531" s="65"/>
    </row>
    <row r="532" spans="1:4" ht="12" customHeight="1">
      <c r="A532" s="63" t="s">
        <v>113</v>
      </c>
      <c r="B532" s="65" t="s">
        <v>580</v>
      </c>
      <c r="C532" s="99">
        <f>SUMIF(现辅助!$C$1:$C$499,$B532,现辅助!$D$1:$D$499)</f>
        <v>0</v>
      </c>
      <c r="D532" s="65"/>
    </row>
    <row r="533" spans="1:4" ht="12" customHeight="1">
      <c r="A533" s="63" t="s">
        <v>113</v>
      </c>
      <c r="B533" s="65" t="s">
        <v>581</v>
      </c>
      <c r="C533" s="99">
        <f>SUMIF(现辅助!$C$1:$C$499,$B533,现辅助!$D$1:$D$499)</f>
        <v>0</v>
      </c>
      <c r="D533" s="65"/>
    </row>
    <row r="534" spans="1:4" ht="12" customHeight="1">
      <c r="A534" s="63" t="s">
        <v>113</v>
      </c>
      <c r="B534" s="65" t="s">
        <v>582</v>
      </c>
      <c r="C534" s="99">
        <f>SUMIF(现辅助!$C$1:$C$499,$B534,现辅助!$D$1:$D$499)</f>
        <v>0</v>
      </c>
      <c r="D534" s="65"/>
    </row>
    <row r="535" spans="1:4" ht="12" customHeight="1">
      <c r="A535" s="63" t="s">
        <v>113</v>
      </c>
      <c r="B535" s="65" t="s">
        <v>583</v>
      </c>
      <c r="C535" s="99">
        <f>SUMIF(现辅助!$C$1:$C$499,$B535,现辅助!$D$1:$D$499)</f>
        <v>0</v>
      </c>
      <c r="D535" s="65"/>
    </row>
    <row r="536" spans="1:4" ht="12" customHeight="1">
      <c r="A536" s="63" t="s">
        <v>113</v>
      </c>
      <c r="B536" s="65" t="s">
        <v>584</v>
      </c>
      <c r="C536" s="99">
        <f>SUMIF(现辅助!$C$1:$C$499,$B536,现辅助!$D$1:$D$499)</f>
        <v>0</v>
      </c>
      <c r="D536" s="65"/>
    </row>
    <row r="537" spans="1:4" ht="12" customHeight="1">
      <c r="A537" s="63" t="s">
        <v>113</v>
      </c>
      <c r="B537" s="65" t="s">
        <v>585</v>
      </c>
      <c r="C537" s="99">
        <f>SUMIF(现辅助!$C$1:$C$499,$B537,现辅助!$D$1:$D$499)</f>
        <v>0</v>
      </c>
      <c r="D537" s="65"/>
    </row>
    <row r="538" spans="1:4" ht="12" customHeight="1">
      <c r="A538" s="63" t="s">
        <v>113</v>
      </c>
      <c r="B538" s="65" t="s">
        <v>586</v>
      </c>
      <c r="C538" s="99">
        <f>SUMIF(现辅助!$C$1:$C$499,$B538,现辅助!$D$1:$D$499)</f>
        <v>0</v>
      </c>
      <c r="D538" s="65"/>
    </row>
    <row r="539" spans="1:4" ht="12" customHeight="1">
      <c r="A539" s="63" t="s">
        <v>113</v>
      </c>
      <c r="B539" s="65" t="s">
        <v>587</v>
      </c>
      <c r="C539" s="99">
        <f>SUMIF(现辅助!$C$1:$C$499,$B539,现辅助!$D$1:$D$499)</f>
        <v>0</v>
      </c>
      <c r="D539" s="65"/>
    </row>
    <row r="540" spans="1:4" ht="12" customHeight="1">
      <c r="A540" s="63" t="s">
        <v>113</v>
      </c>
      <c r="B540" s="65" t="s">
        <v>588</v>
      </c>
      <c r="C540" s="99">
        <f>SUMIF(现辅助!$C$1:$C$499,$B540,现辅助!$D$1:$D$499)</f>
        <v>0</v>
      </c>
      <c r="D540" s="65"/>
    </row>
    <row r="541" spans="1:4" ht="12" customHeight="1">
      <c r="A541" s="63" t="s">
        <v>110</v>
      </c>
      <c r="B541" s="65" t="s">
        <v>589</v>
      </c>
      <c r="C541" s="99">
        <f>SUMIF(现辅助!$C$1:$C$499,$B541,现辅助!$D$1:$D$499)</f>
        <v>0</v>
      </c>
      <c r="D541" s="65"/>
    </row>
    <row r="542" spans="1:4" ht="12" customHeight="1">
      <c r="A542" s="63"/>
      <c r="B542" s="65"/>
      <c r="C542" s="93"/>
      <c r="D542" s="65"/>
    </row>
    <row r="543" spans="1:4" ht="12" customHeight="1">
      <c r="A543" s="63"/>
      <c r="B543" s="65"/>
      <c r="C543" s="93"/>
      <c r="D543" s="65"/>
    </row>
    <row r="544" spans="1:4" ht="12" customHeight="1">
      <c r="A544" s="63"/>
      <c r="B544" s="65"/>
      <c r="C544" s="93"/>
      <c r="D544" s="65"/>
    </row>
    <row r="545" spans="1:4" ht="12" customHeight="1">
      <c r="A545" s="68"/>
      <c r="B545" s="69" t="s">
        <v>74</v>
      </c>
      <c r="C545" s="90">
        <f>SUMIF($A523:$A544,"加",C523:C544)-SUMIF($A523:$A544,"减",C523:C544)</f>
        <v>0</v>
      </c>
      <c r="D545" s="69"/>
    </row>
    <row r="546" spans="1:4" ht="12" customHeight="1">
      <c r="C546" s="98"/>
    </row>
    <row r="547" spans="1:4" ht="12" customHeight="1">
      <c r="A547" s="63" t="s">
        <v>110</v>
      </c>
      <c r="B547" s="65" t="s">
        <v>590</v>
      </c>
      <c r="C547" s="99">
        <f>SUMIF(现辅助!$C$1:$C$499,$B547,现辅助!$D$1:$D$499)</f>
        <v>0</v>
      </c>
      <c r="D547" s="65" t="s">
        <v>591</v>
      </c>
    </row>
    <row r="548" spans="1:4" ht="12" customHeight="1">
      <c r="A548" s="63" t="s">
        <v>110</v>
      </c>
      <c r="B548" s="65" t="s">
        <v>592</v>
      </c>
      <c r="C548" s="99">
        <f>SUMIF(现辅助!$C$1:$C$499,$B548,现辅助!$D$1:$D$499)</f>
        <v>0</v>
      </c>
      <c r="D548" s="65" t="s">
        <v>593</v>
      </c>
    </row>
    <row r="549" spans="1:4" ht="12" customHeight="1">
      <c r="A549" s="63" t="s">
        <v>113</v>
      </c>
      <c r="B549" s="65" t="s">
        <v>594</v>
      </c>
      <c r="C549" s="99">
        <f>SUMIF(现辅助!$C$1:$C$499,$B549,现辅助!$D$1:$D$499)</f>
        <v>0</v>
      </c>
      <c r="D549" s="65" t="s">
        <v>591</v>
      </c>
    </row>
    <row r="550" spans="1:4" ht="12" customHeight="1">
      <c r="A550" s="63" t="s">
        <v>110</v>
      </c>
      <c r="B550" s="65" t="s">
        <v>595</v>
      </c>
      <c r="C550" s="99">
        <f>SUMIF(现辅助!$C$1:$C$499,$B550,现辅助!$D$1:$D$499)</f>
        <v>0</v>
      </c>
      <c r="D550" s="65" t="s">
        <v>591</v>
      </c>
    </row>
    <row r="551" spans="1:4" ht="12" customHeight="1">
      <c r="A551" s="63" t="s">
        <v>110</v>
      </c>
      <c r="B551" s="65" t="s">
        <v>596</v>
      </c>
      <c r="C551" s="99">
        <f>SUMIF(现辅助!$C$1:$C$499,$B551,现辅助!$D$1:$D$499)</f>
        <v>0</v>
      </c>
      <c r="D551" s="65" t="s">
        <v>591</v>
      </c>
    </row>
    <row r="552" spans="1:4" ht="12" customHeight="1">
      <c r="A552" s="63" t="s">
        <v>110</v>
      </c>
      <c r="B552" s="65" t="s">
        <v>597</v>
      </c>
      <c r="C552" s="99">
        <f>SUMIF(现辅助!$C$1:$C$499,$B552,现辅助!$D$1:$D$499)</f>
        <v>0</v>
      </c>
      <c r="D552" s="65" t="s">
        <v>598</v>
      </c>
    </row>
    <row r="553" spans="1:4" ht="12" customHeight="1">
      <c r="A553" s="63" t="s">
        <v>110</v>
      </c>
      <c r="B553" s="65" t="s">
        <v>599</v>
      </c>
      <c r="C553" s="99">
        <f>SUMIF(现辅助!$C$1:$C$499,$B553,现辅助!$D$1:$D$499)</f>
        <v>0</v>
      </c>
      <c r="D553" s="65" t="s">
        <v>600</v>
      </c>
    </row>
    <row r="554" spans="1:4" ht="12" customHeight="1">
      <c r="A554" s="63" t="s">
        <v>113</v>
      </c>
      <c r="B554" s="65" t="s">
        <v>601</v>
      </c>
      <c r="C554" s="99">
        <f>SUMIF(现辅助!$C$1:$C$499,$B554,现辅助!$D$1:$D$499)</f>
        <v>0</v>
      </c>
      <c r="D554" s="65" t="s">
        <v>600</v>
      </c>
    </row>
    <row r="555" spans="1:4" ht="12" customHeight="1">
      <c r="A555" s="63" t="s">
        <v>110</v>
      </c>
      <c r="B555" s="65" t="s">
        <v>602</v>
      </c>
      <c r="C555" s="99">
        <f>SUMIF(现辅助!$C$1:$C$499,$B555,现辅助!$D$1:$D$499)</f>
        <v>0</v>
      </c>
      <c r="D555" s="65" t="s">
        <v>308</v>
      </c>
    </row>
    <row r="556" spans="1:4" ht="12" customHeight="1">
      <c r="A556" s="63" t="s">
        <v>110</v>
      </c>
      <c r="B556" s="65" t="s">
        <v>603</v>
      </c>
      <c r="C556" s="99">
        <f>SUMIF(现辅助!$C$1:$C$499,$B556,现辅助!$D$1:$D$499)</f>
        <v>0</v>
      </c>
      <c r="D556" s="65" t="s">
        <v>604</v>
      </c>
    </row>
    <row r="557" spans="1:4" ht="12" customHeight="1">
      <c r="A557" s="63" t="s">
        <v>110</v>
      </c>
      <c r="B557" s="65" t="s">
        <v>605</v>
      </c>
      <c r="C557" s="99">
        <f>SUMIF(现辅助!$C$1:$C$499,$B557,现辅助!$D$1:$D$499)</f>
        <v>0</v>
      </c>
      <c r="D557" s="65" t="s">
        <v>604</v>
      </c>
    </row>
    <row r="558" spans="1:4" ht="12" customHeight="1">
      <c r="A558" s="63" t="s">
        <v>113</v>
      </c>
      <c r="B558" s="66" t="s">
        <v>606</v>
      </c>
      <c r="C558" s="99">
        <f>SUMIF(现辅助!$C$1:$C$499,$B558,现辅助!$D$1:$D$499)</f>
        <v>0</v>
      </c>
      <c r="D558" s="65" t="s">
        <v>604</v>
      </c>
    </row>
    <row r="559" spans="1:4" ht="12" customHeight="1">
      <c r="A559" s="63" t="s">
        <v>113</v>
      </c>
      <c r="B559" s="66" t="s">
        <v>607</v>
      </c>
      <c r="C559" s="99">
        <f>SUMIF(现辅助!$C$1:$C$499,$B559,现辅助!$D$1:$D$499)</f>
        <v>0</v>
      </c>
      <c r="D559" s="65" t="s">
        <v>604</v>
      </c>
    </row>
    <row r="560" spans="1:4" ht="12" customHeight="1">
      <c r="A560" s="63" t="s">
        <v>110</v>
      </c>
      <c r="B560" s="66" t="s">
        <v>608</v>
      </c>
      <c r="C560" s="99">
        <f>SUMIF(现辅助!$C$1:$C$499,$B560,现辅助!$D$1:$D$499)</f>
        <v>0</v>
      </c>
      <c r="D560" s="65" t="s">
        <v>268</v>
      </c>
    </row>
    <row r="561" spans="1:4" ht="12" customHeight="1">
      <c r="A561" s="63" t="s">
        <v>110</v>
      </c>
      <c r="B561" s="65" t="s">
        <v>609</v>
      </c>
      <c r="C561" s="99">
        <f>SUMIF(现辅助!$C$1:$C$499,$B561,现辅助!$D$1:$D$499)</f>
        <v>0</v>
      </c>
      <c r="D561" s="65" t="s">
        <v>188</v>
      </c>
    </row>
    <row r="562" spans="1:4" ht="12" customHeight="1">
      <c r="A562" s="63" t="s">
        <v>113</v>
      </c>
      <c r="B562" s="65" t="s">
        <v>610</v>
      </c>
      <c r="C562" s="99">
        <f>SUMIF(现辅助!$C$1:$C$499,$B562,现辅助!$D$1:$D$499)</f>
        <v>0</v>
      </c>
      <c r="D562" s="65" t="s">
        <v>188</v>
      </c>
    </row>
    <row r="563" spans="1:4" ht="12" customHeight="1">
      <c r="A563" s="63" t="s">
        <v>110</v>
      </c>
      <c r="B563" s="65" t="s">
        <v>611</v>
      </c>
      <c r="C563" s="99">
        <f>SUMIF(现辅助!$C$1:$C$499,$B563,现辅助!$D$1:$D$499)</f>
        <v>0</v>
      </c>
      <c r="D563" s="65" t="s">
        <v>188</v>
      </c>
    </row>
    <row r="564" spans="1:4" ht="12" customHeight="1">
      <c r="A564" s="63" t="s">
        <v>113</v>
      </c>
      <c r="B564" s="65" t="s">
        <v>612</v>
      </c>
      <c r="C564" s="99">
        <f>SUMIF(现辅助!$C$1:$C$499,$B564,现辅助!$D$1:$D$499)</f>
        <v>0</v>
      </c>
      <c r="D564" s="65" t="s">
        <v>613</v>
      </c>
    </row>
    <row r="565" spans="1:4" ht="12" customHeight="1">
      <c r="A565" s="63" t="s">
        <v>110</v>
      </c>
      <c r="B565" s="65" t="s">
        <v>614</v>
      </c>
      <c r="C565" s="99">
        <f>SUMIF(现辅助!$C$1:$C$499,$B565,现辅助!$D$1:$D$499)</f>
        <v>0</v>
      </c>
      <c r="D565" s="65" t="s">
        <v>613</v>
      </c>
    </row>
    <row r="566" spans="1:4" ht="12" customHeight="1">
      <c r="A566" s="63" t="s">
        <v>110</v>
      </c>
      <c r="B566" s="66" t="s">
        <v>615</v>
      </c>
      <c r="C566" s="99">
        <f>SUMIF(现辅助!$C$1:$C$499,$B566,现辅助!$D$1:$D$499)</f>
        <v>0</v>
      </c>
      <c r="D566" s="65" t="s">
        <v>613</v>
      </c>
    </row>
    <row r="567" spans="1:4" ht="12" customHeight="1">
      <c r="A567" s="63" t="s">
        <v>110</v>
      </c>
      <c r="B567" s="66" t="s">
        <v>616</v>
      </c>
      <c r="C567" s="99">
        <f>SUMIF(现辅助!$C$1:$C$499,$B567,现辅助!$D$1:$D$499)</f>
        <v>0</v>
      </c>
      <c r="D567" s="65" t="s">
        <v>613</v>
      </c>
    </row>
    <row r="568" spans="1:4" ht="12" customHeight="1">
      <c r="A568" s="63" t="s">
        <v>110</v>
      </c>
      <c r="B568" s="65" t="s">
        <v>617</v>
      </c>
      <c r="C568" s="99">
        <f>SUMIF(现辅助!$C$1:$C$499,$B568,现辅助!$D$1:$D$499)</f>
        <v>0</v>
      </c>
      <c r="D568" s="65" t="s">
        <v>613</v>
      </c>
    </row>
    <row r="569" spans="1:4" ht="12" customHeight="1">
      <c r="A569" s="63" t="s">
        <v>110</v>
      </c>
      <c r="B569" s="65" t="s">
        <v>618</v>
      </c>
      <c r="C569" s="99">
        <f>SUMIF(现辅助!$C$1:$C$499,$B569,现辅助!$D$1:$D$499)</f>
        <v>0</v>
      </c>
      <c r="D569" s="65" t="s">
        <v>613</v>
      </c>
    </row>
    <row r="570" spans="1:4" ht="12" customHeight="1">
      <c r="A570" s="63" t="s">
        <v>110</v>
      </c>
      <c r="B570" s="65" t="s">
        <v>619</v>
      </c>
      <c r="C570" s="99">
        <f>SUMIF(现辅助!$C$1:$C$499,$B570,现辅助!$D$1:$D$499)</f>
        <v>0</v>
      </c>
      <c r="D570" s="65" t="s">
        <v>613</v>
      </c>
    </row>
    <row r="571" spans="1:4" ht="12" customHeight="1">
      <c r="A571" s="63" t="s">
        <v>110</v>
      </c>
      <c r="B571" s="65" t="s">
        <v>620</v>
      </c>
      <c r="C571" s="99">
        <f>SUMIF(现辅助!$C$1:$C$499,$B571,现辅助!$D$1:$D$499)</f>
        <v>0</v>
      </c>
      <c r="D571" s="65" t="s">
        <v>613</v>
      </c>
    </row>
    <row r="572" spans="1:4" ht="12" customHeight="1">
      <c r="A572" s="63" t="s">
        <v>110</v>
      </c>
      <c r="B572" s="65" t="s">
        <v>621</v>
      </c>
      <c r="C572" s="99">
        <f>SUMIF(现辅助!$C$1:$C$499,$B572,现辅助!$D$1:$D$499)</f>
        <v>0</v>
      </c>
      <c r="D572" s="65" t="s">
        <v>613</v>
      </c>
    </row>
    <row r="573" spans="1:4" ht="12" customHeight="1">
      <c r="A573" s="63" t="s">
        <v>110</v>
      </c>
      <c r="B573" s="65" t="s">
        <v>622</v>
      </c>
      <c r="C573" s="99">
        <f>SUMIF(现辅助!$C$1:$C$499,$B573,现辅助!$D$1:$D$499)</f>
        <v>0</v>
      </c>
      <c r="D573" s="65" t="s">
        <v>613</v>
      </c>
    </row>
    <row r="574" spans="1:4" ht="12" customHeight="1">
      <c r="A574" s="63" t="s">
        <v>113</v>
      </c>
      <c r="B574" s="65" t="s">
        <v>623</v>
      </c>
      <c r="C574" s="99">
        <f>SUMIF(现辅助!$C$1:$C$499,$B574,现辅助!$D$1:$D$499)</f>
        <v>0</v>
      </c>
      <c r="D574" s="65" t="s">
        <v>613</v>
      </c>
    </row>
    <row r="575" spans="1:4" ht="12" customHeight="1">
      <c r="A575" s="63" t="s">
        <v>113</v>
      </c>
      <c r="B575" s="65" t="s">
        <v>624</v>
      </c>
      <c r="C575" s="99">
        <f>SUMIF(现辅助!$C$1:$C$499,$B575,现辅助!$D$1:$D$499)</f>
        <v>0</v>
      </c>
      <c r="D575" s="65" t="s">
        <v>613</v>
      </c>
    </row>
    <row r="576" spans="1:4" ht="12" customHeight="1">
      <c r="A576" s="63" t="s">
        <v>113</v>
      </c>
      <c r="B576" s="65" t="s">
        <v>625</v>
      </c>
      <c r="C576" s="99">
        <f>SUMIF(现辅助!$C$1:$C$499,$B576,现辅助!$D$1:$D$499)</f>
        <v>0</v>
      </c>
      <c r="D576" s="65" t="s">
        <v>613</v>
      </c>
    </row>
    <row r="577" spans="1:4" ht="12" customHeight="1">
      <c r="A577" s="63" t="s">
        <v>110</v>
      </c>
      <c r="B577" s="65" t="s">
        <v>626</v>
      </c>
      <c r="C577" s="99">
        <f>SUMIF(现辅助!$C$1:$C$499,$B577,现辅助!$D$1:$D$499)</f>
        <v>0</v>
      </c>
      <c r="D577" s="65" t="s">
        <v>613</v>
      </c>
    </row>
    <row r="578" spans="1:4" ht="12" customHeight="1">
      <c r="A578" s="63"/>
      <c r="B578" s="65"/>
      <c r="C578" s="93"/>
      <c r="D578" s="65"/>
    </row>
    <row r="579" spans="1:4" ht="12" customHeight="1">
      <c r="A579" s="63"/>
      <c r="B579" s="65"/>
      <c r="C579" s="93"/>
      <c r="D579" s="65"/>
    </row>
    <row r="580" spans="1:4" ht="12" customHeight="1">
      <c r="A580" s="63"/>
      <c r="B580" s="65"/>
      <c r="C580" s="93"/>
      <c r="D580" s="65"/>
    </row>
    <row r="581" spans="1:4" ht="12" customHeight="1">
      <c r="A581" s="68"/>
      <c r="B581" s="69" t="s">
        <v>75</v>
      </c>
      <c r="C581" s="90">
        <f>SUMIF($A547:$A580,"加",C547:C580)-SUMIF($A547:$A580,"减",C547:C580)</f>
        <v>0</v>
      </c>
      <c r="D581" s="69"/>
    </row>
    <row r="582" spans="1:4" ht="12" customHeight="1">
      <c r="C582" s="98"/>
    </row>
    <row r="583" spans="1:4" ht="12" customHeight="1">
      <c r="A583" s="63" t="s">
        <v>113</v>
      </c>
      <c r="B583" s="65" t="s">
        <v>627</v>
      </c>
      <c r="C583" s="99">
        <f>SUMIF(现辅助!$C$1:$C$499,$B583,现辅助!$D$1:$D$499)</f>
        <v>0</v>
      </c>
      <c r="D583" s="65"/>
    </row>
    <row r="584" spans="1:4" ht="12" customHeight="1">
      <c r="A584" s="63" t="s">
        <v>110</v>
      </c>
      <c r="B584" s="65" t="s">
        <v>628</v>
      </c>
      <c r="C584" s="99">
        <f>SUMIF(现辅助!$C$1:$C$499,$B584,现辅助!$D$1:$D$499)</f>
        <v>0</v>
      </c>
      <c r="D584" s="65"/>
    </row>
    <row r="585" spans="1:4" ht="12" customHeight="1">
      <c r="A585" s="63" t="s">
        <v>110</v>
      </c>
      <c r="B585" s="65" t="s">
        <v>629</v>
      </c>
      <c r="C585" s="99">
        <f>SUMIF(现辅助!$C$1:$C$499,$B585,现辅助!$D$1:$D$499)</f>
        <v>0</v>
      </c>
      <c r="D585" s="65"/>
    </row>
    <row r="586" spans="1:4" ht="12" customHeight="1">
      <c r="A586" s="63" t="s">
        <v>110</v>
      </c>
      <c r="B586" s="65" t="s">
        <v>630</v>
      </c>
      <c r="C586" s="99">
        <f>SUMIF(现辅助!$C$1:$C$499,$B586,现辅助!$D$1:$D$499)</f>
        <v>0</v>
      </c>
      <c r="D586" s="65"/>
    </row>
    <row r="587" spans="1:4" ht="12" customHeight="1">
      <c r="A587" s="63" t="s">
        <v>110</v>
      </c>
      <c r="B587" s="65" t="s">
        <v>631</v>
      </c>
      <c r="C587" s="99">
        <f>SUMIF(现辅助!$C$1:$C$499,$B587,现辅助!$D$1:$D$499)</f>
        <v>0</v>
      </c>
      <c r="D587" s="65"/>
    </row>
    <row r="588" spans="1:4" ht="12" customHeight="1">
      <c r="A588" s="63" t="s">
        <v>110</v>
      </c>
      <c r="B588" s="65" t="s">
        <v>632</v>
      </c>
      <c r="C588" s="99">
        <f>SUMIF(现辅助!$C$1:$C$499,$B588,现辅助!$D$1:$D$499)</f>
        <v>0</v>
      </c>
      <c r="D588" s="65"/>
    </row>
    <row r="589" spans="1:4" ht="12" customHeight="1">
      <c r="A589" s="63" t="s">
        <v>110</v>
      </c>
      <c r="B589" s="65" t="s">
        <v>633</v>
      </c>
      <c r="C589" s="99">
        <f>SUMIF(现辅助!$C$1:$C$499,$B589,现辅助!$D$1:$D$499)</f>
        <v>0</v>
      </c>
      <c r="D589" s="65"/>
    </row>
    <row r="590" spans="1:4" ht="12" customHeight="1">
      <c r="A590" s="63" t="s">
        <v>110</v>
      </c>
      <c r="B590" s="65" t="s">
        <v>634</v>
      </c>
      <c r="C590" s="99">
        <f>SUMIF(现辅助!$C$1:$C$499,$B590,现辅助!$D$1:$D$499)</f>
        <v>0</v>
      </c>
      <c r="D590" s="65"/>
    </row>
    <row r="591" spans="1:4" ht="12" customHeight="1">
      <c r="A591" s="63" t="s">
        <v>110</v>
      </c>
      <c r="B591" s="65" t="s">
        <v>635</v>
      </c>
      <c r="C591" s="99">
        <f>SUMIF(现辅助!$C$1:$C$499,$B591,现辅助!$D$1:$D$499)</f>
        <v>0</v>
      </c>
      <c r="D591" s="65"/>
    </row>
    <row r="592" spans="1:4" ht="12" customHeight="1">
      <c r="A592" s="63" t="s">
        <v>110</v>
      </c>
      <c r="B592" s="65" t="s">
        <v>636</v>
      </c>
      <c r="C592" s="99">
        <f>SUMIF(现辅助!$C$1:$C$499,$B592,现辅助!$D$1:$D$499)</f>
        <v>0</v>
      </c>
      <c r="D592" s="65"/>
    </row>
    <row r="593" spans="1:4" ht="12" customHeight="1">
      <c r="A593" s="63"/>
      <c r="B593" s="65"/>
      <c r="C593" s="93"/>
      <c r="D593" s="65"/>
    </row>
    <row r="594" spans="1:4" ht="12" customHeight="1">
      <c r="A594" s="63"/>
      <c r="B594" s="65"/>
      <c r="C594" s="93"/>
      <c r="D594" s="65"/>
    </row>
    <row r="595" spans="1:4" ht="12" customHeight="1">
      <c r="A595" s="63"/>
      <c r="B595" s="65"/>
      <c r="C595" s="93"/>
      <c r="D595" s="65"/>
    </row>
    <row r="596" spans="1:4" ht="12" customHeight="1">
      <c r="A596" s="68"/>
      <c r="B596" s="69" t="s">
        <v>47</v>
      </c>
      <c r="C596" s="90">
        <f>SUMIF($A583:$A595,"加",C583:C595)-SUMIF($A583:$A595,"减",C583:C595)</f>
        <v>0</v>
      </c>
      <c r="D596" s="69"/>
    </row>
    <row r="597" spans="1:4" ht="12" customHeight="1">
      <c r="C597" s="98"/>
    </row>
    <row r="598" spans="1:4" ht="12" customHeight="1">
      <c r="A598" s="63" t="s">
        <v>110</v>
      </c>
      <c r="B598" s="65" t="s">
        <v>637</v>
      </c>
      <c r="C598" s="99">
        <f>SUMIF(现辅助!$C$1:$C$499,$B598,现辅助!$D$1:$D$499)</f>
        <v>0</v>
      </c>
      <c r="D598" s="65"/>
    </row>
    <row r="599" spans="1:4" ht="12" customHeight="1">
      <c r="A599" s="63" t="s">
        <v>110</v>
      </c>
      <c r="B599" s="65" t="s">
        <v>638</v>
      </c>
      <c r="C599" s="101">
        <f>现底稿1!C73</f>
        <v>0</v>
      </c>
      <c r="D599" s="65"/>
    </row>
    <row r="600" spans="1:4" ht="12" customHeight="1">
      <c r="A600" s="68"/>
      <c r="B600" s="69" t="s">
        <v>639</v>
      </c>
      <c r="C600" s="90">
        <f>SUMIF($A598:$A599,"加",C598:C599)-SUMIF($A598:$A599,"减",C598:C599)</f>
        <v>0</v>
      </c>
      <c r="D600" s="69"/>
    </row>
    <row r="601" spans="1:4" ht="12" customHeight="1">
      <c r="C601" s="98"/>
    </row>
    <row r="602" spans="1:4" ht="12" customHeight="1">
      <c r="A602" s="63" t="s">
        <v>110</v>
      </c>
      <c r="B602" s="65" t="s">
        <v>640</v>
      </c>
      <c r="C602" s="99">
        <f>SUMIF(现辅助!$C$1:$C$499,$B602,现辅助!$D$1:$D$499)</f>
        <v>0</v>
      </c>
      <c r="D602" s="65"/>
    </row>
    <row r="603" spans="1:4" ht="12" customHeight="1">
      <c r="A603" s="63" t="s">
        <v>110</v>
      </c>
      <c r="B603" s="65" t="s">
        <v>641</v>
      </c>
      <c r="C603" s="101">
        <f>现底稿1!C72</f>
        <v>0</v>
      </c>
      <c r="D603" s="65"/>
    </row>
    <row r="604" spans="1:4" ht="12" customHeight="1">
      <c r="A604" s="68"/>
      <c r="B604" s="69" t="s">
        <v>642</v>
      </c>
      <c r="C604" s="90">
        <f>SUMIF($A602:$A603,"加",C602:C603)-SUMIF($A602:$A603,"减",C602:C603)</f>
        <v>0</v>
      </c>
      <c r="D604" s="69"/>
    </row>
    <row r="605" spans="1:4" ht="12" customHeight="1">
      <c r="C605" s="98"/>
    </row>
    <row r="606" spans="1:4" ht="12" customHeight="1">
      <c r="A606" s="74"/>
      <c r="B606" s="74"/>
      <c r="C606" s="102"/>
      <c r="D606" s="74"/>
    </row>
    <row r="607" spans="1:4" ht="12" customHeight="1">
      <c r="A607" s="63" t="s">
        <v>110</v>
      </c>
      <c r="B607" s="65" t="s">
        <v>643</v>
      </c>
      <c r="C607" s="99">
        <f>利润表!C27</f>
        <v>0</v>
      </c>
      <c r="D607" s="65"/>
    </row>
    <row r="608" spans="1:4" ht="12" customHeight="1">
      <c r="C608" s="98"/>
    </row>
    <row r="609" spans="1:4" ht="12" customHeight="1">
      <c r="A609" s="63" t="s">
        <v>113</v>
      </c>
      <c r="B609" s="65" t="s">
        <v>115</v>
      </c>
      <c r="C609" s="99">
        <f>SUMIF(现辅助!$C$1:$C$499,$B609,现辅助!$D$1:$D$499)</f>
        <v>0</v>
      </c>
      <c r="D609" s="65"/>
    </row>
    <row r="610" spans="1:4" ht="12" customHeight="1">
      <c r="A610" s="63" t="s">
        <v>113</v>
      </c>
      <c r="B610" s="65" t="s">
        <v>124</v>
      </c>
      <c r="C610" s="99">
        <f>SUMIF(现辅助!$C$1:$C$499,$B610,现辅助!$D$1:$D$499)</f>
        <v>0</v>
      </c>
      <c r="D610" s="65"/>
    </row>
    <row r="611" spans="1:4" ht="12" customHeight="1">
      <c r="A611" s="63" t="s">
        <v>113</v>
      </c>
      <c r="B611" s="65" t="s">
        <v>199</v>
      </c>
      <c r="C611" s="99">
        <f>SUMIF(现辅助!$C$1:$C$499,$B611,现辅助!$D$1:$D$499)</f>
        <v>0</v>
      </c>
      <c r="D611" s="65"/>
    </row>
    <row r="612" spans="1:4" ht="12" customHeight="1">
      <c r="A612" s="63" t="s">
        <v>113</v>
      </c>
      <c r="B612" s="65" t="s">
        <v>118</v>
      </c>
      <c r="C612" s="99">
        <f>SUMIF(现辅助!$C$1:$C$499,$B612,现辅助!$D$1:$D$499)</f>
        <v>0</v>
      </c>
      <c r="D612" s="65"/>
    </row>
    <row r="613" spans="1:4" ht="12" customHeight="1">
      <c r="A613" s="63" t="s">
        <v>113</v>
      </c>
      <c r="B613" s="65" t="s">
        <v>385</v>
      </c>
      <c r="C613" s="99">
        <f>SUMIF(现辅助!$C$1:$C$499,$B613,现辅助!$D$1:$D$499)</f>
        <v>0</v>
      </c>
      <c r="D613" s="65"/>
    </row>
    <row r="614" spans="1:4" ht="12" customHeight="1">
      <c r="A614" s="63" t="s">
        <v>113</v>
      </c>
      <c r="B614" s="65" t="s">
        <v>388</v>
      </c>
      <c r="C614" s="99">
        <f>SUMIF(现辅助!$C$1:$C$499,$B614,现辅助!$D$1:$D$499)</f>
        <v>0</v>
      </c>
      <c r="D614" s="65"/>
    </row>
    <row r="615" spans="1:4" ht="12" customHeight="1">
      <c r="A615" s="63" t="s">
        <v>113</v>
      </c>
      <c r="B615" s="65" t="s">
        <v>300</v>
      </c>
      <c r="C615" s="99">
        <f>SUMIF(现辅助!$C$1:$C$499,$B615,现辅助!$D$1:$D$499)</f>
        <v>0</v>
      </c>
      <c r="D615" s="65"/>
    </row>
    <row r="616" spans="1:4" ht="12" customHeight="1">
      <c r="A616" s="63" t="s">
        <v>113</v>
      </c>
      <c r="B616" s="65" t="s">
        <v>334</v>
      </c>
      <c r="C616" s="99">
        <f>SUMIF(现辅助!$C$1:$C$499,$B616,现辅助!$D$1:$D$499)</f>
        <v>0</v>
      </c>
      <c r="D616" s="65"/>
    </row>
    <row r="617" spans="1:4" ht="12" customHeight="1">
      <c r="A617" s="63" t="s">
        <v>113</v>
      </c>
      <c r="B617" s="65" t="s">
        <v>341</v>
      </c>
      <c r="C617" s="99">
        <f>SUMIF(现辅助!$C$1:$C$499,$B617,现辅助!$D$1:$D$499)</f>
        <v>0</v>
      </c>
      <c r="D617" s="65"/>
    </row>
    <row r="618" spans="1:4" ht="12" customHeight="1">
      <c r="A618" s="63" t="s">
        <v>113</v>
      </c>
      <c r="B618" s="65" t="s">
        <v>129</v>
      </c>
      <c r="C618" s="99">
        <f>SUMIF(现辅助!$C$1:$C$499,$B618,现辅助!$D$1:$D$499)</f>
        <v>0</v>
      </c>
      <c r="D618" s="65"/>
    </row>
    <row r="619" spans="1:4" ht="12" customHeight="1">
      <c r="A619" s="63"/>
      <c r="B619" s="65"/>
      <c r="C619" s="93"/>
      <c r="D619" s="65"/>
    </row>
    <row r="620" spans="1:4" ht="12" customHeight="1">
      <c r="A620" s="68"/>
      <c r="B620" s="69" t="s">
        <v>644</v>
      </c>
      <c r="C620" s="90">
        <f>SUMIF($A609:$A619,"加",C609:C619)-SUMIF($A609:$A619,"减",C609:C619)</f>
        <v>0</v>
      </c>
      <c r="D620" s="69"/>
    </row>
    <row r="621" spans="1:4" ht="12" customHeight="1">
      <c r="C621" s="98"/>
    </row>
    <row r="622" spans="1:4" ht="12" customHeight="1">
      <c r="A622" s="63" t="s">
        <v>113</v>
      </c>
      <c r="B622" s="65" t="s">
        <v>203</v>
      </c>
      <c r="C622" s="99">
        <f>SUMIF(现辅助!$C$1:$C$499,$B622,现辅助!$D$1:$D$499)</f>
        <v>0</v>
      </c>
      <c r="D622" s="65"/>
    </row>
    <row r="623" spans="1:4" ht="12" customHeight="1">
      <c r="A623" s="63" t="s">
        <v>113</v>
      </c>
      <c r="B623" s="65" t="s">
        <v>444</v>
      </c>
      <c r="C623" s="99">
        <f>SUMIF(现辅助!$C$1:$C$499,$B623,现辅助!$D$1:$D$499)</f>
        <v>0</v>
      </c>
      <c r="D623" s="65"/>
    </row>
    <row r="624" spans="1:4" ht="12" customHeight="1">
      <c r="A624" s="63" t="s">
        <v>113</v>
      </c>
      <c r="B624" s="65" t="s">
        <v>326</v>
      </c>
      <c r="C624" s="99">
        <f>SUMIF(现辅助!$C$1:$C$499,$B624,现辅助!$D$1:$D$499)</f>
        <v>0</v>
      </c>
      <c r="D624" s="65"/>
    </row>
    <row r="625" spans="1:4" ht="12" customHeight="1">
      <c r="A625" s="63" t="s">
        <v>113</v>
      </c>
      <c r="B625" s="65" t="s">
        <v>395</v>
      </c>
      <c r="C625" s="99">
        <f>SUMIF(现辅助!$C$1:$C$499,$B625,现辅助!$D$1:$D$499)</f>
        <v>0</v>
      </c>
      <c r="D625" s="65"/>
    </row>
    <row r="626" spans="1:4" ht="12" customHeight="1">
      <c r="A626" s="63" t="s">
        <v>113</v>
      </c>
      <c r="B626" s="65" t="s">
        <v>433</v>
      </c>
      <c r="C626" s="99">
        <f>SUMIF(现辅助!$C$1:$C$499,$B626,现辅助!$D$1:$D$499)</f>
        <v>0</v>
      </c>
      <c r="D626" s="65"/>
    </row>
    <row r="627" spans="1:4" ht="12" customHeight="1">
      <c r="A627" s="63" t="s">
        <v>113</v>
      </c>
      <c r="B627" s="65" t="s">
        <v>435</v>
      </c>
      <c r="C627" s="99">
        <f>SUMIF(现辅助!$C$1:$C$499,$B627,现辅助!$D$1:$D$499)</f>
        <v>0</v>
      </c>
      <c r="D627" s="65"/>
    </row>
    <row r="628" spans="1:4" ht="12" customHeight="1">
      <c r="A628" s="63" t="s">
        <v>113</v>
      </c>
      <c r="B628" s="65" t="s">
        <v>437</v>
      </c>
      <c r="C628" s="99">
        <f>SUMIF(现辅助!$C$1:$C$499,$B628,现辅助!$D$1:$D$499)</f>
        <v>0</v>
      </c>
      <c r="D628" s="65"/>
    </row>
    <row r="629" spans="1:4" ht="12" customHeight="1">
      <c r="A629" s="63" t="s">
        <v>113</v>
      </c>
      <c r="B629" s="65" t="s">
        <v>439</v>
      </c>
      <c r="C629" s="99">
        <f>SUMIF(现辅助!$C$1:$C$499,$B629,现辅助!$D$1:$D$499)</f>
        <v>0</v>
      </c>
      <c r="D629" s="65"/>
    </row>
    <row r="630" spans="1:4" ht="12" customHeight="1">
      <c r="A630" s="63" t="s">
        <v>113</v>
      </c>
      <c r="B630" s="65" t="s">
        <v>499</v>
      </c>
      <c r="C630" s="99">
        <f>SUMIF(现辅助!$C$1:$C$499,$B630,现辅助!$D$1:$D$499)</f>
        <v>0</v>
      </c>
      <c r="D630" s="65"/>
    </row>
    <row r="631" spans="1:4" ht="12" customHeight="1">
      <c r="A631" s="63" t="s">
        <v>113</v>
      </c>
      <c r="B631" s="64" t="s">
        <v>125</v>
      </c>
      <c r="C631" s="99">
        <f>SUMIF(现辅助!$C$1:$C$499,$B631,现辅助!$D$1:$D$499)</f>
        <v>0</v>
      </c>
      <c r="D631" s="65"/>
    </row>
    <row r="632" spans="1:4" ht="12" customHeight="1">
      <c r="A632" s="63" t="s">
        <v>113</v>
      </c>
      <c r="B632" s="64" t="s">
        <v>205</v>
      </c>
      <c r="C632" s="99">
        <f>SUMIF(现辅助!$C$1:$C$499,$B632,现辅助!$D$1:$D$499)</f>
        <v>0</v>
      </c>
      <c r="D632" s="65"/>
    </row>
    <row r="633" spans="1:4" ht="12" customHeight="1">
      <c r="A633" s="63" t="s">
        <v>113</v>
      </c>
      <c r="B633" s="64" t="s">
        <v>280</v>
      </c>
      <c r="C633" s="99">
        <f>SUMIF(现辅助!$C$1:$C$499,$B633,现辅助!$D$1:$D$499)</f>
        <v>0</v>
      </c>
      <c r="D633" s="65"/>
    </row>
    <row r="634" spans="1:4" ht="12" customHeight="1">
      <c r="A634" s="63"/>
      <c r="B634" s="65"/>
      <c r="C634" s="93"/>
      <c r="D634" s="65"/>
    </row>
    <row r="635" spans="1:4" ht="12" customHeight="1">
      <c r="A635" s="68"/>
      <c r="B635" s="69" t="s">
        <v>645</v>
      </c>
      <c r="C635" s="90">
        <f>SUMIF($A622:$A634,"加",C622:C634)-SUMIF($A622:$A634,"减",C622:C634)</f>
        <v>0</v>
      </c>
      <c r="D635" s="69"/>
    </row>
    <row r="636" spans="1:4" ht="12" customHeight="1">
      <c r="C636" s="98"/>
    </row>
    <row r="637" spans="1:4" ht="12" customHeight="1">
      <c r="A637" s="63" t="s">
        <v>110</v>
      </c>
      <c r="B637" s="65" t="s">
        <v>413</v>
      </c>
      <c r="C637" s="99">
        <f>SUMIF(现辅助!$C$1:$C$499,$B637,现辅助!$D$1:$D$499)</f>
        <v>0</v>
      </c>
      <c r="D637" s="65"/>
    </row>
    <row r="638" spans="1:4" ht="12" customHeight="1">
      <c r="A638" s="63" t="s">
        <v>110</v>
      </c>
      <c r="B638" s="65" t="s">
        <v>417</v>
      </c>
      <c r="C638" s="99">
        <f>SUMIF(现辅助!$C$1:$C$499,$B638,现辅助!$D$1:$D$499)</f>
        <v>0</v>
      </c>
      <c r="D638" s="65"/>
    </row>
    <row r="639" spans="1:4" ht="12" customHeight="1">
      <c r="A639" s="63" t="s">
        <v>110</v>
      </c>
      <c r="B639" s="65" t="s">
        <v>420</v>
      </c>
      <c r="C639" s="99">
        <f>SUMIF(现辅助!$C$1:$C$499,$B639,现辅助!$D$1:$D$499)</f>
        <v>0</v>
      </c>
      <c r="D639" s="65"/>
    </row>
    <row r="640" spans="1:4" ht="12" customHeight="1">
      <c r="A640" s="63" t="s">
        <v>110</v>
      </c>
      <c r="B640" s="65" t="s">
        <v>423</v>
      </c>
      <c r="C640" s="99">
        <f>SUMIF(现辅助!$C$1:$C$499,$B640,现辅助!$D$1:$D$499)</f>
        <v>0</v>
      </c>
      <c r="D640" s="65"/>
    </row>
    <row r="641" spans="1:4" ht="12" customHeight="1">
      <c r="A641" s="63" t="s">
        <v>110</v>
      </c>
      <c r="B641" s="65" t="s">
        <v>426</v>
      </c>
      <c r="C641" s="99">
        <f>SUMIF(现辅助!$C$1:$C$499,$B641,现辅助!$D$1:$D$499)</f>
        <v>0</v>
      </c>
      <c r="D641" s="65"/>
    </row>
    <row r="642" spans="1:4" ht="12" customHeight="1">
      <c r="A642" s="63" t="s">
        <v>110</v>
      </c>
      <c r="B642" s="65" t="s">
        <v>429</v>
      </c>
      <c r="C642" s="99">
        <f>SUMIF(现辅助!$C$1:$C$499,$B642,现辅助!$D$1:$D$499)</f>
        <v>0</v>
      </c>
      <c r="D642" s="65"/>
    </row>
    <row r="643" spans="1:4" ht="12" customHeight="1">
      <c r="A643" s="63" t="s">
        <v>110</v>
      </c>
      <c r="B643" s="65" t="s">
        <v>405</v>
      </c>
      <c r="C643" s="99">
        <f>SUMIF(现辅助!$C$1:$C$499,$B643,现辅助!$D$1:$D$499)</f>
        <v>0</v>
      </c>
      <c r="D643" s="65"/>
    </row>
    <row r="644" spans="1:4" ht="12" customHeight="1">
      <c r="A644" s="63"/>
      <c r="B644" s="65"/>
      <c r="C644" s="93"/>
      <c r="D644" s="65"/>
    </row>
    <row r="645" spans="1:4" ht="12" customHeight="1">
      <c r="A645" s="68"/>
      <c r="B645" s="69" t="s">
        <v>646</v>
      </c>
      <c r="C645" s="90">
        <f>SUMIF($A637:$A644,"加",C637:C644)-SUMIF($A637:$A644,"减",C637:C644)</f>
        <v>0</v>
      </c>
      <c r="D645" s="69"/>
    </row>
    <row r="646" spans="1:4" ht="12" customHeight="1">
      <c r="C646" s="98"/>
    </row>
    <row r="647" spans="1:4" ht="12" customHeight="1">
      <c r="A647" s="63" t="s">
        <v>110</v>
      </c>
      <c r="B647" s="65" t="s">
        <v>615</v>
      </c>
      <c r="C647" s="99">
        <f>SUMIF(现辅助!$C$1:$C$499,$B647,现辅助!$D$1:$D$499)</f>
        <v>0</v>
      </c>
      <c r="D647" s="65"/>
    </row>
    <row r="648" spans="1:4" ht="12" customHeight="1">
      <c r="A648" s="63" t="s">
        <v>110</v>
      </c>
      <c r="B648" s="65" t="s">
        <v>616</v>
      </c>
      <c r="C648" s="99">
        <f>SUMIF(现辅助!$C$1:$C$499,$B648,现辅助!$D$1:$D$499)</f>
        <v>0</v>
      </c>
      <c r="D648" s="65"/>
    </row>
    <row r="649" spans="1:4" ht="12" customHeight="1">
      <c r="A649" s="63" t="s">
        <v>110</v>
      </c>
      <c r="B649" s="65" t="s">
        <v>617</v>
      </c>
      <c r="C649" s="99">
        <f>SUMIF(现辅助!$C$1:$C$499,$B649,现辅助!$D$1:$D$499)</f>
        <v>0</v>
      </c>
      <c r="D649" s="65"/>
    </row>
    <row r="650" spans="1:4" ht="12" customHeight="1">
      <c r="A650" s="63" t="s">
        <v>110</v>
      </c>
      <c r="B650" s="65" t="s">
        <v>618</v>
      </c>
      <c r="C650" s="99">
        <f>SUMIF(现辅助!$C$1:$C$499,$B650,现辅助!$D$1:$D$499)</f>
        <v>0</v>
      </c>
      <c r="D650" s="65"/>
    </row>
    <row r="651" spans="1:4" ht="12" customHeight="1">
      <c r="A651" s="63" t="s">
        <v>110</v>
      </c>
      <c r="B651" s="65" t="s">
        <v>619</v>
      </c>
      <c r="C651" s="99">
        <f>SUMIF(现辅助!$C$1:$C$499,$B651,现辅助!$D$1:$D$499)</f>
        <v>0</v>
      </c>
      <c r="D651" s="65"/>
    </row>
    <row r="652" spans="1:4" ht="12" customHeight="1">
      <c r="A652" s="63" t="s">
        <v>110</v>
      </c>
      <c r="B652" s="65" t="s">
        <v>647</v>
      </c>
      <c r="C652" s="99">
        <f>SUMIF(现辅助!$C$1:$C$499,$B652,现辅助!$D$1:$D$499)</f>
        <v>0</v>
      </c>
      <c r="D652" s="65"/>
    </row>
    <row r="653" spans="1:4" ht="12" customHeight="1">
      <c r="A653" s="63"/>
      <c r="B653" s="65"/>
      <c r="C653" s="93"/>
      <c r="D653" s="65"/>
    </row>
    <row r="654" spans="1:4" ht="12" customHeight="1">
      <c r="A654" s="68"/>
      <c r="B654" s="69" t="s">
        <v>648</v>
      </c>
      <c r="C654" s="90">
        <f>SUMIF($A647:$A653,"加",C647:C653)-SUMIF($A647:$A653,"减",C647:C653)</f>
        <v>0</v>
      </c>
      <c r="D654" s="69"/>
    </row>
    <row r="655" spans="1:4" ht="12" customHeight="1">
      <c r="C655" s="98"/>
    </row>
    <row r="656" spans="1:4" ht="12" customHeight="1">
      <c r="A656" s="63" t="s">
        <v>110</v>
      </c>
      <c r="B656" s="65" t="s">
        <v>414</v>
      </c>
      <c r="C656" s="99">
        <f>SUMIF(现辅助!$C$1:$C$499,$B656,现辅助!$D$1:$D$499)</f>
        <v>0</v>
      </c>
      <c r="D656" s="65"/>
    </row>
    <row r="657" spans="1:4" ht="12" customHeight="1">
      <c r="A657" s="63" t="s">
        <v>110</v>
      </c>
      <c r="B657" s="65" t="s">
        <v>418</v>
      </c>
      <c r="C657" s="99">
        <f>SUMIF(现辅助!$C$1:$C$499,$B657,现辅助!$D$1:$D$499)</f>
        <v>0</v>
      </c>
      <c r="D657" s="65"/>
    </row>
    <row r="658" spans="1:4" ht="12" customHeight="1">
      <c r="A658" s="63" t="s">
        <v>110</v>
      </c>
      <c r="B658" s="65" t="s">
        <v>421</v>
      </c>
      <c r="C658" s="99">
        <f>SUMIF(现辅助!$C$1:$C$499,$B658,现辅助!$D$1:$D$499)</f>
        <v>0</v>
      </c>
      <c r="D658" s="65"/>
    </row>
    <row r="659" spans="1:4" ht="12" customHeight="1">
      <c r="A659" s="63" t="s">
        <v>110</v>
      </c>
      <c r="B659" s="65" t="s">
        <v>424</v>
      </c>
      <c r="C659" s="99">
        <f>SUMIF(现辅助!$C$1:$C$499,$B659,现辅助!$D$1:$D$499)</f>
        <v>0</v>
      </c>
      <c r="D659" s="65"/>
    </row>
    <row r="660" spans="1:4" ht="12" customHeight="1">
      <c r="A660" s="63" t="s">
        <v>110</v>
      </c>
      <c r="B660" s="65" t="s">
        <v>427</v>
      </c>
      <c r="C660" s="99">
        <f>SUMIF(现辅助!$C$1:$C$499,$B660,现辅助!$D$1:$D$499)</f>
        <v>0</v>
      </c>
      <c r="D660" s="65"/>
    </row>
    <row r="661" spans="1:4" ht="12" customHeight="1">
      <c r="A661" s="63" t="s">
        <v>110</v>
      </c>
      <c r="B661" s="65" t="s">
        <v>430</v>
      </c>
      <c r="C661" s="99">
        <f>SUMIF(现辅助!$C$1:$C$499,$B661,现辅助!$D$1:$D$499)</f>
        <v>0</v>
      </c>
      <c r="D661" s="65"/>
    </row>
    <row r="662" spans="1:4" ht="12" customHeight="1">
      <c r="A662" s="63"/>
      <c r="B662" s="65"/>
      <c r="C662" s="93"/>
      <c r="D662" s="65"/>
    </row>
    <row r="663" spans="1:4" ht="12" customHeight="1">
      <c r="A663" s="68"/>
      <c r="B663" s="69" t="s">
        <v>649</v>
      </c>
      <c r="C663" s="90">
        <f>SUMIF($A656:$A662,"加",C656:C662)-SUMIF($A656:$A662,"减",C656:C662)</f>
        <v>0</v>
      </c>
      <c r="D663" s="69"/>
    </row>
    <row r="664" spans="1:4" ht="12" customHeight="1">
      <c r="C664" s="98"/>
    </row>
    <row r="665" spans="1:4" ht="12" customHeight="1">
      <c r="A665" s="63" t="s">
        <v>110</v>
      </c>
      <c r="B665" s="65" t="s">
        <v>415</v>
      </c>
      <c r="C665" s="99">
        <f>SUMIF(现辅助!$C$1:$C$499,$B665,现辅助!$D$1:$D$499)</f>
        <v>0</v>
      </c>
      <c r="D665" s="65"/>
    </row>
    <row r="666" spans="1:4" ht="12" customHeight="1">
      <c r="A666" s="63" t="s">
        <v>110</v>
      </c>
      <c r="B666" s="65" t="s">
        <v>419</v>
      </c>
      <c r="C666" s="99">
        <f>SUMIF(现辅助!$C$1:$C$499,$B666,现辅助!$D$1:$D$499)</f>
        <v>0</v>
      </c>
      <c r="D666" s="65"/>
    </row>
    <row r="667" spans="1:4" ht="12" customHeight="1">
      <c r="A667" s="63" t="s">
        <v>110</v>
      </c>
      <c r="B667" s="65" t="s">
        <v>422</v>
      </c>
      <c r="C667" s="99">
        <f>SUMIF(现辅助!$C$1:$C$499,$B667,现辅助!$D$1:$D$499)</f>
        <v>0</v>
      </c>
      <c r="D667" s="65"/>
    </row>
    <row r="668" spans="1:4" ht="12" customHeight="1">
      <c r="A668" s="63" t="s">
        <v>110</v>
      </c>
      <c r="B668" s="65" t="s">
        <v>425</v>
      </c>
      <c r="C668" s="99">
        <f>SUMIF(现辅助!$C$1:$C$499,$B668,现辅助!$D$1:$D$499)</f>
        <v>0</v>
      </c>
      <c r="D668" s="65"/>
    </row>
    <row r="669" spans="1:4" ht="12" customHeight="1">
      <c r="A669" s="63" t="s">
        <v>110</v>
      </c>
      <c r="B669" s="65" t="s">
        <v>428</v>
      </c>
      <c r="C669" s="99">
        <f>SUMIF(现辅助!$C$1:$C$499,$B669,现辅助!$D$1:$D$499)</f>
        <v>0</v>
      </c>
      <c r="D669" s="65"/>
    </row>
    <row r="670" spans="1:4" ht="12" customHeight="1">
      <c r="A670" s="63" t="s">
        <v>110</v>
      </c>
      <c r="B670" s="65" t="s">
        <v>431</v>
      </c>
      <c r="C670" s="99">
        <f>SUMIF(现辅助!$C$1:$C$499,$B670,现辅助!$D$1:$D$499)</f>
        <v>0</v>
      </c>
      <c r="D670" s="65"/>
    </row>
    <row r="671" spans="1:4" ht="12" customHeight="1">
      <c r="A671" s="63"/>
      <c r="B671" s="65"/>
      <c r="C671" s="93"/>
      <c r="D671" s="65"/>
    </row>
    <row r="672" spans="1:4" ht="12" customHeight="1">
      <c r="A672" s="68"/>
      <c r="B672" s="69" t="s">
        <v>650</v>
      </c>
      <c r="C672" s="90">
        <f>SUMIF($A665:$A671,"加",C665:C671)-SUMIF($A665:$A671,"减",C665:C671)</f>
        <v>0</v>
      </c>
      <c r="D672" s="69"/>
    </row>
    <row r="673" spans="1:4" ht="12" customHeight="1">
      <c r="C673" s="98"/>
    </row>
    <row r="674" spans="1:4" ht="12" customHeight="1">
      <c r="A674" s="63" t="s">
        <v>113</v>
      </c>
      <c r="B674" s="65" t="s">
        <v>389</v>
      </c>
      <c r="C674" s="99">
        <f>SUMIF(现辅助!$C$1:$C$499,$B674,现辅助!$D$1:$D$499)</f>
        <v>0</v>
      </c>
      <c r="D674" s="65"/>
    </row>
    <row r="675" spans="1:4" ht="12" customHeight="1">
      <c r="A675" s="63" t="s">
        <v>110</v>
      </c>
      <c r="B675" s="65" t="s">
        <v>390</v>
      </c>
      <c r="C675" s="99">
        <f>SUMIF(现辅助!$C$1:$C$499,$B675,现辅助!$D$1:$D$499)</f>
        <v>0</v>
      </c>
      <c r="D675" s="65"/>
    </row>
    <row r="676" spans="1:4" ht="12" customHeight="1">
      <c r="A676" s="63" t="s">
        <v>113</v>
      </c>
      <c r="B676" s="65" t="s">
        <v>396</v>
      </c>
      <c r="C676" s="99">
        <f>SUMIF(现辅助!$C$1:$C$499,$B676,现辅助!$D$1:$D$499)</f>
        <v>0</v>
      </c>
      <c r="D676" s="65"/>
    </row>
    <row r="677" spans="1:4" ht="12" customHeight="1">
      <c r="A677" s="63" t="s">
        <v>113</v>
      </c>
      <c r="B677" s="65" t="s">
        <v>397</v>
      </c>
      <c r="C677" s="99">
        <f>SUMIF(现辅助!$C$1:$C$499,$B677,现辅助!$D$1:$D$499)</f>
        <v>0</v>
      </c>
      <c r="D677" s="65"/>
    </row>
    <row r="678" spans="1:4" ht="12" customHeight="1">
      <c r="A678" s="63" t="s">
        <v>110</v>
      </c>
      <c r="B678" s="65" t="s">
        <v>401</v>
      </c>
      <c r="C678" s="99">
        <f>SUMIF(现辅助!$C$1:$C$499,$B678,现辅助!$D$1:$D$499)</f>
        <v>0</v>
      </c>
      <c r="D678" s="65"/>
    </row>
    <row r="679" spans="1:4" ht="12" customHeight="1">
      <c r="A679" s="63"/>
      <c r="B679" s="65"/>
      <c r="C679" s="93"/>
      <c r="D679" s="65"/>
    </row>
    <row r="680" spans="1:4" ht="12" customHeight="1">
      <c r="A680" s="68"/>
      <c r="B680" s="69" t="s">
        <v>651</v>
      </c>
      <c r="C680" s="90">
        <f>SUMIF($A674:$A679,"加",C674:C679)-SUMIF($A674:$A679,"减",C674:C679)</f>
        <v>0</v>
      </c>
      <c r="D680" s="69"/>
    </row>
    <row r="681" spans="1:4" ht="12" customHeight="1">
      <c r="C681" s="98"/>
    </row>
    <row r="682" spans="1:4" ht="12" customHeight="1">
      <c r="A682" s="63" t="s">
        <v>113</v>
      </c>
      <c r="B682" s="65" t="s">
        <v>398</v>
      </c>
      <c r="C682" s="99">
        <f>SUMIF(现辅助!$C$1:$C$499,$B682,现辅助!$D$1:$D$499)</f>
        <v>0</v>
      </c>
      <c r="D682" s="65"/>
    </row>
    <row r="683" spans="1:4" ht="12" customHeight="1">
      <c r="A683" s="63" t="s">
        <v>110</v>
      </c>
      <c r="B683" s="65" t="s">
        <v>399</v>
      </c>
      <c r="C683" s="99">
        <f>SUMIF(现辅助!$C$1:$C$499,$B683,现辅助!$D$1:$D$499)</f>
        <v>0</v>
      </c>
      <c r="D683" s="65"/>
    </row>
    <row r="684" spans="1:4" ht="12" customHeight="1">
      <c r="A684" s="63" t="s">
        <v>110</v>
      </c>
      <c r="B684" s="65" t="s">
        <v>400</v>
      </c>
      <c r="C684" s="99">
        <f>SUMIF(现辅助!$C$1:$C$499,$B684,现辅助!$D$1:$D$499)</f>
        <v>0</v>
      </c>
      <c r="D684" s="65"/>
    </row>
    <row r="685" spans="1:4" ht="12" customHeight="1">
      <c r="A685" s="63"/>
      <c r="B685" s="65"/>
      <c r="C685" s="93"/>
      <c r="D685" s="65"/>
    </row>
    <row r="686" spans="1:4" ht="12" customHeight="1">
      <c r="A686" s="68"/>
      <c r="B686" s="69" t="s">
        <v>652</v>
      </c>
      <c r="C686" s="90">
        <f>SUMIF($A682:$A685,"加",C682:C685)-SUMIF($A682:$A685,"减",C682:C685)</f>
        <v>0</v>
      </c>
      <c r="D686" s="69"/>
    </row>
    <row r="687" spans="1:4" ht="12" customHeight="1">
      <c r="C687" s="98"/>
    </row>
    <row r="688" spans="1:4" ht="12" customHeight="1">
      <c r="A688" s="63" t="s">
        <v>113</v>
      </c>
      <c r="B688" s="66" t="s">
        <v>142</v>
      </c>
      <c r="C688" s="99">
        <f>SUMIF(现辅助!$C$1:$C$499,$B688,现辅助!$D$1:$D$499)</f>
        <v>0</v>
      </c>
      <c r="D688" s="65"/>
    </row>
    <row r="689" spans="1:4" ht="12" customHeight="1">
      <c r="A689" s="63" t="s">
        <v>113</v>
      </c>
      <c r="B689" s="66" t="s">
        <v>330</v>
      </c>
      <c r="C689" s="99">
        <f>SUMIF(现辅助!$C$1:$C$499,$B689,现辅助!$D$1:$D$499)</f>
        <v>0</v>
      </c>
      <c r="D689" s="65"/>
    </row>
    <row r="690" spans="1:4" ht="12" customHeight="1">
      <c r="A690" s="63" t="s">
        <v>113</v>
      </c>
      <c r="B690" s="65" t="s">
        <v>392</v>
      </c>
      <c r="C690" s="99">
        <f>SUMIF(现辅助!$C$1:$C$499,$B690,现辅助!$D$1:$D$499)</f>
        <v>0</v>
      </c>
      <c r="D690" s="65"/>
    </row>
    <row r="691" spans="1:4" ht="12" customHeight="1">
      <c r="A691" s="63" t="s">
        <v>113</v>
      </c>
      <c r="B691" s="65" t="s">
        <v>563</v>
      </c>
      <c r="C691" s="99">
        <f>SUMIF(现辅助!$C$1:$C$499,$B691,现辅助!$D$1:$D$499)</f>
        <v>0</v>
      </c>
      <c r="D691" s="65"/>
    </row>
    <row r="692" spans="1:4" ht="12" customHeight="1">
      <c r="A692" s="63" t="s">
        <v>113</v>
      </c>
      <c r="B692" s="65" t="s">
        <v>362</v>
      </c>
      <c r="C692" s="99">
        <f>SUMIF(现辅助!$C$1:$C$499,$B692,现辅助!$D$1:$D$499)</f>
        <v>0</v>
      </c>
      <c r="D692" s="65"/>
    </row>
    <row r="693" spans="1:4" ht="12" customHeight="1">
      <c r="A693" s="63"/>
      <c r="B693" s="65"/>
      <c r="C693" s="93"/>
      <c r="D693" s="65"/>
    </row>
    <row r="694" spans="1:4" ht="12" customHeight="1">
      <c r="A694" s="68"/>
      <c r="B694" s="69" t="s">
        <v>653</v>
      </c>
      <c r="C694" s="90">
        <f>SUMIF($A688:$A693,"加",C688:C693)-SUMIF($A688:$A693,"减",C688:C693)</f>
        <v>0</v>
      </c>
      <c r="D694" s="69"/>
    </row>
    <row r="695" spans="1:4" ht="12" customHeight="1">
      <c r="C695" s="98"/>
    </row>
    <row r="696" spans="1:4" ht="12" customHeight="1">
      <c r="A696" s="63" t="s">
        <v>110</v>
      </c>
      <c r="B696" s="65" t="s">
        <v>576</v>
      </c>
      <c r="C696" s="99">
        <f>SUMIF(现辅助!$C$1:$C$499,$B696,现辅助!$D$1:$D$499)</f>
        <v>0</v>
      </c>
      <c r="D696" s="65"/>
    </row>
    <row r="697" spans="1:4" ht="12" customHeight="1">
      <c r="A697" s="63" t="s">
        <v>110</v>
      </c>
      <c r="B697" s="65" t="s">
        <v>627</v>
      </c>
      <c r="C697" s="99">
        <f>SUMIF(现辅助!$C$1:$C$499,$B697,现辅助!$D$1:$D$499)</f>
        <v>0</v>
      </c>
      <c r="D697" s="65"/>
    </row>
    <row r="698" spans="1:4" ht="12" customHeight="1">
      <c r="A698" s="63"/>
      <c r="B698" s="65"/>
      <c r="C698" s="93"/>
      <c r="D698" s="65"/>
    </row>
    <row r="699" spans="1:4" ht="12" customHeight="1">
      <c r="A699" s="68"/>
      <c r="B699" s="69" t="s">
        <v>654</v>
      </c>
      <c r="C699" s="90">
        <f>SUMIF($A696:$A698,"加",C696:C698)-SUMIF($A696:$A698,"减",C696:C698)</f>
        <v>0</v>
      </c>
      <c r="D699" s="69"/>
    </row>
    <row r="700" spans="1:4" ht="12" customHeight="1">
      <c r="C700" s="98"/>
    </row>
    <row r="701" spans="1:4" ht="12" customHeight="1">
      <c r="A701" s="63" t="s">
        <v>113</v>
      </c>
      <c r="B701" s="65" t="s">
        <v>370</v>
      </c>
      <c r="C701" s="99">
        <f>SUMIF(现辅助!$C$1:$C$499,$B701,现辅助!$D$1:$D$499)</f>
        <v>0</v>
      </c>
      <c r="D701" s="65"/>
    </row>
    <row r="702" spans="1:4" ht="12" customHeight="1">
      <c r="A702" s="63" t="s">
        <v>113</v>
      </c>
      <c r="B702" s="65" t="s">
        <v>315</v>
      </c>
      <c r="C702" s="99">
        <f>SUMIF(现辅助!$C$1:$C$499,$B702,现辅助!$D$1:$D$499)</f>
        <v>0</v>
      </c>
      <c r="D702" s="65"/>
    </row>
    <row r="703" spans="1:4" ht="12" customHeight="1">
      <c r="A703" s="63" t="s">
        <v>113</v>
      </c>
      <c r="B703" s="65" t="s">
        <v>322</v>
      </c>
      <c r="C703" s="99">
        <f>SUMIF(现辅助!$C$1:$C$499,$B703,现辅助!$D$1:$D$499)</f>
        <v>0</v>
      </c>
      <c r="D703" s="65"/>
    </row>
    <row r="704" spans="1:4" ht="12" customHeight="1">
      <c r="A704" s="63" t="s">
        <v>113</v>
      </c>
      <c r="B704" s="65" t="s">
        <v>372</v>
      </c>
      <c r="C704" s="99">
        <f>SUMIF(现辅助!$C$1:$C$499,$B704,现辅助!$D$1:$D$499)</f>
        <v>0</v>
      </c>
      <c r="D704" s="65"/>
    </row>
    <row r="705" spans="1:4" ht="12" customHeight="1">
      <c r="A705" s="63" t="s">
        <v>113</v>
      </c>
      <c r="B705" s="65" t="s">
        <v>328</v>
      </c>
      <c r="C705" s="99">
        <f>SUMIF(现辅助!$C$1:$C$499,$B705,现辅助!$D$1:$D$499)</f>
        <v>0</v>
      </c>
      <c r="D705" s="65"/>
    </row>
    <row r="706" spans="1:4" ht="12" customHeight="1">
      <c r="A706" s="63" t="s">
        <v>113</v>
      </c>
      <c r="B706" s="65" t="s">
        <v>373</v>
      </c>
      <c r="C706" s="99">
        <f>SUMIF(现辅助!$C$1:$C$499,$B706,现辅助!$D$1:$D$499)</f>
        <v>0</v>
      </c>
      <c r="D706" s="65"/>
    </row>
    <row r="707" spans="1:4" ht="12" customHeight="1">
      <c r="A707" s="63" t="s">
        <v>113</v>
      </c>
      <c r="B707" s="65" t="s">
        <v>331</v>
      </c>
      <c r="C707" s="99">
        <f>SUMIF(现辅助!$C$1:$C$499,$B707,现辅助!$D$1:$D$499)</f>
        <v>0</v>
      </c>
      <c r="D707" s="65"/>
    </row>
    <row r="708" spans="1:4" ht="12" customHeight="1">
      <c r="A708" s="63" t="s">
        <v>113</v>
      </c>
      <c r="B708" s="65" t="s">
        <v>374</v>
      </c>
      <c r="C708" s="99">
        <f>SUMIF(现辅助!$C$1:$C$499,$B708,现辅助!$D$1:$D$499)</f>
        <v>0</v>
      </c>
      <c r="D708" s="65"/>
    </row>
    <row r="709" spans="1:4" ht="12" customHeight="1">
      <c r="A709" s="63" t="s">
        <v>113</v>
      </c>
      <c r="B709" s="65" t="s">
        <v>335</v>
      </c>
      <c r="C709" s="99">
        <f>SUMIF(现辅助!$C$1:$C$499,$B709,现辅助!$D$1:$D$499)</f>
        <v>0</v>
      </c>
      <c r="D709" s="65"/>
    </row>
    <row r="710" spans="1:4" ht="12" customHeight="1">
      <c r="A710" s="63" t="s">
        <v>113</v>
      </c>
      <c r="B710" s="65" t="s">
        <v>375</v>
      </c>
      <c r="C710" s="99">
        <f>SUMIF(现辅助!$C$1:$C$499,$B710,现辅助!$D$1:$D$499)</f>
        <v>0</v>
      </c>
      <c r="D710" s="65"/>
    </row>
    <row r="711" spans="1:4" ht="12" customHeight="1">
      <c r="A711" s="63" t="s">
        <v>113</v>
      </c>
      <c r="B711" s="65" t="s">
        <v>342</v>
      </c>
      <c r="C711" s="99">
        <f>SUMIF(现辅助!$C$1:$C$499,$B711,现辅助!$D$1:$D$499)</f>
        <v>0</v>
      </c>
      <c r="D711" s="65"/>
    </row>
    <row r="712" spans="1:4" ht="12" customHeight="1">
      <c r="A712" s="63" t="s">
        <v>113</v>
      </c>
      <c r="B712" s="65" t="s">
        <v>376</v>
      </c>
      <c r="C712" s="99">
        <f>SUMIF(现辅助!$C$1:$C$499,$B712,现辅助!$D$1:$D$499)</f>
        <v>0</v>
      </c>
      <c r="D712" s="65"/>
    </row>
    <row r="713" spans="1:4" ht="12" customHeight="1">
      <c r="A713" s="63" t="s">
        <v>113</v>
      </c>
      <c r="B713" s="65" t="s">
        <v>348</v>
      </c>
      <c r="C713" s="99">
        <f>SUMIF(现辅助!$C$1:$C$499,$B713,现辅助!$D$1:$D$499)</f>
        <v>0</v>
      </c>
      <c r="D713" s="65"/>
    </row>
    <row r="714" spans="1:4" ht="12" customHeight="1">
      <c r="A714" s="63" t="s">
        <v>113</v>
      </c>
      <c r="B714" s="65" t="s">
        <v>509</v>
      </c>
      <c r="C714" s="99">
        <f>SUMIF(现辅助!$C$1:$C$499,$B714,现辅助!$D$1:$D$499)</f>
        <v>0</v>
      </c>
      <c r="D714" s="65"/>
    </row>
    <row r="715" spans="1:4" ht="12" customHeight="1">
      <c r="A715" s="63" t="s">
        <v>113</v>
      </c>
      <c r="B715" s="65" t="s">
        <v>349</v>
      </c>
      <c r="C715" s="99">
        <f>SUMIF(现辅助!$C$1:$C$499,$B715,现辅助!$D$1:$D$499)</f>
        <v>0</v>
      </c>
      <c r="D715" s="65"/>
    </row>
    <row r="716" spans="1:4" ht="12" customHeight="1">
      <c r="A716" s="63" t="s">
        <v>113</v>
      </c>
      <c r="B716" s="65" t="s">
        <v>377</v>
      </c>
      <c r="C716" s="99">
        <f>SUMIF(现辅助!$C$1:$C$499,$B716,现辅助!$D$1:$D$499)</f>
        <v>0</v>
      </c>
      <c r="D716" s="65"/>
    </row>
    <row r="717" spans="1:4" ht="12" customHeight="1">
      <c r="A717" s="63"/>
      <c r="B717" s="65"/>
      <c r="C717" s="93"/>
      <c r="D717" s="65"/>
    </row>
    <row r="718" spans="1:4" ht="12" customHeight="1">
      <c r="A718" s="68"/>
      <c r="B718" s="69" t="s">
        <v>655</v>
      </c>
      <c r="C718" s="90">
        <f>SUMIF($A701:$A717,"加",C701:C717)-SUMIF($A701:$A717,"减",C701:C717)</f>
        <v>0</v>
      </c>
      <c r="D718" s="69"/>
    </row>
    <row r="719" spans="1:4" ht="12" customHeight="1">
      <c r="C719" s="98"/>
    </row>
    <row r="720" spans="1:4" ht="12" customHeight="1">
      <c r="A720" s="63" t="s">
        <v>110</v>
      </c>
      <c r="B720" s="65" t="s">
        <v>252</v>
      </c>
      <c r="C720" s="99">
        <f>SUMIF(现辅助!$C$1:$C$499,$B720,现辅助!$D$1:$D$499)</f>
        <v>0</v>
      </c>
      <c r="D720" s="65"/>
    </row>
    <row r="721" spans="1:4" ht="12" customHeight="1">
      <c r="A721" s="63"/>
      <c r="B721" s="65"/>
      <c r="C721" s="93"/>
      <c r="D721" s="65"/>
    </row>
    <row r="722" spans="1:4" ht="12" customHeight="1">
      <c r="A722" s="68"/>
      <c r="B722" s="69" t="s">
        <v>656</v>
      </c>
      <c r="C722" s="90">
        <f>SUMIF($A720:$A721,"加",C720:C721)-SUMIF($A720:$A721,"减",C720:C721)</f>
        <v>0</v>
      </c>
      <c r="D722" s="69"/>
    </row>
    <row r="723" spans="1:4" ht="12" customHeight="1">
      <c r="C723" s="98"/>
    </row>
    <row r="724" spans="1:4" ht="12" customHeight="1">
      <c r="A724" s="63" t="s">
        <v>110</v>
      </c>
      <c r="B724" s="65" t="s">
        <v>255</v>
      </c>
      <c r="C724" s="99">
        <f>SUMIF(现辅助!$C$1:$C$499,$B724,现辅助!$D$1:$D$499)</f>
        <v>0</v>
      </c>
      <c r="D724" s="65"/>
    </row>
    <row r="725" spans="1:4" ht="12" customHeight="1">
      <c r="A725" s="63" t="s">
        <v>113</v>
      </c>
      <c r="B725" s="65" t="s">
        <v>256</v>
      </c>
      <c r="C725" s="99">
        <f>SUMIF(现辅助!$C$1:$C$499,$B725,现辅助!$D$1:$D$499)</f>
        <v>0</v>
      </c>
      <c r="D725" s="65"/>
    </row>
    <row r="726" spans="1:4" ht="12" customHeight="1">
      <c r="A726" s="63"/>
      <c r="B726" s="65"/>
      <c r="C726" s="93"/>
      <c r="D726" s="65"/>
    </row>
    <row r="727" spans="1:4" ht="12" customHeight="1">
      <c r="A727" s="68"/>
      <c r="B727" s="69" t="s">
        <v>657</v>
      </c>
      <c r="C727" s="90">
        <f>SUMIF($A724:$A726,"加",C724:C726)-SUMIF($A724:$A726,"减",C724:C726)</f>
        <v>0</v>
      </c>
      <c r="D727" s="69"/>
    </row>
    <row r="728" spans="1:4" ht="12" customHeight="1">
      <c r="C728" s="98"/>
    </row>
    <row r="729" spans="1:4" ht="12" customHeight="1">
      <c r="A729" s="63" t="s">
        <v>110</v>
      </c>
      <c r="B729" s="65" t="s">
        <v>200</v>
      </c>
      <c r="C729" s="99">
        <f>SUMIF(现辅助!$C$1:$C$499,$B729,现辅助!$D$1:$D$499)</f>
        <v>0</v>
      </c>
      <c r="D729" s="65"/>
    </row>
    <row r="730" spans="1:4" ht="12" customHeight="1">
      <c r="A730" s="63" t="s">
        <v>110</v>
      </c>
      <c r="B730" s="65" t="s">
        <v>201</v>
      </c>
      <c r="C730" s="99">
        <f>SUMIF(现辅助!$C$1:$C$499,$B730,现辅助!$D$1:$D$499)</f>
        <v>0</v>
      </c>
      <c r="D730" s="65"/>
    </row>
    <row r="731" spans="1:4" ht="12" customHeight="1">
      <c r="A731" s="63" t="s">
        <v>113</v>
      </c>
      <c r="B731" s="65" t="s">
        <v>228</v>
      </c>
      <c r="C731" s="99">
        <f>SUMIF(现辅助!$C$1:$C$499,$B731,现辅助!$D$1:$D$499)</f>
        <v>0</v>
      </c>
      <c r="D731" s="65"/>
    </row>
    <row r="732" spans="1:4" ht="12" customHeight="1">
      <c r="A732" s="63" t="s">
        <v>113</v>
      </c>
      <c r="B732" s="65" t="s">
        <v>429</v>
      </c>
      <c r="C732" s="99">
        <f>SUMIF(现辅助!$C$1:$C$499,$B732,现辅助!$D$1:$D$499)</f>
        <v>0</v>
      </c>
      <c r="D732" s="65"/>
    </row>
    <row r="733" spans="1:4" ht="12" customHeight="1">
      <c r="A733" s="63" t="s">
        <v>113</v>
      </c>
      <c r="B733" s="65" t="s">
        <v>647</v>
      </c>
      <c r="C733" s="99">
        <f>SUMIF(现辅助!$C$1:$C$499,$B733,现辅助!$D$1:$D$499)</f>
        <v>0</v>
      </c>
      <c r="D733" s="65"/>
    </row>
    <row r="734" spans="1:4" ht="12" customHeight="1">
      <c r="A734" s="63" t="s">
        <v>113</v>
      </c>
      <c r="B734" s="65" t="s">
        <v>259</v>
      </c>
      <c r="C734" s="99">
        <f>SUMIF(现辅助!$C$1:$C$499,$B734,现辅助!$D$1:$D$499)</f>
        <v>0</v>
      </c>
      <c r="D734" s="65"/>
    </row>
    <row r="735" spans="1:4" ht="12" customHeight="1">
      <c r="A735" s="63" t="s">
        <v>113</v>
      </c>
      <c r="B735" s="65" t="s">
        <v>430</v>
      </c>
      <c r="C735" s="99">
        <f>SUMIF(现辅助!$C$1:$C$499,$B735,现辅助!$D$1:$D$499)</f>
        <v>0</v>
      </c>
      <c r="D735" s="65"/>
    </row>
    <row r="736" spans="1:4" ht="12" customHeight="1">
      <c r="A736" s="63" t="s">
        <v>113</v>
      </c>
      <c r="B736" s="65" t="s">
        <v>431</v>
      </c>
      <c r="C736" s="99">
        <f>SUMIF(现辅助!$C$1:$C$499,$B736,现辅助!$D$1:$D$499)</f>
        <v>0</v>
      </c>
      <c r="D736" s="65"/>
    </row>
    <row r="737" spans="1:6" ht="12" customHeight="1">
      <c r="A737" s="63" t="s">
        <v>113</v>
      </c>
      <c r="B737" s="65" t="s">
        <v>241</v>
      </c>
      <c r="C737" s="99">
        <f>SUMIF(现辅助!$C$1:$C$499,$B737,现辅助!$D$1:$D$499)</f>
        <v>0</v>
      </c>
      <c r="D737" s="65"/>
    </row>
    <row r="738" spans="1:6" ht="12" customHeight="1">
      <c r="A738" s="63" t="s">
        <v>113</v>
      </c>
      <c r="B738" s="65" t="s">
        <v>217</v>
      </c>
      <c r="C738" s="99">
        <f>SUMIF(现辅助!$C$1:$C$499,$B738,现辅助!$D$1:$D$499)</f>
        <v>0</v>
      </c>
      <c r="D738" s="65"/>
    </row>
    <row r="739" spans="1:6" ht="12" customHeight="1">
      <c r="A739" s="63" t="s">
        <v>110</v>
      </c>
      <c r="B739" s="65" t="s">
        <v>204</v>
      </c>
      <c r="C739" s="99">
        <f>SUMIF(现辅助!$C$1:$C$499,$B739,现辅助!$D$1:$D$499)</f>
        <v>0</v>
      </c>
      <c r="D739" s="65"/>
      <c r="E739" s="72"/>
      <c r="F739" s="72"/>
    </row>
    <row r="740" spans="1:6" ht="12" customHeight="1">
      <c r="A740" s="63" t="s">
        <v>110</v>
      </c>
      <c r="B740" s="65" t="s">
        <v>205</v>
      </c>
      <c r="C740" s="99">
        <f>SUMIF(现辅助!$C$1:$C$499,$B740,现辅助!$D$1:$D$499)</f>
        <v>0</v>
      </c>
      <c r="D740" s="65"/>
      <c r="E740" s="72"/>
      <c r="F740" s="72"/>
    </row>
    <row r="741" spans="1:6" ht="12" customHeight="1">
      <c r="A741" s="63" t="s">
        <v>110</v>
      </c>
      <c r="B741" s="65" t="s">
        <v>220</v>
      </c>
      <c r="C741" s="99">
        <f>SUMIF(现辅助!$C$1:$C$499,$B741,现辅助!$D$1:$D$499)</f>
        <v>0</v>
      </c>
      <c r="D741" s="65"/>
    </row>
    <row r="742" spans="1:6" ht="12" customHeight="1">
      <c r="A742" s="63" t="s">
        <v>110</v>
      </c>
      <c r="B742" s="65" t="s">
        <v>214</v>
      </c>
      <c r="C742" s="99">
        <f>SUMIF(现辅助!$C$1:$C$499,$B742,现辅助!$D$1:$D$499)</f>
        <v>0</v>
      </c>
      <c r="D742" s="65"/>
    </row>
    <row r="743" spans="1:6" ht="12" customHeight="1">
      <c r="A743" s="63" t="s">
        <v>110</v>
      </c>
      <c r="B743" s="65" t="s">
        <v>215</v>
      </c>
      <c r="C743" s="99">
        <f>SUMIF(现辅助!$C$1:$C$499,$B743,现辅助!$D$1:$D$499)</f>
        <v>0</v>
      </c>
      <c r="D743" s="65"/>
    </row>
    <row r="744" spans="1:6" ht="12" customHeight="1">
      <c r="A744" s="63"/>
      <c r="B744" s="65"/>
      <c r="C744" s="103"/>
      <c r="D744" s="65"/>
    </row>
    <row r="745" spans="1:6" ht="12" customHeight="1">
      <c r="A745" s="63"/>
      <c r="B745" s="65"/>
      <c r="C745" s="103"/>
      <c r="D745" s="65"/>
    </row>
    <row r="746" spans="1:6" ht="12" customHeight="1">
      <c r="A746" s="63"/>
      <c r="B746" s="65"/>
      <c r="C746" s="93"/>
      <c r="D746" s="65"/>
    </row>
    <row r="747" spans="1:6" ht="12" customHeight="1">
      <c r="A747" s="68"/>
      <c r="B747" s="69" t="s">
        <v>658</v>
      </c>
      <c r="C747" s="90">
        <f>SUMIF($A729:$A746,"加",C729:C746)-SUMIF($A729:$A746,"减",C729:C746)</f>
        <v>0</v>
      </c>
      <c r="D747" s="69"/>
    </row>
    <row r="748" spans="1:6" ht="12" customHeight="1">
      <c r="C748" s="98"/>
    </row>
    <row r="749" spans="1:6" ht="12" customHeight="1">
      <c r="A749" s="63" t="s">
        <v>110</v>
      </c>
      <c r="B749" s="65" t="s">
        <v>157</v>
      </c>
      <c r="C749" s="99">
        <f>SUMIF(现辅助!$C$1:$C$499,$B749,现辅助!$D$1:$D$499)</f>
        <v>0</v>
      </c>
      <c r="D749" s="65"/>
      <c r="E749" s="72"/>
      <c r="F749" s="72"/>
    </row>
    <row r="750" spans="1:6" ht="12" customHeight="1">
      <c r="A750" s="63" t="s">
        <v>110</v>
      </c>
      <c r="B750" s="66" t="s">
        <v>194</v>
      </c>
      <c r="C750" s="99">
        <f>SUMIF(现辅助!$C$1:$C$499,$B750,现辅助!$D$1:$D$499)</f>
        <v>0</v>
      </c>
      <c r="D750" s="65"/>
      <c r="E750" s="72"/>
      <c r="F750" s="72"/>
    </row>
    <row r="751" spans="1:6" ht="12" customHeight="1">
      <c r="A751" s="63" t="s">
        <v>110</v>
      </c>
      <c r="B751" s="66" t="s">
        <v>195</v>
      </c>
      <c r="C751" s="99">
        <f>SUMIF(现辅助!$C$1:$C$499,$B751,现辅助!$D$1:$D$499)</f>
        <v>0</v>
      </c>
      <c r="D751" s="65"/>
      <c r="E751" s="72"/>
      <c r="F751" s="72"/>
    </row>
    <row r="752" spans="1:6" ht="12" customHeight="1">
      <c r="A752" s="63" t="s">
        <v>110</v>
      </c>
      <c r="B752" s="66" t="s">
        <v>112</v>
      </c>
      <c r="C752" s="99">
        <f>SUMIF(现辅助!$C$1:$C$499,$B752,现辅助!$D$1:$D$499)</f>
        <v>0</v>
      </c>
      <c r="D752" s="65"/>
      <c r="E752" s="72"/>
      <c r="F752" s="72"/>
    </row>
    <row r="753" spans="1:6" ht="12" customHeight="1">
      <c r="A753" s="63" t="s">
        <v>110</v>
      </c>
      <c r="B753" s="66" t="s">
        <v>196</v>
      </c>
      <c r="C753" s="99">
        <f>SUMIF(现辅助!$C$1:$C$499,$B753,现辅助!$D$1:$D$499)</f>
        <v>0</v>
      </c>
      <c r="D753" s="65"/>
      <c r="E753" s="72"/>
      <c r="F753" s="72"/>
    </row>
    <row r="754" spans="1:6" ht="12" customHeight="1">
      <c r="A754" s="63" t="s">
        <v>110</v>
      </c>
      <c r="B754" s="66" t="s">
        <v>116</v>
      </c>
      <c r="C754" s="99">
        <f>SUMIF(现辅助!$C$1:$C$499,$B754,现辅助!$D$1:$D$499)</f>
        <v>0</v>
      </c>
      <c r="D754" s="65"/>
      <c r="E754" s="72"/>
      <c r="F754" s="72"/>
    </row>
    <row r="755" spans="1:6" ht="12" customHeight="1">
      <c r="A755" s="63" t="s">
        <v>110</v>
      </c>
      <c r="B755" s="66" t="s">
        <v>119</v>
      </c>
      <c r="C755" s="99">
        <f>SUMIF(现辅助!$C$1:$C$499,$B755,现辅助!$D$1:$D$499)</f>
        <v>0</v>
      </c>
      <c r="D755" s="65"/>
      <c r="E755" s="72"/>
      <c r="F755" s="72"/>
    </row>
    <row r="756" spans="1:6" ht="12" customHeight="1">
      <c r="A756" s="63" t="s">
        <v>110</v>
      </c>
      <c r="B756" s="65" t="s">
        <v>197</v>
      </c>
      <c r="C756" s="99">
        <f>SUMIF(现辅助!$C$1:$C$499,$B756,现辅助!$D$1:$D$499)</f>
        <v>0</v>
      </c>
      <c r="D756" s="65"/>
      <c r="E756" s="72"/>
      <c r="F756" s="72"/>
    </row>
    <row r="757" spans="1:6" ht="12" customHeight="1">
      <c r="A757" s="63" t="s">
        <v>110</v>
      </c>
      <c r="B757" s="65" t="s">
        <v>264</v>
      </c>
      <c r="C757" s="99">
        <f>SUMIF(现辅助!$C$1:$C$499,$B757,现辅助!$D$1:$D$499)</f>
        <v>0</v>
      </c>
      <c r="D757" s="65"/>
      <c r="E757" s="72"/>
      <c r="F757" s="72"/>
    </row>
    <row r="758" spans="1:6" ht="12" customHeight="1">
      <c r="A758" s="63" t="s">
        <v>110</v>
      </c>
      <c r="B758" s="65" t="s">
        <v>271</v>
      </c>
      <c r="C758" s="99">
        <f>SUMIF(现辅助!$C$1:$C$499,$B758,现辅助!$D$1:$D$499)</f>
        <v>0</v>
      </c>
      <c r="D758" s="65"/>
      <c r="E758" s="72"/>
      <c r="F758" s="72"/>
    </row>
    <row r="759" spans="1:6" ht="12" customHeight="1">
      <c r="A759" s="63" t="s">
        <v>110</v>
      </c>
      <c r="B759" s="65" t="s">
        <v>152</v>
      </c>
      <c r="C759" s="99">
        <f>SUMIF(现辅助!$C$1:$C$499,$B759,现辅助!$D$1:$D$499)</f>
        <v>0</v>
      </c>
      <c r="D759" s="65"/>
      <c r="E759" s="72"/>
      <c r="F759" s="72"/>
    </row>
    <row r="760" spans="1:6" ht="12" customHeight="1">
      <c r="A760" s="63" t="s">
        <v>110</v>
      </c>
      <c r="B760" s="65" t="s">
        <v>146</v>
      </c>
      <c r="C760" s="99">
        <f>SUMIF(现辅助!$C$1:$C$499,$B760,现辅助!$D$1:$D$499)</f>
        <v>0</v>
      </c>
      <c r="D760" s="65"/>
      <c r="E760" s="72"/>
      <c r="F760" s="72"/>
    </row>
    <row r="761" spans="1:6" ht="12" customHeight="1">
      <c r="A761" s="63" t="s">
        <v>113</v>
      </c>
      <c r="B761" s="65" t="s">
        <v>292</v>
      </c>
      <c r="C761" s="99">
        <f>SUMIF(现辅助!$C$1:$C$499,$B761,现辅助!$D$1:$D$499)</f>
        <v>0</v>
      </c>
      <c r="D761" s="65"/>
      <c r="E761" s="72"/>
      <c r="F761" s="72"/>
    </row>
    <row r="762" spans="1:6" ht="12" customHeight="1">
      <c r="A762" s="63" t="s">
        <v>110</v>
      </c>
      <c r="B762" s="65" t="s">
        <v>173</v>
      </c>
      <c r="C762" s="99">
        <f>SUMIF(现辅助!$C$1:$C$499,$B762,现辅助!$D$1:$D$499)</f>
        <v>0</v>
      </c>
      <c r="D762" s="65"/>
      <c r="E762" s="72"/>
      <c r="F762" s="72"/>
    </row>
    <row r="763" spans="1:6" ht="12" customHeight="1">
      <c r="A763" s="63" t="s">
        <v>113</v>
      </c>
      <c r="B763" s="65" t="s">
        <v>293</v>
      </c>
      <c r="C763" s="99">
        <f>SUMIF(现辅助!$C$1:$C$499,$B763,现辅助!$D$1:$D$499)</f>
        <v>0</v>
      </c>
      <c r="D763" s="65"/>
      <c r="E763" s="72"/>
      <c r="F763" s="72"/>
    </row>
    <row r="764" spans="1:6" ht="12" customHeight="1">
      <c r="A764" s="63" t="s">
        <v>110</v>
      </c>
      <c r="B764" s="65" t="s">
        <v>175</v>
      </c>
      <c r="C764" s="99">
        <f>SUMIF(现辅助!$C$1:$C$499,$B764,现辅助!$D$1:$D$499)</f>
        <v>0</v>
      </c>
      <c r="D764" s="65"/>
      <c r="E764" s="72"/>
      <c r="F764" s="72"/>
    </row>
    <row r="765" spans="1:6" ht="12" customHeight="1">
      <c r="A765" s="63" t="s">
        <v>113</v>
      </c>
      <c r="B765" s="65" t="s">
        <v>295</v>
      </c>
      <c r="C765" s="99">
        <f>SUMIF(现辅助!$C$1:$C$499,$B765,现辅助!$D$1:$D$499)</f>
        <v>0</v>
      </c>
      <c r="D765" s="65"/>
      <c r="E765" s="72"/>
      <c r="F765" s="72"/>
    </row>
    <row r="766" spans="1:6" ht="12" customHeight="1">
      <c r="A766" s="63" t="s">
        <v>110</v>
      </c>
      <c r="B766" s="65" t="s">
        <v>177</v>
      </c>
      <c r="C766" s="99">
        <f>SUMIF(现辅助!$C$1:$C$499,$B766,现辅助!$D$1:$D$499)</f>
        <v>0</v>
      </c>
      <c r="D766" s="65"/>
      <c r="E766" s="72"/>
      <c r="F766" s="72"/>
    </row>
    <row r="767" spans="1:6" ht="12" customHeight="1">
      <c r="A767" s="63" t="s">
        <v>110</v>
      </c>
      <c r="B767" s="65" t="s">
        <v>165</v>
      </c>
      <c r="C767" s="99">
        <f>SUMIF(现辅助!$C$1:$C$499,$B767,现辅助!$D$1:$D$499)</f>
        <v>0</v>
      </c>
      <c r="D767" s="65"/>
      <c r="E767" s="72"/>
      <c r="F767" s="72"/>
    </row>
    <row r="768" spans="1:6" ht="12" customHeight="1">
      <c r="A768" s="63" t="s">
        <v>113</v>
      </c>
      <c r="B768" s="65" t="s">
        <v>298</v>
      </c>
      <c r="C768" s="99">
        <f>SUMIF(现辅助!$C$1:$C$499,$B768,现辅助!$D$1:$D$499)</f>
        <v>0</v>
      </c>
      <c r="D768" s="65"/>
      <c r="E768" s="72"/>
      <c r="F768" s="72"/>
    </row>
    <row r="769" spans="1:6" ht="12" customHeight="1">
      <c r="A769" s="63" t="s">
        <v>110</v>
      </c>
      <c r="B769" s="65" t="s">
        <v>181</v>
      </c>
      <c r="C769" s="99">
        <f>SUMIF(现辅助!$C$1:$C$499,$B769,现辅助!$D$1:$D$499)</f>
        <v>0</v>
      </c>
      <c r="D769" s="65"/>
      <c r="E769" s="72"/>
      <c r="F769" s="72"/>
    </row>
    <row r="770" spans="1:6" ht="12" customHeight="1">
      <c r="A770" s="63" t="s">
        <v>113</v>
      </c>
      <c r="B770" s="65" t="s">
        <v>296</v>
      </c>
      <c r="C770" s="99">
        <f>SUMIF(现辅助!$C$1:$C$499,$B770,现辅助!$D$1:$D$499)</f>
        <v>0</v>
      </c>
      <c r="D770" s="65"/>
      <c r="E770" s="72"/>
      <c r="F770" s="72"/>
    </row>
    <row r="771" spans="1:6" ht="12" customHeight="1">
      <c r="A771" s="63" t="s">
        <v>110</v>
      </c>
      <c r="B771" s="65" t="s">
        <v>179</v>
      </c>
      <c r="C771" s="99">
        <f>SUMIF(现辅助!$C$1:$C$499,$B771,现辅助!$D$1:$D$499)</f>
        <v>0</v>
      </c>
      <c r="D771" s="65"/>
      <c r="E771" s="72"/>
      <c r="F771" s="72"/>
    </row>
    <row r="772" spans="1:6" ht="12" customHeight="1">
      <c r="A772" s="63" t="s">
        <v>110</v>
      </c>
      <c r="B772" s="65" t="s">
        <v>120</v>
      </c>
      <c r="C772" s="99">
        <f>SUMIF(现辅助!$C$1:$C$499,$B772,现辅助!$D$1:$D$499)</f>
        <v>0</v>
      </c>
      <c r="D772" s="65"/>
      <c r="E772" s="72"/>
      <c r="F772" s="72"/>
    </row>
    <row r="773" spans="1:6" ht="12" customHeight="1">
      <c r="A773" s="63" t="s">
        <v>110</v>
      </c>
      <c r="B773" s="66" t="s">
        <v>249</v>
      </c>
      <c r="C773" s="99">
        <f>SUMIF(现辅助!$C$1:$C$499,$B773,现辅助!$D$1:$D$499)</f>
        <v>0</v>
      </c>
      <c r="D773" s="65"/>
      <c r="E773" s="72"/>
      <c r="F773" s="72"/>
    </row>
    <row r="774" spans="1:6" ht="12" customHeight="1">
      <c r="A774" s="63" t="s">
        <v>110</v>
      </c>
      <c r="B774" s="66" t="s">
        <v>250</v>
      </c>
      <c r="C774" s="99">
        <f>SUMIF(现辅助!$C$1:$C$499,$B774,现辅助!$D$1:$D$499)</f>
        <v>0</v>
      </c>
      <c r="D774" s="65"/>
      <c r="E774" s="72"/>
      <c r="F774" s="72"/>
    </row>
    <row r="775" spans="1:6" ht="12" customHeight="1">
      <c r="A775" s="63" t="s">
        <v>110</v>
      </c>
      <c r="B775" s="65" t="s">
        <v>278</v>
      </c>
      <c r="C775" s="99">
        <f>SUMIF(现辅助!$C$1:$C$499,$B775,现辅助!$D$1:$D$499)</f>
        <v>0</v>
      </c>
      <c r="D775" s="65"/>
      <c r="E775" s="72"/>
      <c r="F775" s="72"/>
    </row>
    <row r="776" spans="1:6" ht="12" customHeight="1">
      <c r="A776" s="63" t="s">
        <v>110</v>
      </c>
      <c r="B776" s="65" t="s">
        <v>659</v>
      </c>
      <c r="C776" s="99">
        <f>SUMIF(现辅助!$C$1:$C$499,$B776,现辅助!$D$1:$D$499)</f>
        <v>0</v>
      </c>
      <c r="D776" s="65"/>
      <c r="E776" s="72"/>
      <c r="F776" s="72"/>
    </row>
    <row r="777" spans="1:6" ht="12" customHeight="1">
      <c r="A777" s="63" t="s">
        <v>110</v>
      </c>
      <c r="B777" s="65" t="s">
        <v>304</v>
      </c>
      <c r="C777" s="99">
        <f>SUMIF(现辅助!$C$1:$C$499,$B777,现辅助!$D$1:$D$499)</f>
        <v>0</v>
      </c>
      <c r="D777" s="65"/>
      <c r="E777" s="72"/>
      <c r="F777" s="72"/>
    </row>
    <row r="778" spans="1:6" ht="12" customHeight="1">
      <c r="A778" s="63" t="s">
        <v>110</v>
      </c>
      <c r="B778" s="65" t="s">
        <v>126</v>
      </c>
      <c r="C778" s="99">
        <f>SUMIF(现辅助!$C$1:$C$499,$B778,现辅助!$D$1:$D$499)</f>
        <v>0</v>
      </c>
      <c r="D778" s="65"/>
      <c r="E778" s="72"/>
      <c r="F778" s="72"/>
    </row>
    <row r="779" spans="1:6" ht="12" customHeight="1">
      <c r="A779" s="63" t="s">
        <v>110</v>
      </c>
      <c r="B779" s="65" t="s">
        <v>127</v>
      </c>
      <c r="C779" s="99">
        <f>SUMIF(现辅助!$C$1:$C$499,$B779,现辅助!$D$1:$D$499)</f>
        <v>0</v>
      </c>
      <c r="D779" s="65"/>
      <c r="E779" s="72"/>
      <c r="F779" s="72"/>
    </row>
    <row r="780" spans="1:6" ht="12" customHeight="1">
      <c r="A780" s="63" t="s">
        <v>110</v>
      </c>
      <c r="B780" s="65" t="s">
        <v>121</v>
      </c>
      <c r="C780" s="99">
        <f>SUMIF(现辅助!$C$1:$C$499,$B780,现辅助!$D$1:$D$499)</f>
        <v>0</v>
      </c>
      <c r="D780" s="65"/>
      <c r="E780" s="72"/>
      <c r="F780" s="72"/>
    </row>
    <row r="781" spans="1:6" ht="12" customHeight="1">
      <c r="A781" s="63" t="s">
        <v>110</v>
      </c>
      <c r="B781" s="66" t="s">
        <v>279</v>
      </c>
      <c r="C781" s="99">
        <f>SUMIF(现辅助!$C$1:$C$499,$B781,现辅助!$D$1:$D$499)</f>
        <v>0</v>
      </c>
      <c r="D781" s="65"/>
      <c r="E781" s="72"/>
      <c r="F781" s="72"/>
    </row>
    <row r="782" spans="1:6" ht="12" customHeight="1">
      <c r="A782" s="63" t="s">
        <v>110</v>
      </c>
      <c r="B782" s="66" t="s">
        <v>660</v>
      </c>
      <c r="C782" s="99">
        <f>SUMIF(现辅助!$C$1:$C$499,$B782,现辅助!$D$1:$D$499)</f>
        <v>0</v>
      </c>
      <c r="D782" s="65"/>
      <c r="E782" s="72"/>
      <c r="F782" s="72"/>
    </row>
    <row r="783" spans="1:6" ht="12" customHeight="1">
      <c r="A783" s="63" t="s">
        <v>110</v>
      </c>
      <c r="B783" s="65" t="s">
        <v>115</v>
      </c>
      <c r="C783" s="99">
        <f>SUMIF(现辅助!$C$1:$C$499,$B783,现辅助!$D$1:$D$499)</f>
        <v>0</v>
      </c>
      <c r="D783" s="65"/>
      <c r="E783" s="72"/>
      <c r="F783" s="72"/>
    </row>
    <row r="784" spans="1:6" ht="12" customHeight="1">
      <c r="A784" s="63" t="s">
        <v>110</v>
      </c>
      <c r="B784" s="65" t="s">
        <v>124</v>
      </c>
      <c r="C784" s="99">
        <f>SUMIF(现辅助!$C$1:$C$499,$B784,现辅助!$D$1:$D$499)</f>
        <v>0</v>
      </c>
      <c r="D784" s="65"/>
      <c r="E784" s="72"/>
      <c r="F784" s="72"/>
    </row>
    <row r="785" spans="1:6" ht="12" customHeight="1">
      <c r="A785" s="63" t="s">
        <v>110</v>
      </c>
      <c r="B785" s="65" t="s">
        <v>199</v>
      </c>
      <c r="C785" s="99">
        <f>SUMIF(现辅助!$C$1:$C$499,$B785,现辅助!$D$1:$D$499)</f>
        <v>0</v>
      </c>
      <c r="D785" s="65"/>
      <c r="E785" s="72"/>
      <c r="F785" s="72"/>
    </row>
    <row r="786" spans="1:6" ht="12" customHeight="1">
      <c r="A786" s="63" t="s">
        <v>110</v>
      </c>
      <c r="B786" s="65" t="s">
        <v>300</v>
      </c>
      <c r="C786" s="99">
        <f>SUMIF(现辅助!$C$1:$C$499,$B786,现辅助!$D$1:$D$499)</f>
        <v>0</v>
      </c>
      <c r="D786" s="65"/>
    </row>
    <row r="787" spans="1:6" ht="12" customHeight="1">
      <c r="A787" s="63" t="s">
        <v>110</v>
      </c>
      <c r="B787" s="65" t="s">
        <v>129</v>
      </c>
      <c r="C787" s="99">
        <f>SUMIF(现辅助!$C$1:$C$499,$B787,现辅助!$D$1:$D$499)</f>
        <v>0</v>
      </c>
      <c r="D787" s="65"/>
    </row>
    <row r="788" spans="1:6" ht="12" customHeight="1">
      <c r="A788" s="63" t="s">
        <v>110</v>
      </c>
      <c r="B788" s="64" t="s">
        <v>125</v>
      </c>
      <c r="C788" s="99">
        <f>SUMIF(现辅助!$C$1:$C$499,$B788,现辅助!$D$1:$D$499)</f>
        <v>0</v>
      </c>
      <c r="D788" s="65"/>
    </row>
    <row r="789" spans="1:6" ht="12" customHeight="1">
      <c r="A789" s="63" t="s">
        <v>110</v>
      </c>
      <c r="B789" s="65" t="s">
        <v>280</v>
      </c>
      <c r="C789" s="99">
        <f>SUMIF(现辅助!$C$1:$C$499,$B789,现辅助!$D$1:$D$499)</f>
        <v>0</v>
      </c>
      <c r="D789" s="65"/>
    </row>
    <row r="790" spans="1:6" ht="12" customHeight="1">
      <c r="A790" s="63" t="s">
        <v>113</v>
      </c>
      <c r="B790" s="65" t="s">
        <v>114</v>
      </c>
      <c r="C790" s="99">
        <f>SUMIF(现辅助!$C$1:$C$499,$B790,现辅助!$D$1:$D$499)</f>
        <v>0</v>
      </c>
      <c r="D790" s="65"/>
    </row>
    <row r="791" spans="1:6" ht="12" customHeight="1">
      <c r="A791" s="63" t="s">
        <v>113</v>
      </c>
      <c r="B791" s="65" t="s">
        <v>122</v>
      </c>
      <c r="C791" s="99">
        <f>SUMIF(现辅助!$C$1:$C$499,$B791,现辅助!$D$1:$D$499)</f>
        <v>0</v>
      </c>
      <c r="D791" s="65"/>
    </row>
    <row r="792" spans="1:6" ht="12" customHeight="1">
      <c r="A792" s="63" t="s">
        <v>113</v>
      </c>
      <c r="B792" s="65" t="s">
        <v>198</v>
      </c>
      <c r="C792" s="99">
        <f>SUMIF(现辅助!$C$1:$C$499,$B792,现辅助!$D$1:$D$499)</f>
        <v>0</v>
      </c>
      <c r="D792" s="65"/>
    </row>
    <row r="793" spans="1:6" ht="12" customHeight="1">
      <c r="A793" s="63" t="s">
        <v>113</v>
      </c>
      <c r="B793" s="65" t="s">
        <v>299</v>
      </c>
      <c r="C793" s="99">
        <f>SUMIF(现辅助!$C$1:$C$499,$B793,现辅助!$D$1:$D$499)</f>
        <v>0</v>
      </c>
      <c r="D793" s="65"/>
    </row>
    <row r="794" spans="1:6" ht="12" customHeight="1">
      <c r="A794" s="63" t="s">
        <v>113</v>
      </c>
      <c r="B794" s="65" t="s">
        <v>123</v>
      </c>
      <c r="C794" s="99">
        <f>SUMIF(现辅助!$C$1:$C$499,$B794,现辅助!$D$1:$D$499)</f>
        <v>0</v>
      </c>
      <c r="D794" s="65"/>
    </row>
    <row r="795" spans="1:6" ht="12" customHeight="1">
      <c r="A795" s="63" t="s">
        <v>113</v>
      </c>
      <c r="B795" s="65" t="s">
        <v>128</v>
      </c>
      <c r="C795" s="99">
        <f>SUMIF(现辅助!$C$1:$C$499,$B795,现辅助!$D$1:$D$499)</f>
        <v>0</v>
      </c>
      <c r="D795" s="65"/>
    </row>
    <row r="796" spans="1:6" ht="12" customHeight="1">
      <c r="A796" s="63" t="s">
        <v>110</v>
      </c>
      <c r="B796" s="66" t="s">
        <v>158</v>
      </c>
      <c r="C796" s="99">
        <f>SUMIF(现辅助!$C$1:$C$499,$B796,现辅助!$D$1:$D$499)</f>
        <v>0</v>
      </c>
      <c r="D796" s="65"/>
    </row>
    <row r="797" spans="1:6" ht="12" customHeight="1">
      <c r="A797" s="63" t="s">
        <v>110</v>
      </c>
      <c r="B797" s="75" t="s">
        <v>282</v>
      </c>
      <c r="C797" s="99">
        <f>SUMIF(现辅助!$C$1:$C$499,$B797,现辅助!$D$1:$D$499)</f>
        <v>0</v>
      </c>
      <c r="D797" s="65"/>
    </row>
    <row r="798" spans="1:6" ht="12" customHeight="1">
      <c r="A798" s="63" t="s">
        <v>110</v>
      </c>
      <c r="B798" s="66" t="s">
        <v>283</v>
      </c>
      <c r="C798" s="99">
        <f>SUMIF(现辅助!$C$1:$C$499,$B798,现辅助!$D$1:$D$499)</f>
        <v>0</v>
      </c>
      <c r="D798" s="65"/>
    </row>
    <row r="799" spans="1:6" ht="12" customHeight="1">
      <c r="A799" s="63"/>
      <c r="B799" s="66"/>
      <c r="C799" s="103"/>
      <c r="D799" s="65"/>
    </row>
    <row r="800" spans="1:6" ht="12" customHeight="1">
      <c r="A800" s="63"/>
      <c r="B800" s="66"/>
      <c r="C800" s="103"/>
      <c r="D800" s="65"/>
    </row>
    <row r="801" spans="1:4" ht="12" customHeight="1">
      <c r="A801" s="63"/>
      <c r="B801" s="65"/>
      <c r="C801" s="93"/>
      <c r="D801" s="65"/>
    </row>
    <row r="802" spans="1:4" ht="12" customHeight="1">
      <c r="A802" s="68"/>
      <c r="B802" s="69" t="s">
        <v>661</v>
      </c>
      <c r="C802" s="90">
        <f>SUMIF($A749:$A801,"加",C749:C801)-SUMIF($A749:$A801,"减",C749:C801)</f>
        <v>0</v>
      </c>
      <c r="D802" s="69"/>
    </row>
    <row r="803" spans="1:4" ht="12" customHeight="1">
      <c r="C803" s="98"/>
    </row>
    <row r="804" spans="1:4" ht="12" customHeight="1">
      <c r="A804" s="63" t="s">
        <v>110</v>
      </c>
      <c r="B804" s="66" t="s">
        <v>206</v>
      </c>
      <c r="C804" s="99">
        <f>SUMIF(现辅助!$C$1:$C$499,$B804,现辅助!$D$1:$D$499)</f>
        <v>0</v>
      </c>
      <c r="D804" s="65"/>
    </row>
    <row r="805" spans="1:4" ht="12" customHeight="1">
      <c r="A805" s="63" t="s">
        <v>110</v>
      </c>
      <c r="B805" s="66" t="s">
        <v>207</v>
      </c>
      <c r="C805" s="99">
        <f>SUMIF(现辅助!$C$1:$C$499,$B805,现辅助!$D$1:$D$499)</f>
        <v>0</v>
      </c>
      <c r="D805" s="65"/>
    </row>
    <row r="806" spans="1:4" ht="12" customHeight="1">
      <c r="A806" s="63" t="s">
        <v>110</v>
      </c>
      <c r="B806" s="66" t="s">
        <v>208</v>
      </c>
      <c r="C806" s="99">
        <f>SUMIF(现辅助!$C$1:$C$499,$B806,现辅助!$D$1:$D$499)</f>
        <v>0</v>
      </c>
      <c r="D806" s="65"/>
    </row>
    <row r="807" spans="1:4" ht="12" customHeight="1">
      <c r="A807" s="63" t="s">
        <v>110</v>
      </c>
      <c r="B807" s="65" t="s">
        <v>272</v>
      </c>
      <c r="C807" s="99">
        <f>SUMIF(现辅助!$C$1:$C$499,$B807,现辅助!$D$1:$D$499)</f>
        <v>0</v>
      </c>
      <c r="D807" s="65"/>
    </row>
    <row r="808" spans="1:4" ht="12" customHeight="1">
      <c r="A808" s="63" t="s">
        <v>110</v>
      </c>
      <c r="B808" s="65" t="s">
        <v>273</v>
      </c>
      <c r="C808" s="99">
        <f>SUMIF(现辅助!$C$1:$C$499,$B808,现辅助!$D$1:$D$499)</f>
        <v>0</v>
      </c>
      <c r="D808" s="65"/>
    </row>
    <row r="809" spans="1:4" ht="12" customHeight="1">
      <c r="A809" s="63" t="s">
        <v>110</v>
      </c>
      <c r="B809" s="65" t="s">
        <v>132</v>
      </c>
      <c r="C809" s="100">
        <f>SUMIF(现辅助!$C$1:$C$499,$B809,现辅助!$D$1:$D$499)</f>
        <v>0</v>
      </c>
      <c r="D809" s="67"/>
    </row>
    <row r="810" spans="1:4" ht="12" customHeight="1">
      <c r="A810" s="63" t="s">
        <v>110</v>
      </c>
      <c r="B810" s="65" t="s">
        <v>153</v>
      </c>
      <c r="C810" s="99">
        <f>SUMIF(现辅助!$C$1:$C$499,$B810,现辅助!$D$1:$D$499)</f>
        <v>0</v>
      </c>
      <c r="D810" s="65"/>
    </row>
    <row r="811" spans="1:4" ht="12" customHeight="1">
      <c r="A811" s="63" t="s">
        <v>110</v>
      </c>
      <c r="B811" s="65" t="s">
        <v>133</v>
      </c>
      <c r="C811" s="99">
        <f>SUMIF(现辅助!$C$1:$C$499,$B811,现辅助!$D$1:$D$499)</f>
        <v>0</v>
      </c>
      <c r="D811" s="65"/>
    </row>
    <row r="812" spans="1:4" ht="12" customHeight="1">
      <c r="A812" s="63" t="s">
        <v>110</v>
      </c>
      <c r="B812" s="65" t="s">
        <v>233</v>
      </c>
      <c r="C812" s="99">
        <f>SUMIF(现辅助!$C$1:$C$499,$B812,现辅助!$D$1:$D$499)</f>
        <v>0</v>
      </c>
      <c r="D812" s="65"/>
    </row>
    <row r="813" spans="1:4" ht="12" customHeight="1">
      <c r="A813" s="63" t="s">
        <v>110</v>
      </c>
      <c r="B813" s="65" t="s">
        <v>135</v>
      </c>
      <c r="C813" s="99">
        <f>SUMIF(现辅助!$C$1:$C$499,$B813,现辅助!$D$1:$D$499)</f>
        <v>0</v>
      </c>
      <c r="D813" s="65"/>
    </row>
    <row r="814" spans="1:4" ht="12" customHeight="1">
      <c r="A814" s="63" t="s">
        <v>110</v>
      </c>
      <c r="B814" s="65" t="s">
        <v>154</v>
      </c>
      <c r="C814" s="99">
        <f>SUMIF(现辅助!$C$1:$C$499,$B814,现辅助!$D$1:$D$499)</f>
        <v>0</v>
      </c>
      <c r="D814" s="65"/>
    </row>
    <row r="815" spans="1:4" ht="12" customHeight="1">
      <c r="A815" s="63" t="s">
        <v>110</v>
      </c>
      <c r="B815" s="65" t="s">
        <v>209</v>
      </c>
      <c r="C815" s="100">
        <f>SUMIF(现辅助!$C$1:$C$499,$B815,现辅助!$D$1:$D$499)</f>
        <v>0</v>
      </c>
      <c r="D815" s="65"/>
    </row>
    <row r="816" spans="1:4" ht="12" customHeight="1">
      <c r="A816" s="63" t="s">
        <v>110</v>
      </c>
      <c r="B816" s="65" t="s">
        <v>147</v>
      </c>
      <c r="C816" s="100">
        <f>SUMIF(现辅助!$C$1:$C$499,$B816,现辅助!$D$1:$D$499)</f>
        <v>0</v>
      </c>
      <c r="D816" s="65"/>
    </row>
    <row r="817" spans="1:4" ht="12" customHeight="1">
      <c r="A817" s="63" t="s">
        <v>110</v>
      </c>
      <c r="B817" s="65" t="s">
        <v>148</v>
      </c>
      <c r="C817" s="100">
        <f>SUMIF(现辅助!$C$1:$C$499,$B817,现辅助!$D$1:$D$499)</f>
        <v>0</v>
      </c>
      <c r="D817" s="65"/>
    </row>
    <row r="818" spans="1:4" ht="12" customHeight="1">
      <c r="A818" s="63" t="s">
        <v>113</v>
      </c>
      <c r="B818" s="65" t="s">
        <v>210</v>
      </c>
      <c r="C818" s="99">
        <f>SUMIF(现辅助!$C$1:$C$499,$B818,现辅助!$D$1:$D$499)</f>
        <v>0</v>
      </c>
      <c r="D818" s="65"/>
    </row>
    <row r="819" spans="1:4" ht="12" customHeight="1">
      <c r="A819" s="63" t="s">
        <v>113</v>
      </c>
      <c r="B819" s="65" t="s">
        <v>266</v>
      </c>
      <c r="C819" s="99">
        <f>SUMIF(现辅助!$C$1:$C$499,$B819,现辅助!$D$1:$D$499)</f>
        <v>0</v>
      </c>
      <c r="D819" s="65"/>
    </row>
    <row r="820" spans="1:4" ht="12" customHeight="1">
      <c r="A820" s="63" t="s">
        <v>113</v>
      </c>
      <c r="B820" s="65" t="s">
        <v>277</v>
      </c>
      <c r="C820" s="99">
        <f>SUMIF(现辅助!$C$1:$C$499,$B820,现辅助!$D$1:$D$499)</f>
        <v>0</v>
      </c>
      <c r="D820" s="65"/>
    </row>
    <row r="821" spans="1:4" ht="12" customHeight="1">
      <c r="A821" s="63" t="s">
        <v>113</v>
      </c>
      <c r="B821" s="65" t="s">
        <v>212</v>
      </c>
      <c r="C821" s="99">
        <f>SUMIF(现辅助!$C$1:$C$499,$B821,现辅助!$D$1:$D$499)</f>
        <v>0</v>
      </c>
      <c r="D821" s="65"/>
    </row>
    <row r="822" spans="1:4" ht="12" customHeight="1">
      <c r="A822" s="63" t="s">
        <v>113</v>
      </c>
      <c r="B822" s="65" t="s">
        <v>253</v>
      </c>
      <c r="C822" s="100">
        <f>SUMIF(现辅助!$C$1:$C$499,$B822,现辅助!$D$1:$D$499)</f>
        <v>0</v>
      </c>
      <c r="D822" s="65"/>
    </row>
    <row r="823" spans="1:4" ht="12" customHeight="1">
      <c r="A823" s="63" t="s">
        <v>110</v>
      </c>
      <c r="B823" s="65" t="s">
        <v>211</v>
      </c>
      <c r="C823" s="100">
        <f>SUMIF(现辅助!$C$1:$C$499,$B823,现辅助!$D$1:$D$499)</f>
        <v>0</v>
      </c>
      <c r="D823" s="65"/>
    </row>
    <row r="824" spans="1:4" ht="12" customHeight="1">
      <c r="A824" s="63" t="s">
        <v>110</v>
      </c>
      <c r="B824" s="65" t="s">
        <v>281</v>
      </c>
      <c r="C824" s="100">
        <f>SUMIF(现辅助!$C$1:$C$499,$B824,现辅助!$D$1:$D$499)</f>
        <v>0</v>
      </c>
      <c r="D824" s="65"/>
    </row>
    <row r="825" spans="1:4" ht="12" customHeight="1">
      <c r="A825" s="63" t="s">
        <v>110</v>
      </c>
      <c r="B825" s="65" t="s">
        <v>234</v>
      </c>
      <c r="C825" s="100">
        <f>SUMIF(现辅助!$C$1:$C$499,$B825,现辅助!$D$1:$D$499)</f>
        <v>0</v>
      </c>
      <c r="D825" s="65"/>
    </row>
    <row r="826" spans="1:4" ht="12" customHeight="1">
      <c r="A826" s="63" t="s">
        <v>110</v>
      </c>
      <c r="B826" s="65" t="s">
        <v>254</v>
      </c>
      <c r="C826" s="100">
        <f>SUMIF(现辅助!$C$1:$C$499,$B826,现辅助!$D$1:$D$499)</f>
        <v>0</v>
      </c>
      <c r="D826" s="65"/>
    </row>
    <row r="827" spans="1:4" ht="12" customHeight="1">
      <c r="A827" s="63" t="s">
        <v>110</v>
      </c>
      <c r="B827" s="65" t="s">
        <v>149</v>
      </c>
      <c r="C827" s="100">
        <f>SUMIF(现辅助!$C$1:$C$499,$B827,现辅助!$D$1:$D$499)</f>
        <v>0</v>
      </c>
      <c r="D827" s="65"/>
    </row>
    <row r="828" spans="1:4" ht="12" customHeight="1">
      <c r="A828" s="63" t="s">
        <v>113</v>
      </c>
      <c r="B828" s="66" t="s">
        <v>251</v>
      </c>
      <c r="C828" s="99">
        <f>SUMIF(现辅助!$C$1:$C$499,$B828,现辅助!$D$1:$D$499)</f>
        <v>0</v>
      </c>
      <c r="D828" s="65"/>
    </row>
    <row r="829" spans="1:4" ht="12" customHeight="1">
      <c r="A829" s="63" t="s">
        <v>113</v>
      </c>
      <c r="B829" s="66" t="s">
        <v>136</v>
      </c>
      <c r="C829" s="99">
        <f>SUMIF(现辅助!$C$1:$C$499,$B829,现辅助!$D$1:$D$499)</f>
        <v>0</v>
      </c>
      <c r="D829" s="65"/>
    </row>
    <row r="830" spans="1:4" ht="12" customHeight="1">
      <c r="A830" s="63" t="s">
        <v>113</v>
      </c>
      <c r="B830" s="66" t="s">
        <v>137</v>
      </c>
      <c r="C830" s="99">
        <f>SUMIF(现辅助!$C$1:$C$499,$B830,现辅助!$D$1:$D$499)</f>
        <v>0</v>
      </c>
      <c r="D830" s="65"/>
    </row>
    <row r="831" spans="1:4" ht="12" customHeight="1">
      <c r="A831" s="63" t="s">
        <v>113</v>
      </c>
      <c r="B831" s="66" t="s">
        <v>138</v>
      </c>
      <c r="C831" s="99">
        <f>SUMIF(现辅助!$C$1:$C$499,$B831,现辅助!$D$1:$D$499)</f>
        <v>0</v>
      </c>
      <c r="D831" s="65"/>
    </row>
    <row r="832" spans="1:4" ht="12" customHeight="1">
      <c r="A832" s="63" t="s">
        <v>113</v>
      </c>
      <c r="B832" s="66" t="s">
        <v>139</v>
      </c>
      <c r="C832" s="99">
        <f>SUMIF(现辅助!$C$1:$C$499,$B832,现辅助!$D$1:$D$499)</f>
        <v>0</v>
      </c>
      <c r="D832" s="65"/>
    </row>
    <row r="833" spans="1:4" ht="12" customHeight="1">
      <c r="A833" s="63" t="s">
        <v>110</v>
      </c>
      <c r="B833" s="66" t="s">
        <v>140</v>
      </c>
      <c r="C833" s="99">
        <f>SUMIF(现辅助!$C$1:$C$499,$B833,现辅助!$D$1:$D$499)</f>
        <v>0</v>
      </c>
      <c r="D833" s="65"/>
    </row>
    <row r="834" spans="1:4" ht="12" customHeight="1">
      <c r="A834" s="63" t="s">
        <v>110</v>
      </c>
      <c r="B834" s="65" t="s">
        <v>134</v>
      </c>
      <c r="C834" s="99">
        <f>SUMIF(现辅助!$C$1:$C$499,$B834,现辅助!$D$1:$D$499)</f>
        <v>0</v>
      </c>
      <c r="D834" s="65"/>
    </row>
    <row r="835" spans="1:4" ht="12" customHeight="1">
      <c r="A835" s="63" t="s">
        <v>110</v>
      </c>
      <c r="B835" s="65" t="s">
        <v>306</v>
      </c>
      <c r="C835" s="99">
        <f>SUMIF(现辅助!$C$1:$C$499,$B835,现辅助!$D$1:$D$499)</f>
        <v>0</v>
      </c>
      <c r="D835" s="65"/>
    </row>
    <row r="836" spans="1:4" ht="12" customHeight="1">
      <c r="A836" s="63" t="s">
        <v>110</v>
      </c>
      <c r="B836" s="66" t="s">
        <v>265</v>
      </c>
      <c r="C836" s="99">
        <f>SUMIF(现辅助!$C$1:$C$499,$B836,现辅助!$D$1:$D$499)</f>
        <v>0</v>
      </c>
      <c r="D836" s="65"/>
    </row>
    <row r="837" spans="1:4" ht="12" customHeight="1">
      <c r="A837" s="63" t="s">
        <v>110</v>
      </c>
      <c r="B837" s="65" t="s">
        <v>274</v>
      </c>
      <c r="C837" s="99">
        <f>SUMIF(现辅助!$C$1:$C$499,$B837,现辅助!$D$1:$D$499)</f>
        <v>0</v>
      </c>
      <c r="D837" s="65"/>
    </row>
    <row r="838" spans="1:4" ht="12" customHeight="1">
      <c r="A838" s="63" t="s">
        <v>110</v>
      </c>
      <c r="B838" s="65" t="s">
        <v>176</v>
      </c>
      <c r="C838" s="99">
        <f>SUMIF(现辅助!$C$1:$C$499,$B838,现辅助!$D$1:$D$499)</f>
        <v>0</v>
      </c>
      <c r="D838" s="65"/>
    </row>
    <row r="839" spans="1:4" ht="12" customHeight="1">
      <c r="A839" s="63" t="s">
        <v>113</v>
      </c>
      <c r="B839" s="65" t="s">
        <v>294</v>
      </c>
      <c r="C839" s="99">
        <f>SUMIF(现辅助!$C$1:$C$499,$B839,现辅助!$D$1:$D$499)</f>
        <v>0</v>
      </c>
      <c r="D839" s="65"/>
    </row>
    <row r="840" spans="1:4" ht="12" customHeight="1">
      <c r="A840" s="63" t="s">
        <v>110</v>
      </c>
      <c r="B840" s="65" t="s">
        <v>237</v>
      </c>
      <c r="C840" s="99">
        <f>SUMIF(现辅助!$C$1:$C$499,$B840,现辅助!$D$1:$D$499)</f>
        <v>0</v>
      </c>
      <c r="D840" s="65"/>
    </row>
    <row r="841" spans="1:4" ht="12" customHeight="1">
      <c r="A841" s="63" t="s">
        <v>110</v>
      </c>
      <c r="B841" s="65" t="s">
        <v>166</v>
      </c>
      <c r="C841" s="99">
        <f>SUMIF(现辅助!$C$1:$C$499,$B841,现辅助!$D$1:$D$499)</f>
        <v>0</v>
      </c>
      <c r="D841" s="65"/>
    </row>
    <row r="842" spans="1:4" ht="12" customHeight="1">
      <c r="A842" s="63" t="s">
        <v>110</v>
      </c>
      <c r="B842" s="65" t="s">
        <v>183</v>
      </c>
      <c r="C842" s="99">
        <f>SUMIF(现辅助!$C$1:$C$499,$B842,现辅助!$D$1:$D$499)</f>
        <v>0</v>
      </c>
      <c r="D842" s="65"/>
    </row>
    <row r="843" spans="1:4" ht="12" customHeight="1">
      <c r="A843" s="63" t="s">
        <v>113</v>
      </c>
      <c r="B843" s="65" t="s">
        <v>301</v>
      </c>
      <c r="C843" s="99">
        <f>SUMIF(现辅助!$C$1:$C$499,$B843,现辅助!$D$1:$D$499)</f>
        <v>0</v>
      </c>
      <c r="D843" s="65"/>
    </row>
    <row r="844" spans="1:4" ht="12" customHeight="1">
      <c r="A844" s="63" t="s">
        <v>110</v>
      </c>
      <c r="B844" s="66" t="s">
        <v>182</v>
      </c>
      <c r="C844" s="99">
        <f>SUMIF(现辅助!$C$1:$C$499,$B844,现辅助!$D$1:$D$499)</f>
        <v>0</v>
      </c>
      <c r="D844" s="65"/>
    </row>
    <row r="845" spans="1:4" ht="12" customHeight="1">
      <c r="A845" s="63" t="s">
        <v>113</v>
      </c>
      <c r="B845" s="66" t="s">
        <v>302</v>
      </c>
      <c r="C845" s="99">
        <f>SUMIF(现辅助!$C$1:$C$499,$B845,现辅助!$D$1:$D$499)</f>
        <v>0</v>
      </c>
      <c r="D845" s="65"/>
    </row>
    <row r="846" spans="1:4" ht="12" customHeight="1">
      <c r="A846" s="63" t="s">
        <v>110</v>
      </c>
      <c r="B846" s="65" t="s">
        <v>305</v>
      </c>
      <c r="C846" s="99">
        <f>SUMIF(现辅助!$C$1:$C$499,$B846,现辅助!$D$1:$D$499)</f>
        <v>0</v>
      </c>
      <c r="D846" s="65"/>
    </row>
    <row r="847" spans="1:4" ht="12" customHeight="1">
      <c r="A847" s="63" t="s">
        <v>110</v>
      </c>
      <c r="B847" s="65" t="s">
        <v>235</v>
      </c>
      <c r="C847" s="99">
        <f>SUMIF(现辅助!$C$1:$C$499,$B847,现辅助!$D$1:$D$499)</f>
        <v>0</v>
      </c>
      <c r="D847" s="65"/>
    </row>
    <row r="848" spans="1:4" ht="12" customHeight="1">
      <c r="A848" s="63" t="s">
        <v>110</v>
      </c>
      <c r="B848" s="65" t="s">
        <v>275</v>
      </c>
      <c r="C848" s="99">
        <f>SUMIF(现辅助!$C$1:$C$499,$B848,现辅助!$D$1:$D$499)</f>
        <v>0</v>
      </c>
      <c r="D848" s="65"/>
    </row>
    <row r="849" spans="1:4" ht="12" customHeight="1">
      <c r="A849" s="63" t="s">
        <v>110</v>
      </c>
      <c r="B849" s="65" t="s">
        <v>159</v>
      </c>
      <c r="C849" s="99">
        <f>SUMIF(现辅助!$C$1:$C$499,$B849,现辅助!$D$1:$D$499)</f>
        <v>0</v>
      </c>
      <c r="D849" s="65"/>
    </row>
    <row r="850" spans="1:4" ht="12" customHeight="1">
      <c r="A850" s="63" t="s">
        <v>113</v>
      </c>
      <c r="B850" s="65" t="s">
        <v>445</v>
      </c>
      <c r="C850" s="99">
        <f>SUMIF(现辅助!$C$1:$C$499,$B850,现辅助!$D$1:$D$499)</f>
        <v>0</v>
      </c>
      <c r="D850" s="65"/>
    </row>
    <row r="851" spans="1:4" ht="12" customHeight="1">
      <c r="A851" s="63" t="s">
        <v>113</v>
      </c>
      <c r="B851" s="65" t="s">
        <v>221</v>
      </c>
      <c r="C851" s="99">
        <f>SUMIF(现辅助!$C$1:$C$499,$B851,现辅助!$D$1:$D$499)</f>
        <v>0</v>
      </c>
      <c r="D851" s="65"/>
    </row>
    <row r="852" spans="1:4" ht="12" customHeight="1">
      <c r="A852" s="63" t="s">
        <v>113</v>
      </c>
      <c r="B852" s="65" t="s">
        <v>276</v>
      </c>
      <c r="C852" s="99">
        <f>SUMIF(现辅助!$C$1:$C$499,$B852,现辅助!$D$1:$D$499)</f>
        <v>0</v>
      </c>
      <c r="D852" s="65"/>
    </row>
    <row r="853" spans="1:4" ht="12" customHeight="1">
      <c r="A853" s="63" t="s">
        <v>113</v>
      </c>
      <c r="B853" s="65" t="s">
        <v>161</v>
      </c>
      <c r="C853" s="99">
        <f>SUMIF(现辅助!$C$1:$C$499,$B853,现辅助!$D$1:$D$499)</f>
        <v>0</v>
      </c>
      <c r="D853" s="65"/>
    </row>
    <row r="854" spans="1:4" ht="12" customHeight="1">
      <c r="A854" s="63" t="s">
        <v>113</v>
      </c>
      <c r="B854" s="65" t="s">
        <v>162</v>
      </c>
      <c r="C854" s="99">
        <f>SUMIF(现辅助!$C$1:$C$499,$B854,现辅助!$D$1:$D$499)</f>
        <v>0</v>
      </c>
      <c r="D854" s="65"/>
    </row>
    <row r="855" spans="1:4" ht="12" customHeight="1">
      <c r="A855" s="63" t="s">
        <v>113</v>
      </c>
      <c r="B855" s="65" t="s">
        <v>309</v>
      </c>
      <c r="C855" s="99">
        <f>SUMIF(现辅助!$C$1:$C$499,$B855,现辅助!$D$1:$D$499)</f>
        <v>0</v>
      </c>
      <c r="D855" s="65"/>
    </row>
    <row r="856" spans="1:4" ht="12" customHeight="1">
      <c r="A856" s="63" t="s">
        <v>110</v>
      </c>
      <c r="B856" s="65" t="s">
        <v>216</v>
      </c>
      <c r="C856" s="99">
        <f>SUMIF(现辅助!$C$1:$C$499,$B856,现辅助!$D$1:$D$499)</f>
        <v>0</v>
      </c>
      <c r="D856" s="65"/>
    </row>
    <row r="857" spans="1:4" ht="12" customHeight="1">
      <c r="A857" s="63" t="s">
        <v>110</v>
      </c>
      <c r="B857" s="65" t="s">
        <v>303</v>
      </c>
      <c r="C857" s="99">
        <f>SUMIF(现辅助!$C$1:$C$499,$B857,现辅助!$D$1:$D$499)</f>
        <v>0</v>
      </c>
      <c r="D857" s="65"/>
    </row>
    <row r="858" spans="1:4" ht="12" customHeight="1">
      <c r="A858" s="63" t="s">
        <v>110</v>
      </c>
      <c r="B858" s="65" t="s">
        <v>224</v>
      </c>
      <c r="C858" s="99">
        <f>SUMIF(现辅助!$C$1:$C$499,$B858,现辅助!$D$1:$D$499)</f>
        <v>0</v>
      </c>
      <c r="D858" s="73" t="s">
        <v>225</v>
      </c>
    </row>
    <row r="859" spans="1:4" ht="12" customHeight="1">
      <c r="A859" s="63" t="s">
        <v>113</v>
      </c>
      <c r="B859" s="65" t="s">
        <v>313</v>
      </c>
      <c r="C859" s="99">
        <f>SUMIF(现辅助!$C$1:$C$499,$B859,现辅助!$D$1:$D$499)</f>
        <v>0</v>
      </c>
      <c r="D859" s="73" t="s">
        <v>314</v>
      </c>
    </row>
    <row r="860" spans="1:4" ht="12" customHeight="1">
      <c r="A860" s="63"/>
      <c r="B860" s="65"/>
      <c r="C860" s="103"/>
      <c r="D860" s="67"/>
    </row>
    <row r="861" spans="1:4" ht="12" customHeight="1">
      <c r="A861" s="63"/>
      <c r="B861" s="65"/>
      <c r="C861" s="93"/>
      <c r="D861" s="65"/>
    </row>
    <row r="862" spans="1:4" ht="12" customHeight="1">
      <c r="A862" s="68"/>
      <c r="B862" s="69" t="s">
        <v>662</v>
      </c>
      <c r="C862" s="90">
        <f>SUMIF($A804:$A861,"加",C804:C861)-SUMIF($A804:$A861,"减",C804:C861)</f>
        <v>0</v>
      </c>
      <c r="D862" s="69"/>
    </row>
    <row r="863" spans="1:4" ht="12" customHeight="1">
      <c r="C863" s="98"/>
    </row>
    <row r="864" spans="1:4" ht="12" customHeight="1">
      <c r="A864" s="63" t="s">
        <v>113</v>
      </c>
      <c r="B864" s="65" t="s">
        <v>448</v>
      </c>
      <c r="C864" s="99">
        <f>SUMIF(现辅助!$C$1:$C$499,$B864,现辅助!$D$1:$D$499)</f>
        <v>0</v>
      </c>
      <c r="D864" s="65"/>
    </row>
    <row r="865" spans="1:4" ht="12" customHeight="1">
      <c r="A865" s="63" t="s">
        <v>113</v>
      </c>
      <c r="B865" s="65" t="s">
        <v>483</v>
      </c>
      <c r="C865" s="99">
        <f>SUMIF(现辅助!$C$1:$C$499,$B865,现辅助!$D$1:$D$499)</f>
        <v>0</v>
      </c>
      <c r="D865" s="65"/>
    </row>
    <row r="866" spans="1:4" ht="12" customHeight="1">
      <c r="A866" s="63" t="s">
        <v>113</v>
      </c>
      <c r="B866" s="65" t="s">
        <v>510</v>
      </c>
      <c r="C866" s="99">
        <f>SUMIF(现辅助!$C$1:$C$499,$B866,现辅助!$D$1:$D$499)</f>
        <v>0</v>
      </c>
      <c r="D866" s="65"/>
    </row>
    <row r="867" spans="1:4" ht="12" customHeight="1">
      <c r="A867" s="63" t="s">
        <v>113</v>
      </c>
      <c r="B867" s="65" t="s">
        <v>366</v>
      </c>
      <c r="C867" s="99">
        <f>SUMIF(现辅助!$C$1:$C$499,$B867,现辅助!$D$1:$D$499)</f>
        <v>0</v>
      </c>
      <c r="D867" s="65"/>
    </row>
    <row r="868" spans="1:4" ht="12" customHeight="1">
      <c r="A868" s="63" t="s">
        <v>113</v>
      </c>
      <c r="B868" s="65" t="s">
        <v>447</v>
      </c>
      <c r="C868" s="99">
        <f>SUMIF(现辅助!$C$1:$C$499,$B868,现辅助!$D$1:$D$499)</f>
        <v>0</v>
      </c>
      <c r="D868" s="65"/>
    </row>
    <row r="869" spans="1:4" ht="12" customHeight="1">
      <c r="A869" s="63" t="s">
        <v>110</v>
      </c>
      <c r="B869" s="66" t="s">
        <v>236</v>
      </c>
      <c r="C869" s="99">
        <f>SUMIF(现辅助!$C$1:$C$499,$B869,现辅助!$D$1:$D$499)</f>
        <v>0</v>
      </c>
      <c r="D869" s="65"/>
    </row>
    <row r="870" spans="1:4" ht="12" customHeight="1">
      <c r="A870" s="63" t="s">
        <v>110</v>
      </c>
      <c r="B870" s="65" t="s">
        <v>218</v>
      </c>
      <c r="C870" s="99">
        <f>SUMIF(现辅助!$C$1:$C$499,$B870,现辅助!$D$1:$D$499)</f>
        <v>0</v>
      </c>
      <c r="D870" s="65"/>
    </row>
    <row r="871" spans="1:4" ht="12" customHeight="1">
      <c r="A871" s="63" t="s">
        <v>113</v>
      </c>
      <c r="B871" s="65" t="s">
        <v>219</v>
      </c>
      <c r="C871" s="99">
        <f>SUMIF(现辅助!$C$1:$C$499,$B871,现辅助!$D$1:$D$499)</f>
        <v>0</v>
      </c>
      <c r="D871" s="65"/>
    </row>
    <row r="872" spans="1:4" ht="12" customHeight="1">
      <c r="A872" s="63" t="s">
        <v>113</v>
      </c>
      <c r="B872" s="65" t="s">
        <v>307</v>
      </c>
      <c r="C872" s="99">
        <f>SUMIF(现辅助!$C$1:$C$499,$B872,现辅助!$D$1:$D$499)</f>
        <v>0</v>
      </c>
      <c r="D872" s="65"/>
    </row>
    <row r="873" spans="1:4" ht="12" customHeight="1">
      <c r="A873" s="63" t="s">
        <v>110</v>
      </c>
      <c r="B873" s="65" t="s">
        <v>184</v>
      </c>
      <c r="C873" s="99">
        <f>SUMIF(现辅助!$C$1:$C$499,$B873,现辅助!$D$1:$D$499)</f>
        <v>0</v>
      </c>
      <c r="D873" s="65"/>
    </row>
    <row r="874" spans="1:4" ht="12" customHeight="1">
      <c r="A874" s="63"/>
      <c r="B874" s="65"/>
      <c r="C874" s="103"/>
      <c r="D874" s="65"/>
    </row>
    <row r="875" spans="1:4" ht="12" customHeight="1">
      <c r="A875" s="63"/>
      <c r="B875" s="65"/>
      <c r="C875" s="103"/>
      <c r="D875" s="65"/>
    </row>
    <row r="876" spans="1:4" ht="12" customHeight="1">
      <c r="A876" s="63"/>
      <c r="B876" s="65"/>
      <c r="C876" s="93"/>
      <c r="D876" s="65"/>
    </row>
    <row r="877" spans="1:4" ht="12" customHeight="1">
      <c r="A877" s="68"/>
      <c r="B877" s="69" t="s">
        <v>188</v>
      </c>
      <c r="C877" s="90">
        <f>SUMIF($A864:$A876,"加",C864:C876)-SUMIF($A864:$A876,"减",C864:C876)</f>
        <v>0</v>
      </c>
      <c r="D877" s="69"/>
    </row>
    <row r="878" spans="1:4" ht="12" customHeight="1"/>
    <row r="879" spans="1:4" ht="12" customHeight="1"/>
    <row r="880" spans="1:4"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sheetData>
  <mergeCells count="1">
    <mergeCell ref="A2:D2"/>
  </mergeCells>
  <phoneticPr fontId="5" type="noConversion"/>
  <conditionalFormatting sqref="A10">
    <cfRule type="expression" dxfId="267" priority="92" stopIfTrue="1">
      <formula>AND(C10&lt;&gt;0,A10="")</formula>
    </cfRule>
  </conditionalFormatting>
  <conditionalFormatting sqref="A11">
    <cfRule type="expression" dxfId="266" priority="46" stopIfTrue="1">
      <formula>AND(C11&lt;&gt;0,A11="")</formula>
    </cfRule>
  </conditionalFormatting>
  <conditionalFormatting sqref="A43">
    <cfRule type="expression" dxfId="265" priority="252" stopIfTrue="1">
      <formula>AND(C43&lt;&gt;0,A43="")</formula>
    </cfRule>
  </conditionalFormatting>
  <conditionalFormatting sqref="A47">
    <cfRule type="expression" dxfId="264" priority="10" stopIfTrue="1">
      <formula>AND(C47&lt;&gt;0,A47="")</formula>
    </cfRule>
  </conditionalFormatting>
  <conditionalFormatting sqref="A49">
    <cfRule type="expression" dxfId="263" priority="7" stopIfTrue="1">
      <formula>AND(C49&lt;&gt;0,A49="")</formula>
    </cfRule>
  </conditionalFormatting>
  <conditionalFormatting sqref="A55">
    <cfRule type="expression" dxfId="262" priority="249" stopIfTrue="1">
      <formula>AND(C55&lt;&gt;0,A55="")</formula>
    </cfRule>
  </conditionalFormatting>
  <conditionalFormatting sqref="A56">
    <cfRule type="expression" dxfId="261" priority="248" stopIfTrue="1">
      <formula>AND(C56&lt;&gt;0,A56="")</formula>
    </cfRule>
  </conditionalFormatting>
  <conditionalFormatting sqref="A57">
    <cfRule type="expression" dxfId="260" priority="247" stopIfTrue="1">
      <formula>AND(C57&lt;&gt;0,A57="")</formula>
    </cfRule>
  </conditionalFormatting>
  <conditionalFormatting sqref="A62">
    <cfRule type="expression" dxfId="259" priority="244" stopIfTrue="1">
      <formula>AND(C62&lt;&gt;0,A62="")</formula>
    </cfRule>
  </conditionalFormatting>
  <conditionalFormatting sqref="A68">
    <cfRule type="expression" dxfId="258" priority="45" stopIfTrue="1">
      <formula>AND(C68&lt;&gt;0,A68="")</formula>
    </cfRule>
  </conditionalFormatting>
  <conditionalFormatting sqref="D68">
    <cfRule type="expression" dxfId="257" priority="6" stopIfTrue="1">
      <formula>AND(C68&lt;&gt;0,D68="")</formula>
    </cfRule>
  </conditionalFormatting>
  <conditionalFormatting sqref="A78">
    <cfRule type="expression" dxfId="256" priority="3" stopIfTrue="1">
      <formula>AND(C78&lt;&gt;0,A78="")</formula>
    </cfRule>
  </conditionalFormatting>
  <conditionalFormatting sqref="D78">
    <cfRule type="expression" dxfId="255" priority="2" stopIfTrue="1">
      <formula>AND(C78&lt;&gt;0,D78="")</formula>
    </cfRule>
  </conditionalFormatting>
  <conditionalFormatting sqref="A90">
    <cfRule type="expression" dxfId="254" priority="242" stopIfTrue="1">
      <formula>AND(C90&lt;&gt;0,A90="")</formula>
    </cfRule>
  </conditionalFormatting>
  <conditionalFormatting sqref="A96">
    <cfRule type="expression" dxfId="253" priority="240" stopIfTrue="1">
      <formula>AND(C96&lt;&gt;0,A96="")</formula>
    </cfRule>
  </conditionalFormatting>
  <conditionalFormatting sqref="A98">
    <cfRule type="expression" dxfId="252" priority="239" stopIfTrue="1">
      <formula>AND(C98&lt;&gt;0,A98="")</formula>
    </cfRule>
  </conditionalFormatting>
  <conditionalFormatting sqref="A99">
    <cfRule type="expression" dxfId="251" priority="238" stopIfTrue="1">
      <formula>AND(C99&lt;&gt;0,A99="")</formula>
    </cfRule>
  </conditionalFormatting>
  <conditionalFormatting sqref="A100">
    <cfRule type="expression" dxfId="250" priority="237" stopIfTrue="1">
      <formula>AND(C100&lt;&gt;0,A100="")</formula>
    </cfRule>
  </conditionalFormatting>
  <conditionalFormatting sqref="A103">
    <cfRule type="expression" dxfId="249" priority="44" stopIfTrue="1">
      <formula>AND(C103&lt;&gt;0,A103="")</formula>
    </cfRule>
  </conditionalFormatting>
  <conditionalFormatting sqref="A104">
    <cfRule type="expression" dxfId="248" priority="42" stopIfTrue="1">
      <formula>AND(C104&lt;&gt;0,A104="")</formula>
    </cfRule>
  </conditionalFormatting>
  <conditionalFormatting sqref="A110">
    <cfRule type="expression" dxfId="247" priority="223" stopIfTrue="1">
      <formula>AND(C110&lt;&gt;0,A110="")</formula>
    </cfRule>
  </conditionalFormatting>
  <conditionalFormatting sqref="A131">
    <cfRule type="expression" dxfId="246" priority="235" stopIfTrue="1">
      <formula>AND(C131&lt;&gt;0,A131="")</formula>
    </cfRule>
  </conditionalFormatting>
  <conditionalFormatting sqref="A132">
    <cfRule type="expression" dxfId="245" priority="234" stopIfTrue="1">
      <formula>AND(C132&lt;&gt;0,A132="")</formula>
    </cfRule>
  </conditionalFormatting>
  <conditionalFormatting sqref="A148">
    <cfRule type="expression" dxfId="244" priority="236" stopIfTrue="1">
      <formula>AND(C148&lt;&gt;0,A148="")</formula>
    </cfRule>
  </conditionalFormatting>
  <conditionalFormatting sqref="A159">
    <cfRule type="expression" dxfId="243" priority="228" stopIfTrue="1">
      <formula>AND(C159&lt;&gt;0,A159="")</formula>
    </cfRule>
  </conditionalFormatting>
  <conditionalFormatting sqref="A160">
    <cfRule type="expression" dxfId="242" priority="229" stopIfTrue="1">
      <formula>AND(C160&lt;&gt;0,A160="")</formula>
    </cfRule>
  </conditionalFormatting>
  <conditionalFormatting sqref="A161">
    <cfRule type="expression" dxfId="241" priority="227" stopIfTrue="1">
      <formula>AND(C161&lt;&gt;0,A161="")</formula>
    </cfRule>
  </conditionalFormatting>
  <conditionalFormatting sqref="A162">
    <cfRule type="expression" dxfId="240" priority="226" stopIfTrue="1">
      <formula>AND(C162&lt;&gt;0,A162="")</formula>
    </cfRule>
  </conditionalFormatting>
  <conditionalFormatting sqref="A163">
    <cfRule type="expression" dxfId="239" priority="225" stopIfTrue="1">
      <formula>AND(C163&lt;&gt;0,A163="")</formula>
    </cfRule>
  </conditionalFormatting>
  <conditionalFormatting sqref="A164">
    <cfRule type="expression" dxfId="238" priority="224" stopIfTrue="1">
      <formula>AND(C164&lt;&gt;0,A164="")</formula>
    </cfRule>
  </conditionalFormatting>
  <conditionalFormatting sqref="A179">
    <cfRule type="expression" dxfId="237" priority="174" stopIfTrue="1">
      <formula>AND(C179&lt;&gt;0,A179="")</formula>
    </cfRule>
  </conditionalFormatting>
  <conditionalFormatting sqref="D185">
    <cfRule type="expression" dxfId="236" priority="19" stopIfTrue="1">
      <formula>AND(C185&lt;&gt;0,D185="")</formula>
    </cfRule>
  </conditionalFormatting>
  <conditionalFormatting sqref="A188">
    <cfRule type="expression" dxfId="235" priority="221" stopIfTrue="1">
      <formula>AND(C188&lt;&gt;0,A188="")</formula>
    </cfRule>
  </conditionalFormatting>
  <conditionalFormatting sqref="A189">
    <cfRule type="expression" dxfId="234" priority="173" stopIfTrue="1">
      <formula>AND(C189&lt;&gt;0,A189="")</formula>
    </cfRule>
  </conditionalFormatting>
  <conditionalFormatting sqref="A190">
    <cfRule type="expression" dxfId="233" priority="41" stopIfTrue="1">
      <formula>AND(C190&lt;&gt;0,A190="")</formula>
    </cfRule>
  </conditionalFormatting>
  <conditionalFormatting sqref="A191">
    <cfRule type="expression" dxfId="232" priority="40" stopIfTrue="1">
      <formula>AND(C191&lt;&gt;0,A191="")</formula>
    </cfRule>
  </conditionalFormatting>
  <conditionalFormatting sqref="A192">
    <cfRule type="expression" dxfId="231" priority="39" stopIfTrue="1">
      <formula>AND(C192&lt;&gt;0,A192="")</formula>
    </cfRule>
  </conditionalFormatting>
  <conditionalFormatting sqref="A193">
    <cfRule type="expression" dxfId="230" priority="94" stopIfTrue="1">
      <formula>AND(C193&lt;&gt;0,A193="")</formula>
    </cfRule>
  </conditionalFormatting>
  <conditionalFormatting sqref="D195">
    <cfRule type="expression" dxfId="229" priority="1" stopIfTrue="1">
      <formula>AND(C195&lt;&gt;0,D195="")</formula>
    </cfRule>
  </conditionalFormatting>
  <conditionalFormatting sqref="A196">
    <cfRule type="expression" dxfId="228" priority="220" stopIfTrue="1">
      <formula>AND(C196&lt;&gt;0,A196="")</formula>
    </cfRule>
  </conditionalFormatting>
  <conditionalFormatting sqref="A197">
    <cfRule type="expression" dxfId="227" priority="219" stopIfTrue="1">
      <formula>AND(C197&lt;&gt;0,A197="")</formula>
    </cfRule>
  </conditionalFormatting>
  <conditionalFormatting sqref="A201">
    <cfRule type="expression" dxfId="226" priority="217" stopIfTrue="1">
      <formula>AND(C201&lt;&gt;0,A201="")</formula>
    </cfRule>
  </conditionalFormatting>
  <conditionalFormatting sqref="A202">
    <cfRule type="expression" dxfId="225" priority="216" stopIfTrue="1">
      <formula>AND(C202&lt;&gt;0,A202="")</formula>
    </cfRule>
  </conditionalFormatting>
  <conditionalFormatting sqref="A203">
    <cfRule type="expression" dxfId="224" priority="215" stopIfTrue="1">
      <formula>AND(C203&lt;&gt;0,A203="")</formula>
    </cfRule>
  </conditionalFormatting>
  <conditionalFormatting sqref="A204">
    <cfRule type="expression" dxfId="223" priority="214" stopIfTrue="1">
      <formula>AND(C204&lt;&gt;0,A204="")</formula>
    </cfRule>
  </conditionalFormatting>
  <conditionalFormatting sqref="A205">
    <cfRule type="expression" dxfId="222" priority="192" stopIfTrue="1">
      <formula>AND(C205&lt;&gt;0,A205="")</formula>
    </cfRule>
  </conditionalFormatting>
  <conditionalFormatting sqref="A206">
    <cfRule type="expression" dxfId="221" priority="27" stopIfTrue="1">
      <formula>AND(C206&lt;&gt;0,A206="")</formula>
    </cfRule>
  </conditionalFormatting>
  <conditionalFormatting sqref="A207">
    <cfRule type="expression" dxfId="220" priority="28" stopIfTrue="1">
      <formula>AND(C207&lt;&gt;0,A207="")</formula>
    </cfRule>
  </conditionalFormatting>
  <conditionalFormatting sqref="A208">
    <cfRule type="expression" dxfId="219" priority="213" stopIfTrue="1">
      <formula>AND(C208&lt;&gt;0,A208="")</formula>
    </cfRule>
  </conditionalFormatting>
  <conditionalFormatting sqref="A214">
    <cfRule type="expression" dxfId="218" priority="212" stopIfTrue="1">
      <formula>AND(C214&lt;&gt;0,A214="")</formula>
    </cfRule>
  </conditionalFormatting>
  <conditionalFormatting sqref="A215">
    <cfRule type="expression" dxfId="217" priority="211" stopIfTrue="1">
      <formula>AND(C215&lt;&gt;0,A215="")</formula>
    </cfRule>
  </conditionalFormatting>
  <conditionalFormatting sqref="A217">
    <cfRule type="expression" dxfId="216" priority="210" stopIfTrue="1">
      <formula>AND(C217&lt;&gt;0,A217="")</formula>
    </cfRule>
  </conditionalFormatting>
  <conditionalFormatting sqref="A232">
    <cfRule type="expression" dxfId="215" priority="207" stopIfTrue="1">
      <formula>AND(C232&lt;&gt;0,A232="")</formula>
    </cfRule>
  </conditionalFormatting>
  <conditionalFormatting sqref="A233">
    <cfRule type="expression" dxfId="214" priority="38" stopIfTrue="1">
      <formula>AND(C233&lt;&gt;0,A233="")</formula>
    </cfRule>
  </conditionalFormatting>
  <conditionalFormatting sqref="A240">
    <cfRule type="expression" dxfId="213" priority="198" stopIfTrue="1">
      <formula>AND(C240&lt;&gt;0,A240="")</formula>
    </cfRule>
  </conditionalFormatting>
  <conditionalFormatting sqref="A250">
    <cfRule type="expression" dxfId="212" priority="204" stopIfTrue="1">
      <formula>AND(C250&lt;&gt;0,A250="")</formula>
    </cfRule>
  </conditionalFormatting>
  <conditionalFormatting sqref="A251">
    <cfRule type="expression" dxfId="211" priority="205" stopIfTrue="1">
      <formula>AND(C251&lt;&gt;0,A251="")</formula>
    </cfRule>
  </conditionalFormatting>
  <conditionalFormatting sqref="A252">
    <cfRule type="expression" dxfId="210" priority="203" stopIfTrue="1">
      <formula>AND(C252&lt;&gt;0,A252="")</formula>
    </cfRule>
  </conditionalFormatting>
  <conditionalFormatting sqref="A253">
    <cfRule type="expression" dxfId="209" priority="202" stopIfTrue="1">
      <formula>AND(C253&lt;&gt;0,A253="")</formula>
    </cfRule>
  </conditionalFormatting>
  <conditionalFormatting sqref="A254">
    <cfRule type="expression" dxfId="208" priority="201" stopIfTrue="1">
      <formula>AND(C254&lt;&gt;0,A254="")</formula>
    </cfRule>
  </conditionalFormatting>
  <conditionalFormatting sqref="A255">
    <cfRule type="expression" dxfId="207" priority="200" stopIfTrue="1">
      <formula>AND(C255&lt;&gt;0,A255="")</formula>
    </cfRule>
  </conditionalFormatting>
  <conditionalFormatting sqref="A256">
    <cfRule type="expression" dxfId="206" priority="25" stopIfTrue="1">
      <formula>AND(C256&lt;&gt;0,A256="")</formula>
    </cfRule>
  </conditionalFormatting>
  <conditionalFormatting sqref="A257">
    <cfRule type="expression" dxfId="205" priority="24" stopIfTrue="1">
      <formula>AND(C257&lt;&gt;0,A257="")</formula>
    </cfRule>
  </conditionalFormatting>
  <conditionalFormatting sqref="A258">
    <cfRule type="expression" dxfId="204" priority="199" stopIfTrue="1">
      <formula>AND(C258&lt;&gt;0,A258="")</formula>
    </cfRule>
  </conditionalFormatting>
  <conditionalFormatting sqref="A259">
    <cfRule type="expression" dxfId="203" priority="197" stopIfTrue="1">
      <formula>AND(C259&lt;&gt;0,A259="")</formula>
    </cfRule>
  </conditionalFormatting>
  <conditionalFormatting sqref="A260">
    <cfRule type="expression" dxfId="202" priority="189" stopIfTrue="1">
      <formula>AND(C260&lt;&gt;0,A260="")</formula>
    </cfRule>
  </conditionalFormatting>
  <conditionalFormatting sqref="A261">
    <cfRule type="expression" dxfId="201" priority="196" stopIfTrue="1">
      <formula>AND(C261&lt;&gt;0,A261="")</formula>
    </cfRule>
  </conditionalFormatting>
  <conditionalFormatting sqref="A270">
    <cfRule type="expression" dxfId="200" priority="195" stopIfTrue="1">
      <formula>AND(C270&lt;&gt;0,A270="")</formula>
    </cfRule>
  </conditionalFormatting>
  <conditionalFormatting sqref="A271">
    <cfRule type="expression" dxfId="199" priority="194" stopIfTrue="1">
      <formula>AND(C271&lt;&gt;0,A271="")</formula>
    </cfRule>
  </conditionalFormatting>
  <conditionalFormatting sqref="A272">
    <cfRule type="expression" dxfId="198" priority="193" stopIfTrue="1">
      <formula>AND(C272&lt;&gt;0,A272="")</formula>
    </cfRule>
  </conditionalFormatting>
  <conditionalFormatting sqref="A273">
    <cfRule type="expression" dxfId="197" priority="190" stopIfTrue="1">
      <formula>AND(C273&lt;&gt;0,A273="")</formula>
    </cfRule>
  </conditionalFormatting>
  <conditionalFormatting sqref="A275">
    <cfRule type="expression" dxfId="196" priority="93" stopIfTrue="1">
      <formula>AND(C275&lt;&gt;0,A275="")</formula>
    </cfRule>
  </conditionalFormatting>
  <conditionalFormatting sqref="A279">
    <cfRule type="expression" dxfId="195" priority="191" stopIfTrue="1">
      <formula>AND(C279&lt;&gt;0,A279="")</formula>
    </cfRule>
  </conditionalFormatting>
  <conditionalFormatting sqref="A286">
    <cfRule type="expression" dxfId="194" priority="187" stopIfTrue="1">
      <formula>AND(C286&lt;&gt;0,A286="")</formula>
    </cfRule>
  </conditionalFormatting>
  <conditionalFormatting sqref="A293">
    <cfRule type="expression" dxfId="193" priority="188" stopIfTrue="1">
      <formula>AND(C293&lt;&gt;0,A293="")</formula>
    </cfRule>
  </conditionalFormatting>
  <conditionalFormatting sqref="A294">
    <cfRule type="expression" dxfId="192" priority="183" stopIfTrue="1">
      <formula>AND(C294&lt;&gt;0,A294="")</formula>
    </cfRule>
  </conditionalFormatting>
  <conditionalFormatting sqref="A295">
    <cfRule type="expression" dxfId="191" priority="182" stopIfTrue="1">
      <formula>AND(C295&lt;&gt;0,A295="")</formula>
    </cfRule>
  </conditionalFormatting>
  <conditionalFormatting sqref="A296">
    <cfRule type="expression" dxfId="190" priority="181" stopIfTrue="1">
      <formula>AND(C296&lt;&gt;0,A296="")</formula>
    </cfRule>
  </conditionalFormatting>
  <conditionalFormatting sqref="A297">
    <cfRule type="expression" dxfId="189" priority="180" stopIfTrue="1">
      <formula>AND(C297&lt;&gt;0,A297="")</formula>
    </cfRule>
  </conditionalFormatting>
  <conditionalFormatting sqref="A300">
    <cfRule type="expression" dxfId="188" priority="50" stopIfTrue="1">
      <formula>AND(C300&lt;&gt;0,A300="")</formula>
    </cfRule>
  </conditionalFormatting>
  <conditionalFormatting sqref="A301">
    <cfRule type="expression" dxfId="187" priority="179" stopIfTrue="1">
      <formula>AND(C301&lt;&gt;0,A301="")</formula>
    </cfRule>
  </conditionalFormatting>
  <conditionalFormatting sqref="A303">
    <cfRule type="expression" dxfId="186" priority="178" stopIfTrue="1">
      <formula>AND(C303&lt;&gt;0,A303="")</formula>
    </cfRule>
  </conditionalFormatting>
  <conditionalFormatting sqref="A322">
    <cfRule type="expression" dxfId="185" priority="176" stopIfTrue="1">
      <formula>AND(C322&lt;&gt;0,A322="")</formula>
    </cfRule>
  </conditionalFormatting>
  <conditionalFormatting sqref="A323">
    <cfRule type="expression" dxfId="184" priority="175" stopIfTrue="1">
      <formula>AND(C323&lt;&gt;0,A323="")</formula>
    </cfRule>
  </conditionalFormatting>
  <conditionalFormatting sqref="A324">
    <cfRule type="expression" dxfId="183" priority="172" stopIfTrue="1">
      <formula>AND(C324&lt;&gt;0,A324="")</formula>
    </cfRule>
  </conditionalFormatting>
  <conditionalFormatting sqref="A325">
    <cfRule type="expression" dxfId="182" priority="171" stopIfTrue="1">
      <formula>AND(C325&lt;&gt;0,A325="")</formula>
    </cfRule>
  </conditionalFormatting>
  <conditionalFormatting sqref="A326">
    <cfRule type="expression" dxfId="181" priority="170" stopIfTrue="1">
      <formula>AND(C326&lt;&gt;0,A326="")</formula>
    </cfRule>
  </conditionalFormatting>
  <conditionalFormatting sqref="A327">
    <cfRule type="expression" dxfId="180" priority="169" stopIfTrue="1">
      <formula>AND(C327&lt;&gt;0,A327="")</formula>
    </cfRule>
  </conditionalFormatting>
  <conditionalFormatting sqref="A328">
    <cfRule type="expression" dxfId="179" priority="168" stopIfTrue="1">
      <formula>AND(C328&lt;&gt;0,A328="")</formula>
    </cfRule>
  </conditionalFormatting>
  <conditionalFormatting sqref="A329">
    <cfRule type="expression" dxfId="178" priority="167" stopIfTrue="1">
      <formula>AND(C329&lt;&gt;0,A329="")</formula>
    </cfRule>
  </conditionalFormatting>
  <conditionalFormatting sqref="A330">
    <cfRule type="expression" dxfId="177" priority="166" stopIfTrue="1">
      <formula>AND(C330&lt;&gt;0,A330="")</formula>
    </cfRule>
  </conditionalFormatting>
  <conditionalFormatting sqref="A331">
    <cfRule type="expression" dxfId="176" priority="165" stopIfTrue="1">
      <formula>AND(C331&lt;&gt;0,A331="")</formula>
    </cfRule>
  </conditionalFormatting>
  <conditionalFormatting sqref="A332">
    <cfRule type="expression" dxfId="175" priority="164" stopIfTrue="1">
      <formula>AND(C332&lt;&gt;0,A332="")</formula>
    </cfRule>
  </conditionalFormatting>
  <conditionalFormatting sqref="A373">
    <cfRule type="expression" dxfId="174" priority="177" stopIfTrue="1">
      <formula>AND(C373&lt;&gt;0,A373="")</formula>
    </cfRule>
  </conditionalFormatting>
  <conditionalFormatting sqref="A380">
    <cfRule type="expression" dxfId="173" priority="4" stopIfTrue="1">
      <formula>AND(C380&lt;&gt;0,A380="")</formula>
    </cfRule>
  </conditionalFormatting>
  <conditionalFormatting sqref="D380">
    <cfRule type="expression" dxfId="172" priority="5" stopIfTrue="1">
      <formula>AND(C380&lt;&gt;0,D380="")</formula>
    </cfRule>
  </conditionalFormatting>
  <conditionalFormatting sqref="A381">
    <cfRule type="expression" dxfId="171" priority="158" stopIfTrue="1">
      <formula>AND(C381&lt;&gt;0,A381="")</formula>
    </cfRule>
  </conditionalFormatting>
  <conditionalFormatting sqref="A382">
    <cfRule type="expression" dxfId="170" priority="157" stopIfTrue="1">
      <formula>AND(C382&lt;&gt;0,A382="")</formula>
    </cfRule>
  </conditionalFormatting>
  <conditionalFormatting sqref="A383">
    <cfRule type="expression" dxfId="169" priority="156" stopIfTrue="1">
      <formula>AND(C383&lt;&gt;0,A383="")</formula>
    </cfRule>
  </conditionalFormatting>
  <conditionalFormatting sqref="A384">
    <cfRule type="expression" dxfId="168" priority="155" stopIfTrue="1">
      <formula>AND(C384&lt;&gt;0,A384="")</formula>
    </cfRule>
  </conditionalFormatting>
  <conditionalFormatting sqref="A385">
    <cfRule type="expression" dxfId="167" priority="154" stopIfTrue="1">
      <formula>AND(C385&lt;&gt;0,A385="")</formula>
    </cfRule>
  </conditionalFormatting>
  <conditionalFormatting sqref="A386">
    <cfRule type="expression" dxfId="166" priority="153" stopIfTrue="1">
      <formula>AND(C386&lt;&gt;0,A386="")</formula>
    </cfRule>
  </conditionalFormatting>
  <conditionalFormatting sqref="A387">
    <cfRule type="expression" dxfId="165" priority="152" stopIfTrue="1">
      <formula>AND(C387&lt;&gt;0,A387="")</formula>
    </cfRule>
  </conditionalFormatting>
  <conditionalFormatting sqref="A392">
    <cfRule type="expression" dxfId="164" priority="150" stopIfTrue="1">
      <formula>AND(C392&lt;&gt;0,A392="")</formula>
    </cfRule>
  </conditionalFormatting>
  <conditionalFormatting sqref="A393">
    <cfRule type="expression" dxfId="163" priority="149" stopIfTrue="1">
      <formula>AND(C393&lt;&gt;0,A393="")</formula>
    </cfRule>
  </conditionalFormatting>
  <conditionalFormatting sqref="A396">
    <cfRule type="expression" dxfId="162" priority="148" stopIfTrue="1">
      <formula>AND(C396&lt;&gt;0,A396="")</formula>
    </cfRule>
  </conditionalFormatting>
  <conditionalFormatting sqref="A397">
    <cfRule type="expression" dxfId="161" priority="147" stopIfTrue="1">
      <formula>AND(C397&lt;&gt;0,A397="")</formula>
    </cfRule>
  </conditionalFormatting>
  <conditionalFormatting sqref="A400">
    <cfRule type="expression" dxfId="160" priority="146" stopIfTrue="1">
      <formula>AND(C400&lt;&gt;0,A400="")</formula>
    </cfRule>
  </conditionalFormatting>
  <conditionalFormatting sqref="A406">
    <cfRule type="expression" dxfId="159" priority="145" stopIfTrue="1">
      <formula>AND(C406&lt;&gt;0,A406="")</formula>
    </cfRule>
  </conditionalFormatting>
  <conditionalFormatting sqref="A412">
    <cfRule type="expression" dxfId="158" priority="144" stopIfTrue="1">
      <formula>AND(C412&lt;&gt;0,A412="")</formula>
    </cfRule>
  </conditionalFormatting>
  <conditionalFormatting sqref="A413">
    <cfRule type="expression" dxfId="157" priority="143" stopIfTrue="1">
      <formula>AND(C413&lt;&gt;0,A413="")</formula>
    </cfRule>
  </conditionalFormatting>
  <conditionalFormatting sqref="A429">
    <cfRule type="expression" dxfId="156" priority="23" stopIfTrue="1">
      <formula>AND(C429&lt;&gt;0,A429="")</formula>
    </cfRule>
  </conditionalFormatting>
  <conditionalFormatting sqref="A430">
    <cfRule type="expression" dxfId="155" priority="140" stopIfTrue="1">
      <formula>AND(C430&lt;&gt;0,A430="")</formula>
    </cfRule>
  </conditionalFormatting>
  <conditionalFormatting sqref="A432">
    <cfRule type="expression" dxfId="154" priority="139" stopIfTrue="1">
      <formula>AND(C432&lt;&gt;0,A432="")</formula>
    </cfRule>
  </conditionalFormatting>
  <conditionalFormatting sqref="A434">
    <cfRule type="expression" dxfId="153" priority="11" stopIfTrue="1">
      <formula>AND(C434&lt;&gt;0,A434="")</formula>
    </cfRule>
  </conditionalFormatting>
  <conditionalFormatting sqref="A437">
    <cfRule type="expression" dxfId="152" priority="138" stopIfTrue="1">
      <formula>AND(C437&lt;&gt;0,A437="")</formula>
    </cfRule>
  </conditionalFormatting>
  <conditionalFormatting sqref="A438">
    <cfRule type="expression" dxfId="151" priority="137" stopIfTrue="1">
      <formula>AND(C438&lt;&gt;0,A438="")</formula>
    </cfRule>
  </conditionalFormatting>
  <conditionalFormatting sqref="A441">
    <cfRule type="expression" dxfId="150" priority="136" stopIfTrue="1">
      <formula>AND(C441&lt;&gt;0,A441="")</formula>
    </cfRule>
  </conditionalFormatting>
  <conditionalFormatting sqref="A452">
    <cfRule type="expression" dxfId="149" priority="133" stopIfTrue="1">
      <formula>AND(C452&lt;&gt;0,A452="")</formula>
    </cfRule>
  </conditionalFormatting>
  <conditionalFormatting sqref="A453">
    <cfRule type="expression" dxfId="148" priority="132" stopIfTrue="1">
      <formula>AND(C453&lt;&gt;0,A453="")</formula>
    </cfRule>
  </conditionalFormatting>
  <conditionalFormatting sqref="A454">
    <cfRule type="expression" dxfId="147" priority="131" stopIfTrue="1">
      <formula>AND(C454&lt;&gt;0,A454="")</formula>
    </cfRule>
  </conditionalFormatting>
  <conditionalFormatting sqref="A464">
    <cfRule type="expression" dxfId="146" priority="129" stopIfTrue="1">
      <formula>AND(C464&lt;&gt;0,A464="")</formula>
    </cfRule>
  </conditionalFormatting>
  <conditionalFormatting sqref="A465">
    <cfRule type="expression" dxfId="145" priority="128" stopIfTrue="1">
      <formula>AND(C465&lt;&gt;0,A465="")</formula>
    </cfRule>
  </conditionalFormatting>
  <conditionalFormatting sqref="A466">
    <cfRule type="expression" dxfId="144" priority="127" stopIfTrue="1">
      <formula>AND(C466&lt;&gt;0,A466="")</formula>
    </cfRule>
  </conditionalFormatting>
  <conditionalFormatting sqref="A471">
    <cfRule type="expression" dxfId="143" priority="125" stopIfTrue="1">
      <formula>AND(C471&lt;&gt;0,A471="")</formula>
    </cfRule>
  </conditionalFormatting>
  <conditionalFormatting sqref="A472">
    <cfRule type="expression" dxfId="142" priority="124" stopIfTrue="1">
      <formula>AND(C472&lt;&gt;0,A472="")</formula>
    </cfRule>
  </conditionalFormatting>
  <conditionalFormatting sqref="A473">
    <cfRule type="expression" dxfId="141" priority="123" stopIfTrue="1">
      <formula>AND(C473&lt;&gt;0,A473="")</formula>
    </cfRule>
  </conditionalFormatting>
  <conditionalFormatting sqref="A485">
    <cfRule type="expression" dxfId="140" priority="120" stopIfTrue="1">
      <formula>AND(C485&lt;&gt;0,A485="")</formula>
    </cfRule>
  </conditionalFormatting>
  <conditionalFormatting sqref="A486">
    <cfRule type="expression" dxfId="139" priority="119" stopIfTrue="1">
      <formula>AND(C486&lt;&gt;0,A486="")</formula>
    </cfRule>
  </conditionalFormatting>
  <conditionalFormatting sqref="A499">
    <cfRule type="expression" dxfId="138" priority="30" stopIfTrue="1">
      <formula>AND(C499&lt;&gt;0,A499="")</formula>
    </cfRule>
  </conditionalFormatting>
  <conditionalFormatting sqref="D499">
    <cfRule type="expression" dxfId="137" priority="29" stopIfTrue="1">
      <formula>AND(C499&lt;&gt;0,D499="")</formula>
    </cfRule>
  </conditionalFormatting>
  <conditionalFormatting sqref="A510">
    <cfRule type="expression" dxfId="136" priority="116" stopIfTrue="1">
      <formula>AND(C510&lt;&gt;0,A510="")</formula>
    </cfRule>
  </conditionalFormatting>
  <conditionalFormatting sqref="A511">
    <cfRule type="expression" dxfId="135" priority="115" stopIfTrue="1">
      <formula>AND(C511&lt;&gt;0,A511="")</formula>
    </cfRule>
  </conditionalFormatting>
  <conditionalFormatting sqref="A531">
    <cfRule type="expression" dxfId="134" priority="112" stopIfTrue="1">
      <formula>AND(C531&lt;&gt;0,A531="")</formula>
    </cfRule>
  </conditionalFormatting>
  <conditionalFormatting sqref="A534">
    <cfRule type="expression" dxfId="133" priority="111" stopIfTrue="1">
      <formula>AND(C534&lt;&gt;0,A534="")</formula>
    </cfRule>
  </conditionalFormatting>
  <conditionalFormatting sqref="A535">
    <cfRule type="expression" dxfId="132" priority="18" stopIfTrue="1">
      <formula>AND(C535&lt;&gt;0,A535="")</formula>
    </cfRule>
  </conditionalFormatting>
  <conditionalFormatting sqref="A537">
    <cfRule type="expression" dxfId="131" priority="110" stopIfTrue="1">
      <formula>AND(C537&lt;&gt;0,A537="")</formula>
    </cfRule>
  </conditionalFormatting>
  <conditionalFormatting sqref="A538">
    <cfRule type="expression" dxfId="130" priority="12" stopIfTrue="1">
      <formula>AND(C538&lt;&gt;0,A538="")</formula>
    </cfRule>
  </conditionalFormatting>
  <conditionalFormatting sqref="A539">
    <cfRule type="expression" dxfId="129" priority="113" stopIfTrue="1">
      <formula>AND(C539&lt;&gt;0,A539="")</formula>
    </cfRule>
  </conditionalFormatting>
  <conditionalFormatting sqref="A540">
    <cfRule type="expression" dxfId="128" priority="96" stopIfTrue="1">
      <formula>AND(C540&lt;&gt;0,A540="")</formula>
    </cfRule>
  </conditionalFormatting>
  <conditionalFormatting sqref="A547">
    <cfRule type="expression" dxfId="127" priority="109" stopIfTrue="1">
      <formula>AND(C547&lt;&gt;0,A547="")</formula>
    </cfRule>
  </conditionalFormatting>
  <conditionalFormatting sqref="A548">
    <cfRule type="expression" dxfId="126" priority="107" stopIfTrue="1">
      <formula>AND(C548&lt;&gt;0,A548="")</formula>
    </cfRule>
  </conditionalFormatting>
  <conditionalFormatting sqref="A550">
    <cfRule type="expression" dxfId="125" priority="104" stopIfTrue="1">
      <formula>AND(C550&lt;&gt;0,A550="")</formula>
    </cfRule>
  </conditionalFormatting>
  <conditionalFormatting sqref="A551">
    <cfRule type="expression" dxfId="124" priority="106" stopIfTrue="1">
      <formula>AND(C551&lt;&gt;0,A551="")</formula>
    </cfRule>
  </conditionalFormatting>
  <conditionalFormatting sqref="A552">
    <cfRule type="expression" dxfId="123" priority="105" stopIfTrue="1">
      <formula>AND(C552&lt;&gt;0,A552="")</formula>
    </cfRule>
  </conditionalFormatting>
  <conditionalFormatting sqref="A553">
    <cfRule type="expression" dxfId="122" priority="103" stopIfTrue="1">
      <formula>AND(C553&lt;&gt;0,A553="")</formula>
    </cfRule>
  </conditionalFormatting>
  <conditionalFormatting sqref="A555">
    <cfRule type="expression" dxfId="121" priority="102" stopIfTrue="1">
      <formula>AND(C555&lt;&gt;0,A555="")</formula>
    </cfRule>
  </conditionalFormatting>
  <conditionalFormatting sqref="A556">
    <cfRule type="expression" dxfId="120" priority="100" stopIfTrue="1">
      <formula>AND(C556&lt;&gt;0,A556="")</formula>
    </cfRule>
  </conditionalFormatting>
  <conditionalFormatting sqref="A557">
    <cfRule type="expression" dxfId="119" priority="101" stopIfTrue="1">
      <formula>AND(C557&lt;&gt;0,A557="")</formula>
    </cfRule>
  </conditionalFormatting>
  <conditionalFormatting sqref="A561">
    <cfRule type="expression" dxfId="118" priority="95" stopIfTrue="1">
      <formula>AND(C561&lt;&gt;0,A561="")</formula>
    </cfRule>
  </conditionalFormatting>
  <conditionalFormatting sqref="A562">
    <cfRule type="expression" dxfId="117" priority="21" stopIfTrue="1">
      <formula>AND(C562&lt;&gt;0,A562="")</formula>
    </cfRule>
  </conditionalFormatting>
  <conditionalFormatting sqref="A563">
    <cfRule type="expression" dxfId="116" priority="20" stopIfTrue="1">
      <formula>AND(C563&lt;&gt;0,A563="")</formula>
    </cfRule>
  </conditionalFormatting>
  <conditionalFormatting sqref="D566">
    <cfRule type="expression" dxfId="115" priority="37" stopIfTrue="1">
      <formula>AND(C566&lt;&gt;0,D566="")</formula>
    </cfRule>
  </conditionalFormatting>
  <conditionalFormatting sqref="D567">
    <cfRule type="expression" dxfId="114" priority="36" stopIfTrue="1">
      <formula>AND(C567&lt;&gt;0,D567="")</formula>
    </cfRule>
  </conditionalFormatting>
  <conditionalFormatting sqref="D570">
    <cfRule type="expression" dxfId="113" priority="34" stopIfTrue="1">
      <formula>AND(C570&lt;&gt;0,D570="")</formula>
    </cfRule>
  </conditionalFormatting>
  <conditionalFormatting sqref="D571">
    <cfRule type="expression" dxfId="112" priority="31" stopIfTrue="1">
      <formula>AND(C571&lt;&gt;0,D571="")</formula>
    </cfRule>
  </conditionalFormatting>
  <conditionalFormatting sqref="D572">
    <cfRule type="expression" dxfId="111" priority="22" stopIfTrue="1">
      <formula>AND(C572&lt;&gt;0,D572="")</formula>
    </cfRule>
  </conditionalFormatting>
  <conditionalFormatting sqref="D575">
    <cfRule type="expression" dxfId="110" priority="15" stopIfTrue="1">
      <formula>AND(C575&lt;&gt;0,D575="")</formula>
    </cfRule>
  </conditionalFormatting>
  <conditionalFormatting sqref="A588">
    <cfRule type="expression" dxfId="109" priority="97" stopIfTrue="1">
      <formula>AND(C588&lt;&gt;0,A588="")</formula>
    </cfRule>
  </conditionalFormatting>
  <conditionalFormatting sqref="A589">
    <cfRule type="expression" dxfId="108" priority="17" stopIfTrue="1">
      <formula>AND(C589&lt;&gt;0,A589="")</formula>
    </cfRule>
  </conditionalFormatting>
  <conditionalFormatting sqref="A678">
    <cfRule type="expression" dxfId="107" priority="87" stopIfTrue="1">
      <formula>AND(C678&lt;&gt;0,A678="")</formula>
    </cfRule>
  </conditionalFormatting>
  <conditionalFormatting sqref="A689">
    <cfRule type="expression" dxfId="106" priority="85" stopIfTrue="1">
      <formula>AND(C689&lt;&gt;0,A689="")</formula>
    </cfRule>
  </conditionalFormatting>
  <conditionalFormatting sqref="A693">
    <cfRule type="expression" dxfId="105" priority="86" stopIfTrue="1">
      <formula>AND(C693&lt;&gt;0,A693="")</formula>
    </cfRule>
  </conditionalFormatting>
  <conditionalFormatting sqref="A724">
    <cfRule type="expression" dxfId="104" priority="80" stopIfTrue="1">
      <formula>AND(C724&lt;&gt;0,A724="")</formula>
    </cfRule>
  </conditionalFormatting>
  <conditionalFormatting sqref="A725">
    <cfRule type="expression" dxfId="103" priority="81" stopIfTrue="1">
      <formula>AND(C725&lt;&gt;0,A725="")</formula>
    </cfRule>
  </conditionalFormatting>
  <conditionalFormatting sqref="A726">
    <cfRule type="expression" dxfId="102" priority="82" stopIfTrue="1">
      <formula>AND(C726&lt;&gt;0,A726="")</formula>
    </cfRule>
  </conditionalFormatting>
  <conditionalFormatting sqref="A729">
    <cfRule type="expression" dxfId="101" priority="78" stopIfTrue="1">
      <formula>AND(C729&lt;&gt;0,A729="")</formula>
    </cfRule>
  </conditionalFormatting>
  <conditionalFormatting sqref="A730">
    <cfRule type="expression" dxfId="100" priority="77" stopIfTrue="1">
      <formula>AND(C730&lt;&gt;0,A730="")</formula>
    </cfRule>
  </conditionalFormatting>
  <conditionalFormatting sqref="A741">
    <cfRule type="expression" dxfId="99" priority="75" stopIfTrue="1">
      <formula>AND(C741&lt;&gt;0,A741="")</formula>
    </cfRule>
  </conditionalFormatting>
  <conditionalFormatting sqref="A746">
    <cfRule type="expression" dxfId="98" priority="79" stopIfTrue="1">
      <formula>AND(C746&lt;&gt;0,A746="")</formula>
    </cfRule>
  </conditionalFormatting>
  <conditionalFormatting sqref="A749">
    <cfRule type="expression" dxfId="97" priority="47" stopIfTrue="1">
      <formula>AND(C749&lt;&gt;0,A749="")</formula>
    </cfRule>
  </conditionalFormatting>
  <conditionalFormatting sqref="A761">
    <cfRule type="expression" dxfId="96" priority="33" stopIfTrue="1">
      <formula>AND(C761&lt;&gt;0,A761="")</formula>
    </cfRule>
  </conditionalFormatting>
  <conditionalFormatting sqref="A762">
    <cfRule type="expression" dxfId="95" priority="32" stopIfTrue="1">
      <formula>AND(C762&lt;&gt;0,A762="")</formula>
    </cfRule>
  </conditionalFormatting>
  <conditionalFormatting sqref="A765">
    <cfRule type="expression" dxfId="94" priority="74" stopIfTrue="1">
      <formula>AND(C765&lt;&gt;0,A765="")</formula>
    </cfRule>
  </conditionalFormatting>
  <conditionalFormatting sqref="A766">
    <cfRule type="expression" dxfId="93" priority="73" stopIfTrue="1">
      <formula>AND(C766&lt;&gt;0,A766="")</formula>
    </cfRule>
  </conditionalFormatting>
  <conditionalFormatting sqref="A768">
    <cfRule type="expression" dxfId="92" priority="72" stopIfTrue="1">
      <formula>AND(C768&lt;&gt;0,A768="")</formula>
    </cfRule>
  </conditionalFormatting>
  <conditionalFormatting sqref="A769">
    <cfRule type="expression" dxfId="91" priority="71" stopIfTrue="1">
      <formula>AND(C769&lt;&gt;0,A769="")</formula>
    </cfRule>
  </conditionalFormatting>
  <conditionalFormatting sqref="A770">
    <cfRule type="expression" dxfId="90" priority="70" stopIfTrue="1">
      <formula>AND(C770&lt;&gt;0,A770="")</formula>
    </cfRule>
  </conditionalFormatting>
  <conditionalFormatting sqref="A771">
    <cfRule type="expression" dxfId="89" priority="69" stopIfTrue="1">
      <formula>AND(C771&lt;&gt;0,A771="")</formula>
    </cfRule>
  </conditionalFormatting>
  <conditionalFormatting sqref="A777">
    <cfRule type="expression" dxfId="88" priority="67" stopIfTrue="1">
      <formula>AND(C777&lt;&gt;0,A777="")</formula>
    </cfRule>
  </conditionalFormatting>
  <conditionalFormatting sqref="A812">
    <cfRule type="expression" dxfId="87" priority="64" stopIfTrue="1">
      <formula>AND(C812&lt;&gt;0,A812="")</formula>
    </cfRule>
  </conditionalFormatting>
  <conditionalFormatting sqref="A813">
    <cfRule type="expression" dxfId="86" priority="63" stopIfTrue="1">
      <formula>AND(C813&lt;&gt;0,A813="")</formula>
    </cfRule>
  </conditionalFormatting>
  <conditionalFormatting sqref="A814">
    <cfRule type="expression" dxfId="85" priority="62" stopIfTrue="1">
      <formula>AND(C814&lt;&gt;0,A814="")</formula>
    </cfRule>
  </conditionalFormatting>
  <conditionalFormatting sqref="A815">
    <cfRule type="expression" dxfId="84" priority="61" stopIfTrue="1">
      <formula>AND(C815&lt;&gt;0,A815="")</formula>
    </cfRule>
  </conditionalFormatting>
  <conditionalFormatting sqref="A816">
    <cfRule type="expression" dxfId="83" priority="9" stopIfTrue="1">
      <formula>AND(C816&lt;&gt;0,A816="")</formula>
    </cfRule>
  </conditionalFormatting>
  <conditionalFormatting sqref="A817">
    <cfRule type="expression" dxfId="82" priority="60" stopIfTrue="1">
      <formula>AND(C817&lt;&gt;0,A817="")</formula>
    </cfRule>
  </conditionalFormatting>
  <conditionalFormatting sqref="A847">
    <cfRule type="expression" dxfId="81" priority="59" stopIfTrue="1">
      <formula>AND(C847&lt;&gt;0,A847="")</formula>
    </cfRule>
  </conditionalFormatting>
  <conditionalFormatting sqref="A858">
    <cfRule type="expression" dxfId="80" priority="8" stopIfTrue="1">
      <formula>AND(C858&lt;&gt;0,A858="")</formula>
    </cfRule>
  </conditionalFormatting>
  <conditionalFormatting sqref="A871">
    <cfRule type="expression" dxfId="79" priority="54" stopIfTrue="1">
      <formula>AND(C871&lt;&gt;0,A871="")</formula>
    </cfRule>
  </conditionalFormatting>
  <conditionalFormatting sqref="A50:A52">
    <cfRule type="expression" dxfId="78" priority="251" stopIfTrue="1">
      <formula>AND(C50&lt;&gt;0,A50="")</formula>
    </cfRule>
  </conditionalFormatting>
  <conditionalFormatting sqref="A59:A60">
    <cfRule type="expression" dxfId="77" priority="245" stopIfTrue="1">
      <formula>AND(C59&lt;&gt;0,A59="")</formula>
    </cfRule>
  </conditionalFormatting>
  <conditionalFormatting sqref="A133:A135">
    <cfRule type="expression" dxfId="76" priority="233" stopIfTrue="1">
      <formula>AND(C133&lt;&gt;0,A133="")</formula>
    </cfRule>
  </conditionalFormatting>
  <conditionalFormatting sqref="A149:A156">
    <cfRule type="expression" dxfId="75" priority="230" stopIfTrue="1">
      <formula>AND(C149&lt;&gt;0,A149="")</formula>
    </cfRule>
  </conditionalFormatting>
  <conditionalFormatting sqref="A184:A185">
    <cfRule type="expression" dxfId="74" priority="98" stopIfTrue="1">
      <formula>AND(C184&lt;&gt;0,A184="")</formula>
    </cfRule>
  </conditionalFormatting>
  <conditionalFormatting sqref="A198:A200">
    <cfRule type="expression" dxfId="73" priority="218" stopIfTrue="1">
      <formula>AND(C198&lt;&gt;0,A198="")</formula>
    </cfRule>
  </conditionalFormatting>
  <conditionalFormatting sqref="A229:A230">
    <cfRule type="expression" dxfId="72" priority="208" stopIfTrue="1">
      <formula>AND(C229&lt;&gt;0,A229="")</formula>
    </cfRule>
  </conditionalFormatting>
  <conditionalFormatting sqref="A262:A265">
    <cfRule type="expression" dxfId="71" priority="185" stopIfTrue="1">
      <formula>AND(C262&lt;&gt;0,A262="")</formula>
    </cfRule>
  </conditionalFormatting>
  <conditionalFormatting sqref="A266:A267">
    <cfRule type="expression" dxfId="70" priority="184" stopIfTrue="1">
      <formula>AND(C266&lt;&gt;0,A266="")</formula>
    </cfRule>
  </conditionalFormatting>
  <conditionalFormatting sqref="A268:A269">
    <cfRule type="expression" dxfId="69" priority="26" stopIfTrue="1">
      <formula>AND(C268&lt;&gt;0,A268="")</formula>
    </cfRule>
  </conditionalFormatting>
  <conditionalFormatting sqref="A287:A292">
    <cfRule type="expression" dxfId="68" priority="186" stopIfTrue="1">
      <formula>AND(C287&lt;&gt;0,A287="")</formula>
    </cfRule>
  </conditionalFormatting>
  <conditionalFormatting sqref="A339:A342">
    <cfRule type="expression" dxfId="67" priority="163" stopIfTrue="1">
      <formula>AND(C339&lt;&gt;0,A339="")</formula>
    </cfRule>
  </conditionalFormatting>
  <conditionalFormatting sqref="A343:A345">
    <cfRule type="expression" dxfId="66" priority="162" stopIfTrue="1">
      <formula>AND(C343&lt;&gt;0,A343="")</formula>
    </cfRule>
  </conditionalFormatting>
  <conditionalFormatting sqref="A346:A348">
    <cfRule type="expression" dxfId="65" priority="161" stopIfTrue="1">
      <formula>AND(C346&lt;&gt;0,A346="")</formula>
    </cfRule>
  </conditionalFormatting>
  <conditionalFormatting sqref="A349:A351">
    <cfRule type="expression" dxfId="64" priority="160" stopIfTrue="1">
      <formula>AND(C349&lt;&gt;0,A349="")</formula>
    </cfRule>
  </conditionalFormatting>
  <conditionalFormatting sqref="A388:A389">
    <cfRule type="expression" dxfId="63" priority="159" stopIfTrue="1">
      <formula>AND(C388&lt;&gt;0,A388="")</formula>
    </cfRule>
  </conditionalFormatting>
  <conditionalFormatting sqref="A425:A428">
    <cfRule type="expression" dxfId="62" priority="141" stopIfTrue="1">
      <formula>AND(C425&lt;&gt;0,A425="")</formula>
    </cfRule>
  </conditionalFormatting>
  <conditionalFormatting sqref="A476:A478">
    <cfRule type="expression" dxfId="61" priority="126" stopIfTrue="1">
      <formula>AND(C476&lt;&gt;0,A476="")</formula>
    </cfRule>
  </conditionalFormatting>
  <conditionalFormatting sqref="A481:A484">
    <cfRule type="expression" dxfId="60" priority="122" stopIfTrue="1">
      <formula>AND(C481&lt;&gt;0,A481="")</formula>
    </cfRule>
  </conditionalFormatting>
  <conditionalFormatting sqref="A505:A509">
    <cfRule type="expression" dxfId="59" priority="118" stopIfTrue="1">
      <formula>AND(C505&lt;&gt;0,A505="")</formula>
    </cfRule>
  </conditionalFormatting>
  <conditionalFormatting sqref="A512:A514">
    <cfRule type="expression" dxfId="58" priority="114" stopIfTrue="1">
      <formula>AND(C512&lt;&gt;0,A512="")</formula>
    </cfRule>
  </conditionalFormatting>
  <conditionalFormatting sqref="A566:A570">
    <cfRule type="expression" dxfId="57" priority="14" stopIfTrue="1">
      <formula>AND(C566&lt;&gt;0,A566="")</formula>
    </cfRule>
  </conditionalFormatting>
  <conditionalFormatting sqref="A584:A587">
    <cfRule type="expression" dxfId="56" priority="99" stopIfTrue="1">
      <formula>AND(C584&lt;&gt;0,A584="")</formula>
    </cfRule>
  </conditionalFormatting>
  <conditionalFormatting sqref="A622:A630">
    <cfRule type="expression" dxfId="55" priority="89" stopIfTrue="1">
      <formula>AND(C622&lt;&gt;0,A622="")</formula>
    </cfRule>
  </conditionalFormatting>
  <conditionalFormatting sqref="A701:A716">
    <cfRule type="expression" dxfId="54" priority="83" stopIfTrue="1">
      <formula>AND(C701&lt;&gt;0,A701="")</formula>
    </cfRule>
  </conditionalFormatting>
  <conditionalFormatting sqref="A731:A732">
    <cfRule type="expression" dxfId="53" priority="76" stopIfTrue="1">
      <formula>AND(C731&lt;&gt;0,A731="")</formula>
    </cfRule>
  </conditionalFormatting>
  <conditionalFormatting sqref="A773:A776">
    <cfRule type="expression" dxfId="52" priority="68" stopIfTrue="1">
      <formula>AND(C773&lt;&gt;0,A773="")</formula>
    </cfRule>
  </conditionalFormatting>
  <conditionalFormatting sqref="A783:A787">
    <cfRule type="expression" dxfId="51" priority="66" stopIfTrue="1">
      <formula>AND(C783&lt;&gt;0,A783="")</formula>
    </cfRule>
  </conditionalFormatting>
  <conditionalFormatting sqref="A788:A789">
    <cfRule type="expression" dxfId="50" priority="43" stopIfTrue="1">
      <formula>AND(C788&lt;&gt;0,A788="")</formula>
    </cfRule>
  </conditionalFormatting>
  <conditionalFormatting sqref="A796:A800">
    <cfRule type="expression" dxfId="49" priority="49" stopIfTrue="1">
      <formula>AND(C796&lt;&gt;0,A796="")</formula>
    </cfRule>
  </conditionalFormatting>
  <conditionalFormatting sqref="A809:A811">
    <cfRule type="expression" dxfId="48" priority="65" stopIfTrue="1">
      <formula>AND(C809&lt;&gt;0,A809="")</formula>
    </cfRule>
  </conditionalFormatting>
  <conditionalFormatting sqref="A850:A855">
    <cfRule type="expression" dxfId="47" priority="57" stopIfTrue="1">
      <formula>AND(C850&lt;&gt;0,A850="")</formula>
    </cfRule>
  </conditionalFormatting>
  <conditionalFormatting sqref="A865:A868">
    <cfRule type="expression" dxfId="46" priority="55" stopIfTrue="1">
      <formula>AND(C865&lt;&gt;0,A865="")</formula>
    </cfRule>
  </conditionalFormatting>
  <conditionalFormatting sqref="A869:A870">
    <cfRule type="expression" dxfId="45" priority="56" stopIfTrue="1">
      <formula>AND(C869&lt;&gt;0,A869="")</formula>
    </cfRule>
  </conditionalFormatting>
  <conditionalFormatting sqref="D56:D60">
    <cfRule type="expression" dxfId="44" priority="52" stopIfTrue="1">
      <formula>AND(C56&lt;&gt;0,D56="")</formula>
    </cfRule>
  </conditionalFormatting>
  <conditionalFormatting sqref="D377:D379">
    <cfRule type="expression" dxfId="43" priority="48" stopIfTrue="1">
      <formula>AND(C377&lt;&gt;0,D377="")</formula>
    </cfRule>
  </conditionalFormatting>
  <conditionalFormatting sqref="D451:D454">
    <cfRule type="expression" dxfId="42" priority="51" stopIfTrue="1">
      <formula>AND(C451&lt;&gt;0,D451="")</formula>
    </cfRule>
  </conditionalFormatting>
  <conditionalFormatting sqref="D568:D569">
    <cfRule type="expression" dxfId="41" priority="35" stopIfTrue="1">
      <formula>AND(C568&lt;&gt;0,D568="")</formula>
    </cfRule>
  </conditionalFormatting>
  <conditionalFormatting sqref="D573:D574">
    <cfRule type="expression" dxfId="40" priority="16" stopIfTrue="1">
      <formula>AND(C573&lt;&gt;0,D573="")</formula>
    </cfRule>
  </conditionalFormatting>
  <conditionalFormatting sqref="D576:D577">
    <cfRule type="expression" dxfId="39" priority="13" stopIfTrue="1">
      <formula>AND(C576&lt;&gt;0,D576="")</formula>
    </cfRule>
  </conditionalFormatting>
  <conditionalFormatting sqref="A241:A249 A302 A58 A136:A145 A213 A598:A599 A602:A603 A607 A801 A61 A298:A299 A376:A379 A872:A876 A455:A459 A778:A782 A558:A560 A609:A618 A631:A633 A790:A795 A333:A338 A216 A690:A692 A676:A677 A209:A211 A91:A92 A475 A94 A6:A9 A276:A278 A750:A760 A304:A306 A696:A698 A733:A740 A763:A764 A767 A772 A77 A101:A102 A309:A321 A234:A239 A524:A525 A12:A40 A804:A808 A564:A565 A541:A544 A532:A533 A536 A500:A501 A493:A498 A590:A595 A848:A849 A415:A419 A742:A745 A571:A580 A352:A370 A280:A282 A111:A127 A856:A857 A442:A445 A440 A218:A222 A859:A860 A647:A653 A79:A86 A818:A846 A194:A195">
    <cfRule type="expression" dxfId="38" priority="253" stopIfTrue="1">
      <formula>AND(C6&lt;&gt;0,A6="")</formula>
    </cfRule>
  </conditionalFormatting>
  <conditionalFormatting sqref="D55 D376 D10:D11 D455:D460 D61:D67 D500:D502 D493:D498 D578:D580 D69:D77 D547:D565 D219:D222 D186:D194 D171:D184 D381:D389 D79:D86 D196:D217">
    <cfRule type="expression" dxfId="37" priority="53" stopIfTrue="1">
      <formula>AND(C10&lt;&gt;0,D10="")</formula>
    </cfRule>
  </conditionalFormatting>
  <conditionalFormatting sqref="A44:A46 A48">
    <cfRule type="expression" dxfId="36" priority="250" stopIfTrue="1">
      <formula>AND(C44&lt;&gt;0,A44="")</formula>
    </cfRule>
  </conditionalFormatting>
  <conditionalFormatting sqref="A89 A63:A67 A69:A76">
    <cfRule type="expression" dxfId="35" priority="246" stopIfTrue="1">
      <formula>AND(C63&lt;&gt;0,A63="")</formula>
    </cfRule>
  </conditionalFormatting>
  <conditionalFormatting sqref="A93 A95">
    <cfRule type="expression" dxfId="34" priority="241" stopIfTrue="1">
      <formula>AND(C93&lt;&gt;0,A93="")</formula>
    </cfRule>
  </conditionalFormatting>
  <conditionalFormatting sqref="A97 A130 A105:A109">
    <cfRule type="expression" dxfId="33" priority="243" stopIfTrue="1">
      <formula>AND(C97&lt;&gt;0,A97="")</formula>
    </cfRule>
  </conditionalFormatting>
  <conditionalFormatting sqref="A165:A168 A157:A158">
    <cfRule type="expression" dxfId="32" priority="232" stopIfTrue="1">
      <formula>AND(C157&lt;&gt;0,A157="")</formula>
    </cfRule>
  </conditionalFormatting>
  <conditionalFormatting sqref="A171:A178 A180:A183 A186:A187">
    <cfRule type="expression" dxfId="31" priority="231" stopIfTrue="1">
      <formula>AND(C171&lt;&gt;0,A171="")</formula>
    </cfRule>
  </conditionalFormatting>
  <conditionalFormatting sqref="A225 A212">
    <cfRule type="expression" dxfId="30" priority="222" stopIfTrue="1">
      <formula>AND(C212&lt;&gt;0,A212="")</formula>
    </cfRule>
  </conditionalFormatting>
  <conditionalFormatting sqref="A226:A228 A231">
    <cfRule type="expression" dxfId="29" priority="209" stopIfTrue="1">
      <formula>AND(C226&lt;&gt;0,A226="")</formula>
    </cfRule>
  </conditionalFormatting>
  <conditionalFormatting sqref="A274 A285">
    <cfRule type="expression" dxfId="28" priority="206" stopIfTrue="1">
      <formula>AND(C274&lt;&gt;0,A274="")</formula>
    </cfRule>
  </conditionalFormatting>
  <conditionalFormatting sqref="A394:A395 A398:A399 A407:A411 A422:A424 A401:A405 A414">
    <cfRule type="expression" dxfId="27" priority="151" stopIfTrue="1">
      <formula>AND(C394&lt;&gt;0,A394="")</formula>
    </cfRule>
  </conditionalFormatting>
  <conditionalFormatting sqref="A431 A433 A439 A435:A436">
    <cfRule type="expression" dxfId="26" priority="142" stopIfTrue="1">
      <formula>AND(C431&lt;&gt;0,A431="")</formula>
    </cfRule>
  </conditionalFormatting>
  <conditionalFormatting sqref="A448 A451">
    <cfRule type="expression" dxfId="25" priority="135" stopIfTrue="1">
      <formula>AND(C448&lt;&gt;0,A448="")</formula>
    </cfRule>
  </conditionalFormatting>
  <conditionalFormatting sqref="A460 A463">
    <cfRule type="expression" dxfId="24" priority="134" stopIfTrue="1">
      <formula>AND(C460&lt;&gt;0,A460="")</formula>
    </cfRule>
  </conditionalFormatting>
  <conditionalFormatting sqref="A467:A470 A474">
    <cfRule type="expression" dxfId="23" priority="130" stopIfTrue="1">
      <formula>AND(C467&lt;&gt;0,A467="")</formula>
    </cfRule>
  </conditionalFormatting>
  <conditionalFormatting sqref="A487:A490 A502">
    <cfRule type="expression" dxfId="22" priority="121" stopIfTrue="1">
      <formula>AND(C487&lt;&gt;0,A487="")</formula>
    </cfRule>
  </conditionalFormatting>
  <conditionalFormatting sqref="A523 A515:A520 A526:A530">
    <cfRule type="expression" dxfId="21" priority="117" stopIfTrue="1">
      <formula>AND(C515&lt;&gt;0,A515="")</formula>
    </cfRule>
  </conditionalFormatting>
  <conditionalFormatting sqref="A549 A554 A583">
    <cfRule type="expression" dxfId="20" priority="108" stopIfTrue="1">
      <formula>AND(C549&lt;&gt;0,A549="")</formula>
    </cfRule>
  </conditionalFormatting>
  <conditionalFormatting sqref="A619 A634">
    <cfRule type="expression" dxfId="19" priority="91" stopIfTrue="1">
      <formula>AND(C619&lt;&gt;0,A619="")</formula>
    </cfRule>
  </conditionalFormatting>
  <conditionalFormatting sqref="A637:A644 A656:A662 A665:A671 A674:A675">
    <cfRule type="expression" dxfId="18" priority="90" stopIfTrue="1">
      <formula>AND(C637&lt;&gt;0,A637="")</formula>
    </cfRule>
  </conditionalFormatting>
  <conditionalFormatting sqref="A679 A682:A685 A688">
    <cfRule type="expression" dxfId="17" priority="88" stopIfTrue="1">
      <formula>AND(C679&lt;&gt;0,A679="")</formula>
    </cfRule>
  </conditionalFormatting>
  <conditionalFormatting sqref="A717 A720:A721">
    <cfRule type="expression" dxfId="16" priority="84" stopIfTrue="1">
      <formula>AND(C717&lt;&gt;0,A717="")</formula>
    </cfRule>
  </conditionalFormatting>
  <conditionalFormatting sqref="A861 A864">
    <cfRule type="expression" dxfId="15" priority="58" stopIfTrue="1">
      <formula>AND(C861&lt;&gt;0,A861="")</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3"/>
  <sheetViews>
    <sheetView showGridLines="0" showZeros="0" workbookViewId="0">
      <pane xSplit="3" ySplit="3" topLeftCell="D4" activePane="bottomRight" state="frozen"/>
      <selection pane="topRight"/>
      <selection pane="bottomLeft"/>
      <selection pane="bottomRight" activeCell="D4" sqref="D4"/>
    </sheetView>
  </sheetViews>
  <sheetFormatPr defaultColWidth="8.75" defaultRowHeight="12" customHeight="1"/>
  <cols>
    <col min="1" max="1" width="5.125" style="76" customWidth="1"/>
    <col min="2" max="2" width="6.875" style="76" customWidth="1"/>
    <col min="3" max="3" width="75.625" style="56" customWidth="1"/>
    <col min="4" max="4" width="23.125" style="57" customWidth="1"/>
    <col min="5" max="5" width="16.125" style="56" customWidth="1"/>
    <col min="6" max="6" width="19.5" style="77" customWidth="1"/>
    <col min="7" max="16384" width="8.75" style="56"/>
  </cols>
  <sheetData>
    <row r="1" spans="1:6" ht="24" customHeight="1">
      <c r="A1" s="248" t="s">
        <v>663</v>
      </c>
      <c r="B1" s="248"/>
      <c r="C1" s="248"/>
      <c r="D1" s="248"/>
      <c r="E1" s="248"/>
      <c r="F1" s="248"/>
    </row>
    <row r="2" spans="1:6" ht="18" customHeight="1"/>
    <row r="3" spans="1:6" ht="21.75" customHeight="1">
      <c r="A3" s="78" t="s">
        <v>664</v>
      </c>
      <c r="B3" s="78" t="s">
        <v>665</v>
      </c>
      <c r="C3" s="79" t="s">
        <v>666</v>
      </c>
      <c r="D3" s="80" t="s">
        <v>11</v>
      </c>
      <c r="E3" s="81" t="s">
        <v>109</v>
      </c>
      <c r="F3" s="82" t="s">
        <v>667</v>
      </c>
    </row>
    <row r="4" spans="1:6" s="72" customFormat="1" ht="12" customHeight="1">
      <c r="A4" s="83">
        <v>1</v>
      </c>
      <c r="B4" s="83" t="s">
        <v>110</v>
      </c>
      <c r="C4" s="84" t="s">
        <v>111</v>
      </c>
      <c r="D4" s="85">
        <f>现补充信息!E549</f>
        <v>0</v>
      </c>
      <c r="E4" s="66"/>
      <c r="F4" s="86"/>
    </row>
    <row r="5" spans="1:6" s="72" customFormat="1" ht="12" customHeight="1">
      <c r="A5" s="87"/>
      <c r="B5" s="87" t="s">
        <v>110</v>
      </c>
      <c r="C5" s="75" t="s">
        <v>150</v>
      </c>
      <c r="D5" s="85">
        <f>现补充信息!E550</f>
        <v>0</v>
      </c>
      <c r="E5" s="66"/>
      <c r="F5" s="86"/>
    </row>
    <row r="6" spans="1:6" s="72" customFormat="1" ht="12" customHeight="1">
      <c r="A6" s="87"/>
      <c r="B6" s="87" t="s">
        <v>110</v>
      </c>
      <c r="C6" s="75" t="s">
        <v>389</v>
      </c>
      <c r="D6" s="85">
        <f>现补充信息!E551</f>
        <v>0</v>
      </c>
      <c r="E6" s="66"/>
      <c r="F6" s="86"/>
    </row>
    <row r="7" spans="1:6" s="72" customFormat="1" ht="12" customHeight="1">
      <c r="A7" s="87"/>
      <c r="B7" s="87" t="s">
        <v>110</v>
      </c>
      <c r="C7" s="75" t="s">
        <v>448</v>
      </c>
      <c r="D7" s="85">
        <f>现补充信息!E552</f>
        <v>0</v>
      </c>
      <c r="E7" s="66" t="s">
        <v>668</v>
      </c>
      <c r="F7" s="86">
        <f>SUMIF(B4:B7,"加",D4:D7)-SUMIF(B4:B7,"减",D4:D7)-利润表!C4</f>
        <v>0</v>
      </c>
    </row>
    <row r="8" spans="1:6" s="72" customFormat="1" ht="12" customHeight="1">
      <c r="A8" s="87">
        <v>2</v>
      </c>
      <c r="B8" s="87" t="s">
        <v>113</v>
      </c>
      <c r="C8" s="75" t="s">
        <v>226</v>
      </c>
      <c r="D8" s="88">
        <f>现补充信息!C556</f>
        <v>0</v>
      </c>
      <c r="E8" s="66"/>
      <c r="F8" s="86"/>
    </row>
    <row r="9" spans="1:6" s="72" customFormat="1" ht="12" customHeight="1">
      <c r="A9" s="87"/>
      <c r="B9" s="87" t="s">
        <v>113</v>
      </c>
      <c r="C9" s="75" t="s">
        <v>413</v>
      </c>
      <c r="D9" s="88">
        <f>现补充信息!C558</f>
        <v>0</v>
      </c>
      <c r="E9" s="66"/>
      <c r="F9" s="86"/>
    </row>
    <row r="10" spans="1:6" s="72" customFormat="1" ht="12" customHeight="1">
      <c r="A10" s="87"/>
      <c r="B10" s="87" t="s">
        <v>113</v>
      </c>
      <c r="C10" s="75" t="s">
        <v>615</v>
      </c>
      <c r="D10" s="88">
        <f>现补充信息!C559</f>
        <v>0</v>
      </c>
      <c r="E10" s="66"/>
      <c r="F10" s="86"/>
    </row>
    <row r="11" spans="1:6" s="72" customFormat="1" ht="12" customHeight="1">
      <c r="A11" s="87"/>
      <c r="B11" s="87" t="s">
        <v>113</v>
      </c>
      <c r="C11" s="75" t="s">
        <v>257</v>
      </c>
      <c r="D11" s="88">
        <f>现补充信息!C560</f>
        <v>0</v>
      </c>
      <c r="E11" s="66"/>
      <c r="F11" s="86"/>
    </row>
    <row r="12" spans="1:6" s="72" customFormat="1" ht="12" customHeight="1">
      <c r="A12" s="87"/>
      <c r="B12" s="87" t="s">
        <v>113</v>
      </c>
      <c r="C12" s="75" t="s">
        <v>414</v>
      </c>
      <c r="D12" s="88">
        <f>现补充信息!C561</f>
        <v>0</v>
      </c>
      <c r="E12" s="66"/>
      <c r="F12" s="86"/>
    </row>
    <row r="13" spans="1:6" s="72" customFormat="1" ht="12" customHeight="1">
      <c r="A13" s="87"/>
      <c r="B13" s="87" t="s">
        <v>113</v>
      </c>
      <c r="C13" s="75" t="s">
        <v>415</v>
      </c>
      <c r="D13" s="88">
        <f>现补充信息!C562</f>
        <v>0</v>
      </c>
      <c r="E13" s="66"/>
      <c r="F13" s="86"/>
    </row>
    <row r="14" spans="1:6" s="72" customFormat="1" ht="12" customHeight="1">
      <c r="A14" s="87"/>
      <c r="B14" s="87" t="s">
        <v>113</v>
      </c>
      <c r="C14" s="75" t="s">
        <v>240</v>
      </c>
      <c r="D14" s="88">
        <f>现补充信息!C563</f>
        <v>0</v>
      </c>
      <c r="E14" s="66"/>
      <c r="F14" s="86"/>
    </row>
    <row r="15" spans="1:6" s="72" customFormat="1" ht="12" customHeight="1">
      <c r="A15" s="87"/>
      <c r="B15" s="87" t="s">
        <v>113</v>
      </c>
      <c r="C15" s="75" t="s">
        <v>227</v>
      </c>
      <c r="D15" s="88">
        <f>现补充信息!D556</f>
        <v>0</v>
      </c>
      <c r="E15" s="66"/>
      <c r="F15" s="86"/>
    </row>
    <row r="16" spans="1:6" s="72" customFormat="1" ht="12" customHeight="1">
      <c r="A16" s="87"/>
      <c r="B16" s="87" t="s">
        <v>113</v>
      </c>
      <c r="C16" s="75" t="s">
        <v>416</v>
      </c>
      <c r="D16" s="88">
        <f>现补充信息!D557</f>
        <v>0</v>
      </c>
      <c r="E16" s="66"/>
      <c r="F16" s="86"/>
    </row>
    <row r="17" spans="1:6" s="72" customFormat="1" ht="12" customHeight="1">
      <c r="A17" s="87"/>
      <c r="B17" s="87" t="s">
        <v>113</v>
      </c>
      <c r="C17" s="75" t="s">
        <v>417</v>
      </c>
      <c r="D17" s="88">
        <f>现补充信息!D558</f>
        <v>0</v>
      </c>
      <c r="E17" s="66"/>
      <c r="F17" s="86"/>
    </row>
    <row r="18" spans="1:6" s="72" customFormat="1" ht="12" customHeight="1">
      <c r="A18" s="87"/>
      <c r="B18" s="87" t="s">
        <v>113</v>
      </c>
      <c r="C18" s="75" t="s">
        <v>616</v>
      </c>
      <c r="D18" s="88">
        <f>现补充信息!D559</f>
        <v>0</v>
      </c>
      <c r="E18" s="66"/>
      <c r="F18" s="86"/>
    </row>
    <row r="19" spans="1:6" s="72" customFormat="1" ht="12" customHeight="1">
      <c r="A19" s="87"/>
      <c r="B19" s="87" t="s">
        <v>113</v>
      </c>
      <c r="C19" s="75" t="s">
        <v>260</v>
      </c>
      <c r="D19" s="88">
        <f>现补充信息!D560</f>
        <v>0</v>
      </c>
      <c r="E19" s="66"/>
      <c r="F19" s="86"/>
    </row>
    <row r="20" spans="1:6" s="72" customFormat="1" ht="12" customHeight="1">
      <c r="A20" s="87"/>
      <c r="B20" s="87" t="s">
        <v>113</v>
      </c>
      <c r="C20" s="75" t="s">
        <v>418</v>
      </c>
      <c r="D20" s="88">
        <f>现补充信息!D561</f>
        <v>0</v>
      </c>
      <c r="E20" s="66"/>
      <c r="F20" s="86"/>
    </row>
    <row r="21" spans="1:6" s="72" customFormat="1" ht="12" customHeight="1">
      <c r="A21" s="87"/>
      <c r="B21" s="87" t="s">
        <v>113</v>
      </c>
      <c r="C21" s="75" t="s">
        <v>419</v>
      </c>
      <c r="D21" s="88">
        <f>现补充信息!D562</f>
        <v>0</v>
      </c>
      <c r="E21" s="66"/>
      <c r="F21" s="86"/>
    </row>
    <row r="22" spans="1:6" s="72" customFormat="1" ht="12" customHeight="1">
      <c r="A22" s="87"/>
      <c r="B22" s="87" t="s">
        <v>113</v>
      </c>
      <c r="C22" s="75" t="s">
        <v>242</v>
      </c>
      <c r="D22" s="88">
        <f>现补充信息!D563</f>
        <v>0</v>
      </c>
      <c r="E22" s="66"/>
      <c r="F22" s="86"/>
    </row>
    <row r="23" spans="1:6" s="72" customFormat="1" ht="12" customHeight="1">
      <c r="A23" s="87"/>
      <c r="B23" s="87" t="s">
        <v>113</v>
      </c>
      <c r="C23" s="75" t="s">
        <v>390</v>
      </c>
      <c r="D23" s="88">
        <f>现补充信息!D565</f>
        <v>0</v>
      </c>
      <c r="E23" s="66"/>
      <c r="F23" s="86"/>
    </row>
    <row r="24" spans="1:6" s="72" customFormat="1" ht="12" customHeight="1">
      <c r="A24" s="87"/>
      <c r="B24" s="87" t="s">
        <v>113</v>
      </c>
      <c r="C24" s="75" t="s">
        <v>190</v>
      </c>
      <c r="D24" s="88">
        <f>利润表!C5-SUM(D8:D23)</f>
        <v>0</v>
      </c>
      <c r="E24" s="66"/>
      <c r="F24" s="86">
        <f>SUMIF(B8:B24,"加",D8:D24)-SUMIF(B8:B24,"减",D8:D24)+利润表!C5</f>
        <v>0</v>
      </c>
    </row>
    <row r="25" spans="1:6" s="72" customFormat="1" ht="12" customHeight="1">
      <c r="A25" s="87">
        <v>3</v>
      </c>
      <c r="B25" s="87" t="s">
        <v>113</v>
      </c>
      <c r="C25" s="75" t="s">
        <v>243</v>
      </c>
      <c r="D25" s="88">
        <f>现补充信息!C569</f>
        <v>0</v>
      </c>
      <c r="E25" s="66"/>
      <c r="F25" s="86"/>
    </row>
    <row r="26" spans="1:6" s="72" customFormat="1" ht="12" customHeight="1">
      <c r="A26" s="87"/>
      <c r="B26" s="87" t="s">
        <v>110</v>
      </c>
      <c r="C26" s="75" t="s">
        <v>143</v>
      </c>
      <c r="D26" s="88">
        <f>现补充信息!C570</f>
        <v>0</v>
      </c>
      <c r="E26" s="66"/>
      <c r="F26" s="86">
        <f>SUMIF(B25:B26,"加",D25:D26)-SUMIF(B25:B26,"减",D25:D26)+利润表!C6</f>
        <v>0</v>
      </c>
    </row>
    <row r="27" spans="1:6" s="72" customFormat="1" ht="12" customHeight="1">
      <c r="A27" s="87">
        <v>4</v>
      </c>
      <c r="B27" s="87" t="s">
        <v>113</v>
      </c>
      <c r="C27" s="75" t="s">
        <v>229</v>
      </c>
      <c r="D27" s="88">
        <f>现补充信息!E556</f>
        <v>0</v>
      </c>
      <c r="E27" s="66"/>
      <c r="F27" s="86"/>
    </row>
    <row r="28" spans="1:6" s="72" customFormat="1" ht="12" customHeight="1">
      <c r="A28" s="87"/>
      <c r="B28" s="87" t="s">
        <v>113</v>
      </c>
      <c r="C28" s="75" t="s">
        <v>420</v>
      </c>
      <c r="D28" s="88">
        <f>现补充信息!E558</f>
        <v>0</v>
      </c>
      <c r="E28" s="66"/>
      <c r="F28" s="86"/>
    </row>
    <row r="29" spans="1:6" s="72" customFormat="1" ht="12" customHeight="1">
      <c r="A29" s="87"/>
      <c r="B29" s="87" t="s">
        <v>113</v>
      </c>
      <c r="C29" s="75" t="s">
        <v>617</v>
      </c>
      <c r="D29" s="88">
        <f>现补充信息!E559</f>
        <v>0</v>
      </c>
      <c r="E29" s="66"/>
      <c r="F29" s="86"/>
    </row>
    <row r="30" spans="1:6" s="72" customFormat="1" ht="12" customHeight="1">
      <c r="A30" s="87"/>
      <c r="B30" s="87" t="s">
        <v>113</v>
      </c>
      <c r="C30" s="75" t="s">
        <v>261</v>
      </c>
      <c r="D30" s="88">
        <f>现补充信息!E560</f>
        <v>0</v>
      </c>
      <c r="E30" s="66"/>
      <c r="F30" s="86"/>
    </row>
    <row r="31" spans="1:6" s="72" customFormat="1" ht="12" customHeight="1">
      <c r="A31" s="87"/>
      <c r="B31" s="87" t="s">
        <v>113</v>
      </c>
      <c r="C31" s="75" t="s">
        <v>421</v>
      </c>
      <c r="D31" s="88">
        <f>现补充信息!E561</f>
        <v>0</v>
      </c>
      <c r="E31" s="66"/>
      <c r="F31" s="86"/>
    </row>
    <row r="32" spans="1:6" s="72" customFormat="1" ht="12" customHeight="1">
      <c r="A32" s="87"/>
      <c r="B32" s="87" t="s">
        <v>113</v>
      </c>
      <c r="C32" s="75" t="s">
        <v>422</v>
      </c>
      <c r="D32" s="88">
        <f>现补充信息!E562</f>
        <v>0</v>
      </c>
      <c r="E32" s="66"/>
      <c r="F32" s="86"/>
    </row>
    <row r="33" spans="1:6" s="72" customFormat="1" ht="12" customHeight="1">
      <c r="A33" s="87"/>
      <c r="B33" s="87" t="s">
        <v>113</v>
      </c>
      <c r="C33" s="75" t="s">
        <v>244</v>
      </c>
      <c r="D33" s="88">
        <f>现补充信息!E563</f>
        <v>0</v>
      </c>
      <c r="E33" s="66"/>
      <c r="F33" s="86"/>
    </row>
    <row r="34" spans="1:6" s="72" customFormat="1" ht="12" customHeight="1">
      <c r="A34" s="87"/>
      <c r="B34" s="87" t="s">
        <v>113</v>
      </c>
      <c r="C34" s="75" t="s">
        <v>267</v>
      </c>
      <c r="D34" s="88">
        <f>利润表!C7-SUM(D27:D33)</f>
        <v>0</v>
      </c>
      <c r="E34" s="66"/>
      <c r="F34" s="86">
        <f>SUMIF(B27:B34,"加",D27:D34)-SUMIF(B27:B34,"减",D27:D34)+利润表!C7</f>
        <v>0</v>
      </c>
    </row>
    <row r="35" spans="1:6" s="72" customFormat="1" ht="12" customHeight="1">
      <c r="A35" s="87">
        <v>5</v>
      </c>
      <c r="B35" s="87" t="s">
        <v>113</v>
      </c>
      <c r="C35" s="75" t="s">
        <v>230</v>
      </c>
      <c r="D35" s="88">
        <f>现补充信息!F556</f>
        <v>0</v>
      </c>
      <c r="E35" s="66"/>
      <c r="F35" s="86"/>
    </row>
    <row r="36" spans="1:6" s="72" customFormat="1" ht="12" customHeight="1">
      <c r="A36" s="87"/>
      <c r="B36" s="87" t="s">
        <v>113</v>
      </c>
      <c r="C36" s="75" t="s">
        <v>423</v>
      </c>
      <c r="D36" s="88">
        <f>现补充信息!F558</f>
        <v>0</v>
      </c>
      <c r="E36" s="66"/>
      <c r="F36" s="86"/>
    </row>
    <row r="37" spans="1:6" s="72" customFormat="1" ht="12" customHeight="1">
      <c r="A37" s="87"/>
      <c r="B37" s="87" t="s">
        <v>113</v>
      </c>
      <c r="C37" s="75" t="s">
        <v>618</v>
      </c>
      <c r="D37" s="88">
        <f>现补充信息!F559</f>
        <v>0</v>
      </c>
      <c r="E37" s="66"/>
      <c r="F37" s="86"/>
    </row>
    <row r="38" spans="1:6" s="72" customFormat="1" ht="12" customHeight="1">
      <c r="A38" s="87"/>
      <c r="B38" s="87" t="s">
        <v>113</v>
      </c>
      <c r="C38" s="75" t="s">
        <v>262</v>
      </c>
      <c r="D38" s="88">
        <f>现补充信息!F560</f>
        <v>0</v>
      </c>
      <c r="E38" s="66"/>
      <c r="F38" s="86"/>
    </row>
    <row r="39" spans="1:6" s="72" customFormat="1" ht="12" customHeight="1">
      <c r="A39" s="87"/>
      <c r="B39" s="87" t="s">
        <v>113</v>
      </c>
      <c r="C39" s="75" t="s">
        <v>424</v>
      </c>
      <c r="D39" s="88">
        <f>现补充信息!F561</f>
        <v>0</v>
      </c>
      <c r="E39" s="66"/>
      <c r="F39" s="86"/>
    </row>
    <row r="40" spans="1:6" s="72" customFormat="1" ht="12" customHeight="1">
      <c r="A40" s="87"/>
      <c r="B40" s="87" t="s">
        <v>113</v>
      </c>
      <c r="C40" s="75" t="s">
        <v>425</v>
      </c>
      <c r="D40" s="88">
        <f>现补充信息!F562</f>
        <v>0</v>
      </c>
      <c r="E40" s="66"/>
      <c r="F40" s="86"/>
    </row>
    <row r="41" spans="1:6" s="72" customFormat="1" ht="12" customHeight="1">
      <c r="A41" s="87"/>
      <c r="B41" s="87" t="s">
        <v>113</v>
      </c>
      <c r="C41" s="75" t="s">
        <v>245</v>
      </c>
      <c r="D41" s="88">
        <f>现补充信息!F563</f>
        <v>0</v>
      </c>
      <c r="E41" s="66"/>
      <c r="F41" s="86"/>
    </row>
    <row r="42" spans="1:6" s="72" customFormat="1" ht="12" customHeight="1">
      <c r="A42" s="87"/>
      <c r="B42" s="87" t="s">
        <v>113</v>
      </c>
      <c r="C42" s="75" t="s">
        <v>191</v>
      </c>
      <c r="D42" s="88">
        <f>现补充信息!F564</f>
        <v>0</v>
      </c>
      <c r="E42" s="66"/>
      <c r="F42" s="86"/>
    </row>
    <row r="43" spans="1:6" s="72" customFormat="1" ht="12" customHeight="1">
      <c r="A43" s="87"/>
      <c r="B43" s="87" t="s">
        <v>113</v>
      </c>
      <c r="C43" s="75" t="s">
        <v>269</v>
      </c>
      <c r="D43" s="88">
        <f>利润表!C8-SUM(D35:D42)</f>
        <v>0</v>
      </c>
      <c r="E43" s="66"/>
      <c r="F43" s="86">
        <f>SUMIF(B35:B43,"加",D35:D43)-SUMIF(B35:B43,"减",D35:D43)+利润表!C8</f>
        <v>0</v>
      </c>
    </row>
    <row r="44" spans="1:6" s="72" customFormat="1" ht="12" customHeight="1">
      <c r="A44" s="87">
        <v>6</v>
      </c>
      <c r="B44" s="87" t="s">
        <v>113</v>
      </c>
      <c r="C44" s="75" t="s">
        <v>231</v>
      </c>
      <c r="D44" s="88">
        <f>现补充信息!G556</f>
        <v>0</v>
      </c>
      <c r="E44" s="66"/>
      <c r="F44" s="86"/>
    </row>
    <row r="45" spans="1:6" s="72" customFormat="1" ht="12" customHeight="1">
      <c r="A45" s="87"/>
      <c r="B45" s="87" t="s">
        <v>113</v>
      </c>
      <c r="C45" s="75" t="s">
        <v>426</v>
      </c>
      <c r="D45" s="88">
        <f>现补充信息!G558</f>
        <v>0</v>
      </c>
      <c r="E45" s="66"/>
      <c r="F45" s="86"/>
    </row>
    <row r="46" spans="1:6" s="72" customFormat="1" ht="12" customHeight="1">
      <c r="A46" s="87"/>
      <c r="B46" s="87" t="s">
        <v>113</v>
      </c>
      <c r="C46" s="75" t="s">
        <v>619</v>
      </c>
      <c r="D46" s="88">
        <f>现补充信息!G559</f>
        <v>0</v>
      </c>
      <c r="E46" s="66"/>
      <c r="F46" s="86"/>
    </row>
    <row r="47" spans="1:6" s="72" customFormat="1" ht="12" customHeight="1">
      <c r="A47" s="87"/>
      <c r="B47" s="87" t="s">
        <v>113</v>
      </c>
      <c r="C47" s="75" t="s">
        <v>263</v>
      </c>
      <c r="D47" s="88">
        <f>现补充信息!G560</f>
        <v>0</v>
      </c>
      <c r="E47" s="66"/>
      <c r="F47" s="86"/>
    </row>
    <row r="48" spans="1:6" s="72" customFormat="1" ht="12" customHeight="1">
      <c r="A48" s="87"/>
      <c r="B48" s="87" t="s">
        <v>113</v>
      </c>
      <c r="C48" s="75" t="s">
        <v>427</v>
      </c>
      <c r="D48" s="88">
        <f>现补充信息!G561</f>
        <v>0</v>
      </c>
      <c r="E48" s="66"/>
      <c r="F48" s="86"/>
    </row>
    <row r="49" spans="1:6" s="72" customFormat="1" ht="12" customHeight="1">
      <c r="A49" s="87"/>
      <c r="B49" s="87" t="s">
        <v>113</v>
      </c>
      <c r="C49" s="75" t="s">
        <v>428</v>
      </c>
      <c r="D49" s="88">
        <f>现补充信息!G562</f>
        <v>0</v>
      </c>
      <c r="E49" s="66"/>
      <c r="F49" s="86"/>
    </row>
    <row r="50" spans="1:6" s="72" customFormat="1" ht="12" customHeight="1">
      <c r="A50" s="87"/>
      <c r="B50" s="87" t="s">
        <v>113</v>
      </c>
      <c r="C50" s="75" t="s">
        <v>246</v>
      </c>
      <c r="D50" s="88">
        <f>现补充信息!G563</f>
        <v>0</v>
      </c>
      <c r="E50" s="66"/>
      <c r="F50" s="86"/>
    </row>
    <row r="51" spans="1:6" s="72" customFormat="1" ht="12" customHeight="1">
      <c r="A51" s="87"/>
      <c r="B51" s="87" t="s">
        <v>113</v>
      </c>
      <c r="C51" s="75" t="s">
        <v>270</v>
      </c>
      <c r="D51" s="88">
        <f>利润表!C9-SUM(D44:D50)</f>
        <v>0</v>
      </c>
      <c r="E51" s="66"/>
      <c r="F51" s="86">
        <f>SUMIF(B44:B51,"加",D44:D51)-SUMIF(B44:B51,"减",D44:D51)+利润表!C9</f>
        <v>0</v>
      </c>
    </row>
    <row r="52" spans="1:6" s="72" customFormat="1" ht="12" customHeight="1">
      <c r="A52" s="87">
        <v>7</v>
      </c>
      <c r="B52" s="87" t="s">
        <v>113</v>
      </c>
      <c r="C52" s="75" t="s">
        <v>576</v>
      </c>
      <c r="D52" s="88">
        <f>现补充信息!D574</f>
        <v>0</v>
      </c>
      <c r="E52" s="66"/>
      <c r="F52" s="86"/>
    </row>
    <row r="53" spans="1:6" s="72" customFormat="1" ht="12" customHeight="1">
      <c r="A53" s="87"/>
      <c r="B53" s="87" t="s">
        <v>110</v>
      </c>
      <c r="C53" s="75" t="s">
        <v>155</v>
      </c>
      <c r="D53" s="88">
        <f>现补充信息!D575</f>
        <v>0</v>
      </c>
      <c r="E53" s="66"/>
      <c r="F53" s="86"/>
    </row>
    <row r="54" spans="1:6" s="72" customFormat="1" ht="12" customHeight="1">
      <c r="A54" s="87"/>
      <c r="B54" s="87" t="s">
        <v>113</v>
      </c>
      <c r="C54" s="75" t="s">
        <v>627</v>
      </c>
      <c r="D54" s="88">
        <f>现补充信息!D584</f>
        <v>0</v>
      </c>
      <c r="E54" s="66"/>
      <c r="F54" s="86"/>
    </row>
    <row r="55" spans="1:6" s="72" customFormat="1" ht="12" customHeight="1">
      <c r="A55" s="87"/>
      <c r="B55" s="87" t="s">
        <v>113</v>
      </c>
      <c r="C55" s="75" t="s">
        <v>284</v>
      </c>
      <c r="D55" s="88">
        <f>现补充信息!D585</f>
        <v>0</v>
      </c>
      <c r="E55" s="66"/>
      <c r="F55" s="86">
        <f>SUMIF(B52:B55,"加",D52:D55)-SUMIF(B52:B55,"减",D52:D55)+利润表!C10</f>
        <v>0</v>
      </c>
    </row>
    <row r="56" spans="1:6" s="72" customFormat="1" ht="12" customHeight="1">
      <c r="A56" s="87">
        <v>8</v>
      </c>
      <c r="B56" s="87" t="s">
        <v>110</v>
      </c>
      <c r="C56" s="75" t="s">
        <v>144</v>
      </c>
      <c r="D56" s="88">
        <f>现补充信息!C589</f>
        <v>0</v>
      </c>
      <c r="E56" s="66"/>
      <c r="F56" s="86"/>
    </row>
    <row r="57" spans="1:6" s="72" customFormat="1" ht="12" customHeight="1">
      <c r="A57" s="87"/>
      <c r="B57" s="87" t="s">
        <v>110</v>
      </c>
      <c r="C57" s="75" t="s">
        <v>163</v>
      </c>
      <c r="D57" s="88">
        <f>现补充信息!C590</f>
        <v>0</v>
      </c>
      <c r="E57" s="66"/>
      <c r="F57" s="86"/>
    </row>
    <row r="58" spans="1:6" s="72" customFormat="1" ht="12" customHeight="1">
      <c r="A58" s="87"/>
      <c r="B58" s="87" t="s">
        <v>110</v>
      </c>
      <c r="C58" s="75" t="s">
        <v>213</v>
      </c>
      <c r="D58" s="88">
        <f>现补充信息!C591</f>
        <v>0</v>
      </c>
      <c r="E58" s="66"/>
      <c r="F58" s="86"/>
    </row>
    <row r="59" spans="1:6" s="72" customFormat="1" ht="12" customHeight="1">
      <c r="A59" s="87"/>
      <c r="B59" s="87" t="s">
        <v>110</v>
      </c>
      <c r="C59" s="75" t="s">
        <v>222</v>
      </c>
      <c r="D59" s="88">
        <f>现补充信息!C592</f>
        <v>0</v>
      </c>
      <c r="E59" s="66"/>
      <c r="F59" s="86"/>
    </row>
    <row r="60" spans="1:6" s="72" customFormat="1" ht="12" customHeight="1">
      <c r="A60" s="87"/>
      <c r="B60" s="87" t="s">
        <v>110</v>
      </c>
      <c r="C60" s="75" t="s">
        <v>366</v>
      </c>
      <c r="D60" s="88">
        <f>现补充信息!C593</f>
        <v>0</v>
      </c>
      <c r="E60" s="66" t="s">
        <v>668</v>
      </c>
      <c r="F60" s="86"/>
    </row>
    <row r="61" spans="1:6" s="72" customFormat="1" ht="12" customHeight="1">
      <c r="A61" s="87"/>
      <c r="B61" s="87" t="s">
        <v>110</v>
      </c>
      <c r="C61" s="75" t="s">
        <v>447</v>
      </c>
      <c r="D61" s="88">
        <f>现补充信息!C594</f>
        <v>0</v>
      </c>
      <c r="E61" s="66" t="s">
        <v>668</v>
      </c>
      <c r="F61" s="86"/>
    </row>
    <row r="62" spans="1:6" s="72" customFormat="1" ht="12" customHeight="1">
      <c r="A62" s="87"/>
      <c r="B62" s="87" t="s">
        <v>110</v>
      </c>
      <c r="C62" s="75" t="s">
        <v>187</v>
      </c>
      <c r="D62" s="88">
        <f>现补充信息!C595</f>
        <v>0</v>
      </c>
      <c r="E62" s="66"/>
      <c r="F62" s="86">
        <f>SUMIF(B56:B62,"加",D56:D62)-SUMIF(B56:B62,"减",D56:D62)-利润表!C13</f>
        <v>0</v>
      </c>
    </row>
    <row r="63" spans="1:6" s="72" customFormat="1" ht="12" customHeight="1">
      <c r="A63" s="87">
        <v>9</v>
      </c>
      <c r="B63" s="87" t="s">
        <v>110</v>
      </c>
      <c r="C63" s="75" t="s">
        <v>370</v>
      </c>
      <c r="D63" s="88">
        <f>现补充信息!C599</f>
        <v>0</v>
      </c>
      <c r="E63" s="66"/>
      <c r="F63" s="86"/>
    </row>
    <row r="64" spans="1:6" s="72" customFormat="1" ht="12" customHeight="1">
      <c r="A64" s="87"/>
      <c r="B64" s="87" t="s">
        <v>110</v>
      </c>
      <c r="C64" s="75" t="s">
        <v>315</v>
      </c>
      <c r="D64" s="88">
        <f>现补充信息!C600</f>
        <v>0</v>
      </c>
      <c r="E64" s="66"/>
      <c r="F64" s="86"/>
    </row>
    <row r="65" spans="1:6" s="72" customFormat="1" ht="12" customHeight="1">
      <c r="A65" s="87"/>
      <c r="B65" s="87" t="s">
        <v>110</v>
      </c>
      <c r="C65" s="75" t="s">
        <v>322</v>
      </c>
      <c r="D65" s="88">
        <f>现补充信息!C601</f>
        <v>0</v>
      </c>
      <c r="E65" s="66"/>
      <c r="F65" s="86"/>
    </row>
    <row r="66" spans="1:6" s="72" customFormat="1" ht="12" customHeight="1">
      <c r="A66" s="87"/>
      <c r="B66" s="87" t="s">
        <v>110</v>
      </c>
      <c r="C66" s="75" t="s">
        <v>372</v>
      </c>
      <c r="D66" s="88">
        <f>现补充信息!C602</f>
        <v>0</v>
      </c>
      <c r="E66" s="66"/>
      <c r="F66" s="86"/>
    </row>
    <row r="67" spans="1:6" s="72" customFormat="1" ht="12" customHeight="1">
      <c r="A67" s="87"/>
      <c r="B67" s="87" t="s">
        <v>110</v>
      </c>
      <c r="C67" s="75" t="s">
        <v>328</v>
      </c>
      <c r="D67" s="88">
        <f>现补充信息!C603</f>
        <v>0</v>
      </c>
      <c r="E67" s="66"/>
      <c r="F67" s="86"/>
    </row>
    <row r="68" spans="1:6" s="72" customFormat="1" ht="12" customHeight="1">
      <c r="A68" s="87"/>
      <c r="B68" s="87" t="s">
        <v>110</v>
      </c>
      <c r="C68" s="75" t="s">
        <v>373</v>
      </c>
      <c r="D68" s="88">
        <f>现补充信息!C604</f>
        <v>0</v>
      </c>
      <c r="E68" s="66"/>
      <c r="F68" s="86"/>
    </row>
    <row r="69" spans="1:6" s="72" customFormat="1" ht="12" customHeight="1">
      <c r="A69" s="87"/>
      <c r="B69" s="87" t="s">
        <v>110</v>
      </c>
      <c r="C69" s="75" t="s">
        <v>331</v>
      </c>
      <c r="D69" s="88">
        <f>现补充信息!C605</f>
        <v>0</v>
      </c>
      <c r="E69" s="66"/>
      <c r="F69" s="86"/>
    </row>
    <row r="70" spans="1:6" s="72" customFormat="1" ht="12" customHeight="1">
      <c r="A70" s="87"/>
      <c r="B70" s="87" t="s">
        <v>110</v>
      </c>
      <c r="C70" s="75" t="s">
        <v>374</v>
      </c>
      <c r="D70" s="88">
        <f>现补充信息!C606</f>
        <v>0</v>
      </c>
      <c r="E70" s="66"/>
      <c r="F70" s="86"/>
    </row>
    <row r="71" spans="1:6" s="72" customFormat="1" ht="12" customHeight="1">
      <c r="A71" s="87"/>
      <c r="B71" s="87" t="s">
        <v>110</v>
      </c>
      <c r="C71" s="75" t="s">
        <v>335</v>
      </c>
      <c r="D71" s="88">
        <f>现补充信息!C607</f>
        <v>0</v>
      </c>
      <c r="E71" s="66"/>
      <c r="F71" s="86"/>
    </row>
    <row r="72" spans="1:6" s="72" customFormat="1" ht="12" customHeight="1">
      <c r="A72" s="87"/>
      <c r="B72" s="87" t="s">
        <v>110</v>
      </c>
      <c r="C72" s="75" t="s">
        <v>375</v>
      </c>
      <c r="D72" s="88">
        <f>现补充信息!C608</f>
        <v>0</v>
      </c>
      <c r="E72" s="66"/>
      <c r="F72" s="86"/>
    </row>
    <row r="73" spans="1:6" s="72" customFormat="1" ht="12" customHeight="1">
      <c r="A73" s="87"/>
      <c r="B73" s="87" t="s">
        <v>110</v>
      </c>
      <c r="C73" s="75" t="s">
        <v>342</v>
      </c>
      <c r="D73" s="88">
        <f>现补充信息!C609</f>
        <v>0</v>
      </c>
      <c r="E73" s="66"/>
      <c r="F73" s="86"/>
    </row>
    <row r="74" spans="1:6" s="72" customFormat="1" ht="12" customHeight="1">
      <c r="A74" s="87"/>
      <c r="B74" s="87" t="s">
        <v>110</v>
      </c>
      <c r="C74" s="75" t="s">
        <v>376</v>
      </c>
      <c r="D74" s="88">
        <f>现补充信息!C610</f>
        <v>0</v>
      </c>
      <c r="E74" s="66"/>
      <c r="F74" s="86"/>
    </row>
    <row r="75" spans="1:6" s="72" customFormat="1" ht="12" customHeight="1">
      <c r="A75" s="87"/>
      <c r="B75" s="87" t="s">
        <v>110</v>
      </c>
      <c r="C75" s="75" t="s">
        <v>348</v>
      </c>
      <c r="D75" s="88">
        <f>现补充信息!C611</f>
        <v>0</v>
      </c>
      <c r="E75" s="66"/>
      <c r="F75" s="86"/>
    </row>
    <row r="76" spans="1:6" s="72" customFormat="1" ht="12" customHeight="1">
      <c r="A76" s="87"/>
      <c r="B76" s="87" t="s">
        <v>110</v>
      </c>
      <c r="C76" s="75" t="s">
        <v>568</v>
      </c>
      <c r="D76" s="88">
        <f>现补充信息!C612</f>
        <v>0</v>
      </c>
      <c r="E76" s="66"/>
      <c r="F76" s="86"/>
    </row>
    <row r="77" spans="1:6" s="72" customFormat="1" ht="12" customHeight="1">
      <c r="A77" s="87"/>
      <c r="B77" s="87" t="s">
        <v>110</v>
      </c>
      <c r="C77" s="75" t="s">
        <v>223</v>
      </c>
      <c r="D77" s="88">
        <f>现补充信息!C613</f>
        <v>0</v>
      </c>
      <c r="E77" s="66"/>
      <c r="F77" s="86"/>
    </row>
    <row r="78" spans="1:6" s="72" customFormat="1" ht="12" customHeight="1">
      <c r="A78" s="87"/>
      <c r="B78" s="87" t="s">
        <v>110</v>
      </c>
      <c r="C78" s="75" t="s">
        <v>311</v>
      </c>
      <c r="D78" s="88">
        <f>现补充信息!C614</f>
        <v>0</v>
      </c>
      <c r="E78" s="66"/>
      <c r="F78" s="86"/>
    </row>
    <row r="79" spans="1:6" s="72" customFormat="1" ht="12" customHeight="1">
      <c r="A79" s="87"/>
      <c r="B79" s="87" t="s">
        <v>110</v>
      </c>
      <c r="C79" s="75" t="s">
        <v>569</v>
      </c>
      <c r="D79" s="88">
        <f>现补充信息!C615</f>
        <v>0</v>
      </c>
      <c r="E79" s="66"/>
      <c r="F79" s="86"/>
    </row>
    <row r="80" spans="1:6" s="72" customFormat="1" ht="12" customHeight="1">
      <c r="A80" s="87"/>
      <c r="B80" s="87" t="s">
        <v>110</v>
      </c>
      <c r="C80" s="75" t="s">
        <v>141</v>
      </c>
      <c r="D80" s="88">
        <f>现补充信息!C616</f>
        <v>0</v>
      </c>
      <c r="E80" s="66"/>
      <c r="F80" s="86"/>
    </row>
    <row r="81" spans="1:6" s="72" customFormat="1" ht="12" customHeight="1">
      <c r="A81" s="87"/>
      <c r="B81" s="87" t="s">
        <v>110</v>
      </c>
      <c r="C81" s="75" t="s">
        <v>186</v>
      </c>
      <c r="D81" s="88">
        <f>现补充信息!C617</f>
        <v>0</v>
      </c>
      <c r="E81" s="66"/>
      <c r="F81" s="86"/>
    </row>
    <row r="82" spans="1:6" s="72" customFormat="1" ht="12" customHeight="1">
      <c r="A82" s="87"/>
      <c r="B82" s="87" t="s">
        <v>110</v>
      </c>
      <c r="C82" s="75" t="s">
        <v>367</v>
      </c>
      <c r="D82" s="88">
        <f>现补充信息!C618</f>
        <v>0</v>
      </c>
      <c r="E82" s="66"/>
      <c r="F82" s="86"/>
    </row>
    <row r="83" spans="1:6" s="72" customFormat="1" ht="12" customHeight="1">
      <c r="A83" s="87"/>
      <c r="B83" s="87" t="s">
        <v>110</v>
      </c>
      <c r="C83" s="75" t="s">
        <v>368</v>
      </c>
      <c r="D83" s="88">
        <f>现补充信息!C619</f>
        <v>0</v>
      </c>
      <c r="E83" s="66"/>
      <c r="F83" s="86"/>
    </row>
    <row r="84" spans="1:6" s="72" customFormat="1" ht="12" customHeight="1">
      <c r="A84" s="87"/>
      <c r="B84" s="87" t="s">
        <v>110</v>
      </c>
      <c r="C84" s="75" t="s">
        <v>509</v>
      </c>
      <c r="D84" s="88">
        <f>现补充信息!C620</f>
        <v>0</v>
      </c>
      <c r="E84" s="66"/>
      <c r="F84" s="86"/>
    </row>
    <row r="85" spans="1:6" s="72" customFormat="1" ht="12" customHeight="1">
      <c r="A85" s="87"/>
      <c r="B85" s="87" t="s">
        <v>110</v>
      </c>
      <c r="C85" s="75" t="s">
        <v>349</v>
      </c>
      <c r="D85" s="88">
        <f>现补充信息!C621</f>
        <v>0</v>
      </c>
      <c r="E85" s="66"/>
      <c r="F85" s="86"/>
    </row>
    <row r="86" spans="1:6" s="72" customFormat="1" ht="12" customHeight="1">
      <c r="A86" s="87"/>
      <c r="B86" s="87" t="s">
        <v>110</v>
      </c>
      <c r="C86" s="75" t="s">
        <v>377</v>
      </c>
      <c r="D86" s="88">
        <f>现补充信息!C622</f>
        <v>0</v>
      </c>
      <c r="E86" s="66"/>
      <c r="F86" s="86">
        <f>SUMIF(B63:B86,"加",D63:D86)-SUMIF(B63:B86,"减",D63:D86)-利润表!C14</f>
        <v>0</v>
      </c>
    </row>
    <row r="87" spans="1:6" s="72" customFormat="1" ht="12" customHeight="1">
      <c r="A87" s="87">
        <v>10</v>
      </c>
      <c r="B87" s="87" t="s">
        <v>110</v>
      </c>
      <c r="C87" s="75" t="s">
        <v>142</v>
      </c>
      <c r="D87" s="88">
        <f>现补充信息!C626</f>
        <v>0</v>
      </c>
      <c r="E87" s="66"/>
      <c r="F87" s="86"/>
    </row>
    <row r="88" spans="1:6" s="72" customFormat="1" ht="12" customHeight="1">
      <c r="A88" s="87"/>
      <c r="B88" s="87" t="s">
        <v>110</v>
      </c>
      <c r="C88" s="75" t="s">
        <v>330</v>
      </c>
      <c r="D88" s="88">
        <f>现补充信息!C627</f>
        <v>0</v>
      </c>
      <c r="E88" s="66"/>
      <c r="F88" s="86"/>
    </row>
    <row r="89" spans="1:6" s="72" customFormat="1" ht="12" customHeight="1">
      <c r="A89" s="87"/>
      <c r="B89" s="87" t="s">
        <v>110</v>
      </c>
      <c r="C89" s="75" t="s">
        <v>392</v>
      </c>
      <c r="D89" s="88">
        <f>现补充信息!C628</f>
        <v>0</v>
      </c>
      <c r="E89" s="66"/>
      <c r="F89" s="86"/>
    </row>
    <row r="90" spans="1:6" s="72" customFormat="1" ht="12" customHeight="1">
      <c r="A90" s="87"/>
      <c r="B90" s="87" t="s">
        <v>110</v>
      </c>
      <c r="C90" s="75" t="s">
        <v>563</v>
      </c>
      <c r="D90" s="88">
        <f>现补充信息!C629</f>
        <v>0</v>
      </c>
      <c r="E90" s="66"/>
      <c r="F90" s="86"/>
    </row>
    <row r="91" spans="1:6" s="72" customFormat="1" ht="12" customHeight="1">
      <c r="A91" s="87"/>
      <c r="B91" s="87" t="s">
        <v>110</v>
      </c>
      <c r="C91" s="75" t="s">
        <v>362</v>
      </c>
      <c r="D91" s="88">
        <f>现补充信息!C630</f>
        <v>0</v>
      </c>
      <c r="E91" s="66"/>
      <c r="F91" s="86">
        <f>SUMIF(B87:B91,"加",D87:D91)-SUMIF(B87:B91,"减",D87:D91)-利润表!C18</f>
        <v>0</v>
      </c>
    </row>
    <row r="92" spans="1:6" s="72" customFormat="1" ht="12" customHeight="1">
      <c r="A92" s="87">
        <v>11</v>
      </c>
      <c r="B92" s="87" t="s">
        <v>110</v>
      </c>
      <c r="C92" s="75" t="s">
        <v>115</v>
      </c>
      <c r="D92" s="88">
        <f>现补充信息!C634</f>
        <v>0</v>
      </c>
      <c r="E92" s="66"/>
      <c r="F92" s="86"/>
    </row>
    <row r="93" spans="1:6" s="72" customFormat="1" ht="12" customHeight="1">
      <c r="A93" s="87"/>
      <c r="B93" s="87" t="s">
        <v>110</v>
      </c>
      <c r="C93" s="75" t="s">
        <v>124</v>
      </c>
      <c r="D93" s="88">
        <f>现补充信息!C635</f>
        <v>0</v>
      </c>
      <c r="E93" s="66"/>
      <c r="F93" s="86"/>
    </row>
    <row r="94" spans="1:6" s="72" customFormat="1" ht="12" customHeight="1">
      <c r="A94" s="87"/>
      <c r="B94" s="87" t="s">
        <v>110</v>
      </c>
      <c r="C94" s="75" t="s">
        <v>199</v>
      </c>
      <c r="D94" s="88">
        <f>现补充信息!C636</f>
        <v>0</v>
      </c>
      <c r="E94" s="66"/>
      <c r="F94" s="86"/>
    </row>
    <row r="95" spans="1:6" s="72" customFormat="1" ht="12" customHeight="1">
      <c r="A95" s="87"/>
      <c r="B95" s="87" t="s">
        <v>110</v>
      </c>
      <c r="C95" s="75" t="s">
        <v>118</v>
      </c>
      <c r="D95" s="88">
        <f>现补充信息!C637</f>
        <v>0</v>
      </c>
      <c r="E95" s="66"/>
      <c r="F95" s="86"/>
    </row>
    <row r="96" spans="1:6" s="72" customFormat="1" ht="12" customHeight="1">
      <c r="A96" s="87"/>
      <c r="B96" s="87" t="s">
        <v>110</v>
      </c>
      <c r="C96" s="75" t="s">
        <v>385</v>
      </c>
      <c r="D96" s="88">
        <f>现补充信息!C638</f>
        <v>0</v>
      </c>
      <c r="E96" s="66"/>
      <c r="F96" s="86"/>
    </row>
    <row r="97" spans="1:6" s="72" customFormat="1" ht="12" customHeight="1">
      <c r="A97" s="87"/>
      <c r="B97" s="87" t="s">
        <v>110</v>
      </c>
      <c r="C97" s="75" t="s">
        <v>388</v>
      </c>
      <c r="D97" s="88">
        <f>现补充信息!C639</f>
        <v>0</v>
      </c>
      <c r="E97" s="66"/>
      <c r="F97" s="86"/>
    </row>
    <row r="98" spans="1:6" s="72" customFormat="1" ht="12" customHeight="1">
      <c r="A98" s="87"/>
      <c r="B98" s="87" t="s">
        <v>110</v>
      </c>
      <c r="C98" s="75" t="s">
        <v>300</v>
      </c>
      <c r="D98" s="88">
        <f>现补充信息!C640</f>
        <v>0</v>
      </c>
      <c r="E98" s="66"/>
      <c r="F98" s="86"/>
    </row>
    <row r="99" spans="1:6" s="72" customFormat="1" ht="12" customHeight="1">
      <c r="A99" s="87"/>
      <c r="B99" s="87" t="s">
        <v>110</v>
      </c>
      <c r="C99" s="75" t="s">
        <v>334</v>
      </c>
      <c r="D99" s="88">
        <f>现补充信息!C641</f>
        <v>0</v>
      </c>
      <c r="E99" s="66"/>
      <c r="F99" s="86"/>
    </row>
    <row r="100" spans="1:6" s="72" customFormat="1" ht="12" customHeight="1">
      <c r="A100" s="87"/>
      <c r="B100" s="87" t="s">
        <v>110</v>
      </c>
      <c r="C100" s="75" t="s">
        <v>341</v>
      </c>
      <c r="D100" s="88">
        <f>现补充信息!C642</f>
        <v>0</v>
      </c>
      <c r="E100" s="66"/>
      <c r="F100" s="86"/>
    </row>
    <row r="101" spans="1:6" s="72" customFormat="1" ht="12" customHeight="1">
      <c r="A101" s="87"/>
      <c r="B101" s="87" t="s">
        <v>110</v>
      </c>
      <c r="C101" s="75" t="s">
        <v>129</v>
      </c>
      <c r="D101" s="88">
        <f>现补充信息!C643</f>
        <v>0</v>
      </c>
      <c r="E101" s="66"/>
      <c r="F101" s="86">
        <f>SUMIF(B92:B101,"加",D92:D101)-SUMIF(B92:B101,"减",D92:D101)-利润表!C19</f>
        <v>0</v>
      </c>
    </row>
    <row r="102" spans="1:6" s="72" customFormat="1" ht="12" customHeight="1">
      <c r="A102" s="87">
        <v>12</v>
      </c>
      <c r="B102" s="87" t="s">
        <v>110</v>
      </c>
      <c r="C102" s="75" t="s">
        <v>203</v>
      </c>
      <c r="D102" s="88">
        <f>现补充信息!C647</f>
        <v>0</v>
      </c>
      <c r="E102" s="66"/>
      <c r="F102" s="86"/>
    </row>
    <row r="103" spans="1:6" s="72" customFormat="1" ht="12" customHeight="1">
      <c r="A103" s="87"/>
      <c r="B103" s="87" t="s">
        <v>110</v>
      </c>
      <c r="C103" s="75" t="s">
        <v>125</v>
      </c>
      <c r="D103" s="88">
        <f>现补充信息!C648</f>
        <v>0</v>
      </c>
      <c r="E103" s="66"/>
      <c r="F103" s="86"/>
    </row>
    <row r="104" spans="1:6" s="72" customFormat="1" ht="12" customHeight="1">
      <c r="A104" s="87"/>
      <c r="B104" s="87" t="s">
        <v>110</v>
      </c>
      <c r="C104" s="75" t="s">
        <v>444</v>
      </c>
      <c r="D104" s="88">
        <f>现补充信息!C649</f>
        <v>0</v>
      </c>
      <c r="E104" s="66"/>
      <c r="F104" s="86"/>
    </row>
    <row r="105" spans="1:6" s="72" customFormat="1" ht="12" customHeight="1">
      <c r="A105" s="87"/>
      <c r="B105" s="87" t="s">
        <v>110</v>
      </c>
      <c r="C105" s="75" t="s">
        <v>326</v>
      </c>
      <c r="D105" s="88">
        <f>现补充信息!C650</f>
        <v>0</v>
      </c>
      <c r="E105" s="66"/>
      <c r="F105" s="86"/>
    </row>
    <row r="106" spans="1:6" s="72" customFormat="1" ht="12" customHeight="1">
      <c r="A106" s="87"/>
      <c r="B106" s="87" t="s">
        <v>110</v>
      </c>
      <c r="C106" s="75" t="s">
        <v>395</v>
      </c>
      <c r="D106" s="88">
        <f>现补充信息!C651</f>
        <v>0</v>
      </c>
      <c r="E106" s="66"/>
      <c r="F106" s="86"/>
    </row>
    <row r="107" spans="1:6" s="72" customFormat="1" ht="12" customHeight="1">
      <c r="A107" s="87"/>
      <c r="B107" s="87" t="s">
        <v>110</v>
      </c>
      <c r="C107" s="75" t="s">
        <v>433</v>
      </c>
      <c r="D107" s="88">
        <f>现补充信息!C652</f>
        <v>0</v>
      </c>
      <c r="E107" s="66"/>
      <c r="F107" s="86"/>
    </row>
    <row r="108" spans="1:6" s="72" customFormat="1" ht="12" customHeight="1">
      <c r="A108" s="87"/>
      <c r="B108" s="87" t="s">
        <v>110</v>
      </c>
      <c r="C108" s="75" t="s">
        <v>435</v>
      </c>
      <c r="D108" s="88">
        <f>现补充信息!C653</f>
        <v>0</v>
      </c>
      <c r="E108" s="66"/>
      <c r="F108" s="86"/>
    </row>
    <row r="109" spans="1:6" s="72" customFormat="1" ht="12" customHeight="1">
      <c r="A109" s="87"/>
      <c r="B109" s="87" t="s">
        <v>110</v>
      </c>
      <c r="C109" s="75" t="s">
        <v>437</v>
      </c>
      <c r="D109" s="88">
        <f>现补充信息!C654</f>
        <v>0</v>
      </c>
      <c r="E109" s="66"/>
      <c r="F109" s="86"/>
    </row>
    <row r="110" spans="1:6" s="72" customFormat="1" ht="12" customHeight="1">
      <c r="A110" s="87"/>
      <c r="B110" s="87" t="s">
        <v>110</v>
      </c>
      <c r="C110" s="75" t="s">
        <v>623</v>
      </c>
      <c r="D110" s="88">
        <f>现补充信息!C655</f>
        <v>0</v>
      </c>
      <c r="E110" s="66"/>
      <c r="F110" s="86"/>
    </row>
    <row r="111" spans="1:6" s="72" customFormat="1" ht="12" customHeight="1">
      <c r="A111" s="87"/>
      <c r="B111" s="87" t="s">
        <v>110</v>
      </c>
      <c r="C111" s="75" t="s">
        <v>439</v>
      </c>
      <c r="D111" s="88">
        <f>现补充信息!C656</f>
        <v>0</v>
      </c>
      <c r="E111" s="66"/>
      <c r="F111" s="86"/>
    </row>
    <row r="112" spans="1:6" s="72" customFormat="1" ht="12" customHeight="1">
      <c r="A112" s="87"/>
      <c r="B112" s="87" t="s">
        <v>110</v>
      </c>
      <c r="C112" s="75" t="s">
        <v>499</v>
      </c>
      <c r="D112" s="88">
        <f>现补充信息!C657</f>
        <v>0</v>
      </c>
      <c r="E112" s="66"/>
      <c r="F112" s="86"/>
    </row>
    <row r="113" spans="1:6" s="72" customFormat="1" ht="12" customHeight="1">
      <c r="A113" s="87"/>
      <c r="B113" s="87" t="s">
        <v>110</v>
      </c>
      <c r="C113" s="75" t="s">
        <v>205</v>
      </c>
      <c r="D113" s="88">
        <f>现补充信息!C658</f>
        <v>0</v>
      </c>
      <c r="E113" s="66"/>
      <c r="F113" s="86"/>
    </row>
    <row r="114" spans="1:6" s="72" customFormat="1" ht="12" customHeight="1">
      <c r="A114" s="87"/>
      <c r="B114" s="87" t="s">
        <v>110</v>
      </c>
      <c r="C114" s="75" t="s">
        <v>280</v>
      </c>
      <c r="D114" s="88">
        <f>现补充信息!C659</f>
        <v>0</v>
      </c>
      <c r="E114" s="66"/>
      <c r="F114" s="86">
        <f>SUMIF(B102:B114,"加",D102:D114)-SUMIF(B102:B114,"减",D102:D114)-利润表!C20</f>
        <v>0</v>
      </c>
    </row>
    <row r="115" spans="1:6" s="72" customFormat="1" ht="12" customHeight="1">
      <c r="A115" s="87">
        <v>13</v>
      </c>
      <c r="B115" s="87" t="s">
        <v>110</v>
      </c>
      <c r="C115" s="75" t="s">
        <v>396</v>
      </c>
      <c r="D115" s="88">
        <f>现补充信息!C663</f>
        <v>0</v>
      </c>
      <c r="E115" s="66"/>
      <c r="F115" s="86"/>
    </row>
    <row r="116" spans="1:6" s="72" customFormat="1" ht="12" customHeight="1">
      <c r="A116" s="87"/>
      <c r="B116" s="87" t="s">
        <v>110</v>
      </c>
      <c r="C116" s="75" t="s">
        <v>397</v>
      </c>
      <c r="D116" s="88">
        <f>现补充信息!C664</f>
        <v>0</v>
      </c>
      <c r="E116" s="66"/>
      <c r="F116" s="86">
        <f>SUMIF(B115:B116,"加",D115:D116)-SUMIF(B115:B116,"减",D115:D116)-利润表!C21</f>
        <v>0</v>
      </c>
    </row>
    <row r="117" spans="1:6" s="72" customFormat="1" ht="12" customHeight="1">
      <c r="A117" s="87">
        <v>14</v>
      </c>
      <c r="B117" s="87" t="s">
        <v>110</v>
      </c>
      <c r="C117" s="75" t="s">
        <v>398</v>
      </c>
      <c r="D117" s="88">
        <f>现补充信息!C668</f>
        <v>0</v>
      </c>
      <c r="E117" s="66"/>
      <c r="F117" s="86"/>
    </row>
    <row r="118" spans="1:6" s="72" customFormat="1" ht="12" customHeight="1">
      <c r="A118" s="87"/>
      <c r="B118" s="87" t="s">
        <v>110</v>
      </c>
      <c r="C118" s="75" t="s">
        <v>164</v>
      </c>
      <c r="D118" s="88">
        <f>现补充信息!C669</f>
        <v>0</v>
      </c>
      <c r="E118" s="66"/>
      <c r="F118" s="86"/>
    </row>
    <row r="119" spans="1:6" s="72" customFormat="1" ht="12" customHeight="1">
      <c r="A119" s="87"/>
      <c r="B119" s="87" t="s">
        <v>110</v>
      </c>
      <c r="C119" s="75" t="s">
        <v>167</v>
      </c>
      <c r="D119" s="88">
        <f>现补充信息!C670</f>
        <v>0</v>
      </c>
      <c r="E119" s="66"/>
      <c r="F119" s="86"/>
    </row>
    <row r="120" spans="1:6" s="72" customFormat="1" ht="12" customHeight="1">
      <c r="A120" s="87"/>
      <c r="B120" s="87" t="s">
        <v>110</v>
      </c>
      <c r="C120" s="75" t="s">
        <v>192</v>
      </c>
      <c r="D120" s="88">
        <f>现补充信息!C671</f>
        <v>0</v>
      </c>
      <c r="E120" s="66"/>
      <c r="F120" s="86"/>
    </row>
    <row r="121" spans="1:6" s="72" customFormat="1" ht="12" customHeight="1">
      <c r="A121" s="87"/>
      <c r="B121" s="87" t="s">
        <v>110</v>
      </c>
      <c r="C121" s="75" t="s">
        <v>483</v>
      </c>
      <c r="D121" s="88">
        <f>现补充信息!C672</f>
        <v>0</v>
      </c>
      <c r="E121" s="66" t="s">
        <v>668</v>
      </c>
      <c r="F121" s="86"/>
    </row>
    <row r="122" spans="1:6" s="72" customFormat="1" ht="12" customHeight="1">
      <c r="A122" s="87"/>
      <c r="B122" s="87" t="s">
        <v>110</v>
      </c>
      <c r="C122" s="75" t="s">
        <v>169</v>
      </c>
      <c r="D122" s="88">
        <f>现补充信息!C673</f>
        <v>0</v>
      </c>
      <c r="E122" s="66"/>
      <c r="F122" s="86"/>
    </row>
    <row r="123" spans="1:6" s="72" customFormat="1" ht="12" customHeight="1">
      <c r="A123" s="87"/>
      <c r="B123" s="87" t="s">
        <v>110</v>
      </c>
      <c r="C123" s="75" t="s">
        <v>171</v>
      </c>
      <c r="D123" s="88">
        <f>现补充信息!C674</f>
        <v>0</v>
      </c>
      <c r="E123" s="66"/>
      <c r="F123" s="86"/>
    </row>
    <row r="124" spans="1:6" s="72" customFormat="1" ht="12" customHeight="1">
      <c r="A124" s="87"/>
      <c r="B124" s="87" t="s">
        <v>110</v>
      </c>
      <c r="C124" s="75" t="s">
        <v>510</v>
      </c>
      <c r="D124" s="88">
        <f>现补充信息!C675</f>
        <v>0</v>
      </c>
      <c r="E124" s="66" t="s">
        <v>668</v>
      </c>
      <c r="F124" s="86"/>
    </row>
    <row r="125" spans="1:6" s="72" customFormat="1" ht="12" customHeight="1">
      <c r="A125" s="87"/>
      <c r="B125" s="87" t="s">
        <v>110</v>
      </c>
      <c r="C125" s="75" t="s">
        <v>189</v>
      </c>
      <c r="D125" s="88">
        <f>现补充信息!C676</f>
        <v>0</v>
      </c>
      <c r="E125" s="66"/>
      <c r="F125" s="86">
        <f>SUMIF(B117:B125,"加",D117:D125)-SUMIF(B117:B125,"减",D117:D125)-利润表!C23</f>
        <v>0</v>
      </c>
    </row>
    <row r="126" spans="1:6" s="72" customFormat="1" ht="12" customHeight="1">
      <c r="A126" s="87">
        <v>15</v>
      </c>
      <c r="B126" s="87" t="s">
        <v>113</v>
      </c>
      <c r="C126" s="75" t="s">
        <v>399</v>
      </c>
      <c r="D126" s="88">
        <f>现补充信息!C680</f>
        <v>0</v>
      </c>
      <c r="E126" s="66"/>
      <c r="F126" s="86"/>
    </row>
    <row r="127" spans="1:6" s="72" customFormat="1" ht="12" customHeight="1">
      <c r="A127" s="87"/>
      <c r="B127" s="87" t="s">
        <v>113</v>
      </c>
      <c r="C127" s="75" t="s">
        <v>400</v>
      </c>
      <c r="D127" s="88">
        <f>现补充信息!C681</f>
        <v>0</v>
      </c>
      <c r="E127" s="66"/>
      <c r="F127" s="86"/>
    </row>
    <row r="128" spans="1:6" s="72" customFormat="1" ht="12" customHeight="1">
      <c r="A128" s="87"/>
      <c r="B128" s="87" t="s">
        <v>113</v>
      </c>
      <c r="C128" s="75" t="s">
        <v>286</v>
      </c>
      <c r="D128" s="88">
        <f>现补充信息!C682</f>
        <v>0</v>
      </c>
      <c r="E128" s="66"/>
      <c r="F128" s="86"/>
    </row>
    <row r="129" spans="1:8" s="72" customFormat="1" ht="12" customHeight="1">
      <c r="A129" s="87"/>
      <c r="B129" s="87" t="s">
        <v>113</v>
      </c>
      <c r="C129" s="75" t="s">
        <v>193</v>
      </c>
      <c r="D129" s="88">
        <f>现补充信息!C683</f>
        <v>0</v>
      </c>
      <c r="E129" s="66"/>
      <c r="F129" s="86"/>
    </row>
    <row r="130" spans="1:8" s="72" customFormat="1" ht="12" customHeight="1">
      <c r="A130" s="87"/>
      <c r="B130" s="87" t="s">
        <v>113</v>
      </c>
      <c r="C130" s="75" t="s">
        <v>401</v>
      </c>
      <c r="D130" s="88">
        <f>现补充信息!C684</f>
        <v>0</v>
      </c>
      <c r="E130" s="66"/>
      <c r="F130" s="86"/>
    </row>
    <row r="131" spans="1:8" s="72" customFormat="1" ht="12" customHeight="1">
      <c r="A131" s="87"/>
      <c r="B131" s="87" t="s">
        <v>113</v>
      </c>
      <c r="C131" s="75" t="s">
        <v>288</v>
      </c>
      <c r="D131" s="88">
        <f>现补充信息!C685</f>
        <v>0</v>
      </c>
      <c r="E131" s="66"/>
      <c r="F131" s="86"/>
    </row>
    <row r="132" spans="1:8" s="72" customFormat="1" ht="12" customHeight="1">
      <c r="A132" s="87"/>
      <c r="B132" s="87" t="s">
        <v>113</v>
      </c>
      <c r="C132" s="75" t="s">
        <v>290</v>
      </c>
      <c r="D132" s="88">
        <f>现补充信息!C686</f>
        <v>0</v>
      </c>
      <c r="E132" s="66"/>
      <c r="F132" s="86"/>
    </row>
    <row r="133" spans="1:8" s="72" customFormat="1" ht="12" customHeight="1">
      <c r="A133" s="87"/>
      <c r="B133" s="87" t="s">
        <v>113</v>
      </c>
      <c r="C133" s="75" t="s">
        <v>312</v>
      </c>
      <c r="D133" s="88">
        <f>现补充信息!C687</f>
        <v>0</v>
      </c>
      <c r="E133" s="66"/>
      <c r="F133" s="86">
        <f>SUMIF(B126:B133,"加",D126:D133)-SUMIF(B126:B133,"减",D126:D133)+利润表!C24</f>
        <v>0</v>
      </c>
    </row>
    <row r="134" spans="1:8" s="72" customFormat="1" ht="12" customHeight="1">
      <c r="A134" s="87">
        <v>16</v>
      </c>
      <c r="B134" s="87" t="s">
        <v>113</v>
      </c>
      <c r="C134" s="75" t="s">
        <v>247</v>
      </c>
      <c r="D134" s="88">
        <f>现补充信息!C691</f>
        <v>0</v>
      </c>
      <c r="E134" s="66"/>
      <c r="F134" s="86"/>
    </row>
    <row r="135" spans="1:8" s="72" customFormat="1" ht="12" customHeight="1">
      <c r="A135" s="87"/>
      <c r="B135" s="87" t="s">
        <v>113</v>
      </c>
      <c r="C135" s="75" t="s">
        <v>248</v>
      </c>
      <c r="D135" s="88">
        <f>现补充信息!C692</f>
        <v>0</v>
      </c>
      <c r="E135" s="66"/>
      <c r="F135" s="86"/>
    </row>
    <row r="136" spans="1:8" s="72" customFormat="1" ht="12" customHeight="1">
      <c r="A136" s="87"/>
      <c r="B136" s="87" t="s">
        <v>110</v>
      </c>
      <c r="C136" s="75" t="s">
        <v>145</v>
      </c>
      <c r="D136" s="88">
        <f>现补充信息!C693</f>
        <v>0</v>
      </c>
      <c r="E136" s="66"/>
      <c r="F136" s="86">
        <f>SUMIF(B134:B136,"加",D134:D136)-SUMIF(B134:B136,"减",D134:D136)+利润表!C26</f>
        <v>0</v>
      </c>
    </row>
    <row r="137" spans="1:8" s="72" customFormat="1" ht="12" customHeight="1">
      <c r="A137" s="87">
        <v>17</v>
      </c>
      <c r="B137" s="87" t="s">
        <v>110</v>
      </c>
      <c r="C137" s="75" t="s">
        <v>534</v>
      </c>
      <c r="D137" s="88">
        <f>现补充信息!C540</f>
        <v>0</v>
      </c>
      <c r="E137" s="66"/>
      <c r="F137" s="86"/>
    </row>
    <row r="138" spans="1:8" s="72" customFormat="1" ht="12" customHeight="1">
      <c r="A138" s="87"/>
      <c r="B138" s="87" t="s">
        <v>113</v>
      </c>
      <c r="C138" s="75" t="s">
        <v>536</v>
      </c>
      <c r="D138" s="88">
        <f>现补充信息!C541</f>
        <v>0</v>
      </c>
      <c r="E138" s="66"/>
      <c r="F138" s="86"/>
    </row>
    <row r="139" spans="1:8" s="72" customFormat="1" ht="12" customHeight="1">
      <c r="A139" s="87"/>
      <c r="B139" s="87" t="s">
        <v>113</v>
      </c>
      <c r="C139" s="75" t="s">
        <v>571</v>
      </c>
      <c r="D139" s="88">
        <f>现补充信息!C542</f>
        <v>0</v>
      </c>
      <c r="E139" s="66"/>
      <c r="F139" s="86"/>
    </row>
    <row r="140" spans="1:8" s="72" customFormat="1" ht="12" customHeight="1">
      <c r="A140" s="87"/>
      <c r="B140" s="87" t="s">
        <v>113</v>
      </c>
      <c r="C140" s="75" t="s">
        <v>531</v>
      </c>
      <c r="D140" s="88">
        <f>现补充信息!C543</f>
        <v>0</v>
      </c>
      <c r="E140" s="66"/>
      <c r="F140" s="86"/>
    </row>
    <row r="141" spans="1:8" s="72" customFormat="1" ht="12" customHeight="1">
      <c r="A141" s="87"/>
      <c r="B141" s="87" t="s">
        <v>113</v>
      </c>
      <c r="C141" s="75" t="s">
        <v>506</v>
      </c>
      <c r="D141" s="88">
        <f>现补充信息!C544</f>
        <v>0</v>
      </c>
      <c r="E141" s="66"/>
      <c r="F141" s="86"/>
    </row>
    <row r="142" spans="1:8" s="72" customFormat="1" ht="12" customHeight="1">
      <c r="A142" s="87"/>
      <c r="B142" s="87" t="s">
        <v>113</v>
      </c>
      <c r="C142" s="75" t="s">
        <v>313</v>
      </c>
      <c r="D142" s="88">
        <f>现补充信息!C545</f>
        <v>0</v>
      </c>
      <c r="E142" s="66"/>
      <c r="F142" s="86"/>
    </row>
    <row r="143" spans="1:8" ht="12" customHeight="1">
      <c r="A143" s="89"/>
      <c r="B143" s="89"/>
      <c r="C143" s="69" t="s">
        <v>669</v>
      </c>
      <c r="D143" s="90">
        <f>SUMIF($B4:$B142,"加",D4:D142)-SUMIF($B4:$B142,"减",D4:D142)</f>
        <v>0</v>
      </c>
      <c r="E143" s="91"/>
      <c r="F143" s="86"/>
      <c r="H143" s="72"/>
    </row>
    <row r="144" spans="1:8" ht="12" customHeight="1">
      <c r="A144" s="89"/>
      <c r="B144" s="89"/>
      <c r="C144" s="69" t="s">
        <v>670</v>
      </c>
      <c r="D144" s="92">
        <f>资产负债表!C81-资产负债表!D81-D143</f>
        <v>0</v>
      </c>
      <c r="E144" s="91"/>
      <c r="F144" s="86"/>
      <c r="H144" s="72"/>
    </row>
    <row r="145" spans="1:8" ht="12" customHeight="1">
      <c r="A145" s="89"/>
      <c r="B145" s="89"/>
      <c r="C145" s="65"/>
      <c r="D145" s="93"/>
      <c r="E145" s="65"/>
      <c r="F145" s="86"/>
      <c r="H145" s="72"/>
    </row>
    <row r="146" spans="1:8" ht="12" customHeight="1">
      <c r="A146" s="89">
        <v>18</v>
      </c>
      <c r="B146" s="89" t="s">
        <v>113</v>
      </c>
      <c r="C146" s="64" t="s">
        <v>640</v>
      </c>
      <c r="D146" s="93">
        <f>现补充信息!C9-现补充信息!C8-现补充信息!D9</f>
        <v>0</v>
      </c>
      <c r="E146" s="65"/>
      <c r="F146" s="86"/>
      <c r="H146" s="72"/>
    </row>
    <row r="147" spans="1:8" ht="12" customHeight="1">
      <c r="A147" s="89"/>
      <c r="B147" s="89" t="s">
        <v>110</v>
      </c>
      <c r="C147" s="64" t="s">
        <v>637</v>
      </c>
      <c r="D147" s="93">
        <f>现补充信息!E9-现补充信息!E8-现补充信息!F9</f>
        <v>0</v>
      </c>
      <c r="E147" s="65"/>
      <c r="F147" s="86"/>
      <c r="H147" s="72"/>
    </row>
    <row r="148" spans="1:8" ht="12" customHeight="1">
      <c r="A148" s="89"/>
      <c r="B148" s="89" t="s">
        <v>110</v>
      </c>
      <c r="C148" s="64" t="s">
        <v>157</v>
      </c>
      <c r="D148" s="93">
        <f>现补充信息!E8-现补充信息!C8</f>
        <v>0</v>
      </c>
      <c r="E148" s="65"/>
      <c r="F148" s="86"/>
      <c r="H148" s="72"/>
    </row>
    <row r="149" spans="1:8" s="72" customFormat="1" ht="12" customHeight="1">
      <c r="A149" s="87"/>
      <c r="B149" s="87" t="s">
        <v>113</v>
      </c>
      <c r="C149" s="75" t="s">
        <v>307</v>
      </c>
      <c r="D149" s="88">
        <f>现补充信息!D24</f>
        <v>0</v>
      </c>
      <c r="E149" s="66" t="s">
        <v>668</v>
      </c>
      <c r="F149" s="86"/>
    </row>
    <row r="150" spans="1:8" s="72" customFormat="1" ht="12" customHeight="1">
      <c r="A150" s="87"/>
      <c r="B150" s="87" t="s">
        <v>113</v>
      </c>
      <c r="C150" s="75" t="s">
        <v>521</v>
      </c>
      <c r="D150" s="88">
        <f>现补充信息!D25</f>
        <v>0</v>
      </c>
      <c r="E150" s="66"/>
      <c r="F150" s="86"/>
    </row>
    <row r="151" spans="1:8" s="72" customFormat="1" ht="12" customHeight="1">
      <c r="A151" s="87"/>
      <c r="B151" s="87" t="s">
        <v>113</v>
      </c>
      <c r="C151" s="75" t="s">
        <v>602</v>
      </c>
      <c r="D151" s="88">
        <f>现补充信息!D26</f>
        <v>0</v>
      </c>
      <c r="E151" s="66"/>
      <c r="F151" s="86"/>
    </row>
    <row r="152" spans="1:8" s="72" customFormat="1" ht="12" customHeight="1">
      <c r="A152" s="87"/>
      <c r="B152" s="87" t="s">
        <v>110</v>
      </c>
      <c r="C152" s="75" t="s">
        <v>184</v>
      </c>
      <c r="D152" s="88">
        <f>现补充信息!E24</f>
        <v>0</v>
      </c>
      <c r="E152" s="66" t="s">
        <v>668</v>
      </c>
      <c r="F152" s="86"/>
    </row>
    <row r="153" spans="1:8" s="72" customFormat="1" ht="12" customHeight="1">
      <c r="A153" s="87"/>
      <c r="B153" s="87" t="s">
        <v>110</v>
      </c>
      <c r="C153" s="75" t="s">
        <v>464</v>
      </c>
      <c r="D153" s="88">
        <f>现补充信息!E25</f>
        <v>0</v>
      </c>
      <c r="E153" s="66"/>
      <c r="F153" s="86"/>
    </row>
    <row r="154" spans="1:8" s="72" customFormat="1" ht="12" customHeight="1">
      <c r="A154" s="87"/>
      <c r="B154" s="87" t="s">
        <v>110</v>
      </c>
      <c r="C154" s="75" t="s">
        <v>552</v>
      </c>
      <c r="D154" s="88">
        <f>现补充信息!E26</f>
        <v>0</v>
      </c>
      <c r="E154" s="66"/>
      <c r="F154" s="86">
        <f>SUMIF(B146:B154,"加",D146:D154)-SUMIF(B146:B154,"减",D146:D154)-(资产负债表!D5-资产负债表!C5)</f>
        <v>0</v>
      </c>
    </row>
    <row r="155" spans="1:8" s="72" customFormat="1" ht="12" customHeight="1">
      <c r="A155" s="87">
        <v>19</v>
      </c>
      <c r="B155" s="87" t="s">
        <v>113</v>
      </c>
      <c r="C155" s="75" t="s">
        <v>490</v>
      </c>
      <c r="D155" s="88">
        <f>现补充信息!C30</f>
        <v>0</v>
      </c>
      <c r="E155" s="66"/>
      <c r="F155" s="86"/>
    </row>
    <row r="156" spans="1:8" s="72" customFormat="1" ht="12" customHeight="1">
      <c r="A156" s="87"/>
      <c r="B156" s="87" t="s">
        <v>110</v>
      </c>
      <c r="C156" s="75" t="s">
        <v>329</v>
      </c>
      <c r="D156" s="88">
        <f>现补充信息!C31</f>
        <v>0</v>
      </c>
      <c r="E156" s="66"/>
      <c r="F156" s="86">
        <f>SUMIF(B155:B156,"加",D155:D156)-SUMIF(B155:B156,"减",D155:D156)-(资产负债表!D6-资产负债表!C6)</f>
        <v>0</v>
      </c>
    </row>
    <row r="157" spans="1:8" s="72" customFormat="1" ht="12" customHeight="1">
      <c r="A157" s="87">
        <v>20</v>
      </c>
      <c r="B157" s="87" t="s">
        <v>110</v>
      </c>
      <c r="C157" s="75" t="s">
        <v>360</v>
      </c>
      <c r="D157" s="94">
        <f>资产负债表!D7-资产负债表!C7</f>
        <v>0</v>
      </c>
      <c r="E157" s="66"/>
      <c r="F157" s="86"/>
    </row>
    <row r="158" spans="1:8" s="72" customFormat="1" ht="12" customHeight="1">
      <c r="A158" s="87">
        <v>21</v>
      </c>
      <c r="B158" s="87" t="s">
        <v>110</v>
      </c>
      <c r="C158" s="75" t="s">
        <v>194</v>
      </c>
      <c r="D158" s="88">
        <f>现补充信息!C35</f>
        <v>0</v>
      </c>
      <c r="E158" s="66" t="s">
        <v>671</v>
      </c>
      <c r="F158" s="86"/>
    </row>
    <row r="159" spans="1:8" s="72" customFormat="1" ht="12" customHeight="1">
      <c r="A159" s="87"/>
      <c r="B159" s="87" t="s">
        <v>110</v>
      </c>
      <c r="C159" s="75" t="s">
        <v>195</v>
      </c>
      <c r="D159" s="88">
        <f>现补充信息!C36</f>
        <v>0</v>
      </c>
      <c r="E159" s="66" t="s">
        <v>671</v>
      </c>
      <c r="F159" s="86"/>
    </row>
    <row r="160" spans="1:8" s="72" customFormat="1" ht="12" customHeight="1">
      <c r="A160" s="87"/>
      <c r="B160" s="87" t="s">
        <v>110</v>
      </c>
      <c r="C160" s="75" t="s">
        <v>570</v>
      </c>
      <c r="D160" s="88">
        <f>现补充信息!C37</f>
        <v>0</v>
      </c>
      <c r="E160" s="66" t="s">
        <v>672</v>
      </c>
      <c r="F160" s="86"/>
    </row>
    <row r="161" spans="1:6" s="72" customFormat="1" ht="12" customHeight="1">
      <c r="A161" s="87"/>
      <c r="B161" s="87" t="s">
        <v>110</v>
      </c>
      <c r="C161" s="75" t="s">
        <v>112</v>
      </c>
      <c r="D161" s="88">
        <f>现补充信息!C38</f>
        <v>0</v>
      </c>
      <c r="E161" s="66" t="s">
        <v>671</v>
      </c>
      <c r="F161" s="86"/>
    </row>
    <row r="162" spans="1:6" s="72" customFormat="1" ht="12" customHeight="1">
      <c r="A162" s="87"/>
      <c r="B162" s="87" t="s">
        <v>113</v>
      </c>
      <c r="C162" s="75" t="s">
        <v>114</v>
      </c>
      <c r="D162" s="88">
        <f>现补充信息!C39</f>
        <v>0</v>
      </c>
      <c r="E162" s="75"/>
      <c r="F162" s="86">
        <f>SUMIF(B158:B162,"加",D158:D162)-SUMIF(B158:B162,"减",D158:D162)-(资产负债表!D8-资产负债表!C8)</f>
        <v>0</v>
      </c>
    </row>
    <row r="163" spans="1:6" s="72" customFormat="1" ht="12" customHeight="1">
      <c r="A163" s="87">
        <v>22</v>
      </c>
      <c r="B163" s="87" t="s">
        <v>110</v>
      </c>
      <c r="C163" s="75" t="s">
        <v>628</v>
      </c>
      <c r="D163" s="88">
        <f>-现补充信息!C49</f>
        <v>0</v>
      </c>
      <c r="E163" s="66" t="s">
        <v>672</v>
      </c>
      <c r="F163" s="86"/>
    </row>
    <row r="164" spans="1:6" s="72" customFormat="1" ht="12" customHeight="1">
      <c r="A164" s="87"/>
      <c r="B164" s="87" t="s">
        <v>110</v>
      </c>
      <c r="C164" s="75" t="s">
        <v>119</v>
      </c>
      <c r="D164" s="88">
        <f>现补充信息!C50</f>
        <v>0</v>
      </c>
      <c r="E164" s="66" t="s">
        <v>671</v>
      </c>
      <c r="F164" s="86"/>
    </row>
    <row r="165" spans="1:6" s="72" customFormat="1" ht="12" customHeight="1">
      <c r="A165" s="87"/>
      <c r="B165" s="87" t="s">
        <v>113</v>
      </c>
      <c r="C165" s="75" t="s">
        <v>122</v>
      </c>
      <c r="D165" s="88">
        <f>现补充信息!C51</f>
        <v>0</v>
      </c>
      <c r="E165" s="75"/>
      <c r="F165" s="86">
        <f>SUMIF(B163:B165,"加",D163:D165)-SUMIF(B163:B165,"减",D163:D165)-(资产负债表!D9-资产负债表!C9)</f>
        <v>0</v>
      </c>
    </row>
    <row r="166" spans="1:6" s="72" customFormat="1" ht="12" customHeight="1">
      <c r="A166" s="87">
        <v>23</v>
      </c>
      <c r="B166" s="87" t="s">
        <v>110</v>
      </c>
      <c r="C166" s="75" t="s">
        <v>196</v>
      </c>
      <c r="D166" s="88">
        <f>现补充信息!C43</f>
        <v>0</v>
      </c>
      <c r="E166" s="66"/>
      <c r="F166" s="86"/>
    </row>
    <row r="167" spans="1:6" s="72" customFormat="1" ht="12" customHeight="1">
      <c r="A167" s="87"/>
      <c r="B167" s="87" t="s">
        <v>110</v>
      </c>
      <c r="C167" s="75" t="s">
        <v>116</v>
      </c>
      <c r="D167" s="88">
        <f>现补充信息!C44</f>
        <v>0</v>
      </c>
      <c r="E167" s="66"/>
      <c r="F167" s="86"/>
    </row>
    <row r="168" spans="1:6" s="72" customFormat="1" ht="12" customHeight="1">
      <c r="A168" s="87"/>
      <c r="B168" s="95" t="s">
        <v>113</v>
      </c>
      <c r="C168" s="75" t="s">
        <v>673</v>
      </c>
      <c r="D168" s="88">
        <f>现补充信息!C45</f>
        <v>0</v>
      </c>
      <c r="E168" s="66"/>
      <c r="F168" s="86">
        <f>SUMIF(B166:B168,"加",D166:D168)-SUMIF(B166:B168,"减",D166:D168)-(资产负债表!D10-资产负债表!C10)</f>
        <v>0</v>
      </c>
    </row>
    <row r="169" spans="1:6" s="72" customFormat="1" ht="12" customHeight="1">
      <c r="A169" s="87">
        <v>24</v>
      </c>
      <c r="B169" s="87" t="s">
        <v>110</v>
      </c>
      <c r="C169" s="75" t="s">
        <v>197</v>
      </c>
      <c r="D169" s="88">
        <f>现补充信息!E61</f>
        <v>0</v>
      </c>
      <c r="E169" s="66" t="s">
        <v>671</v>
      </c>
      <c r="F169" s="86"/>
    </row>
    <row r="170" spans="1:6" s="72" customFormat="1" ht="12" customHeight="1">
      <c r="A170" s="87"/>
      <c r="B170" s="87" t="s">
        <v>110</v>
      </c>
      <c r="C170" s="75" t="s">
        <v>264</v>
      </c>
      <c r="D170" s="88">
        <f>现补充信息!E62</f>
        <v>0</v>
      </c>
      <c r="E170" s="66" t="s">
        <v>671</v>
      </c>
      <c r="F170" s="86"/>
    </row>
    <row r="171" spans="1:6" s="72" customFormat="1" ht="12" customHeight="1">
      <c r="A171" s="87"/>
      <c r="B171" s="87" t="s">
        <v>110</v>
      </c>
      <c r="C171" s="75" t="s">
        <v>271</v>
      </c>
      <c r="D171" s="88">
        <f>现补充信息!E63</f>
        <v>0</v>
      </c>
      <c r="E171" s="66" t="s">
        <v>671</v>
      </c>
      <c r="F171" s="86"/>
    </row>
    <row r="172" spans="1:6" s="72" customFormat="1" ht="12" customHeight="1">
      <c r="A172" s="87"/>
      <c r="B172" s="87" t="s">
        <v>113</v>
      </c>
      <c r="C172" s="75" t="s">
        <v>198</v>
      </c>
      <c r="D172" s="88">
        <f>现补充信息!E64</f>
        <v>0</v>
      </c>
      <c r="E172" s="75"/>
      <c r="F172" s="86">
        <f>SUMIF(B169:B172,"加",D169:D172)-SUMIF(B169:B172,"减",D169:D172)-(资产负债表!D11-资产负债表!C11)</f>
        <v>0</v>
      </c>
    </row>
    <row r="173" spans="1:6" s="72" customFormat="1" ht="12" customHeight="1">
      <c r="A173" s="87">
        <v>25</v>
      </c>
      <c r="B173" s="87" t="s">
        <v>110</v>
      </c>
      <c r="C173" s="75" t="s">
        <v>158</v>
      </c>
      <c r="D173" s="88">
        <f>现补充信息!E68</f>
        <v>0</v>
      </c>
      <c r="E173" s="66"/>
      <c r="F173" s="86"/>
    </row>
    <row r="174" spans="1:6" s="72" customFormat="1" ht="12" customHeight="1">
      <c r="A174" s="87"/>
      <c r="B174" s="87" t="s">
        <v>110</v>
      </c>
      <c r="C174" s="75" t="s">
        <v>450</v>
      </c>
      <c r="D174" s="88">
        <f>现补充信息!E69</f>
        <v>0</v>
      </c>
      <c r="E174" s="66"/>
      <c r="F174" s="86"/>
    </row>
    <row r="175" spans="1:6" s="72" customFormat="1" ht="12" customHeight="1">
      <c r="A175" s="87"/>
      <c r="B175" s="87" t="s">
        <v>110</v>
      </c>
      <c r="C175" s="75" t="s">
        <v>383</v>
      </c>
      <c r="D175" s="88">
        <f>现补充信息!E70</f>
        <v>0</v>
      </c>
      <c r="E175" s="66"/>
      <c r="F175" s="86"/>
    </row>
    <row r="176" spans="1:6" s="72" customFormat="1" ht="12" customHeight="1">
      <c r="A176" s="87"/>
      <c r="B176" s="87" t="s">
        <v>113</v>
      </c>
      <c r="C176" s="75" t="s">
        <v>384</v>
      </c>
      <c r="D176" s="88">
        <f>现补充信息!E71</f>
        <v>0</v>
      </c>
      <c r="E176" s="66"/>
      <c r="F176" s="86"/>
    </row>
    <row r="177" spans="1:6" s="72" customFormat="1" ht="12" customHeight="1">
      <c r="A177" s="87">
        <v>26</v>
      </c>
      <c r="B177" s="87" t="s">
        <v>113</v>
      </c>
      <c r="C177" s="75" t="s">
        <v>512</v>
      </c>
      <c r="D177" s="88">
        <f>现补充信息!C75</f>
        <v>0</v>
      </c>
      <c r="E177" s="66"/>
      <c r="F177" s="86"/>
    </row>
    <row r="178" spans="1:6" s="72" customFormat="1" ht="12" customHeight="1">
      <c r="A178" s="87"/>
      <c r="B178" s="87" t="s">
        <v>110</v>
      </c>
      <c r="C178" s="75" t="s">
        <v>454</v>
      </c>
      <c r="D178" s="88">
        <f>现补充信息!C76</f>
        <v>0</v>
      </c>
      <c r="E178" s="66"/>
      <c r="F178" s="86"/>
    </row>
    <row r="179" spans="1:6" s="72" customFormat="1" ht="12" customHeight="1">
      <c r="A179" s="87"/>
      <c r="B179" s="87" t="s">
        <v>110</v>
      </c>
      <c r="C179" s="75" t="s">
        <v>386</v>
      </c>
      <c r="D179" s="88">
        <f>现补充信息!C77-现补充信息!C78</f>
        <v>0</v>
      </c>
      <c r="E179" s="66"/>
      <c r="F179" s="86"/>
    </row>
    <row r="180" spans="1:6" s="72" customFormat="1" ht="12" customHeight="1">
      <c r="A180" s="87"/>
      <c r="B180" s="87" t="s">
        <v>113</v>
      </c>
      <c r="C180" s="75" t="s">
        <v>387</v>
      </c>
      <c r="D180" s="88">
        <f>现补充信息!C79</f>
        <v>0</v>
      </c>
      <c r="E180" s="66"/>
      <c r="F180" s="86"/>
    </row>
    <row r="181" spans="1:6" s="72" customFormat="1" ht="12" customHeight="1">
      <c r="A181" s="87">
        <v>27</v>
      </c>
      <c r="B181" s="87" t="s">
        <v>110</v>
      </c>
      <c r="C181" s="75" t="s">
        <v>152</v>
      </c>
      <c r="D181" s="88">
        <f>现补充信息!I83+现补充信息!F83</f>
        <v>0</v>
      </c>
      <c r="E181" s="66" t="s">
        <v>671</v>
      </c>
      <c r="F181" s="86"/>
    </row>
    <row r="182" spans="1:6" s="72" customFormat="1" ht="12" customHeight="1">
      <c r="A182" s="87"/>
      <c r="B182" s="87" t="s">
        <v>110</v>
      </c>
      <c r="C182" s="75" t="s">
        <v>402</v>
      </c>
      <c r="D182" s="88">
        <f>现补充信息!I84+现补充信息!F84</f>
        <v>0</v>
      </c>
      <c r="E182" s="66" t="s">
        <v>672</v>
      </c>
      <c r="F182" s="86"/>
    </row>
    <row r="183" spans="1:6" s="72" customFormat="1" ht="12" customHeight="1">
      <c r="A183" s="87"/>
      <c r="B183" s="87" t="s">
        <v>110</v>
      </c>
      <c r="C183" s="75" t="s">
        <v>350</v>
      </c>
      <c r="D183" s="88">
        <f>现补充信息!I85+现补充信息!F85</f>
        <v>0</v>
      </c>
      <c r="E183" s="66" t="s">
        <v>672</v>
      </c>
      <c r="F183" s="86"/>
    </row>
    <row r="184" spans="1:6" s="72" customFormat="1" ht="12" customHeight="1">
      <c r="A184" s="87"/>
      <c r="B184" s="87" t="s">
        <v>110</v>
      </c>
      <c r="C184" s="75" t="s">
        <v>146</v>
      </c>
      <c r="D184" s="88">
        <f>现补充信息!I86+现补充信息!F86</f>
        <v>0</v>
      </c>
      <c r="E184" s="66" t="s">
        <v>671</v>
      </c>
      <c r="F184" s="86"/>
    </row>
    <row r="185" spans="1:6" s="72" customFormat="1" ht="12" customHeight="1">
      <c r="A185" s="87"/>
      <c r="B185" s="87" t="s">
        <v>113</v>
      </c>
      <c r="C185" s="75" t="s">
        <v>292</v>
      </c>
      <c r="D185" s="88">
        <f>现补充信息!E87</f>
        <v>0</v>
      </c>
      <c r="E185" s="66" t="s">
        <v>671</v>
      </c>
      <c r="F185" s="86"/>
    </row>
    <row r="186" spans="1:6" s="72" customFormat="1" ht="12" customHeight="1">
      <c r="A186" s="87"/>
      <c r="B186" s="87" t="s">
        <v>110</v>
      </c>
      <c r="C186" s="75" t="s">
        <v>173</v>
      </c>
      <c r="D186" s="88">
        <f>现补充信息!G87</f>
        <v>0</v>
      </c>
      <c r="E186" s="66" t="s">
        <v>671</v>
      </c>
      <c r="F186" s="86"/>
    </row>
    <row r="187" spans="1:6" s="72" customFormat="1" ht="12" customHeight="1">
      <c r="A187" s="87"/>
      <c r="B187" s="87" t="s">
        <v>113</v>
      </c>
      <c r="C187" s="75" t="s">
        <v>620</v>
      </c>
      <c r="D187" s="88">
        <f>现补充信息!E88</f>
        <v>0</v>
      </c>
      <c r="E187" s="66" t="s">
        <v>672</v>
      </c>
      <c r="F187" s="86"/>
    </row>
    <row r="188" spans="1:6" s="72" customFormat="1" ht="12" customHeight="1">
      <c r="A188" s="87"/>
      <c r="B188" s="87" t="s">
        <v>110</v>
      </c>
      <c r="C188" s="75" t="s">
        <v>555</v>
      </c>
      <c r="D188" s="88">
        <f>现补充信息!G88</f>
        <v>0</v>
      </c>
      <c r="E188" s="66" t="s">
        <v>672</v>
      </c>
      <c r="F188" s="86"/>
    </row>
    <row r="189" spans="1:6" s="72" customFormat="1" ht="12" customHeight="1">
      <c r="A189" s="87"/>
      <c r="B189" s="87" t="s">
        <v>113</v>
      </c>
      <c r="C189" s="75" t="s">
        <v>293</v>
      </c>
      <c r="D189" s="88">
        <f>现补充信息!E89</f>
        <v>0</v>
      </c>
      <c r="E189" s="66" t="s">
        <v>671</v>
      </c>
      <c r="F189" s="86"/>
    </row>
    <row r="190" spans="1:6" s="72" customFormat="1" ht="12" customHeight="1">
      <c r="A190" s="87"/>
      <c r="B190" s="87" t="s">
        <v>110</v>
      </c>
      <c r="C190" s="75" t="s">
        <v>175</v>
      </c>
      <c r="D190" s="88">
        <f>现补充信息!G89</f>
        <v>0</v>
      </c>
      <c r="E190" s="66" t="s">
        <v>671</v>
      </c>
      <c r="F190" s="86"/>
    </row>
    <row r="191" spans="1:6" s="72" customFormat="1" ht="12" customHeight="1">
      <c r="A191" s="87"/>
      <c r="B191" s="87" t="s">
        <v>113</v>
      </c>
      <c r="C191" s="75" t="s">
        <v>295</v>
      </c>
      <c r="D191" s="88">
        <f>现补充信息!E90</f>
        <v>0</v>
      </c>
      <c r="E191" s="66" t="s">
        <v>671</v>
      </c>
      <c r="F191" s="86"/>
    </row>
    <row r="192" spans="1:6" s="72" customFormat="1" ht="12" customHeight="1">
      <c r="A192" s="87"/>
      <c r="B192" s="87" t="s">
        <v>110</v>
      </c>
      <c r="C192" s="75" t="s">
        <v>177</v>
      </c>
      <c r="D192" s="88">
        <f>现补充信息!G90</f>
        <v>0</v>
      </c>
      <c r="E192" s="66" t="s">
        <v>671</v>
      </c>
      <c r="F192" s="86"/>
    </row>
    <row r="193" spans="1:6" s="72" customFormat="1" ht="12" customHeight="1">
      <c r="A193" s="87"/>
      <c r="B193" s="87" t="s">
        <v>110</v>
      </c>
      <c r="C193" s="75" t="s">
        <v>165</v>
      </c>
      <c r="D193" s="88">
        <f>现补充信息!I91+现补充信息!F91</f>
        <v>0</v>
      </c>
      <c r="E193" s="66" t="s">
        <v>671</v>
      </c>
      <c r="F193" s="86"/>
    </row>
    <row r="194" spans="1:6" s="72" customFormat="1" ht="12" customHeight="1">
      <c r="A194" s="87"/>
      <c r="B194" s="87" t="s">
        <v>113</v>
      </c>
      <c r="C194" s="75" t="s">
        <v>298</v>
      </c>
      <c r="D194" s="88">
        <f>现补充信息!E92</f>
        <v>0</v>
      </c>
      <c r="E194" s="66" t="s">
        <v>671</v>
      </c>
      <c r="F194" s="86"/>
    </row>
    <row r="195" spans="1:6" s="72" customFormat="1" ht="12" customHeight="1">
      <c r="A195" s="87"/>
      <c r="B195" s="87" t="s">
        <v>110</v>
      </c>
      <c r="C195" s="75" t="s">
        <v>181</v>
      </c>
      <c r="D195" s="88">
        <f>现补充信息!G92</f>
        <v>0</v>
      </c>
      <c r="E195" s="66" t="s">
        <v>671</v>
      </c>
      <c r="F195" s="86"/>
    </row>
    <row r="196" spans="1:6" s="72" customFormat="1" ht="12" customHeight="1">
      <c r="A196" s="87"/>
      <c r="B196" s="87" t="s">
        <v>113</v>
      </c>
      <c r="C196" s="75" t="s">
        <v>514</v>
      </c>
      <c r="D196" s="88">
        <f>现补充信息!E97</f>
        <v>0</v>
      </c>
      <c r="E196" s="66" t="s">
        <v>672</v>
      </c>
      <c r="F196" s="86"/>
    </row>
    <row r="197" spans="1:6" s="72" customFormat="1" ht="12" customHeight="1">
      <c r="A197" s="87"/>
      <c r="B197" s="87" t="s">
        <v>110</v>
      </c>
      <c r="C197" s="75" t="s">
        <v>456</v>
      </c>
      <c r="D197" s="88">
        <f>现补充信息!G97</f>
        <v>0</v>
      </c>
      <c r="E197" s="66" t="s">
        <v>672</v>
      </c>
      <c r="F197" s="86"/>
    </row>
    <row r="198" spans="1:6" s="72" customFormat="1" ht="12" customHeight="1">
      <c r="A198" s="87"/>
      <c r="B198" s="87" t="s">
        <v>110</v>
      </c>
      <c r="C198" s="75" t="s">
        <v>458</v>
      </c>
      <c r="D198" s="88">
        <f>现补充信息!I102+现补充信息!F102</f>
        <v>0</v>
      </c>
      <c r="E198" s="66" t="s">
        <v>672</v>
      </c>
      <c r="F198" s="86"/>
    </row>
    <row r="199" spans="1:6" s="72" customFormat="1" ht="12" customHeight="1">
      <c r="A199" s="87"/>
      <c r="B199" s="87" t="s">
        <v>113</v>
      </c>
      <c r="C199" s="75" t="s">
        <v>296</v>
      </c>
      <c r="D199" s="88">
        <f>现补充信息!E107</f>
        <v>0</v>
      </c>
      <c r="E199" s="66" t="s">
        <v>671</v>
      </c>
      <c r="F199" s="86"/>
    </row>
    <row r="200" spans="1:6" s="72" customFormat="1" ht="12" customHeight="1">
      <c r="A200" s="87"/>
      <c r="B200" s="87" t="s">
        <v>110</v>
      </c>
      <c r="C200" s="75" t="s">
        <v>179</v>
      </c>
      <c r="D200" s="88">
        <f>现补充信息!G107</f>
        <v>0</v>
      </c>
      <c r="E200" s="66" t="s">
        <v>671</v>
      </c>
      <c r="F200" s="86"/>
    </row>
    <row r="201" spans="1:6" s="72" customFormat="1" ht="12" customHeight="1">
      <c r="A201" s="87"/>
      <c r="B201" s="87" t="s">
        <v>110</v>
      </c>
      <c r="C201" s="75" t="s">
        <v>630</v>
      </c>
      <c r="D201" s="88">
        <f>-现补充信息!F108</f>
        <v>0</v>
      </c>
      <c r="E201" s="66" t="s">
        <v>672</v>
      </c>
      <c r="F201" s="86"/>
    </row>
    <row r="202" spans="1:6" s="72" customFormat="1" ht="12" customHeight="1">
      <c r="A202" s="87"/>
      <c r="B202" s="87" t="s">
        <v>113</v>
      </c>
      <c r="C202" s="75" t="s">
        <v>299</v>
      </c>
      <c r="D202" s="88">
        <f>现补充信息!I109</f>
        <v>0</v>
      </c>
      <c r="E202" s="66"/>
      <c r="F202" s="86">
        <f>SUMIF(B173:B202,"加",D173:D202)-SUMIF(B173:B202,"减",D173:D202)-(资产负债表!D12-资产负债表!C12)</f>
        <v>0</v>
      </c>
    </row>
    <row r="203" spans="1:6" s="72" customFormat="1" ht="12" customHeight="1">
      <c r="A203" s="87">
        <v>28</v>
      </c>
      <c r="B203" s="87" t="s">
        <v>110</v>
      </c>
      <c r="C203" s="75" t="s">
        <v>200</v>
      </c>
      <c r="D203" s="88">
        <f>资产负债表!D13-资产负债表!C13-SUMIF($B204:$B215,"加",D204:D215)+SUMIF($B204:$B215,"减",D204:D215)</f>
        <v>0</v>
      </c>
      <c r="E203" s="66"/>
      <c r="F203" s="86"/>
    </row>
    <row r="204" spans="1:6" s="72" customFormat="1" ht="12" customHeight="1">
      <c r="A204" s="87"/>
      <c r="B204" s="87" t="s">
        <v>113</v>
      </c>
      <c r="C204" s="75" t="s">
        <v>577</v>
      </c>
      <c r="D204" s="88">
        <f>现补充信息!C113</f>
        <v>0</v>
      </c>
      <c r="E204" s="66"/>
      <c r="F204" s="86"/>
    </row>
    <row r="205" spans="1:6" s="72" customFormat="1" ht="12" customHeight="1">
      <c r="A205" s="87"/>
      <c r="B205" s="87" t="s">
        <v>110</v>
      </c>
      <c r="C205" s="75" t="s">
        <v>201</v>
      </c>
      <c r="D205" s="88">
        <f>现补充信息!C114</f>
        <v>0</v>
      </c>
      <c r="E205" s="66"/>
      <c r="F205" s="86"/>
    </row>
    <row r="206" spans="1:6" s="72" customFormat="1" ht="12" customHeight="1">
      <c r="A206" s="87"/>
      <c r="B206" s="87" t="s">
        <v>113</v>
      </c>
      <c r="C206" s="75" t="s">
        <v>228</v>
      </c>
      <c r="D206" s="88">
        <f>现补充信息!H556</f>
        <v>0</v>
      </c>
      <c r="E206" s="66"/>
      <c r="F206" s="86"/>
    </row>
    <row r="207" spans="1:6" s="72" customFormat="1" ht="12" customHeight="1">
      <c r="A207" s="87"/>
      <c r="B207" s="87" t="s">
        <v>113</v>
      </c>
      <c r="C207" s="75" t="s">
        <v>429</v>
      </c>
      <c r="D207" s="88">
        <f>现补充信息!H558</f>
        <v>0</v>
      </c>
      <c r="E207" s="66"/>
      <c r="F207" s="86"/>
    </row>
    <row r="208" spans="1:6" s="72" customFormat="1" ht="12" customHeight="1">
      <c r="A208" s="87"/>
      <c r="B208" s="87" t="s">
        <v>113</v>
      </c>
      <c r="C208" s="75" t="s">
        <v>647</v>
      </c>
      <c r="D208" s="88">
        <f>现补充信息!H559</f>
        <v>0</v>
      </c>
      <c r="E208" s="66"/>
      <c r="F208" s="86"/>
    </row>
    <row r="209" spans="1:6" s="72" customFormat="1" ht="12" customHeight="1">
      <c r="A209" s="87"/>
      <c r="B209" s="87" t="s">
        <v>113</v>
      </c>
      <c r="C209" s="75" t="s">
        <v>259</v>
      </c>
      <c r="D209" s="88">
        <f>现补充信息!H560</f>
        <v>0</v>
      </c>
      <c r="E209" s="66"/>
      <c r="F209" s="86"/>
    </row>
    <row r="210" spans="1:6" s="72" customFormat="1" ht="12" customHeight="1">
      <c r="A210" s="87"/>
      <c r="B210" s="87" t="s">
        <v>113</v>
      </c>
      <c r="C210" s="75" t="s">
        <v>430</v>
      </c>
      <c r="D210" s="88">
        <f>现补充信息!H561</f>
        <v>0</v>
      </c>
      <c r="E210" s="66"/>
      <c r="F210" s="86"/>
    </row>
    <row r="211" spans="1:6" s="72" customFormat="1" ht="12" customHeight="1">
      <c r="A211" s="87"/>
      <c r="B211" s="87" t="s">
        <v>113</v>
      </c>
      <c r="C211" s="75" t="s">
        <v>431</v>
      </c>
      <c r="D211" s="88">
        <f>现补充信息!H562</f>
        <v>0</v>
      </c>
      <c r="E211" s="66"/>
      <c r="F211" s="86"/>
    </row>
    <row r="212" spans="1:6" s="72" customFormat="1" ht="12" customHeight="1">
      <c r="A212" s="87"/>
      <c r="B212" s="87" t="s">
        <v>113</v>
      </c>
      <c r="C212" s="75" t="s">
        <v>241</v>
      </c>
      <c r="D212" s="88">
        <f>现补充信息!H563</f>
        <v>0</v>
      </c>
      <c r="E212" s="66"/>
      <c r="F212" s="86"/>
    </row>
    <row r="213" spans="1:6" s="72" customFormat="1" ht="12" customHeight="1">
      <c r="A213" s="87"/>
      <c r="B213" s="87" t="s">
        <v>113</v>
      </c>
      <c r="C213" s="75" t="s">
        <v>217</v>
      </c>
      <c r="D213" s="88">
        <f>现补充信息!H566</f>
        <v>0</v>
      </c>
      <c r="E213" s="66"/>
      <c r="F213" s="86"/>
    </row>
    <row r="214" spans="1:6" s="72" customFormat="1" ht="12" customHeight="1">
      <c r="A214" s="87"/>
      <c r="B214" s="87" t="s">
        <v>110</v>
      </c>
      <c r="C214" s="75" t="s">
        <v>484</v>
      </c>
      <c r="D214" s="96">
        <f>现补充信息!C115</f>
        <v>0</v>
      </c>
      <c r="E214" s="66"/>
      <c r="F214" s="86"/>
    </row>
    <row r="215" spans="1:6" s="72" customFormat="1" ht="12" customHeight="1">
      <c r="A215" s="87"/>
      <c r="B215" s="87" t="s">
        <v>113</v>
      </c>
      <c r="C215" s="75" t="s">
        <v>202</v>
      </c>
      <c r="D215" s="88">
        <f>现补充信息!C117</f>
        <v>0</v>
      </c>
      <c r="E215" s="66"/>
      <c r="F215" s="86">
        <f>SUMIF(B203:B215,"加",D203:D215)-SUMIF(B203:B215,"减",D203:D215)-(资产负债表!D13-资产负债表!C13)</f>
        <v>0</v>
      </c>
    </row>
    <row r="216" spans="1:6" s="72" customFormat="1" ht="12" customHeight="1">
      <c r="A216" s="87">
        <v>29</v>
      </c>
      <c r="B216" s="87" t="s">
        <v>110</v>
      </c>
      <c r="C216" s="75" t="s">
        <v>120</v>
      </c>
      <c r="D216" s="96">
        <f>现补充信息!C56</f>
        <v>0</v>
      </c>
      <c r="E216" s="66" t="s">
        <v>671</v>
      </c>
      <c r="F216" s="86"/>
    </row>
    <row r="217" spans="1:6" s="72" customFormat="1" ht="12" customHeight="1">
      <c r="A217" s="87"/>
      <c r="B217" s="87" t="s">
        <v>110</v>
      </c>
      <c r="C217" s="75" t="s">
        <v>629</v>
      </c>
      <c r="D217" s="96">
        <f>-现补充信息!C55</f>
        <v>0</v>
      </c>
      <c r="E217" s="66"/>
      <c r="F217" s="86"/>
    </row>
    <row r="218" spans="1:6" s="72" customFormat="1" ht="12" customHeight="1">
      <c r="A218" s="87"/>
      <c r="B218" s="87" t="s">
        <v>113</v>
      </c>
      <c r="C218" s="75" t="s">
        <v>123</v>
      </c>
      <c r="D218" s="88">
        <f>现补充信息!C57</f>
        <v>0</v>
      </c>
      <c r="E218" s="66"/>
      <c r="F218" s="86">
        <f>SUMIF(B216:B218,"加",D216:D218)-SUMIF(B216:B218,"减",D216:D218)-(资产负债表!D14-资产负债表!C14)</f>
        <v>0</v>
      </c>
    </row>
    <row r="219" spans="1:6" s="72" customFormat="1" ht="12" customHeight="1">
      <c r="A219" s="87">
        <v>30</v>
      </c>
      <c r="B219" s="87" t="s">
        <v>110</v>
      </c>
      <c r="C219" s="75" t="s">
        <v>352</v>
      </c>
      <c r="D219" s="88">
        <f>现补充信息!C121</f>
        <v>0</v>
      </c>
      <c r="E219" s="66"/>
      <c r="F219" s="86"/>
    </row>
    <row r="220" spans="1:6" s="72" customFormat="1" ht="12" customHeight="1">
      <c r="A220" s="87"/>
      <c r="B220" s="87" t="s">
        <v>110</v>
      </c>
      <c r="C220" s="75" t="s">
        <v>353</v>
      </c>
      <c r="D220" s="88">
        <f>现补充信息!C122</f>
        <v>0</v>
      </c>
      <c r="E220" s="66"/>
      <c r="F220" s="86"/>
    </row>
    <row r="221" spans="1:6" s="72" customFormat="1" ht="12" customHeight="1">
      <c r="A221" s="87"/>
      <c r="B221" s="87" t="s">
        <v>110</v>
      </c>
      <c r="C221" s="75" t="s">
        <v>440</v>
      </c>
      <c r="D221" s="88">
        <f>现补充信息!C123</f>
        <v>0</v>
      </c>
      <c r="E221" s="66"/>
      <c r="F221" s="86"/>
    </row>
    <row r="222" spans="1:6" s="72" customFormat="1" ht="12" customHeight="1">
      <c r="A222" s="87"/>
      <c r="B222" s="87" t="s">
        <v>110</v>
      </c>
      <c r="C222" s="75" t="s">
        <v>441</v>
      </c>
      <c r="D222" s="88">
        <f>现补充信息!C124</f>
        <v>0</v>
      </c>
      <c r="E222" s="66"/>
      <c r="F222" s="86"/>
    </row>
    <row r="223" spans="1:6" s="72" customFormat="1" ht="12" customHeight="1">
      <c r="A223" s="87"/>
      <c r="B223" s="87" t="s">
        <v>110</v>
      </c>
      <c r="C223" s="75" t="s">
        <v>442</v>
      </c>
      <c r="D223" s="88">
        <f>现补充信息!C125</f>
        <v>0</v>
      </c>
      <c r="E223" s="66"/>
      <c r="F223" s="86"/>
    </row>
    <row r="224" spans="1:6" s="72" customFormat="1" ht="12" customHeight="1">
      <c r="A224" s="87"/>
      <c r="B224" s="87" t="s">
        <v>113</v>
      </c>
      <c r="C224" s="75" t="s">
        <v>443</v>
      </c>
      <c r="D224" s="88">
        <f>现补充信息!C126</f>
        <v>0</v>
      </c>
      <c r="E224" s="66"/>
      <c r="F224" s="86">
        <f>SUMIF(B219:B224,"加",D219:D224)-SUMIF(B219:B224,"减",D219:D224)-(资产负债表!D15-资产负债表!C15)</f>
        <v>0</v>
      </c>
    </row>
    <row r="225" spans="1:8" s="97" customFormat="1" ht="12" customHeight="1">
      <c r="A225" s="95">
        <v>31</v>
      </c>
      <c r="B225" s="87" t="s">
        <v>110</v>
      </c>
      <c r="C225" s="75" t="s">
        <v>354</v>
      </c>
      <c r="D225" s="96">
        <f>现补充信息!C130</f>
        <v>0</v>
      </c>
      <c r="E225" s="75"/>
      <c r="F225" s="86"/>
      <c r="H225" s="72"/>
    </row>
    <row r="226" spans="1:8" s="97" customFormat="1" ht="12" customHeight="1">
      <c r="A226" s="95"/>
      <c r="B226" s="87" t="s">
        <v>110</v>
      </c>
      <c r="C226" s="75" t="s">
        <v>355</v>
      </c>
      <c r="D226" s="96">
        <f>现补充信息!C131</f>
        <v>0</v>
      </c>
      <c r="E226" s="75"/>
      <c r="F226" s="86"/>
      <c r="H226" s="72"/>
    </row>
    <row r="227" spans="1:8" s="97" customFormat="1" ht="12" customHeight="1">
      <c r="A227" s="95"/>
      <c r="B227" s="87" t="s">
        <v>110</v>
      </c>
      <c r="C227" s="75" t="s">
        <v>130</v>
      </c>
      <c r="D227" s="96">
        <f>现补充信息!C132</f>
        <v>0</v>
      </c>
      <c r="E227" s="75"/>
      <c r="F227" s="86">
        <f>SUMIF(B225:B227,"加",D225:D227)-SUMIF(B225:B227,"减",D225:D227)-(资产负债表!D16-资产负债表!C16)</f>
        <v>0</v>
      </c>
      <c r="H227" s="72"/>
    </row>
    <row r="228" spans="1:8" s="72" customFormat="1" ht="12" customHeight="1">
      <c r="A228" s="87">
        <v>32</v>
      </c>
      <c r="B228" s="87" t="s">
        <v>110</v>
      </c>
      <c r="C228" s="75" t="s">
        <v>249</v>
      </c>
      <c r="D228" s="88">
        <f>现补充信息!C136</f>
        <v>0</v>
      </c>
      <c r="E228" s="66" t="s">
        <v>671</v>
      </c>
      <c r="F228" s="86"/>
    </row>
    <row r="229" spans="1:8" s="72" customFormat="1" ht="12" customHeight="1">
      <c r="A229" s="87"/>
      <c r="B229" s="87" t="s">
        <v>113</v>
      </c>
      <c r="C229" s="75" t="s">
        <v>516</v>
      </c>
      <c r="D229" s="88">
        <f>现补充信息!C137</f>
        <v>0</v>
      </c>
      <c r="E229" s="66"/>
      <c r="F229" s="86"/>
    </row>
    <row r="230" spans="1:8" s="72" customFormat="1" ht="12" customHeight="1">
      <c r="A230" s="87"/>
      <c r="B230" s="87" t="s">
        <v>110</v>
      </c>
      <c r="C230" s="75" t="s">
        <v>459</v>
      </c>
      <c r="D230" s="88">
        <f>现补充信息!C138</f>
        <v>0</v>
      </c>
      <c r="E230" s="66"/>
      <c r="F230" s="86"/>
    </row>
    <row r="231" spans="1:8" s="72" customFormat="1" ht="12" customHeight="1">
      <c r="A231" s="87"/>
      <c r="B231" s="87" t="s">
        <v>110</v>
      </c>
      <c r="C231" s="75" t="s">
        <v>451</v>
      </c>
      <c r="D231" s="88">
        <f>现补充信息!C139</f>
        <v>0</v>
      </c>
      <c r="E231" s="66"/>
      <c r="F231" s="86"/>
    </row>
    <row r="232" spans="1:8" s="72" customFormat="1" ht="12" customHeight="1">
      <c r="A232" s="87"/>
      <c r="B232" s="87" t="s">
        <v>113</v>
      </c>
      <c r="C232" s="75" t="s">
        <v>603</v>
      </c>
      <c r="D232" s="88">
        <f>现补充信息!C140</f>
        <v>0</v>
      </c>
      <c r="E232" s="66"/>
      <c r="F232" s="86"/>
    </row>
    <row r="233" spans="1:8" s="72" customFormat="1" ht="12" customHeight="1">
      <c r="A233" s="87"/>
      <c r="B233" s="87" t="s">
        <v>110</v>
      </c>
      <c r="C233" s="75" t="s">
        <v>606</v>
      </c>
      <c r="D233" s="88">
        <f>现补充信息!C141</f>
        <v>0</v>
      </c>
      <c r="E233" s="66"/>
      <c r="F233" s="86"/>
    </row>
    <row r="234" spans="1:8" s="72" customFormat="1" ht="12" customHeight="1">
      <c r="A234" s="87"/>
      <c r="B234" s="87" t="s">
        <v>110</v>
      </c>
      <c r="C234" s="75" t="s">
        <v>282</v>
      </c>
      <c r="D234" s="88">
        <f>现补充信息!C142</f>
        <v>0</v>
      </c>
      <c r="E234" s="66" t="s">
        <v>671</v>
      </c>
      <c r="F234" s="86"/>
    </row>
    <row r="235" spans="1:8" s="72" customFormat="1" ht="12" customHeight="1">
      <c r="A235" s="87"/>
      <c r="B235" s="87" t="s">
        <v>110</v>
      </c>
      <c r="C235" s="75" t="s">
        <v>356</v>
      </c>
      <c r="D235" s="88">
        <f>现补充信息!C143</f>
        <v>0</v>
      </c>
      <c r="E235" s="66"/>
      <c r="F235" s="86"/>
    </row>
    <row r="236" spans="1:8" s="72" customFormat="1" ht="12" customHeight="1">
      <c r="A236" s="87"/>
      <c r="B236" s="87" t="s">
        <v>110</v>
      </c>
      <c r="C236" s="75" t="s">
        <v>357</v>
      </c>
      <c r="D236" s="88">
        <f>现补充信息!C144</f>
        <v>0</v>
      </c>
      <c r="E236" s="66"/>
      <c r="F236" s="86"/>
    </row>
    <row r="237" spans="1:8" s="72" customFormat="1" ht="12" customHeight="1">
      <c r="A237" s="87"/>
      <c r="B237" s="87" t="s">
        <v>110</v>
      </c>
      <c r="C237" s="75" t="s">
        <v>278</v>
      </c>
      <c r="D237" s="88">
        <f>现补充信息!C145</f>
        <v>0</v>
      </c>
      <c r="E237" s="66"/>
      <c r="F237" s="86"/>
    </row>
    <row r="238" spans="1:8" s="72" customFormat="1" ht="12" customHeight="1">
      <c r="A238" s="87"/>
      <c r="B238" s="87" t="s">
        <v>110</v>
      </c>
      <c r="C238" s="75" t="s">
        <v>659</v>
      </c>
      <c r="D238" s="88">
        <f>现补充信息!C146</f>
        <v>0</v>
      </c>
      <c r="E238" s="66"/>
      <c r="F238" s="86"/>
    </row>
    <row r="239" spans="1:8" s="72" customFormat="1" ht="12" customHeight="1">
      <c r="A239" s="87"/>
      <c r="B239" s="87" t="s">
        <v>110</v>
      </c>
      <c r="C239" s="75" t="s">
        <v>304</v>
      </c>
      <c r="D239" s="88">
        <f>现补充信息!C147</f>
        <v>0</v>
      </c>
      <c r="E239" s="66" t="s">
        <v>671</v>
      </c>
      <c r="F239" s="86">
        <f>SUMIF(B228:B239,"加",D228:D239)-SUMIF(B228:B239,"减",D228:D239)-(资产负债表!D17-资产负债表!C17)</f>
        <v>0</v>
      </c>
    </row>
    <row r="240" spans="1:8" s="72" customFormat="1" ht="12" customHeight="1">
      <c r="A240" s="87">
        <v>32</v>
      </c>
      <c r="B240" s="87" t="s">
        <v>113</v>
      </c>
      <c r="C240" s="75" t="s">
        <v>491</v>
      </c>
      <c r="D240" s="88">
        <f>现补充信息!C151</f>
        <v>0</v>
      </c>
      <c r="E240" s="66"/>
      <c r="F240" s="86"/>
    </row>
    <row r="241" spans="1:6" s="72" customFormat="1" ht="12" customHeight="1">
      <c r="A241" s="87"/>
      <c r="B241" s="87" t="s">
        <v>113</v>
      </c>
      <c r="C241" s="75" t="s">
        <v>492</v>
      </c>
      <c r="D241" s="88">
        <f>现补充信息!C152</f>
        <v>0</v>
      </c>
      <c r="E241" s="66"/>
      <c r="F241" s="86"/>
    </row>
    <row r="242" spans="1:6" s="72" customFormat="1" ht="12" customHeight="1">
      <c r="A242" s="87"/>
      <c r="B242" s="87" t="s">
        <v>113</v>
      </c>
      <c r="C242" s="75" t="s">
        <v>378</v>
      </c>
      <c r="D242" s="88">
        <f>现补充信息!C153</f>
        <v>0</v>
      </c>
      <c r="E242" s="66"/>
      <c r="F242" s="86"/>
    </row>
    <row r="243" spans="1:6" s="72" customFormat="1" ht="12" customHeight="1">
      <c r="A243" s="87"/>
      <c r="B243" s="87" t="s">
        <v>110</v>
      </c>
      <c r="C243" s="75" t="s">
        <v>332</v>
      </c>
      <c r="D243" s="88">
        <f>现补充信息!C154</f>
        <v>0</v>
      </c>
      <c r="E243" s="66"/>
      <c r="F243" s="86"/>
    </row>
    <row r="244" spans="1:6" s="72" customFormat="1" ht="12" customHeight="1">
      <c r="A244" s="87"/>
      <c r="B244" s="87" t="s">
        <v>110</v>
      </c>
      <c r="C244" s="75" t="s">
        <v>380</v>
      </c>
      <c r="D244" s="88">
        <f>现补充信息!C155</f>
        <v>0</v>
      </c>
      <c r="E244" s="66"/>
      <c r="F244" s="86"/>
    </row>
    <row r="245" spans="1:6" s="72" customFormat="1" ht="12" customHeight="1">
      <c r="A245" s="87"/>
      <c r="B245" s="87" t="s">
        <v>110</v>
      </c>
      <c r="C245" s="75" t="s">
        <v>379</v>
      </c>
      <c r="D245" s="88">
        <f>现补充信息!C156</f>
        <v>0</v>
      </c>
      <c r="E245" s="66"/>
      <c r="F245" s="86"/>
    </row>
    <row r="246" spans="1:6" s="72" customFormat="1" ht="12" customHeight="1">
      <c r="A246" s="87"/>
      <c r="B246" s="87" t="s">
        <v>113</v>
      </c>
      <c r="C246" s="75" t="s">
        <v>333</v>
      </c>
      <c r="D246" s="88">
        <f>现补充信息!C157</f>
        <v>0</v>
      </c>
      <c r="E246" s="66"/>
      <c r="F246" s="86"/>
    </row>
    <row r="247" spans="1:6" s="72" customFormat="1" ht="12" customHeight="1">
      <c r="A247" s="87"/>
      <c r="B247" s="87" t="s">
        <v>110</v>
      </c>
      <c r="C247" s="75" t="s">
        <v>358</v>
      </c>
      <c r="D247" s="88">
        <f>现补充信息!C158</f>
        <v>0</v>
      </c>
      <c r="E247" s="66"/>
      <c r="F247" s="86">
        <f>SUMIF(B240:B247,"加",D240:D247)-SUMIF(B240:B247,"减",D240:D247)-(资产负债表!D20-资产负债表!C20)</f>
        <v>0</v>
      </c>
    </row>
    <row r="248" spans="1:6" s="72" customFormat="1" ht="12" customHeight="1">
      <c r="A248" s="87">
        <v>33</v>
      </c>
      <c r="B248" s="87" t="s">
        <v>113</v>
      </c>
      <c r="C248" s="75" t="s">
        <v>493</v>
      </c>
      <c r="D248" s="88">
        <f>现补充信息!C162</f>
        <v>0</v>
      </c>
      <c r="E248" s="66"/>
      <c r="F248" s="86"/>
    </row>
    <row r="249" spans="1:6" s="72" customFormat="1" ht="12" customHeight="1">
      <c r="A249" s="87"/>
      <c r="B249" s="87" t="s">
        <v>113</v>
      </c>
      <c r="C249" s="75" t="s">
        <v>381</v>
      </c>
      <c r="D249" s="88">
        <f>现补充信息!C163</f>
        <v>0</v>
      </c>
      <c r="E249" s="66"/>
      <c r="F249" s="86"/>
    </row>
    <row r="250" spans="1:6" s="72" customFormat="1" ht="12" customHeight="1">
      <c r="A250" s="87"/>
      <c r="B250" s="87" t="s">
        <v>113</v>
      </c>
      <c r="C250" s="75" t="s">
        <v>337</v>
      </c>
      <c r="D250" s="88">
        <f>现补充信息!C164</f>
        <v>0</v>
      </c>
      <c r="E250" s="66"/>
      <c r="F250" s="86"/>
    </row>
    <row r="251" spans="1:6" s="72" customFormat="1" ht="12" customHeight="1">
      <c r="A251" s="87"/>
      <c r="B251" s="87" t="s">
        <v>110</v>
      </c>
      <c r="C251" s="75" t="s">
        <v>336</v>
      </c>
      <c r="D251" s="88">
        <f>现补充信息!C165</f>
        <v>0</v>
      </c>
      <c r="E251" s="66"/>
      <c r="F251" s="86"/>
    </row>
    <row r="252" spans="1:6" s="72" customFormat="1" ht="12" customHeight="1">
      <c r="A252" s="87"/>
      <c r="B252" s="87" t="s">
        <v>110</v>
      </c>
      <c r="C252" s="75" t="s">
        <v>382</v>
      </c>
      <c r="D252" s="88">
        <f>现补充信息!C166</f>
        <v>0</v>
      </c>
      <c r="E252" s="66"/>
      <c r="F252" s="86"/>
    </row>
    <row r="253" spans="1:6" s="72" customFormat="1" ht="12" customHeight="1">
      <c r="A253" s="87"/>
      <c r="B253" s="87" t="s">
        <v>110</v>
      </c>
      <c r="C253" s="75" t="s">
        <v>359</v>
      </c>
      <c r="D253" s="88">
        <f>现补充信息!C167</f>
        <v>0</v>
      </c>
      <c r="E253" s="66"/>
      <c r="F253" s="86">
        <f>SUMIF(B248:B253,"加",D248:D253)-SUMIF(B248:B253,"减",D248:D253)-(资产负债表!D21-资产负债表!C21)</f>
        <v>0</v>
      </c>
    </row>
    <row r="254" spans="1:6" s="72" customFormat="1" ht="12" customHeight="1">
      <c r="A254" s="87">
        <v>34</v>
      </c>
      <c r="B254" s="87" t="s">
        <v>113</v>
      </c>
      <c r="C254" s="75" t="s">
        <v>519</v>
      </c>
      <c r="D254" s="88">
        <f>现补充信息!C171</f>
        <v>0</v>
      </c>
      <c r="E254" s="66"/>
      <c r="F254" s="86"/>
    </row>
    <row r="255" spans="1:6" s="72" customFormat="1" ht="12" customHeight="1">
      <c r="A255" s="87"/>
      <c r="B255" s="87" t="s">
        <v>110</v>
      </c>
      <c r="C255" s="75" t="s">
        <v>462</v>
      </c>
      <c r="D255" s="88">
        <f>现补充信息!C172</f>
        <v>0</v>
      </c>
      <c r="E255" s="66"/>
      <c r="F255" s="86"/>
    </row>
    <row r="256" spans="1:6" s="72" customFormat="1" ht="12" customHeight="1">
      <c r="A256" s="87"/>
      <c r="B256" s="87" t="s">
        <v>110</v>
      </c>
      <c r="C256" s="75" t="s">
        <v>126</v>
      </c>
      <c r="D256" s="88">
        <f>现补充信息!C173</f>
        <v>0</v>
      </c>
      <c r="E256" s="66" t="s">
        <v>671</v>
      </c>
      <c r="F256" s="86"/>
    </row>
    <row r="257" spans="1:6" s="72" customFormat="1" ht="12" customHeight="1">
      <c r="A257" s="87"/>
      <c r="B257" s="87" t="s">
        <v>110</v>
      </c>
      <c r="C257" s="75" t="s">
        <v>127</v>
      </c>
      <c r="D257" s="88">
        <f>现补充信息!C174</f>
        <v>0</v>
      </c>
      <c r="E257" s="66" t="s">
        <v>671</v>
      </c>
      <c r="F257" s="86"/>
    </row>
    <row r="258" spans="1:6" s="72" customFormat="1" ht="12" customHeight="1">
      <c r="A258" s="87"/>
      <c r="B258" s="87" t="s">
        <v>113</v>
      </c>
      <c r="C258" s="75" t="s">
        <v>128</v>
      </c>
      <c r="D258" s="88">
        <f>现补充信息!C175</f>
        <v>0</v>
      </c>
      <c r="E258" s="66"/>
      <c r="F258" s="86"/>
    </row>
    <row r="259" spans="1:6" s="72" customFormat="1" ht="12" customHeight="1">
      <c r="A259" s="87"/>
      <c r="B259" s="87" t="s">
        <v>110</v>
      </c>
      <c r="C259" s="75" t="s">
        <v>131</v>
      </c>
      <c r="D259" s="88">
        <f>现补充信息!C176</f>
        <v>0</v>
      </c>
      <c r="E259" s="66"/>
      <c r="F259" s="86">
        <f>SUMIF(B240:B259,"加",D240:D259)-SUMIF(B240:B259,"减",D240:D259)-(资产负债表!D22-资产负债表!C22)</f>
        <v>0</v>
      </c>
    </row>
    <row r="260" spans="1:6" s="72" customFormat="1" ht="12" customHeight="1">
      <c r="A260" s="87">
        <v>35</v>
      </c>
      <c r="B260" s="87" t="s">
        <v>113</v>
      </c>
      <c r="C260" s="75" t="s">
        <v>494</v>
      </c>
      <c r="D260" s="88">
        <f>现补充信息!C180</f>
        <v>0</v>
      </c>
      <c r="E260" s="66"/>
      <c r="F260" s="86"/>
    </row>
    <row r="261" spans="1:6" s="72" customFormat="1" ht="12" customHeight="1">
      <c r="A261" s="87"/>
      <c r="B261" s="87" t="s">
        <v>113</v>
      </c>
      <c r="C261" s="75" t="s">
        <v>316</v>
      </c>
      <c r="D261" s="88">
        <f>现补充信息!C181</f>
        <v>0</v>
      </c>
      <c r="E261" s="66"/>
      <c r="F261" s="86"/>
    </row>
    <row r="262" spans="1:6" s="72" customFormat="1" ht="12" customHeight="1">
      <c r="A262" s="87"/>
      <c r="B262" s="87" t="s">
        <v>113</v>
      </c>
      <c r="C262" s="75" t="s">
        <v>321</v>
      </c>
      <c r="D262" s="88">
        <f>现补充信息!C182</f>
        <v>0</v>
      </c>
      <c r="E262" s="66"/>
      <c r="F262" s="86"/>
    </row>
    <row r="263" spans="1:6" s="72" customFormat="1" ht="12" customHeight="1">
      <c r="A263" s="87"/>
      <c r="B263" s="87" t="s">
        <v>113</v>
      </c>
      <c r="C263" s="75" t="s">
        <v>318</v>
      </c>
      <c r="D263" s="88">
        <f>现补充信息!C183</f>
        <v>0</v>
      </c>
      <c r="E263" s="66"/>
      <c r="F263" s="86"/>
    </row>
    <row r="264" spans="1:6" s="72" customFormat="1" ht="12" customHeight="1">
      <c r="A264" s="87"/>
      <c r="B264" s="87" t="s">
        <v>110</v>
      </c>
      <c r="C264" s="75" t="s">
        <v>323</v>
      </c>
      <c r="D264" s="88">
        <f>现补充信息!C184</f>
        <v>0</v>
      </c>
      <c r="E264" s="66"/>
      <c r="F264" s="86"/>
    </row>
    <row r="265" spans="1:6" s="72" customFormat="1" ht="12" customHeight="1">
      <c r="A265" s="87"/>
      <c r="B265" s="87" t="s">
        <v>110</v>
      </c>
      <c r="C265" s="75" t="s">
        <v>371</v>
      </c>
      <c r="D265" s="88">
        <f>现补充信息!C185</f>
        <v>0</v>
      </c>
      <c r="E265" s="66"/>
      <c r="F265" s="86"/>
    </row>
    <row r="266" spans="1:6" s="72" customFormat="1" ht="12" customHeight="1">
      <c r="A266" s="87"/>
      <c r="B266" s="87" t="s">
        <v>113</v>
      </c>
      <c r="C266" s="75" t="s">
        <v>325</v>
      </c>
      <c r="D266" s="88">
        <f>现补充信息!C186</f>
        <v>0</v>
      </c>
      <c r="E266" s="66"/>
      <c r="F266" s="86">
        <f>SUMIF(B260:B266,"加",D260:D266)-SUMIF(B260:B266,"减",D260:D266)-(资产负债表!D23-资产负债表!C23)</f>
        <v>0</v>
      </c>
    </row>
    <row r="267" spans="1:6" s="72" customFormat="1" ht="12" customHeight="1">
      <c r="A267" s="87">
        <v>36</v>
      </c>
      <c r="B267" s="87" t="s">
        <v>113</v>
      </c>
      <c r="C267" s="75" t="s">
        <v>495</v>
      </c>
      <c r="D267" s="88">
        <f>现补充信息!C190</f>
        <v>0</v>
      </c>
      <c r="E267" s="66"/>
      <c r="F267" s="86"/>
    </row>
    <row r="268" spans="1:6" s="72" customFormat="1" ht="12" customHeight="1">
      <c r="A268" s="87"/>
      <c r="B268" s="87" t="s">
        <v>113</v>
      </c>
      <c r="C268" s="75" t="s">
        <v>344</v>
      </c>
      <c r="D268" s="88">
        <f>现补充信息!C191</f>
        <v>0</v>
      </c>
      <c r="E268" s="66"/>
      <c r="F268" s="86"/>
    </row>
    <row r="269" spans="1:6" s="72" customFormat="1" ht="12" customHeight="1">
      <c r="A269" s="87"/>
      <c r="B269" s="87" t="s">
        <v>110</v>
      </c>
      <c r="C269" s="75" t="s">
        <v>343</v>
      </c>
      <c r="D269" s="88">
        <f>现补充信息!C192</f>
        <v>0</v>
      </c>
      <c r="E269" s="66"/>
      <c r="F269" s="86">
        <f>SUMIF(B267:B269,"加",D267:D269)-SUMIF(B267:B269,"减",D267:D269)-(资产负债表!D24-资产负债表!C24)</f>
        <v>0</v>
      </c>
    </row>
    <row r="270" spans="1:6" s="72" customFormat="1" ht="12" customHeight="1">
      <c r="A270" s="87">
        <v>37</v>
      </c>
      <c r="B270" s="87" t="s">
        <v>113</v>
      </c>
      <c r="C270" s="75" t="s">
        <v>496</v>
      </c>
      <c r="D270" s="88">
        <f>现补充信息!C196</f>
        <v>0</v>
      </c>
      <c r="E270" s="66"/>
      <c r="F270" s="86"/>
    </row>
    <row r="271" spans="1:6" s="72" customFormat="1" ht="12" customHeight="1">
      <c r="A271" s="87"/>
      <c r="B271" s="87" t="s">
        <v>113</v>
      </c>
      <c r="C271" s="75" t="s">
        <v>347</v>
      </c>
      <c r="D271" s="88">
        <f>现补充信息!C197</f>
        <v>0</v>
      </c>
      <c r="E271" s="66"/>
      <c r="F271" s="86"/>
    </row>
    <row r="272" spans="1:6" s="72" customFormat="1" ht="12" customHeight="1">
      <c r="A272" s="87"/>
      <c r="B272" s="87" t="s">
        <v>110</v>
      </c>
      <c r="C272" s="75" t="s">
        <v>346</v>
      </c>
      <c r="D272" s="88">
        <f>现补充信息!C198</f>
        <v>0</v>
      </c>
      <c r="E272" s="66"/>
      <c r="F272" s="86">
        <f>SUMIF(B270:B272,"加",D270:D272)-SUMIF(B270:B272,"减",D270:D272)-(资产负债表!D25-资产负债表!C25)</f>
        <v>0</v>
      </c>
    </row>
    <row r="273" spans="1:6" s="72" customFormat="1" ht="12" customHeight="1">
      <c r="A273" s="87">
        <v>37</v>
      </c>
      <c r="B273" s="87" t="s">
        <v>113</v>
      </c>
      <c r="C273" s="75" t="s">
        <v>486</v>
      </c>
      <c r="D273" s="88">
        <f>现补充信息!C202</f>
        <v>0</v>
      </c>
      <c r="E273" s="66"/>
      <c r="F273" s="86"/>
    </row>
    <row r="274" spans="1:6" s="72" customFormat="1" ht="12" customHeight="1">
      <c r="A274" s="87"/>
      <c r="B274" s="87" t="s">
        <v>113</v>
      </c>
      <c r="C274" s="75" t="s">
        <v>485</v>
      </c>
      <c r="D274" s="88">
        <f>现补充信息!C203</f>
        <v>0</v>
      </c>
      <c r="E274" s="66"/>
      <c r="F274" s="86"/>
    </row>
    <row r="275" spans="1:6" s="72" customFormat="1" ht="12" customHeight="1">
      <c r="A275" s="87"/>
      <c r="B275" s="87" t="s">
        <v>113</v>
      </c>
      <c r="C275" s="75" t="s">
        <v>407</v>
      </c>
      <c r="D275" s="88">
        <f>现补充信息!C204</f>
        <v>0</v>
      </c>
      <c r="E275" s="66"/>
      <c r="F275" s="86"/>
    </row>
    <row r="276" spans="1:6" s="72" customFormat="1" ht="12" customHeight="1">
      <c r="A276" s="87"/>
      <c r="B276" s="87" t="s">
        <v>110</v>
      </c>
      <c r="C276" s="75" t="s">
        <v>446</v>
      </c>
      <c r="D276" s="88">
        <f>现补充信息!C205</f>
        <v>0</v>
      </c>
      <c r="E276" s="66"/>
      <c r="F276" s="86"/>
    </row>
    <row r="277" spans="1:6" s="72" customFormat="1" ht="12" customHeight="1">
      <c r="A277" s="87"/>
      <c r="B277" s="87" t="s">
        <v>110</v>
      </c>
      <c r="C277" s="75" t="s">
        <v>391</v>
      </c>
      <c r="D277" s="88">
        <f>现补充信息!C206</f>
        <v>0</v>
      </c>
      <c r="E277" s="66"/>
      <c r="F277" s="86"/>
    </row>
    <row r="278" spans="1:6" s="72" customFormat="1" ht="12" customHeight="1">
      <c r="A278" s="87"/>
      <c r="B278" s="87" t="s">
        <v>113</v>
      </c>
      <c r="C278" s="75" t="s">
        <v>394</v>
      </c>
      <c r="D278" s="88">
        <f>现补充信息!C207</f>
        <v>0</v>
      </c>
      <c r="E278" s="66"/>
      <c r="F278" s="86">
        <f>SUMIF(B273:B278,"加",D273:D278)-SUMIF(B273:B278,"减",D273:D278)-(资产负债表!D26-资产负债表!C26)</f>
        <v>0</v>
      </c>
    </row>
    <row r="279" spans="1:6" s="72" customFormat="1" ht="12" customHeight="1">
      <c r="A279" s="87">
        <v>38</v>
      </c>
      <c r="B279" s="87" t="s">
        <v>113</v>
      </c>
      <c r="C279" s="75" t="s">
        <v>465</v>
      </c>
      <c r="D279" s="88">
        <f>现补充信息!C211</f>
        <v>0</v>
      </c>
      <c r="E279" s="66"/>
      <c r="F279" s="86"/>
    </row>
    <row r="280" spans="1:6" s="72" customFormat="1" ht="12" customHeight="1">
      <c r="A280" s="87"/>
      <c r="B280" s="87" t="s">
        <v>110</v>
      </c>
      <c r="C280" s="75" t="s">
        <v>404</v>
      </c>
      <c r="D280" s="88">
        <f>现补充信息!C212</f>
        <v>0</v>
      </c>
      <c r="E280" s="66"/>
      <c r="F280" s="86"/>
    </row>
    <row r="281" spans="1:6" s="72" customFormat="1" ht="12" customHeight="1">
      <c r="A281" s="87"/>
      <c r="B281" s="87" t="s">
        <v>113</v>
      </c>
      <c r="C281" s="75" t="s">
        <v>432</v>
      </c>
      <c r="D281" s="88">
        <f>现补充信息!C213</f>
        <v>0</v>
      </c>
      <c r="E281" s="66"/>
      <c r="F281" s="86"/>
    </row>
    <row r="282" spans="1:6" s="72" customFormat="1" ht="12" customHeight="1">
      <c r="A282" s="87">
        <v>39</v>
      </c>
      <c r="B282" s="87" t="s">
        <v>110</v>
      </c>
      <c r="C282" s="75" t="s">
        <v>406</v>
      </c>
      <c r="D282" s="88">
        <f>现补充信息!C218</f>
        <v>0</v>
      </c>
      <c r="E282" s="66"/>
      <c r="F282" s="86">
        <f>SUMIF(B279:B282,"加",D279:D282)-SUMIF(B279:B282,"减",D279:D282)-(资产负债表!D27-资产负债表!C27)</f>
        <v>0</v>
      </c>
    </row>
    <row r="283" spans="1:6" s="72" customFormat="1" ht="12" customHeight="1">
      <c r="A283" s="87">
        <v>40</v>
      </c>
      <c r="B283" s="87" t="s">
        <v>113</v>
      </c>
      <c r="C283" s="75" t="s">
        <v>466</v>
      </c>
      <c r="D283" s="88">
        <f>现补充信息!C221-D284</f>
        <v>0</v>
      </c>
      <c r="E283" s="66"/>
      <c r="F283" s="86"/>
    </row>
    <row r="284" spans="1:6" s="72" customFormat="1" ht="12" customHeight="1">
      <c r="A284" s="87"/>
      <c r="B284" s="87" t="s">
        <v>113</v>
      </c>
      <c r="C284" s="75" t="s">
        <v>232</v>
      </c>
      <c r="D284" s="88">
        <f>现补充信息!J556</f>
        <v>0</v>
      </c>
      <c r="E284" s="66"/>
      <c r="F284" s="86"/>
    </row>
    <row r="285" spans="1:6" s="72" customFormat="1" ht="12" customHeight="1">
      <c r="A285" s="87"/>
      <c r="B285" s="87" t="s">
        <v>113</v>
      </c>
      <c r="C285" s="75" t="s">
        <v>578</v>
      </c>
      <c r="D285" s="88">
        <f>现补充信息!C222</f>
        <v>0</v>
      </c>
      <c r="E285" s="66"/>
      <c r="F285" s="86"/>
    </row>
    <row r="286" spans="1:6" s="72" customFormat="1" ht="12" customHeight="1">
      <c r="A286" s="87"/>
      <c r="B286" s="87" t="s">
        <v>110</v>
      </c>
      <c r="C286" s="75" t="s">
        <v>467</v>
      </c>
      <c r="D286" s="88">
        <f>现补充信息!C223</f>
        <v>0</v>
      </c>
      <c r="E286" s="66"/>
      <c r="F286" s="86"/>
    </row>
    <row r="287" spans="1:6" s="72" customFormat="1" ht="12" customHeight="1">
      <c r="A287" s="87"/>
      <c r="B287" s="87" t="s">
        <v>110</v>
      </c>
      <c r="C287" s="75" t="s">
        <v>409</v>
      </c>
      <c r="D287" s="88">
        <f>现补充信息!C224</f>
        <v>0</v>
      </c>
      <c r="E287" s="66"/>
      <c r="F287" s="86"/>
    </row>
    <row r="288" spans="1:6" s="72" customFormat="1" ht="12" customHeight="1">
      <c r="A288" s="87"/>
      <c r="B288" s="87" t="s">
        <v>113</v>
      </c>
      <c r="C288" s="75" t="s">
        <v>434</v>
      </c>
      <c r="D288" s="88">
        <f>现补充信息!C225</f>
        <v>0</v>
      </c>
      <c r="E288" s="66"/>
      <c r="F288" s="86"/>
    </row>
    <row r="289" spans="1:6" s="72" customFormat="1" ht="12" customHeight="1">
      <c r="A289" s="87">
        <v>41</v>
      </c>
      <c r="B289" s="87" t="s">
        <v>110</v>
      </c>
      <c r="C289" s="75" t="s">
        <v>468</v>
      </c>
      <c r="D289" s="88">
        <f>现补充信息!C229</f>
        <v>0</v>
      </c>
      <c r="E289" s="66"/>
      <c r="F289" s="86">
        <f>SUMIF(B283:B289,"加",D283:D289)-SUMIF(B283:B289,"减",D283:D289)-(资产负债表!D28-资产负债表!C28)</f>
        <v>0</v>
      </c>
    </row>
    <row r="290" spans="1:6" s="72" customFormat="1" ht="12" customHeight="1">
      <c r="A290" s="87"/>
      <c r="B290" s="87" t="s">
        <v>113</v>
      </c>
      <c r="C290" s="75" t="s">
        <v>436</v>
      </c>
      <c r="D290" s="88">
        <f>现补充信息!C230</f>
        <v>0</v>
      </c>
      <c r="E290" s="66"/>
      <c r="F290" s="86"/>
    </row>
    <row r="291" spans="1:6" s="72" customFormat="1" ht="12" customHeight="1">
      <c r="A291" s="87">
        <v>42</v>
      </c>
      <c r="B291" s="87" t="s">
        <v>110</v>
      </c>
      <c r="C291" s="75" t="s">
        <v>612</v>
      </c>
      <c r="D291" s="88">
        <f>现补充信息!C234</f>
        <v>0</v>
      </c>
      <c r="E291" s="66"/>
      <c r="F291" s="86"/>
    </row>
    <row r="292" spans="1:6" s="72" customFormat="1" ht="12" customHeight="1">
      <c r="A292" s="87"/>
      <c r="B292" s="87" t="s">
        <v>113</v>
      </c>
      <c r="C292" s="75" t="s">
        <v>614</v>
      </c>
      <c r="D292" s="88">
        <f>现补充信息!C235</f>
        <v>0</v>
      </c>
      <c r="E292" s="66"/>
      <c r="F292" s="86"/>
    </row>
    <row r="293" spans="1:6" s="72" customFormat="1" ht="12" customHeight="1">
      <c r="A293" s="87"/>
      <c r="B293" s="87" t="s">
        <v>113</v>
      </c>
      <c r="C293" s="75" t="s">
        <v>622</v>
      </c>
      <c r="D293" s="88">
        <f>现补充信息!C236</f>
        <v>0</v>
      </c>
      <c r="E293" s="66"/>
      <c r="F293" s="86">
        <f>SUMIF(B291:B293,"加",D291:D293)-SUMIF(B291:B293,"减",D291:D293)-(资产负债表!D31-资产负债表!C31)</f>
        <v>0</v>
      </c>
    </row>
    <row r="294" spans="1:6" s="72" customFormat="1" ht="12" customHeight="1">
      <c r="A294" s="87">
        <v>42</v>
      </c>
      <c r="B294" s="87" t="s">
        <v>113</v>
      </c>
      <c r="C294" s="75" t="s">
        <v>469</v>
      </c>
      <c r="D294" s="88">
        <f>现补充信息!C240</f>
        <v>0</v>
      </c>
      <c r="E294" s="66"/>
      <c r="F294" s="86"/>
    </row>
    <row r="295" spans="1:6" s="72" customFormat="1" ht="12" customHeight="1">
      <c r="A295" s="87"/>
      <c r="B295" s="87" t="s">
        <v>110</v>
      </c>
      <c r="C295" s="75" t="s">
        <v>410</v>
      </c>
      <c r="D295" s="88">
        <f>现补充信息!C241</f>
        <v>0</v>
      </c>
      <c r="E295" s="66"/>
      <c r="F295" s="86"/>
    </row>
    <row r="296" spans="1:6" s="72" customFormat="1" ht="12" customHeight="1">
      <c r="A296" s="87"/>
      <c r="B296" s="87" t="s">
        <v>113</v>
      </c>
      <c r="C296" s="75" t="s">
        <v>438</v>
      </c>
      <c r="D296" s="88">
        <f>现补充信息!C242</f>
        <v>0</v>
      </c>
      <c r="E296" s="66"/>
      <c r="F296" s="86">
        <f>SUMIF(B294:B296,"加",D294:D296)-SUMIF(B294:B296,"减",D294:D296)-(资产负债表!D32-资产负债表!C32)</f>
        <v>0</v>
      </c>
    </row>
    <row r="297" spans="1:6" s="72" customFormat="1" ht="12" customHeight="1">
      <c r="A297" s="87">
        <v>43</v>
      </c>
      <c r="B297" s="87" t="s">
        <v>113</v>
      </c>
      <c r="C297" s="75" t="s">
        <v>470</v>
      </c>
      <c r="D297" s="88">
        <f>现补充信息!C246</f>
        <v>0</v>
      </c>
      <c r="E297" s="66"/>
      <c r="F297" s="86"/>
    </row>
    <row r="298" spans="1:6" s="72" customFormat="1" ht="12" customHeight="1">
      <c r="A298" s="87"/>
      <c r="B298" s="87" t="s">
        <v>110</v>
      </c>
      <c r="C298" s="75" t="s">
        <v>471</v>
      </c>
      <c r="D298" s="88">
        <f>现补充信息!C247</f>
        <v>0</v>
      </c>
      <c r="E298" s="66"/>
      <c r="F298" s="86"/>
    </row>
    <row r="299" spans="1:6" s="72" customFormat="1" ht="12" customHeight="1">
      <c r="A299" s="87"/>
      <c r="B299" s="87" t="s">
        <v>110</v>
      </c>
      <c r="C299" s="75" t="s">
        <v>472</v>
      </c>
      <c r="D299" s="88">
        <f>现补充信息!C248</f>
        <v>0</v>
      </c>
      <c r="E299" s="66"/>
      <c r="F299" s="86">
        <f>SUMIF(B297:B299,"加",D297:D299)-SUMIF(B297:B299,"减",D297:D299)-(资产负债表!D33-资产负债表!C33)</f>
        <v>0</v>
      </c>
    </row>
    <row r="300" spans="1:6" s="72" customFormat="1" ht="12" customHeight="1">
      <c r="A300" s="87">
        <v>44</v>
      </c>
      <c r="B300" s="87" t="s">
        <v>113</v>
      </c>
      <c r="C300" s="75" t="s">
        <v>497</v>
      </c>
      <c r="D300" s="88">
        <f>现补充信息!C252</f>
        <v>0</v>
      </c>
      <c r="E300" s="66"/>
      <c r="F300" s="86"/>
    </row>
    <row r="301" spans="1:6" s="72" customFormat="1" ht="12" customHeight="1">
      <c r="A301" s="87"/>
      <c r="B301" s="87" t="s">
        <v>110</v>
      </c>
      <c r="C301" s="75" t="s">
        <v>327</v>
      </c>
      <c r="D301" s="88">
        <f>现补充信息!C253</f>
        <v>0</v>
      </c>
      <c r="E301" s="66"/>
      <c r="F301" s="86"/>
    </row>
    <row r="302" spans="1:6" s="72" customFormat="1" ht="12" customHeight="1">
      <c r="A302" s="87"/>
      <c r="B302" s="87" t="s">
        <v>113</v>
      </c>
      <c r="C302" s="75" t="s">
        <v>498</v>
      </c>
      <c r="D302" s="88">
        <f>现补充信息!C254</f>
        <v>0</v>
      </c>
      <c r="E302" s="66"/>
      <c r="F302" s="86">
        <f>SUMIF(B300:B302,"加",D300:D302)-SUMIF(B300:B302,"减",D300:D302)-(资产负债表!D34-资产负债表!C34)</f>
        <v>0</v>
      </c>
    </row>
    <row r="303" spans="1:6" s="72" customFormat="1" ht="12" customHeight="1">
      <c r="A303" s="87">
        <v>45</v>
      </c>
      <c r="B303" s="87" t="s">
        <v>113</v>
      </c>
      <c r="C303" s="75" t="s">
        <v>473</v>
      </c>
      <c r="D303" s="88">
        <f>现补充信息!C258</f>
        <v>0</v>
      </c>
      <c r="E303" s="66"/>
      <c r="F303" s="86"/>
    </row>
    <row r="304" spans="1:6" s="72" customFormat="1" ht="12" customHeight="1">
      <c r="A304" s="87"/>
      <c r="B304" s="87" t="s">
        <v>110</v>
      </c>
      <c r="C304" s="75" t="s">
        <v>411</v>
      </c>
      <c r="D304" s="88">
        <f>现补充信息!C259</f>
        <v>0</v>
      </c>
      <c r="E304" s="66"/>
      <c r="F304" s="86">
        <f>SUMIF(B303:B304,"加",D303:D304)-SUMIF(B303:B304,"减",D303:D304)-(资产负债表!D35-资产负债表!C35)</f>
        <v>0</v>
      </c>
    </row>
    <row r="305" spans="1:6" s="72" customFormat="1" ht="12" customHeight="1">
      <c r="A305" s="87">
        <v>46</v>
      </c>
      <c r="B305" s="87" t="s">
        <v>110</v>
      </c>
      <c r="C305" s="75" t="s">
        <v>252</v>
      </c>
      <c r="D305" s="94">
        <f>资产负债表!D36-资产负债表!C36</f>
        <v>0</v>
      </c>
      <c r="E305" s="66"/>
      <c r="F305" s="86"/>
    </row>
    <row r="306" spans="1:6" s="72" customFormat="1" ht="12" customHeight="1">
      <c r="A306" s="87">
        <v>47</v>
      </c>
      <c r="B306" s="87" t="s">
        <v>110</v>
      </c>
      <c r="C306" s="66" t="s">
        <v>250</v>
      </c>
      <c r="D306" s="88">
        <f>现补充信息!C263</f>
        <v>0</v>
      </c>
      <c r="E306" s="66"/>
      <c r="F306" s="86"/>
    </row>
    <row r="307" spans="1:6" s="72" customFormat="1" ht="12" customHeight="1">
      <c r="A307" s="87"/>
      <c r="B307" s="87" t="s">
        <v>110</v>
      </c>
      <c r="C307" s="66" t="s">
        <v>474</v>
      </c>
      <c r="D307" s="88">
        <f>现补充信息!C264</f>
        <v>0</v>
      </c>
      <c r="E307" s="66"/>
      <c r="F307" s="86"/>
    </row>
    <row r="308" spans="1:6" s="72" customFormat="1" ht="12" customHeight="1">
      <c r="A308" s="87"/>
      <c r="B308" s="87" t="s">
        <v>110</v>
      </c>
      <c r="C308" s="66" t="s">
        <v>475</v>
      </c>
      <c r="D308" s="88">
        <f>现补充信息!C265</f>
        <v>0</v>
      </c>
      <c r="E308" s="66"/>
      <c r="F308" s="86"/>
    </row>
    <row r="309" spans="1:6" s="72" customFormat="1" ht="12" customHeight="1">
      <c r="A309" s="87"/>
      <c r="B309" s="87" t="s">
        <v>110</v>
      </c>
      <c r="C309" s="66" t="s">
        <v>500</v>
      </c>
      <c r="D309" s="88">
        <f>现补充信息!C266</f>
        <v>0</v>
      </c>
      <c r="E309" s="66"/>
      <c r="F309" s="86"/>
    </row>
    <row r="310" spans="1:6" s="72" customFormat="1" ht="12" customHeight="1">
      <c r="A310" s="87"/>
      <c r="B310" s="87" t="s">
        <v>113</v>
      </c>
      <c r="C310" s="66" t="s">
        <v>518</v>
      </c>
      <c r="D310" s="88">
        <f>现补充信息!C267</f>
        <v>0</v>
      </c>
      <c r="E310" s="66"/>
      <c r="F310" s="86"/>
    </row>
    <row r="311" spans="1:6" s="72" customFormat="1" ht="12" customHeight="1">
      <c r="A311" s="87"/>
      <c r="B311" s="87" t="s">
        <v>110</v>
      </c>
      <c r="C311" s="66" t="s">
        <v>461</v>
      </c>
      <c r="D311" s="88">
        <f>现补充信息!C268</f>
        <v>0</v>
      </c>
      <c r="E311" s="66"/>
      <c r="F311" s="86"/>
    </row>
    <row r="312" spans="1:6" s="72" customFormat="1" ht="12" customHeight="1">
      <c r="A312" s="87"/>
      <c r="B312" s="87" t="s">
        <v>110</v>
      </c>
      <c r="C312" s="66" t="s">
        <v>452</v>
      </c>
      <c r="D312" s="88">
        <f>现补充信息!C269</f>
        <v>0</v>
      </c>
      <c r="E312" s="66"/>
      <c r="F312" s="86"/>
    </row>
    <row r="313" spans="1:6" s="72" customFormat="1" ht="12" customHeight="1">
      <c r="A313" s="87"/>
      <c r="B313" s="87" t="s">
        <v>113</v>
      </c>
      <c r="C313" s="66" t="s">
        <v>605</v>
      </c>
      <c r="D313" s="88">
        <f>现补充信息!C270</f>
        <v>0</v>
      </c>
      <c r="E313" s="66"/>
      <c r="F313" s="86"/>
    </row>
    <row r="314" spans="1:6" s="72" customFormat="1" ht="12" customHeight="1">
      <c r="A314" s="87"/>
      <c r="B314" s="87" t="s">
        <v>110</v>
      </c>
      <c r="C314" s="66" t="s">
        <v>607</v>
      </c>
      <c r="D314" s="88">
        <f>现补充信息!C271</f>
        <v>0</v>
      </c>
      <c r="E314" s="66"/>
      <c r="F314" s="86"/>
    </row>
    <row r="315" spans="1:6" s="72" customFormat="1" ht="12" customHeight="1">
      <c r="A315" s="87"/>
      <c r="B315" s="87" t="s">
        <v>110</v>
      </c>
      <c r="C315" s="66" t="s">
        <v>283</v>
      </c>
      <c r="D315" s="88">
        <f>现补充信息!C272</f>
        <v>0</v>
      </c>
      <c r="E315" s="66"/>
      <c r="F315" s="86"/>
    </row>
    <row r="316" spans="1:6" s="72" customFormat="1" ht="12" customHeight="1">
      <c r="A316" s="87"/>
      <c r="B316" s="87" t="s">
        <v>110</v>
      </c>
      <c r="C316" s="66" t="s">
        <v>121</v>
      </c>
      <c r="D316" s="88">
        <f>现补充信息!C273</f>
        <v>0</v>
      </c>
      <c r="E316" s="66"/>
      <c r="F316" s="86"/>
    </row>
    <row r="317" spans="1:6" s="72" customFormat="1" ht="12" customHeight="1">
      <c r="A317" s="87"/>
      <c r="B317" s="87" t="s">
        <v>110</v>
      </c>
      <c r="C317" s="66" t="s">
        <v>279</v>
      </c>
      <c r="D317" s="88">
        <f>现补充信息!C274</f>
        <v>0</v>
      </c>
      <c r="E317" s="66"/>
      <c r="F317" s="86"/>
    </row>
    <row r="318" spans="1:6" s="72" customFormat="1" ht="12" customHeight="1">
      <c r="A318" s="87"/>
      <c r="B318" s="87" t="s">
        <v>110</v>
      </c>
      <c r="C318" s="66" t="s">
        <v>204</v>
      </c>
      <c r="D318" s="88">
        <f>现补充信息!C275</f>
        <v>0</v>
      </c>
      <c r="E318" s="66"/>
      <c r="F318" s="86"/>
    </row>
    <row r="319" spans="1:6" s="72" customFormat="1" ht="12" customHeight="1">
      <c r="A319" s="87"/>
      <c r="B319" s="87" t="s">
        <v>110</v>
      </c>
      <c r="C319" s="66" t="s">
        <v>660</v>
      </c>
      <c r="D319" s="88">
        <f>现补充信息!C276</f>
        <v>0</v>
      </c>
      <c r="E319" s="66"/>
      <c r="F319" s="86"/>
    </row>
    <row r="320" spans="1:6" s="72" customFormat="1" ht="12" customHeight="1">
      <c r="A320" s="87"/>
      <c r="B320" s="87" t="s">
        <v>110</v>
      </c>
      <c r="C320" s="66" t="s">
        <v>489</v>
      </c>
      <c r="D320" s="88">
        <f>现补充信息!C277</f>
        <v>0</v>
      </c>
      <c r="E320" s="66"/>
      <c r="F320" s="86">
        <f>SUMIF(B306:B320,"加",D306:D320)-SUMIF(B306:B320,"减",D306:D320)-(资产负债表!D37-资产负债表!C37)</f>
        <v>0</v>
      </c>
    </row>
    <row r="321" spans="1:8" ht="12" customHeight="1">
      <c r="A321" s="89"/>
      <c r="B321" s="89"/>
      <c r="C321" s="69" t="s">
        <v>674</v>
      </c>
      <c r="D321" s="90">
        <f>SUMIF($B146:$B320,"加",D146:D320)-SUMIF($B146:$B320,"减",D146:D320)</f>
        <v>0</v>
      </c>
      <c r="E321" s="91"/>
      <c r="F321" s="86"/>
      <c r="H321" s="72"/>
    </row>
    <row r="322" spans="1:8" ht="12" customHeight="1">
      <c r="A322" s="89"/>
      <c r="B322" s="89"/>
      <c r="C322" s="69" t="s">
        <v>675</v>
      </c>
      <c r="D322" s="92">
        <f>资产负债表!D39-资产负债表!C39-D321</f>
        <v>0</v>
      </c>
      <c r="E322" s="91"/>
      <c r="F322" s="86"/>
      <c r="H322" s="72"/>
    </row>
    <row r="323" spans="1:8" ht="12" customHeight="1">
      <c r="A323" s="89"/>
      <c r="B323" s="89"/>
      <c r="C323" s="65"/>
      <c r="D323" s="93"/>
      <c r="E323" s="65"/>
      <c r="F323" s="86"/>
      <c r="H323" s="72"/>
    </row>
    <row r="324" spans="1:8" s="72" customFormat="1" ht="12" customHeight="1">
      <c r="A324" s="87">
        <v>48</v>
      </c>
      <c r="B324" s="87" t="s">
        <v>110</v>
      </c>
      <c r="C324" s="75" t="s">
        <v>538</v>
      </c>
      <c r="D324" s="88">
        <f>现补充信息!C281</f>
        <v>0</v>
      </c>
      <c r="E324" s="66"/>
      <c r="F324" s="86"/>
    </row>
    <row r="325" spans="1:8" s="72" customFormat="1" ht="12" customHeight="1">
      <c r="A325" s="87"/>
      <c r="B325" s="87" t="s">
        <v>113</v>
      </c>
      <c r="C325" s="75" t="s">
        <v>558</v>
      </c>
      <c r="D325" s="88">
        <f>现补充信息!C282</f>
        <v>0</v>
      </c>
      <c r="E325" s="66"/>
      <c r="F325" s="86"/>
    </row>
    <row r="326" spans="1:8" s="72" customFormat="1" ht="12" customHeight="1">
      <c r="A326" s="87"/>
      <c r="B326" s="87" t="s">
        <v>110</v>
      </c>
      <c r="C326" s="75" t="s">
        <v>631</v>
      </c>
      <c r="D326" s="88">
        <f>现补充信息!C283</f>
        <v>0</v>
      </c>
      <c r="E326" s="66"/>
      <c r="F326" s="86"/>
    </row>
    <row r="327" spans="1:8" s="72" customFormat="1" ht="12" customHeight="1">
      <c r="A327" s="87"/>
      <c r="B327" s="87" t="s">
        <v>110</v>
      </c>
      <c r="C327" s="75" t="s">
        <v>572</v>
      </c>
      <c r="D327" s="88">
        <f>现补充信息!C284</f>
        <v>0</v>
      </c>
      <c r="E327" s="66"/>
      <c r="F327" s="86">
        <f>SUMIF(B324:B327,"加",D324:D327)-SUMIF(B324:B327,"减",D324:D327)-(资产负债表!C43-资产负债表!D43)</f>
        <v>0</v>
      </c>
    </row>
    <row r="328" spans="1:8" s="72" customFormat="1" ht="12" customHeight="1">
      <c r="A328" s="87">
        <v>49</v>
      </c>
      <c r="B328" s="87" t="s">
        <v>110</v>
      </c>
      <c r="C328" s="75" t="s">
        <v>541</v>
      </c>
      <c r="D328" s="88">
        <f>现补充信息!C288</f>
        <v>0</v>
      </c>
      <c r="E328" s="66"/>
      <c r="F328" s="86"/>
    </row>
    <row r="329" spans="1:8" s="72" customFormat="1" ht="12" customHeight="1">
      <c r="A329" s="87"/>
      <c r="B329" s="87" t="s">
        <v>110</v>
      </c>
      <c r="C329" s="75" t="s">
        <v>562</v>
      </c>
      <c r="D329" s="88">
        <f>现补充信息!C289</f>
        <v>0</v>
      </c>
      <c r="E329" s="66"/>
      <c r="F329" s="86">
        <f>SUMIF(B328:B329,"加",D328:D329)-SUMIF(B328:B329,"减",D328:D329)-(资产负债表!C44-资产负债表!D44)</f>
        <v>0</v>
      </c>
    </row>
    <row r="330" spans="1:8" s="72" customFormat="1" ht="12" customHeight="1">
      <c r="A330" s="87">
        <v>50</v>
      </c>
      <c r="B330" s="87" t="s">
        <v>110</v>
      </c>
      <c r="C330" s="75" t="s">
        <v>361</v>
      </c>
      <c r="D330" s="94">
        <f>资产负债表!C45-资产负债表!D45</f>
        <v>0</v>
      </c>
      <c r="E330" s="66"/>
      <c r="F330" s="86"/>
    </row>
    <row r="331" spans="1:8" s="72" customFormat="1" ht="12" customHeight="1">
      <c r="A331" s="87">
        <v>51</v>
      </c>
      <c r="B331" s="87" t="s">
        <v>110</v>
      </c>
      <c r="C331" s="75" t="s">
        <v>206</v>
      </c>
      <c r="D331" s="88">
        <f>现补充信息!E293</f>
        <v>0</v>
      </c>
      <c r="E331" s="66" t="s">
        <v>676</v>
      </c>
      <c r="F331" s="86"/>
    </row>
    <row r="332" spans="1:8" s="72" customFormat="1" ht="12" customHeight="1">
      <c r="A332" s="87"/>
      <c r="B332" s="87" t="s">
        <v>110</v>
      </c>
      <c r="C332" s="75" t="s">
        <v>476</v>
      </c>
      <c r="D332" s="88">
        <f>现补充信息!E294</f>
        <v>0</v>
      </c>
      <c r="E332" s="66"/>
      <c r="F332" s="86">
        <f>SUMIF(B331:B332,"加",D331:D332)-SUMIF(B331:B332,"减",D331:D332)-(资产负债表!C46-资产负债表!D46)</f>
        <v>0</v>
      </c>
    </row>
    <row r="333" spans="1:8" s="72" customFormat="1" ht="12" customHeight="1">
      <c r="A333" s="87">
        <v>52</v>
      </c>
      <c r="B333" s="87" t="s">
        <v>110</v>
      </c>
      <c r="C333" s="75" t="s">
        <v>477</v>
      </c>
      <c r="D333" s="88">
        <f>现补充信息!E298-现补充信息!F298</f>
        <v>0</v>
      </c>
      <c r="E333" s="66" t="s">
        <v>677</v>
      </c>
      <c r="F333" s="86"/>
    </row>
    <row r="334" spans="1:8" s="72" customFormat="1" ht="12" customHeight="1">
      <c r="A334" s="87"/>
      <c r="B334" s="87" t="s">
        <v>110</v>
      </c>
      <c r="C334" s="75" t="s">
        <v>272</v>
      </c>
      <c r="D334" s="88">
        <f>现补充信息!E299-现补充信息!F299</f>
        <v>0</v>
      </c>
      <c r="E334" s="66" t="s">
        <v>676</v>
      </c>
      <c r="F334" s="86"/>
    </row>
    <row r="335" spans="1:8" s="72" customFormat="1" ht="12" customHeight="1">
      <c r="A335" s="87"/>
      <c r="B335" s="87" t="s">
        <v>110</v>
      </c>
      <c r="C335" s="75" t="s">
        <v>207</v>
      </c>
      <c r="D335" s="88">
        <f>现补充信息!E300-现补充信息!F300</f>
        <v>0</v>
      </c>
      <c r="E335" s="66" t="s">
        <v>676</v>
      </c>
      <c r="F335" s="86"/>
    </row>
    <row r="336" spans="1:8" s="72" customFormat="1" ht="12" customHeight="1">
      <c r="A336" s="87"/>
      <c r="B336" s="87" t="s">
        <v>110</v>
      </c>
      <c r="C336" s="75" t="s">
        <v>573</v>
      </c>
      <c r="D336" s="88">
        <f>现补充信息!E301</f>
        <v>0</v>
      </c>
      <c r="E336" s="66" t="s">
        <v>677</v>
      </c>
      <c r="F336" s="86"/>
    </row>
    <row r="337" spans="1:6" s="72" customFormat="1" ht="12" customHeight="1">
      <c r="A337" s="87"/>
      <c r="B337" s="87" t="s">
        <v>110</v>
      </c>
      <c r="C337" s="75" t="s">
        <v>634</v>
      </c>
      <c r="D337" s="88">
        <f>现补充信息!F302</f>
        <v>0</v>
      </c>
      <c r="E337" s="66"/>
      <c r="F337" s="86">
        <f>SUMIF(B333:B337,"加",D333:D337)-SUMIF(B333:B337,"减",D333:D337)-(资产负债表!C47-资产负债表!D47)</f>
        <v>0</v>
      </c>
    </row>
    <row r="338" spans="1:6" s="72" customFormat="1" ht="12" customHeight="1">
      <c r="A338" s="87">
        <v>53</v>
      </c>
      <c r="B338" s="87" t="s">
        <v>110</v>
      </c>
      <c r="C338" s="75" t="s">
        <v>153</v>
      </c>
      <c r="D338" s="88">
        <f>现补充信息!E305</f>
        <v>0</v>
      </c>
      <c r="E338" s="66" t="s">
        <v>676</v>
      </c>
      <c r="F338" s="86"/>
    </row>
    <row r="339" spans="1:6" s="72" customFormat="1" ht="12" customHeight="1">
      <c r="A339" s="87"/>
      <c r="B339" s="87" t="s">
        <v>110</v>
      </c>
      <c r="C339" s="75" t="s">
        <v>412</v>
      </c>
      <c r="D339" s="88">
        <f>现补充信息!E306</f>
        <v>0</v>
      </c>
      <c r="E339" s="66" t="s">
        <v>677</v>
      </c>
      <c r="F339" s="86"/>
    </row>
    <row r="340" spans="1:6" s="72" customFormat="1" ht="12" customHeight="1">
      <c r="A340" s="87"/>
      <c r="B340" s="87" t="s">
        <v>110</v>
      </c>
      <c r="C340" s="75" t="s">
        <v>351</v>
      </c>
      <c r="D340" s="88">
        <f>现补充信息!E307</f>
        <v>0</v>
      </c>
      <c r="E340" s="66" t="s">
        <v>677</v>
      </c>
      <c r="F340" s="86"/>
    </row>
    <row r="341" spans="1:6" s="72" customFormat="1" ht="12" customHeight="1">
      <c r="A341" s="87"/>
      <c r="B341" s="87" t="s">
        <v>110</v>
      </c>
      <c r="C341" s="75" t="s">
        <v>132</v>
      </c>
      <c r="D341" s="88">
        <f>现补充信息!E308</f>
        <v>0</v>
      </c>
      <c r="E341" s="66" t="s">
        <v>676</v>
      </c>
      <c r="F341" s="86">
        <f>SUMIF(B338:B341,"加",D338:D341)-SUMIF(B338:B341,"减",D338:D341)-(资产负债表!C48-资产负债表!D48)</f>
        <v>0</v>
      </c>
    </row>
    <row r="342" spans="1:6" s="72" customFormat="1" ht="12" customHeight="1">
      <c r="A342" s="87">
        <v>54</v>
      </c>
      <c r="B342" s="87" t="s">
        <v>110</v>
      </c>
      <c r="C342" s="75" t="s">
        <v>233</v>
      </c>
      <c r="D342" s="94">
        <f>资产负债表!C50-资产负债表!D50</f>
        <v>0</v>
      </c>
      <c r="E342" s="66" t="s">
        <v>676</v>
      </c>
      <c r="F342" s="86"/>
    </row>
    <row r="343" spans="1:6" s="72" customFormat="1" ht="12" customHeight="1">
      <c r="A343" s="87">
        <v>55</v>
      </c>
      <c r="B343" s="87" t="s">
        <v>110</v>
      </c>
      <c r="C343" s="75" t="s">
        <v>135</v>
      </c>
      <c r="D343" s="96">
        <f>现补充信息!E320</f>
        <v>0</v>
      </c>
      <c r="E343" s="66" t="s">
        <v>676</v>
      </c>
      <c r="F343" s="86"/>
    </row>
    <row r="344" spans="1:6" s="72" customFormat="1" ht="12" customHeight="1">
      <c r="A344" s="87"/>
      <c r="B344" s="87" t="s">
        <v>110</v>
      </c>
      <c r="C344" s="75" t="s">
        <v>154</v>
      </c>
      <c r="D344" s="96">
        <f>现补充信息!E321</f>
        <v>0</v>
      </c>
      <c r="E344" s="66" t="s">
        <v>676</v>
      </c>
      <c r="F344" s="86"/>
    </row>
    <row r="345" spans="1:6" s="72" customFormat="1" ht="12" customHeight="1">
      <c r="A345" s="87"/>
      <c r="B345" s="87" t="s">
        <v>110</v>
      </c>
      <c r="C345" s="75" t="s">
        <v>403</v>
      </c>
      <c r="D345" s="96">
        <f>现补充信息!E322</f>
        <v>0</v>
      </c>
      <c r="E345" s="66" t="s">
        <v>677</v>
      </c>
      <c r="F345" s="86"/>
    </row>
    <row r="346" spans="1:6" s="72" customFormat="1" ht="12" customHeight="1">
      <c r="A346" s="87"/>
      <c r="B346" s="87" t="s">
        <v>110</v>
      </c>
      <c r="C346" s="75" t="s">
        <v>453</v>
      </c>
      <c r="D346" s="96">
        <f>现补充信息!E323</f>
        <v>0</v>
      </c>
      <c r="E346" s="66" t="s">
        <v>677</v>
      </c>
      <c r="F346" s="86"/>
    </row>
    <row r="347" spans="1:6" s="72" customFormat="1" ht="12" customHeight="1">
      <c r="A347" s="87"/>
      <c r="B347" s="87" t="s">
        <v>110</v>
      </c>
      <c r="C347" s="75" t="s">
        <v>209</v>
      </c>
      <c r="D347" s="96">
        <f>现补充信息!E335</f>
        <v>0</v>
      </c>
      <c r="E347" s="66" t="s">
        <v>676</v>
      </c>
      <c r="F347" s="86"/>
    </row>
    <row r="348" spans="1:6" s="72" customFormat="1" ht="12" customHeight="1">
      <c r="A348" s="87"/>
      <c r="B348" s="87" t="s">
        <v>110</v>
      </c>
      <c r="C348" s="75" t="s">
        <v>147</v>
      </c>
      <c r="D348" s="96">
        <f>现补充信息!E336</f>
        <v>0</v>
      </c>
      <c r="E348" s="66" t="s">
        <v>676</v>
      </c>
      <c r="F348" s="86"/>
    </row>
    <row r="349" spans="1:6" s="72" customFormat="1" ht="12" customHeight="1">
      <c r="A349" s="87"/>
      <c r="B349" s="87" t="s">
        <v>110</v>
      </c>
      <c r="C349" s="75" t="s">
        <v>148</v>
      </c>
      <c r="D349" s="96">
        <f>现补充信息!E337</f>
        <v>0</v>
      </c>
      <c r="E349" s="66" t="s">
        <v>676</v>
      </c>
      <c r="F349" s="86"/>
    </row>
    <row r="350" spans="1:6" s="72" customFormat="1" ht="12" customHeight="1">
      <c r="A350" s="87"/>
      <c r="B350" s="87" t="s">
        <v>113</v>
      </c>
      <c r="C350" s="75" t="s">
        <v>210</v>
      </c>
      <c r="D350" s="96">
        <f>现补充信息!E325</f>
        <v>0</v>
      </c>
      <c r="E350" s="66" t="s">
        <v>676</v>
      </c>
      <c r="F350" s="86"/>
    </row>
    <row r="351" spans="1:6" s="72" customFormat="1" ht="12" customHeight="1">
      <c r="A351" s="87"/>
      <c r="B351" s="87" t="s">
        <v>113</v>
      </c>
      <c r="C351" s="75" t="s">
        <v>266</v>
      </c>
      <c r="D351" s="96">
        <f>现补充信息!E326</f>
        <v>0</v>
      </c>
      <c r="E351" s="66" t="s">
        <v>676</v>
      </c>
      <c r="F351" s="86"/>
    </row>
    <row r="352" spans="1:6" s="72" customFormat="1" ht="12" customHeight="1">
      <c r="A352" s="87"/>
      <c r="B352" s="87" t="s">
        <v>113</v>
      </c>
      <c r="C352" s="75" t="s">
        <v>621</v>
      </c>
      <c r="D352" s="96">
        <f>现补充信息!E327</f>
        <v>0</v>
      </c>
      <c r="E352" s="66"/>
      <c r="F352" s="86"/>
    </row>
    <row r="353" spans="1:6" s="72" customFormat="1" ht="12" customHeight="1">
      <c r="A353" s="87"/>
      <c r="B353" s="87" t="s">
        <v>113</v>
      </c>
      <c r="C353" s="75" t="s">
        <v>277</v>
      </c>
      <c r="D353" s="96">
        <f>现补充信息!E328</f>
        <v>0</v>
      </c>
      <c r="E353" s="66" t="s">
        <v>676</v>
      </c>
      <c r="F353" s="86"/>
    </row>
    <row r="354" spans="1:6" s="72" customFormat="1" ht="12" customHeight="1">
      <c r="A354" s="87"/>
      <c r="B354" s="87" t="s">
        <v>113</v>
      </c>
      <c r="C354" s="75" t="s">
        <v>479</v>
      </c>
      <c r="D354" s="96">
        <f>现补充信息!E329</f>
        <v>0</v>
      </c>
      <c r="E354" s="66" t="s">
        <v>677</v>
      </c>
      <c r="F354" s="86"/>
    </row>
    <row r="355" spans="1:6" s="72" customFormat="1" ht="12" customHeight="1">
      <c r="A355" s="87"/>
      <c r="B355" s="87" t="s">
        <v>113</v>
      </c>
      <c r="C355" s="75" t="s">
        <v>212</v>
      </c>
      <c r="D355" s="96">
        <f>现补充信息!E333</f>
        <v>0</v>
      </c>
      <c r="E355" s="66" t="s">
        <v>676</v>
      </c>
      <c r="F355" s="86"/>
    </row>
    <row r="356" spans="1:6" s="72" customFormat="1" ht="12" customHeight="1">
      <c r="A356" s="87"/>
      <c r="B356" s="87" t="s">
        <v>110</v>
      </c>
      <c r="C356" s="75" t="s">
        <v>365</v>
      </c>
      <c r="D356" s="96">
        <f>现补充信息!E339</f>
        <v>0</v>
      </c>
      <c r="E356" s="66" t="s">
        <v>677</v>
      </c>
      <c r="F356" s="86"/>
    </row>
    <row r="357" spans="1:6" s="72" customFormat="1" ht="12" customHeight="1">
      <c r="A357" s="87"/>
      <c r="B357" s="87" t="s">
        <v>113</v>
      </c>
      <c r="C357" s="75" t="s">
        <v>522</v>
      </c>
      <c r="D357" s="96">
        <f>现补充信息!E340</f>
        <v>0</v>
      </c>
      <c r="E357" s="66" t="s">
        <v>677</v>
      </c>
      <c r="F357" s="86"/>
    </row>
    <row r="358" spans="1:6" s="72" customFormat="1" ht="12" customHeight="1">
      <c r="A358" s="87"/>
      <c r="B358" s="87" t="s">
        <v>110</v>
      </c>
      <c r="C358" s="75" t="s">
        <v>211</v>
      </c>
      <c r="D358" s="96">
        <f>现补充信息!E344</f>
        <v>0</v>
      </c>
      <c r="E358" s="66" t="s">
        <v>676</v>
      </c>
      <c r="F358" s="86"/>
    </row>
    <row r="359" spans="1:6" s="72" customFormat="1" ht="12" customHeight="1">
      <c r="A359" s="87"/>
      <c r="B359" s="87" t="s">
        <v>110</v>
      </c>
      <c r="C359" s="75" t="s">
        <v>281</v>
      </c>
      <c r="D359" s="96">
        <f>现补充信息!E345</f>
        <v>0</v>
      </c>
      <c r="E359" s="66" t="s">
        <v>676</v>
      </c>
      <c r="F359" s="86"/>
    </row>
    <row r="360" spans="1:6" s="72" customFormat="1" ht="12" customHeight="1">
      <c r="A360" s="87"/>
      <c r="B360" s="87" t="s">
        <v>110</v>
      </c>
      <c r="C360" s="75" t="s">
        <v>234</v>
      </c>
      <c r="D360" s="96">
        <f>现补充信息!E343</f>
        <v>0</v>
      </c>
      <c r="E360" s="66" t="s">
        <v>676</v>
      </c>
      <c r="F360" s="86"/>
    </row>
    <row r="361" spans="1:6" s="72" customFormat="1" ht="12" customHeight="1">
      <c r="A361" s="87"/>
      <c r="B361" s="87" t="s">
        <v>110</v>
      </c>
      <c r="C361" s="75" t="s">
        <v>254</v>
      </c>
      <c r="D361" s="96">
        <f>现补充信息!E347</f>
        <v>0</v>
      </c>
      <c r="E361" s="66" t="s">
        <v>676</v>
      </c>
      <c r="F361" s="86"/>
    </row>
    <row r="362" spans="1:6" s="72" customFormat="1" ht="12" customHeight="1">
      <c r="A362" s="87"/>
      <c r="B362" s="87" t="s">
        <v>110</v>
      </c>
      <c r="C362" s="75" t="s">
        <v>149</v>
      </c>
      <c r="D362" s="96">
        <f>现补充信息!E348</f>
        <v>0</v>
      </c>
      <c r="E362" s="66" t="s">
        <v>676</v>
      </c>
      <c r="F362" s="86"/>
    </row>
    <row r="363" spans="1:6" s="72" customFormat="1" ht="12" customHeight="1">
      <c r="A363" s="87"/>
      <c r="B363" s="87" t="s">
        <v>113</v>
      </c>
      <c r="C363" s="75" t="s">
        <v>253</v>
      </c>
      <c r="D363" s="96">
        <f>现补充信息!E313</f>
        <v>0</v>
      </c>
      <c r="E363" s="66" t="s">
        <v>676</v>
      </c>
      <c r="F363" s="86"/>
    </row>
    <row r="364" spans="1:6" s="72" customFormat="1" ht="12" customHeight="1">
      <c r="A364" s="87"/>
      <c r="B364" s="87" t="s">
        <v>113</v>
      </c>
      <c r="C364" s="75" t="s">
        <v>251</v>
      </c>
      <c r="D364" s="96">
        <f>现补充信息!E316</f>
        <v>0</v>
      </c>
      <c r="E364" s="66" t="s">
        <v>676</v>
      </c>
      <c r="F364" s="86"/>
    </row>
    <row r="365" spans="1:6" s="72" customFormat="1" ht="12" customHeight="1">
      <c r="A365" s="87"/>
      <c r="B365" s="87" t="s">
        <v>113</v>
      </c>
      <c r="C365" s="75" t="s">
        <v>140</v>
      </c>
      <c r="D365" s="96">
        <f>现补充信息!E319</f>
        <v>0</v>
      </c>
      <c r="E365" s="66" t="s">
        <v>676</v>
      </c>
      <c r="F365" s="86">
        <f>SUMIF(B343:B365,"加",D343:D365)-SUMIF(B343:B365,"减",D343:D365)-(资产负债表!C51-资产负债表!D51)</f>
        <v>0</v>
      </c>
    </row>
    <row r="366" spans="1:6" s="72" customFormat="1" ht="12" customHeight="1">
      <c r="A366" s="87">
        <v>56</v>
      </c>
      <c r="B366" s="87" t="s">
        <v>110</v>
      </c>
      <c r="C366" s="75" t="s">
        <v>574</v>
      </c>
      <c r="D366" s="88">
        <f>现补充信息!I352</f>
        <v>0</v>
      </c>
      <c r="E366" s="66"/>
      <c r="F366" s="86"/>
    </row>
    <row r="367" spans="1:6" s="72" customFormat="1" ht="12" customHeight="1">
      <c r="A367" s="87">
        <v>57</v>
      </c>
      <c r="B367" s="87" t="s">
        <v>110</v>
      </c>
      <c r="C367" s="75" t="s">
        <v>575</v>
      </c>
      <c r="D367" s="88">
        <f>现补充信息!I353</f>
        <v>0</v>
      </c>
      <c r="E367" s="66"/>
      <c r="F367" s="86"/>
    </row>
    <row r="368" spans="1:6" s="72" customFormat="1" ht="12" customHeight="1">
      <c r="A368" s="87">
        <v>58</v>
      </c>
      <c r="B368" s="87" t="s">
        <v>110</v>
      </c>
      <c r="C368" s="75" t="s">
        <v>265</v>
      </c>
      <c r="D368" s="88">
        <f>现补充信息!I354-现补充信息!F354</f>
        <v>0</v>
      </c>
      <c r="E368" s="66" t="s">
        <v>676</v>
      </c>
      <c r="F368" s="86"/>
    </row>
    <row r="369" spans="1:6" s="72" customFormat="1" ht="12" customHeight="1">
      <c r="A369" s="87"/>
      <c r="B369" s="87" t="s">
        <v>110</v>
      </c>
      <c r="C369" s="75" t="s">
        <v>480</v>
      </c>
      <c r="D369" s="88">
        <f>现补充信息!I355-现补充信息!F355</f>
        <v>0</v>
      </c>
      <c r="E369" s="66" t="s">
        <v>677</v>
      </c>
      <c r="F369" s="86"/>
    </row>
    <row r="370" spans="1:6" s="72" customFormat="1" ht="12" customHeight="1">
      <c r="A370" s="87"/>
      <c r="B370" s="87" t="s">
        <v>110</v>
      </c>
      <c r="C370" s="75" t="s">
        <v>501</v>
      </c>
      <c r="D370" s="88">
        <f>现补充信息!I356-现补充信息!F356</f>
        <v>0</v>
      </c>
      <c r="E370" s="66" t="s">
        <v>677</v>
      </c>
      <c r="F370" s="86"/>
    </row>
    <row r="371" spans="1:6" s="72" customFormat="1" ht="12" customHeight="1">
      <c r="A371" s="87"/>
      <c r="B371" s="87" t="s">
        <v>110</v>
      </c>
      <c r="C371" s="75" t="s">
        <v>274</v>
      </c>
      <c r="D371" s="88">
        <f>现补充信息!I357-现补充信息!F357</f>
        <v>0</v>
      </c>
      <c r="E371" s="66" t="s">
        <v>676</v>
      </c>
      <c r="F371" s="86"/>
    </row>
    <row r="372" spans="1:6" s="72" customFormat="1" ht="12" customHeight="1">
      <c r="A372" s="87"/>
      <c r="B372" s="87" t="s">
        <v>110</v>
      </c>
      <c r="C372" s="75" t="s">
        <v>176</v>
      </c>
      <c r="D372" s="88">
        <f>现补充信息!E358</f>
        <v>0</v>
      </c>
      <c r="E372" s="66" t="s">
        <v>676</v>
      </c>
      <c r="F372" s="86"/>
    </row>
    <row r="373" spans="1:6" s="72" customFormat="1" ht="12" customHeight="1">
      <c r="A373" s="87"/>
      <c r="B373" s="87" t="s">
        <v>113</v>
      </c>
      <c r="C373" s="75" t="s">
        <v>294</v>
      </c>
      <c r="D373" s="88">
        <f>现补充信息!G358</f>
        <v>0</v>
      </c>
      <c r="E373" s="66" t="s">
        <v>676</v>
      </c>
      <c r="F373" s="86"/>
    </row>
    <row r="374" spans="1:6" s="72" customFormat="1" ht="12" customHeight="1">
      <c r="A374" s="87"/>
      <c r="B374" s="87" t="s">
        <v>110</v>
      </c>
      <c r="C374" s="75" t="s">
        <v>237</v>
      </c>
      <c r="D374" s="88">
        <f>现补充信息!I359-现补充信息!F359</f>
        <v>0</v>
      </c>
      <c r="E374" s="66" t="s">
        <v>676</v>
      </c>
      <c r="F374" s="86"/>
    </row>
    <row r="375" spans="1:6" s="72" customFormat="1" ht="12" customHeight="1">
      <c r="A375" s="87"/>
      <c r="B375" s="87" t="s">
        <v>110</v>
      </c>
      <c r="C375" s="75" t="s">
        <v>166</v>
      </c>
      <c r="D375" s="88">
        <f>现补充信息!I360-现补充信息!F360</f>
        <v>0</v>
      </c>
      <c r="E375" s="66" t="s">
        <v>676</v>
      </c>
      <c r="F375" s="86"/>
    </row>
    <row r="376" spans="1:6" s="72" customFormat="1" ht="12" customHeight="1">
      <c r="A376" s="87"/>
      <c r="B376" s="87" t="s">
        <v>110</v>
      </c>
      <c r="C376" s="75" t="s">
        <v>546</v>
      </c>
      <c r="D376" s="88">
        <f>现补充信息!E368</f>
        <v>0</v>
      </c>
      <c r="E376" s="66" t="s">
        <v>677</v>
      </c>
      <c r="F376" s="86"/>
    </row>
    <row r="377" spans="1:6" s="72" customFormat="1" ht="12" customHeight="1">
      <c r="A377" s="87"/>
      <c r="B377" s="87" t="s">
        <v>113</v>
      </c>
      <c r="C377" s="75" t="s">
        <v>599</v>
      </c>
      <c r="D377" s="88">
        <f>现补充信息!G368</f>
        <v>0</v>
      </c>
      <c r="E377" s="66" t="s">
        <v>677</v>
      </c>
      <c r="F377" s="86"/>
    </row>
    <row r="378" spans="1:6" s="72" customFormat="1" ht="12" customHeight="1">
      <c r="A378" s="87"/>
      <c r="B378" s="87" t="s">
        <v>110</v>
      </c>
      <c r="C378" s="75" t="s">
        <v>579</v>
      </c>
      <c r="D378" s="88">
        <f>现补充信息!I373-现补充信息!F373</f>
        <v>0</v>
      </c>
      <c r="E378" s="66" t="s">
        <v>677</v>
      </c>
      <c r="F378" s="86"/>
    </row>
    <row r="379" spans="1:6" s="72" customFormat="1" ht="12" customHeight="1">
      <c r="A379" s="87"/>
      <c r="B379" s="87" t="s">
        <v>110</v>
      </c>
      <c r="C379" s="75" t="s">
        <v>183</v>
      </c>
      <c r="D379" s="88">
        <f>现补充信息!E379</f>
        <v>0</v>
      </c>
      <c r="E379" s="66" t="s">
        <v>676</v>
      </c>
      <c r="F379" s="86"/>
    </row>
    <row r="380" spans="1:6" s="72" customFormat="1" ht="12" customHeight="1">
      <c r="A380" s="87"/>
      <c r="B380" s="87" t="s">
        <v>113</v>
      </c>
      <c r="C380" s="75" t="s">
        <v>301</v>
      </c>
      <c r="D380" s="88">
        <f>现补充信息!G379</f>
        <v>0</v>
      </c>
      <c r="E380" s="66" t="s">
        <v>676</v>
      </c>
      <c r="F380" s="86"/>
    </row>
    <row r="381" spans="1:6" s="72" customFormat="1" ht="12" customHeight="1">
      <c r="A381" s="87"/>
      <c r="B381" s="87" t="s">
        <v>110</v>
      </c>
      <c r="C381" s="75" t="s">
        <v>635</v>
      </c>
      <c r="D381" s="88">
        <f>现补充信息!F380</f>
        <v>0</v>
      </c>
      <c r="E381" s="66"/>
      <c r="F381" s="86"/>
    </row>
    <row r="382" spans="1:6" s="72" customFormat="1" ht="12" customHeight="1">
      <c r="A382" s="87"/>
      <c r="B382" s="87" t="s">
        <v>110</v>
      </c>
      <c r="C382" s="75" t="s">
        <v>182</v>
      </c>
      <c r="D382" s="88">
        <f>现补充信息!E361</f>
        <v>0</v>
      </c>
      <c r="E382" s="66" t="s">
        <v>676</v>
      </c>
      <c r="F382" s="86"/>
    </row>
    <row r="383" spans="1:6" s="72" customFormat="1" ht="12" customHeight="1">
      <c r="A383" s="87"/>
      <c r="B383" s="87" t="s">
        <v>113</v>
      </c>
      <c r="C383" s="75" t="s">
        <v>302</v>
      </c>
      <c r="D383" s="88">
        <f>现补充信息!G361</f>
        <v>0</v>
      </c>
      <c r="E383" s="66" t="s">
        <v>676</v>
      </c>
      <c r="F383" s="86">
        <f>SUMIF(B366:B383,"加",D366:D383)-SUMIF(B366:B383,"减",D366:D383)-(资产负债表!C52-资产负债表!D52)</f>
        <v>0</v>
      </c>
    </row>
    <row r="384" spans="1:6" s="72" customFormat="1" ht="12" customHeight="1">
      <c r="A384" s="87">
        <v>59</v>
      </c>
      <c r="B384" s="87" t="s">
        <v>110</v>
      </c>
      <c r="C384" s="75" t="s">
        <v>133</v>
      </c>
      <c r="D384" s="94">
        <f>资产负债表!C49-资产负债表!D49</f>
        <v>0</v>
      </c>
      <c r="E384" s="66" t="s">
        <v>676</v>
      </c>
      <c r="F384" s="86"/>
    </row>
    <row r="385" spans="1:8" s="72" customFormat="1" ht="12" customHeight="1">
      <c r="A385" s="87">
        <v>60</v>
      </c>
      <c r="B385" s="87" t="s">
        <v>110</v>
      </c>
      <c r="C385" s="75" t="s">
        <v>224</v>
      </c>
      <c r="D385" s="94">
        <f>资产负债表!C53-资产负债表!D53</f>
        <v>0</v>
      </c>
      <c r="E385" s="66"/>
      <c r="F385" s="86"/>
    </row>
    <row r="386" spans="1:8" s="97" customFormat="1" ht="12" customHeight="1">
      <c r="A386" s="95">
        <v>61</v>
      </c>
      <c r="B386" s="87" t="s">
        <v>110</v>
      </c>
      <c r="C386" s="75" t="s">
        <v>561</v>
      </c>
      <c r="D386" s="96">
        <f>现补充信息!C383</f>
        <v>0</v>
      </c>
      <c r="E386" s="75"/>
      <c r="F386" s="86"/>
      <c r="H386" s="72"/>
    </row>
    <row r="387" spans="1:8" s="97" customFormat="1" ht="12" customHeight="1">
      <c r="A387" s="95"/>
      <c r="B387" s="87" t="s">
        <v>110</v>
      </c>
      <c r="C387" s="75" t="s">
        <v>567</v>
      </c>
      <c r="D387" s="96">
        <f>现补充信息!C384</f>
        <v>0</v>
      </c>
      <c r="E387" s="75"/>
      <c r="F387" s="86"/>
      <c r="H387" s="72"/>
    </row>
    <row r="388" spans="1:8" s="97" customFormat="1" ht="12" customHeight="1">
      <c r="A388" s="95"/>
      <c r="B388" s="87" t="s">
        <v>110</v>
      </c>
      <c r="C388" s="75" t="s">
        <v>626</v>
      </c>
      <c r="D388" s="96">
        <f>现补充信息!C385</f>
        <v>0</v>
      </c>
      <c r="E388" s="75"/>
      <c r="F388" s="86"/>
      <c r="H388" s="72"/>
    </row>
    <row r="389" spans="1:8" s="97" customFormat="1" ht="12" customHeight="1">
      <c r="A389" s="95"/>
      <c r="B389" s="87" t="s">
        <v>110</v>
      </c>
      <c r="C389" s="75" t="s">
        <v>611</v>
      </c>
      <c r="D389" s="96">
        <f>现补充信息!C386</f>
        <v>0</v>
      </c>
      <c r="E389" s="75"/>
      <c r="F389" s="86">
        <f>SUMIF(B386:B389,"加",D386:D389)-SUMIF(B386:B389,"减",D386:D389)-(资产负债表!C54-资产负债表!D54)</f>
        <v>0</v>
      </c>
      <c r="H389" s="72"/>
    </row>
    <row r="390" spans="1:8" s="72" customFormat="1" ht="12" customHeight="1">
      <c r="A390" s="87">
        <v>61</v>
      </c>
      <c r="B390" s="87" t="s">
        <v>110</v>
      </c>
      <c r="C390" s="75" t="s">
        <v>136</v>
      </c>
      <c r="D390" s="88">
        <f>现补充信息!C390</f>
        <v>0</v>
      </c>
      <c r="E390" s="66" t="s">
        <v>676</v>
      </c>
      <c r="F390" s="86"/>
    </row>
    <row r="391" spans="1:8" s="72" customFormat="1" ht="12" customHeight="1">
      <c r="A391" s="87"/>
      <c r="B391" s="87" t="s">
        <v>110</v>
      </c>
      <c r="C391" s="75" t="s">
        <v>137</v>
      </c>
      <c r="D391" s="88">
        <f>现补充信息!C391</f>
        <v>0</v>
      </c>
      <c r="E391" s="66" t="s">
        <v>676</v>
      </c>
      <c r="F391" s="86"/>
    </row>
    <row r="392" spans="1:8" s="72" customFormat="1" ht="12" customHeight="1">
      <c r="A392" s="87"/>
      <c r="B392" s="87" t="s">
        <v>110</v>
      </c>
      <c r="C392" s="75" t="s">
        <v>208</v>
      </c>
      <c r="D392" s="88">
        <f>现补充信息!C392</f>
        <v>0</v>
      </c>
      <c r="E392" s="66"/>
      <c r="F392" s="86"/>
    </row>
    <row r="393" spans="1:8" s="72" customFormat="1" ht="12" customHeight="1">
      <c r="A393" s="87"/>
      <c r="B393" s="87" t="s">
        <v>110</v>
      </c>
      <c r="C393" s="75" t="s">
        <v>478</v>
      </c>
      <c r="D393" s="88">
        <f>现补充信息!C393</f>
        <v>0</v>
      </c>
      <c r="E393" s="66"/>
      <c r="F393" s="86"/>
    </row>
    <row r="394" spans="1:8" s="72" customFormat="1" ht="12" customHeight="1">
      <c r="A394" s="87"/>
      <c r="B394" s="87" t="s">
        <v>110</v>
      </c>
      <c r="C394" s="75" t="s">
        <v>273</v>
      </c>
      <c r="D394" s="88">
        <f>现补充信息!C394</f>
        <v>0</v>
      </c>
      <c r="E394" s="66"/>
      <c r="F394" s="86"/>
    </row>
    <row r="395" spans="1:8" s="72" customFormat="1" ht="12" customHeight="1">
      <c r="A395" s="87"/>
      <c r="B395" s="87" t="s">
        <v>110</v>
      </c>
      <c r="C395" s="75" t="s">
        <v>542</v>
      </c>
      <c r="D395" s="88">
        <f>现补充信息!C395</f>
        <v>0</v>
      </c>
      <c r="E395" s="66"/>
      <c r="F395" s="86"/>
    </row>
    <row r="396" spans="1:8" s="72" customFormat="1" ht="12" customHeight="1">
      <c r="A396" s="87"/>
      <c r="B396" s="87" t="s">
        <v>110</v>
      </c>
      <c r="C396" s="75" t="s">
        <v>587</v>
      </c>
      <c r="D396" s="88">
        <f>现补充信息!C396</f>
        <v>0</v>
      </c>
      <c r="E396" s="66"/>
      <c r="F396" s="86"/>
    </row>
    <row r="397" spans="1:8" s="72" customFormat="1" ht="12" customHeight="1">
      <c r="A397" s="87"/>
      <c r="B397" s="87" t="s">
        <v>113</v>
      </c>
      <c r="C397" s="75" t="s">
        <v>588</v>
      </c>
      <c r="D397" s="88">
        <f>现补充信息!C397</f>
        <v>0</v>
      </c>
      <c r="E397" s="66"/>
      <c r="F397" s="86"/>
    </row>
    <row r="398" spans="1:8" s="72" customFormat="1" ht="12" customHeight="1">
      <c r="A398" s="87"/>
      <c r="B398" s="87" t="s">
        <v>113</v>
      </c>
      <c r="C398" s="75" t="s">
        <v>564</v>
      </c>
      <c r="D398" s="88">
        <f>现补充信息!C398</f>
        <v>0</v>
      </c>
      <c r="E398" s="66"/>
      <c r="F398" s="86"/>
    </row>
    <row r="399" spans="1:8" s="72" customFormat="1" ht="12" customHeight="1">
      <c r="A399" s="87"/>
      <c r="B399" s="87" t="s">
        <v>113</v>
      </c>
      <c r="C399" s="75" t="s">
        <v>589</v>
      </c>
      <c r="D399" s="88">
        <f>现补充信息!C399</f>
        <v>0</v>
      </c>
      <c r="E399" s="66"/>
      <c r="F399" s="86"/>
    </row>
    <row r="400" spans="1:8" s="72" customFormat="1" ht="12" customHeight="1">
      <c r="A400" s="87"/>
      <c r="B400" s="87" t="s">
        <v>110</v>
      </c>
      <c r="C400" s="75" t="s">
        <v>305</v>
      </c>
      <c r="D400" s="88">
        <f>现补充信息!C400</f>
        <v>0</v>
      </c>
      <c r="E400" s="66" t="s">
        <v>676</v>
      </c>
      <c r="F400" s="86">
        <f>SUMIF(B390:B400,"加",D390:D400)-SUMIF(B390:B400,"减",D390:D400)-(资产负债表!C55-资产负债表!D55)</f>
        <v>0</v>
      </c>
    </row>
    <row r="401" spans="1:6" s="72" customFormat="1" ht="12" customHeight="1">
      <c r="A401" s="87">
        <v>62</v>
      </c>
      <c r="B401" s="87" t="s">
        <v>110</v>
      </c>
      <c r="C401" s="75" t="s">
        <v>539</v>
      </c>
      <c r="D401" s="88">
        <f>现补充信息!C404</f>
        <v>0</v>
      </c>
      <c r="E401" s="66"/>
      <c r="F401" s="86"/>
    </row>
    <row r="402" spans="1:6" s="72" customFormat="1" ht="12" customHeight="1">
      <c r="A402" s="87"/>
      <c r="B402" s="87" t="s">
        <v>113</v>
      </c>
      <c r="C402" s="75" t="s">
        <v>540</v>
      </c>
      <c r="D402" s="88">
        <f>现补充信息!C405</f>
        <v>0</v>
      </c>
      <c r="E402" s="66"/>
      <c r="F402" s="86"/>
    </row>
    <row r="403" spans="1:6" s="72" customFormat="1" ht="12" customHeight="1">
      <c r="A403" s="87"/>
      <c r="B403" s="87" t="s">
        <v>113</v>
      </c>
      <c r="C403" s="75" t="s">
        <v>559</v>
      </c>
      <c r="D403" s="88">
        <f>现补充信息!C406</f>
        <v>0</v>
      </c>
      <c r="E403" s="66"/>
      <c r="F403" s="86"/>
    </row>
    <row r="404" spans="1:6" s="72" customFormat="1" ht="12" customHeight="1">
      <c r="A404" s="87"/>
      <c r="B404" s="87" t="s">
        <v>110</v>
      </c>
      <c r="C404" s="75" t="s">
        <v>580</v>
      </c>
      <c r="D404" s="88">
        <f>现补充信息!C407</f>
        <v>0</v>
      </c>
      <c r="E404" s="66"/>
      <c r="F404" s="86"/>
    </row>
    <row r="405" spans="1:6" s="72" customFormat="1" ht="12" customHeight="1">
      <c r="A405" s="87"/>
      <c r="B405" s="87" t="s">
        <v>110</v>
      </c>
      <c r="C405" s="75" t="s">
        <v>632</v>
      </c>
      <c r="D405" s="88">
        <f>现补充信息!C408</f>
        <v>0</v>
      </c>
      <c r="E405" s="66"/>
      <c r="F405" s="86"/>
    </row>
    <row r="406" spans="1:6" s="72" customFormat="1" ht="12" customHeight="1">
      <c r="A406" s="87"/>
      <c r="B406" s="87" t="s">
        <v>110</v>
      </c>
      <c r="C406" s="75" t="s">
        <v>581</v>
      </c>
      <c r="D406" s="88">
        <f>现补充信息!C409</f>
        <v>0</v>
      </c>
      <c r="E406" s="66"/>
      <c r="F406" s="86"/>
    </row>
    <row r="407" spans="1:6" s="72" customFormat="1" ht="12" customHeight="1">
      <c r="A407" s="87"/>
      <c r="B407" s="87" t="s">
        <v>113</v>
      </c>
      <c r="C407" s="75" t="s">
        <v>560</v>
      </c>
      <c r="D407" s="88">
        <f>现补充信息!C410</f>
        <v>0</v>
      </c>
      <c r="E407" s="66"/>
      <c r="F407" s="86">
        <f>SUMIF(B401:B407,"加",D401:D407)-SUMIF(B401:B407,"减",D401:D407)-(资产负债表!C58-资产负债表!D58)</f>
        <v>0</v>
      </c>
    </row>
    <row r="408" spans="1:6" s="72" customFormat="1" ht="12" customHeight="1">
      <c r="A408" s="87">
        <v>63</v>
      </c>
      <c r="B408" s="87" t="s">
        <v>110</v>
      </c>
      <c r="C408" s="75" t="s">
        <v>543</v>
      </c>
      <c r="D408" s="88">
        <f>现补充信息!C414</f>
        <v>0</v>
      </c>
      <c r="E408" s="66"/>
      <c r="F408" s="86"/>
    </row>
    <row r="409" spans="1:6" s="72" customFormat="1" ht="12" customHeight="1">
      <c r="A409" s="87"/>
      <c r="B409" s="87" t="s">
        <v>113</v>
      </c>
      <c r="C409" s="75" t="s">
        <v>544</v>
      </c>
      <c r="D409" s="88">
        <f>现补充信息!C415</f>
        <v>0</v>
      </c>
      <c r="E409" s="66"/>
      <c r="F409" s="86"/>
    </row>
    <row r="410" spans="1:6" s="72" customFormat="1" ht="12" customHeight="1">
      <c r="A410" s="87"/>
      <c r="B410" s="87" t="s">
        <v>113</v>
      </c>
      <c r="C410" s="75" t="s">
        <v>565</v>
      </c>
      <c r="D410" s="88">
        <f>现补充信息!C416</f>
        <v>0</v>
      </c>
      <c r="E410" s="66"/>
      <c r="F410" s="86"/>
    </row>
    <row r="411" spans="1:6" s="72" customFormat="1" ht="12" customHeight="1">
      <c r="A411" s="87"/>
      <c r="B411" s="87" t="s">
        <v>110</v>
      </c>
      <c r="C411" s="75" t="s">
        <v>583</v>
      </c>
      <c r="D411" s="88">
        <f>现补充信息!C417</f>
        <v>0</v>
      </c>
      <c r="E411" s="66"/>
      <c r="F411" s="86"/>
    </row>
    <row r="412" spans="1:6" s="72" customFormat="1" ht="12" customHeight="1">
      <c r="A412" s="87"/>
      <c r="B412" s="87" t="s">
        <v>110</v>
      </c>
      <c r="C412" s="75" t="s">
        <v>633</v>
      </c>
      <c r="D412" s="88">
        <f>现补充信息!C418</f>
        <v>0</v>
      </c>
      <c r="E412" s="66"/>
      <c r="F412" s="86"/>
    </row>
    <row r="413" spans="1:6" s="72" customFormat="1" ht="12" customHeight="1">
      <c r="A413" s="87"/>
      <c r="B413" s="87" t="s">
        <v>110</v>
      </c>
      <c r="C413" s="75" t="s">
        <v>582</v>
      </c>
      <c r="D413" s="88">
        <f>现补充信息!C419</f>
        <v>0</v>
      </c>
      <c r="E413" s="66"/>
      <c r="F413" s="86"/>
    </row>
    <row r="414" spans="1:6" s="72" customFormat="1" ht="12" customHeight="1">
      <c r="A414" s="87"/>
      <c r="B414" s="87" t="s">
        <v>113</v>
      </c>
      <c r="C414" s="75" t="s">
        <v>566</v>
      </c>
      <c r="D414" s="88">
        <f>现补充信息!C420</f>
        <v>0</v>
      </c>
      <c r="E414" s="66"/>
      <c r="F414" s="86">
        <f>SUMIF(B408:B414,"加",D408:D414)-SUMIF(B408:B414,"减",D408:D414)-(资产负债表!C59-资产负债表!D59)</f>
        <v>0</v>
      </c>
    </row>
    <row r="415" spans="1:6" s="72" customFormat="1" ht="12" customHeight="1">
      <c r="A415" s="87">
        <v>64</v>
      </c>
      <c r="B415" s="87" t="s">
        <v>110</v>
      </c>
      <c r="C415" s="75" t="s">
        <v>584</v>
      </c>
      <c r="D415" s="88">
        <f>现补充信息!C424</f>
        <v>0</v>
      </c>
      <c r="E415" s="66"/>
      <c r="F415" s="86"/>
    </row>
    <row r="416" spans="1:6" s="72" customFormat="1" ht="12" customHeight="1">
      <c r="A416" s="87"/>
      <c r="B416" s="87" t="s">
        <v>110</v>
      </c>
      <c r="C416" s="75" t="s">
        <v>624</v>
      </c>
      <c r="D416" s="88">
        <f>现补充信息!C425</f>
        <v>0</v>
      </c>
      <c r="E416" s="66"/>
      <c r="F416" s="86"/>
    </row>
    <row r="417" spans="1:6" s="72" customFormat="1" ht="12" customHeight="1">
      <c r="A417" s="87"/>
      <c r="B417" s="87" t="s">
        <v>113</v>
      </c>
      <c r="C417" s="75" t="s">
        <v>625</v>
      </c>
      <c r="D417" s="88">
        <f>现补充信息!C426</f>
        <v>0</v>
      </c>
      <c r="E417" s="66"/>
      <c r="F417" s="86">
        <f>SUMIF(B415:B417,"加",D415:D417)-SUMIF(B415:B417,"减",D415:D417)-(资产负债表!C62-资产负债表!D62)</f>
        <v>0</v>
      </c>
    </row>
    <row r="418" spans="1:6" s="72" customFormat="1" ht="12" customHeight="1">
      <c r="A418" s="87">
        <v>64</v>
      </c>
      <c r="B418" s="87" t="s">
        <v>110</v>
      </c>
      <c r="C418" s="75" t="s">
        <v>553</v>
      </c>
      <c r="D418" s="88">
        <f>现补充信息!C430</f>
        <v>0</v>
      </c>
      <c r="E418" s="66"/>
      <c r="F418" s="86"/>
    </row>
    <row r="419" spans="1:6" s="72" customFormat="1" ht="12" customHeight="1">
      <c r="A419" s="87"/>
      <c r="B419" s="87" t="s">
        <v>113</v>
      </c>
      <c r="C419" s="75" t="s">
        <v>554</v>
      </c>
      <c r="D419" s="88">
        <f>现补充信息!C431</f>
        <v>0</v>
      </c>
      <c r="E419" s="66"/>
      <c r="F419" s="86"/>
    </row>
    <row r="420" spans="1:6" s="72" customFormat="1" ht="12" customHeight="1">
      <c r="A420" s="87"/>
      <c r="B420" s="87" t="s">
        <v>113</v>
      </c>
      <c r="C420" s="75" t="s">
        <v>609</v>
      </c>
      <c r="D420" s="88">
        <f>现补充信息!C432</f>
        <v>0</v>
      </c>
      <c r="E420" s="66"/>
      <c r="F420" s="86"/>
    </row>
    <row r="421" spans="1:6" s="72" customFormat="1" ht="12" customHeight="1">
      <c r="A421" s="87"/>
      <c r="B421" s="87" t="s">
        <v>110</v>
      </c>
      <c r="C421" s="75" t="s">
        <v>585</v>
      </c>
      <c r="D421" s="88">
        <f>现补充信息!C433</f>
        <v>0</v>
      </c>
      <c r="E421" s="66"/>
      <c r="F421" s="86"/>
    </row>
    <row r="422" spans="1:6" s="72" customFormat="1" ht="12" customHeight="1">
      <c r="A422" s="87"/>
      <c r="B422" s="87" t="s">
        <v>110</v>
      </c>
      <c r="C422" s="75" t="s">
        <v>636</v>
      </c>
      <c r="D422" s="88">
        <f>现补充信息!C434</f>
        <v>0</v>
      </c>
      <c r="E422" s="66"/>
      <c r="F422" s="86"/>
    </row>
    <row r="423" spans="1:6" s="72" customFormat="1" ht="12" customHeight="1">
      <c r="A423" s="87"/>
      <c r="B423" s="87" t="s">
        <v>110</v>
      </c>
      <c r="C423" s="75" t="s">
        <v>586</v>
      </c>
      <c r="D423" s="88">
        <f>现补充信息!C435</f>
        <v>0</v>
      </c>
      <c r="E423" s="66"/>
      <c r="F423" s="86"/>
    </row>
    <row r="424" spans="1:6" s="72" customFormat="1" ht="12" customHeight="1">
      <c r="A424" s="87"/>
      <c r="B424" s="87" t="s">
        <v>113</v>
      </c>
      <c r="C424" s="75" t="s">
        <v>610</v>
      </c>
      <c r="D424" s="88">
        <f>现补充信息!C436</f>
        <v>0</v>
      </c>
      <c r="E424" s="66"/>
      <c r="F424" s="86"/>
    </row>
    <row r="425" spans="1:6" s="72" customFormat="1" ht="12" customHeight="1">
      <c r="A425" s="87">
        <v>65</v>
      </c>
      <c r="B425" s="87" t="s">
        <v>110</v>
      </c>
      <c r="C425" s="75" t="s">
        <v>548</v>
      </c>
      <c r="D425" s="88">
        <f>现补充信息!C440</f>
        <v>0</v>
      </c>
      <c r="E425" s="66"/>
      <c r="F425" s="86"/>
    </row>
    <row r="426" spans="1:6" s="72" customFormat="1" ht="12" customHeight="1">
      <c r="A426" s="87"/>
      <c r="B426" s="87" t="s">
        <v>113</v>
      </c>
      <c r="C426" s="75" t="s">
        <v>408</v>
      </c>
      <c r="D426" s="88">
        <f>现补充信息!C441</f>
        <v>0</v>
      </c>
      <c r="E426" s="66"/>
      <c r="F426" s="86"/>
    </row>
    <row r="427" spans="1:6" s="72" customFormat="1" ht="12" customHeight="1">
      <c r="A427" s="87"/>
      <c r="B427" s="87" t="s">
        <v>113</v>
      </c>
      <c r="C427" s="75" t="s">
        <v>528</v>
      </c>
      <c r="D427" s="88">
        <f>现补充信息!C442</f>
        <v>0</v>
      </c>
      <c r="E427" s="66"/>
      <c r="F427" s="86">
        <f>SUMIF(B418:B427,"加",D418:D427)-SUMIF(B418:B427,"减",D418:D427)-(资产负债表!C63-资产负债表!D63)</f>
        <v>0</v>
      </c>
    </row>
    <row r="428" spans="1:6" s="72" customFormat="1" ht="12" customHeight="1">
      <c r="A428" s="87">
        <v>66</v>
      </c>
      <c r="B428" s="87" t="s">
        <v>110</v>
      </c>
      <c r="C428" s="75" t="s">
        <v>235</v>
      </c>
      <c r="D428" s="94">
        <f>资产负债表!C64-资产负债表!D64</f>
        <v>0</v>
      </c>
      <c r="E428" s="66" t="s">
        <v>676</v>
      </c>
      <c r="F428" s="86"/>
    </row>
    <row r="429" spans="1:6" s="72" customFormat="1" ht="12" customHeight="1">
      <c r="A429" s="87">
        <v>67</v>
      </c>
      <c r="B429" s="87" t="s">
        <v>110</v>
      </c>
      <c r="C429" s="75" t="s">
        <v>481</v>
      </c>
      <c r="D429" s="88">
        <f>现补充信息!C446</f>
        <v>0</v>
      </c>
      <c r="E429" s="66"/>
      <c r="F429" s="86"/>
    </row>
    <row r="430" spans="1:6" s="72" customFormat="1" ht="12" customHeight="1">
      <c r="A430" s="87"/>
      <c r="B430" s="87" t="s">
        <v>110</v>
      </c>
      <c r="C430" s="75" t="s">
        <v>275</v>
      </c>
      <c r="D430" s="88">
        <f>现补充信息!C447</f>
        <v>0</v>
      </c>
      <c r="E430" s="66" t="s">
        <v>676</v>
      </c>
      <c r="F430" s="86">
        <f>SUMIF(B429:B430,"加",D429:D430)-SUMIF(B429:B430,"减",D429:D430)-(资产负债表!C65-资产负债表!D65)</f>
        <v>0</v>
      </c>
    </row>
    <row r="431" spans="1:6" s="72" customFormat="1" ht="12" customHeight="1">
      <c r="A431" s="87">
        <v>68</v>
      </c>
      <c r="B431" s="87" t="s">
        <v>110</v>
      </c>
      <c r="C431" s="75" t="s">
        <v>159</v>
      </c>
      <c r="D431" s="88">
        <f>现补充信息!C451</f>
        <v>0</v>
      </c>
      <c r="E431" s="66" t="s">
        <v>676</v>
      </c>
      <c r="F431" s="86"/>
    </row>
    <row r="432" spans="1:6" s="72" customFormat="1" ht="12" customHeight="1">
      <c r="A432" s="87"/>
      <c r="B432" s="87" t="s">
        <v>113</v>
      </c>
      <c r="C432" s="75" t="s">
        <v>161</v>
      </c>
      <c r="D432" s="88">
        <f>现补充信息!C452</f>
        <v>0</v>
      </c>
      <c r="E432" s="66" t="s">
        <v>676</v>
      </c>
      <c r="F432" s="86"/>
    </row>
    <row r="433" spans="1:6" s="72" customFormat="1" ht="12" customHeight="1">
      <c r="A433" s="87"/>
      <c r="B433" s="87" t="s">
        <v>113</v>
      </c>
      <c r="C433" s="75" t="s">
        <v>162</v>
      </c>
      <c r="D433" s="88">
        <f>现补充信息!C453</f>
        <v>0</v>
      </c>
      <c r="E433" s="66" t="s">
        <v>676</v>
      </c>
      <c r="F433" s="86"/>
    </row>
    <row r="434" spans="1:6" s="72" customFormat="1" ht="12" customHeight="1">
      <c r="A434" s="87"/>
      <c r="B434" s="87" t="s">
        <v>113</v>
      </c>
      <c r="C434" s="75" t="s">
        <v>221</v>
      </c>
      <c r="D434" s="88">
        <f>现补充信息!C454</f>
        <v>0</v>
      </c>
      <c r="E434" s="66" t="s">
        <v>676</v>
      </c>
      <c r="F434" s="86"/>
    </row>
    <row r="435" spans="1:6" s="72" customFormat="1" ht="12" customHeight="1">
      <c r="A435" s="87"/>
      <c r="B435" s="87" t="s">
        <v>113</v>
      </c>
      <c r="C435" s="75" t="s">
        <v>276</v>
      </c>
      <c r="D435" s="88">
        <f>现补充信息!C455</f>
        <v>0</v>
      </c>
      <c r="E435" s="66" t="s">
        <v>676</v>
      </c>
      <c r="F435" s="86"/>
    </row>
    <row r="436" spans="1:6" s="72" customFormat="1" ht="12" customHeight="1">
      <c r="A436" s="87"/>
      <c r="B436" s="87" t="s">
        <v>113</v>
      </c>
      <c r="C436" s="75" t="s">
        <v>445</v>
      </c>
      <c r="D436" s="88">
        <f>现补充信息!C456</f>
        <v>0</v>
      </c>
      <c r="E436" s="66" t="s">
        <v>676</v>
      </c>
      <c r="F436" s="86"/>
    </row>
    <row r="437" spans="1:6" s="72" customFormat="1" ht="12" customHeight="1">
      <c r="A437" s="87"/>
      <c r="B437" s="87" t="s">
        <v>113</v>
      </c>
      <c r="C437" s="75" t="s">
        <v>309</v>
      </c>
      <c r="D437" s="88">
        <f>现补充信息!C457</f>
        <v>0</v>
      </c>
      <c r="E437" s="66" t="s">
        <v>676</v>
      </c>
      <c r="F437" s="86">
        <f>SUMIF(B431:B437,"加",D431:D437)-SUMIF(B431:B437,"减",D431:D437)-(资产负债表!C66-资产负债表!D66)</f>
        <v>0</v>
      </c>
    </row>
    <row r="438" spans="1:6" s="72" customFormat="1" ht="12" customHeight="1">
      <c r="A438" s="87">
        <v>69</v>
      </c>
      <c r="B438" s="87" t="s">
        <v>110</v>
      </c>
      <c r="C438" s="75" t="s">
        <v>255</v>
      </c>
      <c r="D438" s="94">
        <f>资产负债表!C67-资产负债表!D67</f>
        <v>0</v>
      </c>
      <c r="E438" s="66"/>
      <c r="F438" s="86"/>
    </row>
    <row r="439" spans="1:6" s="72" customFormat="1" ht="12" customHeight="1">
      <c r="A439" s="87">
        <v>70</v>
      </c>
      <c r="B439" s="87" t="s">
        <v>110</v>
      </c>
      <c r="C439" s="75" t="s">
        <v>138</v>
      </c>
      <c r="D439" s="88">
        <f>现补充信息!C461</f>
        <v>0</v>
      </c>
      <c r="E439" s="66" t="s">
        <v>676</v>
      </c>
      <c r="F439" s="86"/>
    </row>
    <row r="440" spans="1:6" s="72" customFormat="1" ht="12" customHeight="1">
      <c r="A440" s="87"/>
      <c r="B440" s="87" t="s">
        <v>110</v>
      </c>
      <c r="C440" s="75" t="s">
        <v>139</v>
      </c>
      <c r="D440" s="88">
        <f>现补充信息!C462</f>
        <v>0</v>
      </c>
      <c r="E440" s="66" t="s">
        <v>676</v>
      </c>
      <c r="F440" s="86"/>
    </row>
    <row r="441" spans="1:6" s="72" customFormat="1" ht="12" customHeight="1">
      <c r="A441" s="87"/>
      <c r="B441" s="87" t="s">
        <v>110</v>
      </c>
      <c r="C441" s="75" t="s">
        <v>134</v>
      </c>
      <c r="D441" s="88">
        <f>现补充信息!C463</f>
        <v>0</v>
      </c>
      <c r="E441" s="66" t="s">
        <v>676</v>
      </c>
      <c r="F441" s="86"/>
    </row>
    <row r="442" spans="1:6" s="72" customFormat="1" ht="12" customHeight="1">
      <c r="A442" s="87"/>
      <c r="B442" s="87" t="s">
        <v>110</v>
      </c>
      <c r="C442" s="75" t="s">
        <v>306</v>
      </c>
      <c r="D442" s="88">
        <f>现补充信息!C464</f>
        <v>0</v>
      </c>
      <c r="E442" s="66" t="s">
        <v>676</v>
      </c>
      <c r="F442" s="86">
        <f>SUMIF(B439:B442,"加",D439:D442)-SUMIF(B439:B442,"减",D439:D442)-(资产负债表!C68-资产负债表!D68)</f>
        <v>0</v>
      </c>
    </row>
    <row r="443" spans="1:6" s="72" customFormat="1" ht="12" customHeight="1">
      <c r="A443" s="87">
        <v>71</v>
      </c>
      <c r="B443" s="87" t="s">
        <v>110</v>
      </c>
      <c r="C443" s="75" t="s">
        <v>524</v>
      </c>
      <c r="D443" s="88">
        <f>现补充信息!C468</f>
        <v>0</v>
      </c>
      <c r="E443" s="66"/>
      <c r="F443" s="86"/>
    </row>
    <row r="444" spans="1:6" s="72" customFormat="1" ht="12" customHeight="1">
      <c r="A444" s="87"/>
      <c r="B444" s="87" t="s">
        <v>110</v>
      </c>
      <c r="C444" s="75" t="s">
        <v>220</v>
      </c>
      <c r="D444" s="88">
        <f>现补充信息!C469</f>
        <v>0</v>
      </c>
      <c r="E444" s="66"/>
      <c r="F444" s="86"/>
    </row>
    <row r="445" spans="1:6" s="72" customFormat="1" ht="12" customHeight="1">
      <c r="A445" s="87"/>
      <c r="B445" s="87" t="s">
        <v>110</v>
      </c>
      <c r="C445" s="75" t="s">
        <v>487</v>
      </c>
      <c r="D445" s="88">
        <f>现补充信息!C470</f>
        <v>0</v>
      </c>
      <c r="E445" s="66"/>
      <c r="F445" s="86"/>
    </row>
    <row r="446" spans="1:6" s="72" customFormat="1" ht="12" customHeight="1">
      <c r="A446" s="87"/>
      <c r="B446" s="87" t="s">
        <v>110</v>
      </c>
      <c r="C446" s="75" t="s">
        <v>503</v>
      </c>
      <c r="D446" s="88">
        <f>现补充信息!C471</f>
        <v>0</v>
      </c>
      <c r="E446" s="66"/>
      <c r="F446" s="86"/>
    </row>
    <row r="447" spans="1:6" s="72" customFormat="1" ht="12" customHeight="1">
      <c r="A447" s="87"/>
      <c r="B447" s="87" t="s">
        <v>110</v>
      </c>
      <c r="C447" s="75" t="s">
        <v>525</v>
      </c>
      <c r="D447" s="88">
        <f>现补充信息!C472</f>
        <v>0</v>
      </c>
      <c r="E447" s="66"/>
      <c r="F447" s="86"/>
    </row>
    <row r="448" spans="1:6" s="72" customFormat="1" ht="12" customHeight="1">
      <c r="A448" s="87"/>
      <c r="B448" s="87" t="s">
        <v>113</v>
      </c>
      <c r="C448" s="75" t="s">
        <v>590</v>
      </c>
      <c r="D448" s="88">
        <f>现补充信息!C473</f>
        <v>0</v>
      </c>
      <c r="E448" s="66"/>
      <c r="F448" s="86">
        <f>SUMIF(B443:B448,"加",D443:D448)-SUMIF(B443:B448,"减",D443:D448)-(资产负债表!C72-资产负债表!D72)</f>
        <v>0</v>
      </c>
    </row>
    <row r="449" spans="1:6" s="72" customFormat="1" ht="12" customHeight="1">
      <c r="A449" s="87">
        <v>72</v>
      </c>
      <c r="B449" s="87" t="s">
        <v>110</v>
      </c>
      <c r="C449" s="75" t="s">
        <v>532</v>
      </c>
      <c r="D449" s="88">
        <f>现补充信息!C477</f>
        <v>0</v>
      </c>
      <c r="E449" s="66"/>
      <c r="F449" s="86"/>
    </row>
    <row r="450" spans="1:6" s="72" customFormat="1" ht="12" customHeight="1">
      <c r="A450" s="87"/>
      <c r="B450" s="87" t="s">
        <v>113</v>
      </c>
      <c r="C450" s="75" t="s">
        <v>597</v>
      </c>
      <c r="D450" s="88">
        <f>现补充信息!C478</f>
        <v>0</v>
      </c>
      <c r="E450" s="66"/>
      <c r="F450" s="86">
        <f>SUMIF(B449:B450,"加",D449:D450)-SUMIF(B449:B450,"减",D449:D450)-(资产负债表!C73-资产负债表!D73)</f>
        <v>0</v>
      </c>
    </row>
    <row r="451" spans="1:6" s="72" customFormat="1" ht="12" customHeight="1">
      <c r="A451" s="87">
        <v>73</v>
      </c>
      <c r="B451" s="87" t="s">
        <v>110</v>
      </c>
      <c r="C451" s="75" t="s">
        <v>526</v>
      </c>
      <c r="D451" s="88">
        <f>现补充信息!C482</f>
        <v>0</v>
      </c>
      <c r="E451" s="66"/>
      <c r="F451" s="86"/>
    </row>
    <row r="452" spans="1:6" s="72" customFormat="1" ht="12" customHeight="1">
      <c r="A452" s="87"/>
      <c r="B452" s="87" t="s">
        <v>110</v>
      </c>
      <c r="C452" s="75" t="s">
        <v>214</v>
      </c>
      <c r="D452" s="88">
        <f>现补充信息!C483</f>
        <v>0</v>
      </c>
      <c r="E452" s="66"/>
      <c r="F452" s="86"/>
    </row>
    <row r="453" spans="1:6" s="72" customFormat="1" ht="12" customHeight="1">
      <c r="A453" s="87"/>
      <c r="B453" s="87" t="s">
        <v>110</v>
      </c>
      <c r="C453" s="75" t="s">
        <v>488</v>
      </c>
      <c r="D453" s="88">
        <f>现补充信息!C484</f>
        <v>0</v>
      </c>
      <c r="E453" s="66"/>
      <c r="F453" s="86"/>
    </row>
    <row r="454" spans="1:6" s="72" customFormat="1" ht="12" customHeight="1">
      <c r="A454" s="87"/>
      <c r="B454" s="87" t="s">
        <v>110</v>
      </c>
      <c r="C454" s="75" t="s">
        <v>502</v>
      </c>
      <c r="D454" s="88">
        <f>现补充信息!C485</f>
        <v>0</v>
      </c>
      <c r="E454" s="66"/>
      <c r="F454" s="86"/>
    </row>
    <row r="455" spans="1:6" s="72" customFormat="1" ht="12" customHeight="1">
      <c r="A455" s="87"/>
      <c r="B455" s="87" t="s">
        <v>110</v>
      </c>
      <c r="C455" s="75" t="s">
        <v>504</v>
      </c>
      <c r="D455" s="88">
        <f>现补充信息!C486</f>
        <v>0</v>
      </c>
      <c r="E455" s="66"/>
      <c r="F455" s="86"/>
    </row>
    <row r="456" spans="1:6" s="72" customFormat="1" ht="12" customHeight="1">
      <c r="A456" s="87"/>
      <c r="B456" s="87" t="s">
        <v>110</v>
      </c>
      <c r="C456" s="75" t="s">
        <v>317</v>
      </c>
      <c r="D456" s="88">
        <f>现补充信息!C487</f>
        <v>0</v>
      </c>
      <c r="E456" s="66"/>
      <c r="F456" s="86"/>
    </row>
    <row r="457" spans="1:6" s="72" customFormat="1" ht="12" customHeight="1">
      <c r="A457" s="87"/>
      <c r="B457" s="87" t="s">
        <v>110</v>
      </c>
      <c r="C457" s="75" t="s">
        <v>527</v>
      </c>
      <c r="D457" s="88">
        <f>现补充信息!C488</f>
        <v>0</v>
      </c>
      <c r="E457" s="66"/>
      <c r="F457" s="86"/>
    </row>
    <row r="458" spans="1:6" s="72" customFormat="1" ht="12" customHeight="1">
      <c r="A458" s="87"/>
      <c r="B458" s="87" t="s">
        <v>110</v>
      </c>
      <c r="C458" s="75" t="s">
        <v>236</v>
      </c>
      <c r="D458" s="88">
        <f>现补充信息!C489</f>
        <v>0</v>
      </c>
      <c r="E458" s="66" t="s">
        <v>668</v>
      </c>
      <c r="F458" s="86"/>
    </row>
    <row r="459" spans="1:6" s="72" customFormat="1" ht="12" customHeight="1">
      <c r="A459" s="87"/>
      <c r="B459" s="87" t="s">
        <v>110</v>
      </c>
      <c r="C459" s="75" t="s">
        <v>508</v>
      </c>
      <c r="D459" s="88">
        <f>现补充信息!C490</f>
        <v>0</v>
      </c>
      <c r="E459" s="66"/>
      <c r="F459" s="86"/>
    </row>
    <row r="460" spans="1:6" s="72" customFormat="1" ht="12" customHeight="1">
      <c r="A460" s="87"/>
      <c r="B460" s="87" t="s">
        <v>110</v>
      </c>
      <c r="C460" s="75" t="s">
        <v>550</v>
      </c>
      <c r="D460" s="88">
        <f>现补充信息!C491</f>
        <v>0</v>
      </c>
      <c r="E460" s="66"/>
      <c r="F460" s="86"/>
    </row>
    <row r="461" spans="1:6" s="72" customFormat="1" ht="12" customHeight="1">
      <c r="A461" s="87"/>
      <c r="B461" s="87" t="s">
        <v>110</v>
      </c>
      <c r="C461" s="75" t="s">
        <v>215</v>
      </c>
      <c r="D461" s="88">
        <f>现补充信息!C492</f>
        <v>0</v>
      </c>
      <c r="E461" s="66"/>
      <c r="F461" s="86"/>
    </row>
    <row r="462" spans="1:6" s="72" customFormat="1" ht="12" customHeight="1">
      <c r="A462" s="87"/>
      <c r="B462" s="87" t="s">
        <v>110</v>
      </c>
      <c r="C462" s="75" t="s">
        <v>482</v>
      </c>
      <c r="D462" s="88">
        <f>现补充信息!C493</f>
        <v>0</v>
      </c>
      <c r="E462" s="66"/>
      <c r="F462" s="86"/>
    </row>
    <row r="463" spans="1:6" s="72" customFormat="1" ht="12" customHeight="1">
      <c r="A463" s="87"/>
      <c r="B463" s="87" t="s">
        <v>110</v>
      </c>
      <c r="C463" s="75" t="s">
        <v>507</v>
      </c>
      <c r="D463" s="88">
        <f>现补充信息!C494</f>
        <v>0</v>
      </c>
      <c r="E463" s="66"/>
      <c r="F463" s="86"/>
    </row>
    <row r="464" spans="1:6" s="72" customFormat="1" ht="12" customHeight="1">
      <c r="A464" s="87"/>
      <c r="B464" s="87" t="s">
        <v>110</v>
      </c>
      <c r="C464" s="75" t="s">
        <v>216</v>
      </c>
      <c r="D464" s="88">
        <f>现补充信息!C495</f>
        <v>0</v>
      </c>
      <c r="E464" s="66" t="s">
        <v>676</v>
      </c>
      <c r="F464" s="86"/>
    </row>
    <row r="465" spans="1:6" s="72" customFormat="1" ht="12" customHeight="1">
      <c r="A465" s="87"/>
      <c r="B465" s="87" t="s">
        <v>110</v>
      </c>
      <c r="C465" s="75" t="s">
        <v>601</v>
      </c>
      <c r="D465" s="88">
        <f>现补充信息!C496</f>
        <v>0</v>
      </c>
      <c r="E465" s="66"/>
      <c r="F465" s="86"/>
    </row>
    <row r="466" spans="1:6" s="72" customFormat="1" ht="12" customHeight="1">
      <c r="A466" s="87"/>
      <c r="B466" s="87" t="s">
        <v>110</v>
      </c>
      <c r="C466" s="75" t="s">
        <v>303</v>
      </c>
      <c r="D466" s="88">
        <f>现补充信息!C497</f>
        <v>0</v>
      </c>
      <c r="E466" s="66" t="s">
        <v>676</v>
      </c>
      <c r="F466" s="86"/>
    </row>
    <row r="467" spans="1:6" s="72" customFormat="1" ht="12" customHeight="1">
      <c r="A467" s="87"/>
      <c r="B467" s="87" t="s">
        <v>113</v>
      </c>
      <c r="C467" s="75" t="s">
        <v>529</v>
      </c>
      <c r="D467" s="88">
        <f>现补充信息!C498</f>
        <v>0</v>
      </c>
      <c r="E467" s="66"/>
      <c r="F467" s="86"/>
    </row>
    <row r="468" spans="1:6" s="72" customFormat="1" ht="12" customHeight="1">
      <c r="A468" s="87"/>
      <c r="B468" s="87" t="s">
        <v>113</v>
      </c>
      <c r="C468" s="75" t="s">
        <v>595</v>
      </c>
      <c r="D468" s="88">
        <f>现补充信息!C499</f>
        <v>0</v>
      </c>
      <c r="E468" s="66"/>
      <c r="F468" s="86"/>
    </row>
    <row r="469" spans="1:6" s="72" customFormat="1" ht="12" customHeight="1">
      <c r="A469" s="87"/>
      <c r="B469" s="87" t="s">
        <v>113</v>
      </c>
      <c r="C469" s="75" t="s">
        <v>324</v>
      </c>
      <c r="D469" s="88">
        <f>现补充信息!C500</f>
        <v>0</v>
      </c>
      <c r="E469" s="66"/>
      <c r="F469" s="86"/>
    </row>
    <row r="470" spans="1:6" s="72" customFormat="1" ht="12" customHeight="1">
      <c r="A470" s="87"/>
      <c r="B470" s="87" t="s">
        <v>113</v>
      </c>
      <c r="C470" s="75" t="s">
        <v>608</v>
      </c>
      <c r="D470" s="88">
        <f>现补充信息!C501</f>
        <v>0</v>
      </c>
      <c r="E470" s="66"/>
      <c r="F470" s="86">
        <f>SUMIF(B451:B470,"加",D451:D470)-SUMIF(B451:B470,"减",D451:D470)-(资产负债表!C76-资产负债表!D76)</f>
        <v>0</v>
      </c>
    </row>
    <row r="471" spans="1:6" s="72" customFormat="1" ht="12" customHeight="1">
      <c r="A471" s="87">
        <v>74</v>
      </c>
      <c r="B471" s="87" t="s">
        <v>113</v>
      </c>
      <c r="C471" s="75" t="s">
        <v>592</v>
      </c>
      <c r="D471" s="88">
        <f>现补充信息!C505</f>
        <v>0</v>
      </c>
      <c r="E471" s="66"/>
      <c r="F471" s="86"/>
    </row>
    <row r="472" spans="1:6" s="72" customFormat="1" ht="12" customHeight="1">
      <c r="A472" s="87"/>
      <c r="B472" s="87" t="s">
        <v>110</v>
      </c>
      <c r="C472" s="75" t="s">
        <v>594</v>
      </c>
      <c r="D472" s="88">
        <f>现补充信息!C506</f>
        <v>0</v>
      </c>
      <c r="E472" s="66"/>
      <c r="F472" s="86">
        <f>SUMIF(B471:B472,"加",D471:D472)-SUMIF(B471:B472,"减",D471:D472)+(资产负债表!C77-资产负债表!D77)</f>
        <v>0</v>
      </c>
    </row>
    <row r="473" spans="1:6" s="72" customFormat="1" ht="12" customHeight="1">
      <c r="A473" s="87">
        <v>75</v>
      </c>
      <c r="B473" s="87" t="s">
        <v>110</v>
      </c>
      <c r="C473" s="75" t="s">
        <v>238</v>
      </c>
      <c r="D473" s="88">
        <f>现补充信息!C510</f>
        <v>0</v>
      </c>
      <c r="E473" s="66"/>
      <c r="F473" s="86"/>
    </row>
    <row r="474" spans="1:6" s="72" customFormat="1" ht="12" customHeight="1">
      <c r="A474" s="87"/>
      <c r="B474" s="87" t="s">
        <v>110</v>
      </c>
      <c r="C474" s="75" t="s">
        <v>319</v>
      </c>
      <c r="D474" s="88">
        <f>现补充信息!C511</f>
        <v>0</v>
      </c>
      <c r="E474" s="66"/>
      <c r="F474" s="86"/>
    </row>
    <row r="475" spans="1:6" s="72" customFormat="1" ht="12" customHeight="1">
      <c r="A475" s="87"/>
      <c r="B475" s="87" t="s">
        <v>110</v>
      </c>
      <c r="C475" s="75" t="s">
        <v>345</v>
      </c>
      <c r="D475" s="88">
        <f>现补充信息!C512</f>
        <v>0</v>
      </c>
      <c r="E475" s="66"/>
      <c r="F475" s="86"/>
    </row>
    <row r="476" spans="1:6" s="72" customFormat="1" ht="12" customHeight="1">
      <c r="A476" s="87"/>
      <c r="B476" s="87" t="s">
        <v>110</v>
      </c>
      <c r="C476" s="75" t="s">
        <v>364</v>
      </c>
      <c r="D476" s="88">
        <f>现补充信息!C513</f>
        <v>0</v>
      </c>
      <c r="E476" s="66"/>
      <c r="F476" s="86"/>
    </row>
    <row r="477" spans="1:6" s="72" customFormat="1" ht="12" customHeight="1">
      <c r="A477" s="87"/>
      <c r="B477" s="87" t="s">
        <v>110</v>
      </c>
      <c r="C477" s="75" t="s">
        <v>320</v>
      </c>
      <c r="D477" s="88">
        <f>现补充信息!C514</f>
        <v>0</v>
      </c>
      <c r="E477" s="66"/>
      <c r="F477" s="86"/>
    </row>
    <row r="478" spans="1:6" s="72" customFormat="1" ht="12" customHeight="1">
      <c r="A478" s="87"/>
      <c r="B478" s="87" t="s">
        <v>110</v>
      </c>
      <c r="C478" s="75" t="s">
        <v>338</v>
      </c>
      <c r="D478" s="88">
        <f>现补充信息!C515</f>
        <v>0</v>
      </c>
      <c r="E478" s="66"/>
      <c r="F478" s="86"/>
    </row>
    <row r="479" spans="1:6" s="72" customFormat="1" ht="12" customHeight="1">
      <c r="A479" s="87"/>
      <c r="B479" s="87" t="s">
        <v>110</v>
      </c>
      <c r="C479" s="75" t="s">
        <v>339</v>
      </c>
      <c r="D479" s="88">
        <f>现补充信息!C516</f>
        <v>0</v>
      </c>
      <c r="E479" s="66"/>
      <c r="F479" s="86"/>
    </row>
    <row r="480" spans="1:6" s="72" customFormat="1" ht="12" customHeight="1">
      <c r="A480" s="87"/>
      <c r="B480" s="87" t="s">
        <v>110</v>
      </c>
      <c r="C480" s="75" t="s">
        <v>340</v>
      </c>
      <c r="D480" s="88">
        <f>现补充信息!C517</f>
        <v>0</v>
      </c>
      <c r="E480" s="66"/>
      <c r="F480" s="86"/>
    </row>
    <row r="481" spans="1:6" s="72" customFormat="1" ht="12" customHeight="1">
      <c r="A481" s="87"/>
      <c r="B481" s="87" t="s">
        <v>110</v>
      </c>
      <c r="C481" s="75" t="s">
        <v>363</v>
      </c>
      <c r="D481" s="88">
        <f>现补充信息!C518</f>
        <v>0</v>
      </c>
      <c r="E481" s="66"/>
      <c r="F481" s="86"/>
    </row>
    <row r="482" spans="1:6" s="72" customFormat="1" ht="12" customHeight="1">
      <c r="A482" s="87"/>
      <c r="B482" s="87" t="s">
        <v>110</v>
      </c>
      <c r="C482" s="75" t="s">
        <v>393</v>
      </c>
      <c r="D482" s="88">
        <f>现补充信息!C519</f>
        <v>0</v>
      </c>
      <c r="E482" s="66"/>
      <c r="F482" s="86"/>
    </row>
    <row r="483" spans="1:6" s="72" customFormat="1" ht="12" customHeight="1">
      <c r="A483" s="87"/>
      <c r="B483" s="87" t="s">
        <v>113</v>
      </c>
      <c r="C483" s="75" t="s">
        <v>256</v>
      </c>
      <c r="D483" s="88">
        <f>现补充信息!C520</f>
        <v>0</v>
      </c>
      <c r="E483" s="66"/>
      <c r="F483" s="86">
        <f>SUMIF(B473:B483,"加",D473:D483)-SUMIF(B473:B483,"减",D473:D483)-(资产负债表!C78-资产负债表!D78)</f>
        <v>0</v>
      </c>
    </row>
    <row r="484" spans="1:6" s="72" customFormat="1" ht="12" customHeight="1">
      <c r="A484" s="87">
        <v>76</v>
      </c>
      <c r="B484" s="87" t="s">
        <v>110</v>
      </c>
      <c r="C484" s="75" t="s">
        <v>218</v>
      </c>
      <c r="D484" s="88">
        <f>现补充信息!C524</f>
        <v>0</v>
      </c>
      <c r="E484" s="66" t="s">
        <v>668</v>
      </c>
      <c r="F484" s="86"/>
    </row>
    <row r="485" spans="1:6" s="72" customFormat="1" ht="12" customHeight="1">
      <c r="A485" s="87"/>
      <c r="B485" s="87" t="s">
        <v>113</v>
      </c>
      <c r="C485" s="75" t="s">
        <v>219</v>
      </c>
      <c r="D485" s="88">
        <f>现补充信息!C525</f>
        <v>0</v>
      </c>
      <c r="E485" s="66" t="s">
        <v>668</v>
      </c>
      <c r="F485" s="86"/>
    </row>
    <row r="486" spans="1:6" s="72" customFormat="1" ht="12" customHeight="1">
      <c r="A486" s="87"/>
      <c r="B486" s="87" t="s">
        <v>113</v>
      </c>
      <c r="C486" s="75" t="s">
        <v>405</v>
      </c>
      <c r="D486" s="88">
        <f>现补充信息!C526</f>
        <v>0</v>
      </c>
      <c r="E486" s="66"/>
      <c r="F486" s="86">
        <f>SUMIF(B484:B486,"加",D484:D486)-SUMIF(B484:B486,"减",D484:D486)-(资产负债表!C79-资产负债表!D79)</f>
        <v>0</v>
      </c>
    </row>
    <row r="487" spans="1:6" s="72" customFormat="1" ht="12" customHeight="1">
      <c r="A487" s="87">
        <v>77</v>
      </c>
      <c r="B487" s="87" t="s">
        <v>110</v>
      </c>
      <c r="C487" s="75" t="s">
        <v>533</v>
      </c>
      <c r="D487" s="88">
        <f>现补充信息!C530</f>
        <v>0</v>
      </c>
      <c r="E487" s="66"/>
      <c r="F487" s="86"/>
    </row>
    <row r="488" spans="1:6" s="72" customFormat="1" ht="12" customHeight="1">
      <c r="A488" s="87"/>
      <c r="B488" s="87" t="s">
        <v>113</v>
      </c>
      <c r="C488" s="75" t="s">
        <v>596</v>
      </c>
      <c r="D488" s="88">
        <f>现补充信息!C531</f>
        <v>0</v>
      </c>
      <c r="E488" s="66"/>
      <c r="F488" s="86"/>
    </row>
    <row r="489" spans="1:6" s="72" customFormat="1" ht="12" customHeight="1">
      <c r="A489" s="87"/>
      <c r="B489" s="87" t="s">
        <v>113</v>
      </c>
      <c r="C489" s="75" t="s">
        <v>505</v>
      </c>
      <c r="D489" s="88">
        <f>现补充信息!C532</f>
        <v>0</v>
      </c>
      <c r="E489" s="66"/>
      <c r="F489" s="86"/>
    </row>
    <row r="490" spans="1:6" s="72" customFormat="1" ht="12" customHeight="1">
      <c r="A490" s="87"/>
      <c r="B490" s="87" t="s">
        <v>113</v>
      </c>
      <c r="C490" s="75" t="s">
        <v>530</v>
      </c>
      <c r="D490" s="88">
        <f>现补充信息!C533</f>
        <v>0</v>
      </c>
      <c r="E490" s="66"/>
      <c r="F490" s="86"/>
    </row>
    <row r="491" spans="1:6" s="72" customFormat="1" ht="12" customHeight="1">
      <c r="A491" s="87"/>
      <c r="B491" s="87" t="s">
        <v>113</v>
      </c>
      <c r="C491" s="75" t="s">
        <v>535</v>
      </c>
      <c r="D491" s="88">
        <f>现补充信息!C534</f>
        <v>0</v>
      </c>
      <c r="E491" s="66"/>
      <c r="F491" s="86">
        <f>SUMIF(B487:B491,"加",D487:D491)-SUMIF(B487:B491,"减",D487:D491)-(资产负债表!C80-资产负债表!D80)</f>
        <v>0</v>
      </c>
    </row>
    <row r="492" spans="1:6" ht="12" customHeight="1">
      <c r="A492" s="89"/>
      <c r="B492" s="89"/>
      <c r="C492" s="69" t="s">
        <v>678</v>
      </c>
      <c r="D492" s="90">
        <f>SUMIF($B324:$B491,"加",D324:D491)-SUMIF($B324:$B491,"减",D324:D491)</f>
        <v>0</v>
      </c>
      <c r="E492" s="91"/>
      <c r="F492" s="86"/>
    </row>
    <row r="493" spans="1:6" ht="12" customHeight="1">
      <c r="A493" s="89"/>
      <c r="B493" s="89"/>
      <c r="C493" s="69" t="s">
        <v>679</v>
      </c>
      <c r="D493" s="92">
        <f>(资产负债表!C83-资产负债表!D83)-(资产负债表!C81-资产负债表!D81)-D492</f>
        <v>0</v>
      </c>
      <c r="E493" s="91"/>
      <c r="F493" s="86"/>
    </row>
  </sheetData>
  <mergeCells count="1">
    <mergeCell ref="A1:F1"/>
  </mergeCells>
  <phoneticPr fontId="5" type="noConversion"/>
  <dataValidations count="1">
    <dataValidation type="list" allowBlank="1" showInputMessage="1" showErrorMessage="1"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83 IX65583 ST65583 ACP65583 AML65583 AWH65583 BGD65583 BPZ65583 BZV65583 CJR65583 CTN65583 DDJ65583 DNF65583 DXB65583 EGX65583 EQT65583 FAP65583 FKL65583 FUH65583 GED65583 GNZ65583 GXV65583 HHR65583 HRN65583 IBJ65583 ILF65583 IVB65583 JEX65583 JOT65583 JYP65583 KIL65583 KSH65583 LCD65583 LLZ65583 LVV65583 MFR65583 MPN65583 MZJ65583 NJF65583 NTB65583 OCX65583 OMT65583 OWP65583 PGL65583 PQH65583 QAD65583 QJZ65583 QTV65583 RDR65583 RNN65583 RXJ65583 SHF65583 SRB65583 TAX65583 TKT65583 TUP65583 UEL65583 UOH65583 UYD65583 VHZ65583 VRV65583 WBR65583 WLN65583 WVJ65583 B131119 IX131119 ST131119 ACP131119 AML131119 AWH131119 BGD131119 BPZ131119 BZV131119 CJR131119 CTN131119 DDJ131119 DNF131119 DXB131119 EGX131119 EQT131119 FAP131119 FKL131119 FUH131119 GED131119 GNZ131119 GXV131119 HHR131119 HRN131119 IBJ131119 ILF131119 IVB131119 JEX131119 JOT131119 JYP131119 KIL131119 KSH131119 LCD131119 LLZ131119 LVV131119 MFR131119 MPN131119 MZJ131119 NJF131119 NTB131119 OCX131119 OMT131119 OWP131119 PGL131119 PQH131119 QAD131119 QJZ131119 QTV131119 RDR131119 RNN131119 RXJ131119 SHF131119 SRB131119 TAX131119 TKT131119 TUP131119 UEL131119 UOH131119 UYD131119 VHZ131119 VRV131119 WBR131119 WLN131119 WVJ131119 B196655 IX196655 ST196655 ACP196655 AML196655 AWH196655 BGD196655 BPZ196655 BZV196655 CJR196655 CTN196655 DDJ196655 DNF196655 DXB196655 EGX196655 EQT196655 FAP196655 FKL196655 FUH196655 GED196655 GNZ196655 GXV196655 HHR196655 HRN196655 IBJ196655 ILF196655 IVB196655 JEX196655 JOT196655 JYP196655 KIL196655 KSH196655 LCD196655 LLZ196655 LVV196655 MFR196655 MPN196655 MZJ196655 NJF196655 NTB196655 OCX196655 OMT196655 OWP196655 PGL196655 PQH196655 QAD196655 QJZ196655 QTV196655 RDR196655 RNN196655 RXJ196655 SHF196655 SRB196655 TAX196655 TKT196655 TUP196655 UEL196655 UOH196655 UYD196655 VHZ196655 VRV196655 WBR196655 WLN196655 WVJ196655 B262191 IX262191 ST262191 ACP262191 AML262191 AWH262191 BGD262191 BPZ262191 BZV262191 CJR262191 CTN262191 DDJ262191 DNF262191 DXB262191 EGX262191 EQT262191 FAP262191 FKL262191 FUH262191 GED262191 GNZ262191 GXV262191 HHR262191 HRN262191 IBJ262191 ILF262191 IVB262191 JEX262191 JOT262191 JYP262191 KIL262191 KSH262191 LCD262191 LLZ262191 LVV262191 MFR262191 MPN262191 MZJ262191 NJF262191 NTB262191 OCX262191 OMT262191 OWP262191 PGL262191 PQH262191 QAD262191 QJZ262191 QTV262191 RDR262191 RNN262191 RXJ262191 SHF262191 SRB262191 TAX262191 TKT262191 TUP262191 UEL262191 UOH262191 UYD262191 VHZ262191 VRV262191 WBR262191 WLN262191 WVJ262191 B327727 IX327727 ST327727 ACP327727 AML327727 AWH327727 BGD327727 BPZ327727 BZV327727 CJR327727 CTN327727 DDJ327727 DNF327727 DXB327727 EGX327727 EQT327727 FAP327727 FKL327727 FUH327727 GED327727 GNZ327727 GXV327727 HHR327727 HRN327727 IBJ327727 ILF327727 IVB327727 JEX327727 JOT327727 JYP327727 KIL327727 KSH327727 LCD327727 LLZ327727 LVV327727 MFR327727 MPN327727 MZJ327727 NJF327727 NTB327727 OCX327727 OMT327727 OWP327727 PGL327727 PQH327727 QAD327727 QJZ327727 QTV327727 RDR327727 RNN327727 RXJ327727 SHF327727 SRB327727 TAX327727 TKT327727 TUP327727 UEL327727 UOH327727 UYD327727 VHZ327727 VRV327727 WBR327727 WLN327727 WVJ327727 B393263 IX393263 ST393263 ACP393263 AML393263 AWH393263 BGD393263 BPZ393263 BZV393263 CJR393263 CTN393263 DDJ393263 DNF393263 DXB393263 EGX393263 EQT393263 FAP393263 FKL393263 FUH393263 GED393263 GNZ393263 GXV393263 HHR393263 HRN393263 IBJ393263 ILF393263 IVB393263 JEX393263 JOT393263 JYP393263 KIL393263 KSH393263 LCD393263 LLZ393263 LVV393263 MFR393263 MPN393263 MZJ393263 NJF393263 NTB393263 OCX393263 OMT393263 OWP393263 PGL393263 PQH393263 QAD393263 QJZ393263 QTV393263 RDR393263 RNN393263 RXJ393263 SHF393263 SRB393263 TAX393263 TKT393263 TUP393263 UEL393263 UOH393263 UYD393263 VHZ393263 VRV393263 WBR393263 WLN393263 WVJ393263 B458799 IX458799 ST458799 ACP458799 AML458799 AWH458799 BGD458799 BPZ458799 BZV458799 CJR458799 CTN458799 DDJ458799 DNF458799 DXB458799 EGX458799 EQT458799 FAP458799 FKL458799 FUH458799 GED458799 GNZ458799 GXV458799 HHR458799 HRN458799 IBJ458799 ILF458799 IVB458799 JEX458799 JOT458799 JYP458799 KIL458799 KSH458799 LCD458799 LLZ458799 LVV458799 MFR458799 MPN458799 MZJ458799 NJF458799 NTB458799 OCX458799 OMT458799 OWP458799 PGL458799 PQH458799 QAD458799 QJZ458799 QTV458799 RDR458799 RNN458799 RXJ458799 SHF458799 SRB458799 TAX458799 TKT458799 TUP458799 UEL458799 UOH458799 UYD458799 VHZ458799 VRV458799 WBR458799 WLN458799 WVJ458799 B524335 IX524335 ST524335 ACP524335 AML524335 AWH524335 BGD524335 BPZ524335 BZV524335 CJR524335 CTN524335 DDJ524335 DNF524335 DXB524335 EGX524335 EQT524335 FAP524335 FKL524335 FUH524335 GED524335 GNZ524335 GXV524335 HHR524335 HRN524335 IBJ524335 ILF524335 IVB524335 JEX524335 JOT524335 JYP524335 KIL524335 KSH524335 LCD524335 LLZ524335 LVV524335 MFR524335 MPN524335 MZJ524335 NJF524335 NTB524335 OCX524335 OMT524335 OWP524335 PGL524335 PQH524335 QAD524335 QJZ524335 QTV524335 RDR524335 RNN524335 RXJ524335 SHF524335 SRB524335 TAX524335 TKT524335 TUP524335 UEL524335 UOH524335 UYD524335 VHZ524335 VRV524335 WBR524335 WLN524335 WVJ524335 B589871 IX589871 ST589871 ACP589871 AML589871 AWH589871 BGD589871 BPZ589871 BZV589871 CJR589871 CTN589871 DDJ589871 DNF589871 DXB589871 EGX589871 EQT589871 FAP589871 FKL589871 FUH589871 GED589871 GNZ589871 GXV589871 HHR589871 HRN589871 IBJ589871 ILF589871 IVB589871 JEX589871 JOT589871 JYP589871 KIL589871 KSH589871 LCD589871 LLZ589871 LVV589871 MFR589871 MPN589871 MZJ589871 NJF589871 NTB589871 OCX589871 OMT589871 OWP589871 PGL589871 PQH589871 QAD589871 QJZ589871 QTV589871 RDR589871 RNN589871 RXJ589871 SHF589871 SRB589871 TAX589871 TKT589871 TUP589871 UEL589871 UOH589871 UYD589871 VHZ589871 VRV589871 WBR589871 WLN589871 WVJ589871 B655407 IX655407 ST655407 ACP655407 AML655407 AWH655407 BGD655407 BPZ655407 BZV655407 CJR655407 CTN655407 DDJ655407 DNF655407 DXB655407 EGX655407 EQT655407 FAP655407 FKL655407 FUH655407 GED655407 GNZ655407 GXV655407 HHR655407 HRN655407 IBJ655407 ILF655407 IVB655407 JEX655407 JOT655407 JYP655407 KIL655407 KSH655407 LCD655407 LLZ655407 LVV655407 MFR655407 MPN655407 MZJ655407 NJF655407 NTB655407 OCX655407 OMT655407 OWP655407 PGL655407 PQH655407 QAD655407 QJZ655407 QTV655407 RDR655407 RNN655407 RXJ655407 SHF655407 SRB655407 TAX655407 TKT655407 TUP655407 UEL655407 UOH655407 UYD655407 VHZ655407 VRV655407 WBR655407 WLN655407 WVJ655407 B720943 IX720943 ST720943 ACP720943 AML720943 AWH720943 BGD720943 BPZ720943 BZV720943 CJR720943 CTN720943 DDJ720943 DNF720943 DXB720943 EGX720943 EQT720943 FAP720943 FKL720943 FUH720943 GED720943 GNZ720943 GXV720943 HHR720943 HRN720943 IBJ720943 ILF720943 IVB720943 JEX720943 JOT720943 JYP720943 KIL720943 KSH720943 LCD720943 LLZ720943 LVV720943 MFR720943 MPN720943 MZJ720943 NJF720943 NTB720943 OCX720943 OMT720943 OWP720943 PGL720943 PQH720943 QAD720943 QJZ720943 QTV720943 RDR720943 RNN720943 RXJ720943 SHF720943 SRB720943 TAX720943 TKT720943 TUP720943 UEL720943 UOH720943 UYD720943 VHZ720943 VRV720943 WBR720943 WLN720943 WVJ720943 B786479 IX786479 ST786479 ACP786479 AML786479 AWH786479 BGD786479 BPZ786479 BZV786479 CJR786479 CTN786479 DDJ786479 DNF786479 DXB786479 EGX786479 EQT786479 FAP786479 FKL786479 FUH786479 GED786479 GNZ786479 GXV786479 HHR786479 HRN786479 IBJ786479 ILF786479 IVB786479 JEX786479 JOT786479 JYP786479 KIL786479 KSH786479 LCD786479 LLZ786479 LVV786479 MFR786479 MPN786479 MZJ786479 NJF786479 NTB786479 OCX786479 OMT786479 OWP786479 PGL786479 PQH786479 QAD786479 QJZ786479 QTV786479 RDR786479 RNN786479 RXJ786479 SHF786479 SRB786479 TAX786479 TKT786479 TUP786479 UEL786479 UOH786479 UYD786479 VHZ786479 VRV786479 WBR786479 WLN786479 WVJ786479 B852015 IX852015 ST852015 ACP852015 AML852015 AWH852015 BGD852015 BPZ852015 BZV852015 CJR852015 CTN852015 DDJ852015 DNF852015 DXB852015 EGX852015 EQT852015 FAP852015 FKL852015 FUH852015 GED852015 GNZ852015 GXV852015 HHR852015 HRN852015 IBJ852015 ILF852015 IVB852015 JEX852015 JOT852015 JYP852015 KIL852015 KSH852015 LCD852015 LLZ852015 LVV852015 MFR852015 MPN852015 MZJ852015 NJF852015 NTB852015 OCX852015 OMT852015 OWP852015 PGL852015 PQH852015 QAD852015 QJZ852015 QTV852015 RDR852015 RNN852015 RXJ852015 SHF852015 SRB852015 TAX852015 TKT852015 TUP852015 UEL852015 UOH852015 UYD852015 VHZ852015 VRV852015 WBR852015 WLN852015 WVJ852015 B917551 IX917551 ST917551 ACP917551 AML917551 AWH917551 BGD917551 BPZ917551 BZV917551 CJR917551 CTN917551 DDJ917551 DNF917551 DXB917551 EGX917551 EQT917551 FAP917551 FKL917551 FUH917551 GED917551 GNZ917551 GXV917551 HHR917551 HRN917551 IBJ917551 ILF917551 IVB917551 JEX917551 JOT917551 JYP917551 KIL917551 KSH917551 LCD917551 LLZ917551 LVV917551 MFR917551 MPN917551 MZJ917551 NJF917551 NTB917551 OCX917551 OMT917551 OWP917551 PGL917551 PQH917551 QAD917551 QJZ917551 QTV917551 RDR917551 RNN917551 RXJ917551 SHF917551 SRB917551 TAX917551 TKT917551 TUP917551 UEL917551 UOH917551 UYD917551 VHZ917551 VRV917551 WBR917551 WLN917551 WVJ917551 B983087 IX983087 ST983087 ACP983087 AML983087 AWH983087 BGD983087 BPZ983087 BZV983087 CJR983087 CTN983087 DDJ983087 DNF983087 DXB983087 EGX983087 EQT983087 FAP983087 FKL983087 FUH983087 GED983087 GNZ983087 GXV983087 HHR983087 HRN983087 IBJ983087 ILF983087 IVB983087 JEX983087 JOT983087 JYP983087 KIL983087 KSH983087 LCD983087 LLZ983087 LVV983087 MFR983087 MPN983087 MZJ983087 NJF983087 NTB983087 OCX983087 OMT983087 OWP983087 PGL983087 PQH983087 QAD983087 QJZ983087 QTV983087 RDR983087 RNN983087 RXJ983087 SHF983087 SRB983087 TAX983087 TKT983087 TUP983087 UEL983087 UOH983087 UYD983087 VHZ983087 VRV983087 WBR983087 WLN983087 WVJ983087">
      <formula1>"加,减"</formula1>
    </dataValidation>
  </dataValidations>
  <printOptions horizontalCentered="1"/>
  <pageMargins left="0.70866141732283505" right="0.70866141732283505" top="0.74803149606299202" bottom="0.74803149606299202" header="0.31496062992126" footer="0.31496062992126"/>
  <pageSetup paperSize="9" scale="64" fitToHeight="10" orientation="portrait" blackAndWhite="1"/>
  <headerFooter>
    <oddFooter>&amp;C第 &amp;P 页，共 &amp;N 页</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M694"/>
  <sheetViews>
    <sheetView showGridLines="0" workbookViewId="0">
      <pane xSplit="1" ySplit="2" topLeftCell="B3" activePane="bottomRight" state="frozen"/>
      <selection pane="topRight"/>
      <selection pane="bottomLeft"/>
      <selection pane="bottomRight" sqref="A1:F1"/>
    </sheetView>
  </sheetViews>
  <sheetFormatPr defaultColWidth="8.75" defaultRowHeight="12" customHeight="1"/>
  <cols>
    <col min="1" max="1" width="19.625" style="70" customWidth="1"/>
    <col min="2" max="2" width="61" style="56" customWidth="1"/>
    <col min="3" max="3" width="20.625" style="57" customWidth="1"/>
    <col min="4" max="4" width="20.625" style="106" customWidth="1"/>
    <col min="5" max="10" width="20.625" style="57" customWidth="1"/>
    <col min="11" max="11" width="20.625" style="56" customWidth="1"/>
    <col min="12" max="12" width="20.625" style="105" customWidth="1"/>
    <col min="13" max="16384" width="8.75" style="56"/>
  </cols>
  <sheetData>
    <row r="1" spans="1:12" ht="24" customHeight="1">
      <c r="A1" s="248" t="s">
        <v>681</v>
      </c>
      <c r="B1" s="248"/>
      <c r="C1" s="248"/>
      <c r="D1" s="248"/>
      <c r="E1" s="248"/>
      <c r="F1" s="248"/>
      <c r="K1" s="104" t="s">
        <v>680</v>
      </c>
      <c r="L1" s="105">
        <f>SUM(L3:L694)</f>
        <v>0</v>
      </c>
    </row>
    <row r="2" spans="1:12" ht="18" customHeight="1">
      <c r="L2" s="107" t="s">
        <v>682</v>
      </c>
    </row>
    <row r="3" spans="1:12" ht="15" customHeight="1">
      <c r="A3" s="256" t="s">
        <v>683</v>
      </c>
      <c r="B3" s="256" t="s">
        <v>10</v>
      </c>
      <c r="C3" s="252" t="s">
        <v>1251</v>
      </c>
      <c r="D3" s="253"/>
      <c r="E3" s="254" t="s">
        <v>1252</v>
      </c>
      <c r="F3" s="255"/>
    </row>
    <row r="4" spans="1:12" ht="15" customHeight="1">
      <c r="A4" s="257"/>
      <c r="B4" s="257"/>
      <c r="C4" s="108" t="s">
        <v>1253</v>
      </c>
      <c r="D4" s="109" t="s">
        <v>1254</v>
      </c>
      <c r="E4" s="108" t="s">
        <v>686</v>
      </c>
      <c r="F4" s="108" t="s">
        <v>687</v>
      </c>
    </row>
    <row r="5" spans="1:12" ht="12" customHeight="1">
      <c r="A5" s="258" t="s">
        <v>688</v>
      </c>
      <c r="B5" s="110" t="s">
        <v>1247</v>
      </c>
      <c r="C5" s="93"/>
      <c r="D5" s="144"/>
      <c r="E5" s="93"/>
      <c r="F5" s="93"/>
    </row>
    <row r="6" spans="1:12" ht="12" customHeight="1">
      <c r="A6" s="258"/>
      <c r="B6" s="110" t="s">
        <v>1250</v>
      </c>
      <c r="C6" s="93"/>
      <c r="D6" s="144"/>
      <c r="E6" s="93"/>
      <c r="F6" s="93"/>
    </row>
    <row r="7" spans="1:12" ht="12" customHeight="1">
      <c r="A7" s="258"/>
      <c r="B7" s="110" t="s">
        <v>1249</v>
      </c>
      <c r="C7" s="93"/>
      <c r="D7" s="144"/>
      <c r="E7" s="93"/>
      <c r="F7" s="93"/>
    </row>
    <row r="8" spans="1:12" ht="12" customHeight="1">
      <c r="A8" s="258"/>
      <c r="B8" s="110" t="s">
        <v>1245</v>
      </c>
      <c r="C8" s="93"/>
      <c r="D8" s="144"/>
      <c r="E8" s="93"/>
      <c r="F8" s="93"/>
      <c r="L8" s="111">
        <f>C9-资产负债表!C5</f>
        <v>0</v>
      </c>
    </row>
    <row r="9" spans="1:12" ht="12" customHeight="1">
      <c r="A9" s="258"/>
      <c r="B9" s="112" t="s">
        <v>689</v>
      </c>
      <c r="C9" s="145">
        <f>SUM(C5:C8)</f>
        <v>0</v>
      </c>
      <c r="D9" s="146">
        <f>SUM(D5:D8)</f>
        <v>0</v>
      </c>
      <c r="E9" s="145">
        <f>SUM(E5:E8)</f>
        <v>0</v>
      </c>
      <c r="F9" s="145">
        <f>SUM(F5:F8)</f>
        <v>0</v>
      </c>
      <c r="L9" s="111">
        <f>E9-资产负债表!D5</f>
        <v>0</v>
      </c>
    </row>
    <row r="11" spans="1:12" ht="15" customHeight="1">
      <c r="A11" s="115" t="s">
        <v>1246</v>
      </c>
      <c r="B11" s="108" t="s">
        <v>691</v>
      </c>
      <c r="C11" s="108" t="s">
        <v>1255</v>
      </c>
      <c r="D11" s="109" t="s">
        <v>1256</v>
      </c>
      <c r="E11" s="108" t="s">
        <v>1257</v>
      </c>
      <c r="F11" s="108" t="s">
        <v>684</v>
      </c>
      <c r="G11" s="56"/>
      <c r="H11" s="56"/>
      <c r="I11" s="56"/>
      <c r="J11" s="56"/>
      <c r="L11" s="56"/>
    </row>
    <row r="12" spans="1:12" ht="12" customHeight="1">
      <c r="A12" s="256" t="s">
        <v>1248</v>
      </c>
      <c r="B12" s="110" t="s">
        <v>1258</v>
      </c>
      <c r="C12" s="93"/>
      <c r="D12" s="144"/>
      <c r="E12" s="93"/>
      <c r="F12" s="147">
        <f>C12+D12-E12</f>
        <v>0</v>
      </c>
      <c r="G12" s="56"/>
      <c r="H12" s="56"/>
      <c r="I12" s="56"/>
      <c r="J12" s="56"/>
      <c r="L12" s="56"/>
    </row>
    <row r="13" spans="1:12" ht="12" customHeight="1">
      <c r="A13" s="259"/>
      <c r="B13" s="110" t="s">
        <v>1259</v>
      </c>
      <c r="C13" s="93"/>
      <c r="D13" s="144"/>
      <c r="E13" s="93"/>
      <c r="F13" s="147">
        <f t="shared" ref="F13:F14" si="0">C13+D13-E13</f>
        <v>0</v>
      </c>
      <c r="G13" s="56"/>
      <c r="H13" s="56"/>
      <c r="I13" s="56"/>
      <c r="J13" s="56"/>
      <c r="L13" s="56"/>
    </row>
    <row r="14" spans="1:12" ht="12" customHeight="1">
      <c r="A14" s="257"/>
      <c r="B14" s="110" t="s">
        <v>1260</v>
      </c>
      <c r="C14" s="93"/>
      <c r="D14" s="144"/>
      <c r="E14" s="93"/>
      <c r="F14" s="147">
        <f t="shared" si="0"/>
        <v>0</v>
      </c>
      <c r="G14" s="56"/>
      <c r="H14" s="56"/>
      <c r="I14" s="56"/>
      <c r="J14" s="56"/>
      <c r="L14" s="56"/>
    </row>
    <row r="15" spans="1:12" ht="12" customHeight="1">
      <c r="A15" s="256" t="s">
        <v>1262</v>
      </c>
      <c r="B15" s="110" t="s">
        <v>695</v>
      </c>
      <c r="C15" s="93"/>
      <c r="D15" s="144"/>
      <c r="E15" s="93"/>
      <c r="F15" s="147">
        <f>C15+D15-E15</f>
        <v>0</v>
      </c>
      <c r="G15" s="56"/>
      <c r="H15" s="56"/>
      <c r="I15" s="56"/>
      <c r="J15" s="56"/>
      <c r="L15" s="56"/>
    </row>
    <row r="16" spans="1:12" ht="12" customHeight="1">
      <c r="A16" s="259"/>
      <c r="B16" s="110" t="s">
        <v>696</v>
      </c>
      <c r="C16" s="93"/>
      <c r="D16" s="144"/>
      <c r="E16" s="93"/>
      <c r="F16" s="147">
        <f t="shared" ref="F16:F17" si="1">C16+D16-E16</f>
        <v>0</v>
      </c>
      <c r="G16" s="56"/>
      <c r="H16" s="56"/>
      <c r="I16" s="56"/>
      <c r="J16" s="56"/>
      <c r="L16" s="56"/>
    </row>
    <row r="17" spans="1:12" ht="12" customHeight="1">
      <c r="A17" s="257"/>
      <c r="B17" s="110" t="s">
        <v>697</v>
      </c>
      <c r="C17" s="93"/>
      <c r="D17" s="144"/>
      <c r="E17" s="93"/>
      <c r="F17" s="147">
        <f t="shared" si="1"/>
        <v>0</v>
      </c>
      <c r="G17" s="56"/>
      <c r="H17" s="56"/>
      <c r="I17" s="56"/>
      <c r="J17" s="56"/>
      <c r="L17" s="56"/>
    </row>
    <row r="18" spans="1:12" ht="12" customHeight="1">
      <c r="A18" s="256" t="s">
        <v>1261</v>
      </c>
      <c r="B18" s="110" t="s">
        <v>695</v>
      </c>
      <c r="C18" s="93"/>
      <c r="D18" s="144"/>
      <c r="E18" s="93"/>
      <c r="F18" s="147">
        <f>C18+D18-E18</f>
        <v>0</v>
      </c>
      <c r="G18" s="56"/>
      <c r="H18" s="56"/>
      <c r="I18" s="56"/>
      <c r="J18" s="56"/>
      <c r="L18" s="56"/>
    </row>
    <row r="19" spans="1:12" ht="12" customHeight="1">
      <c r="A19" s="259"/>
      <c r="B19" s="110" t="s">
        <v>696</v>
      </c>
      <c r="C19" s="93"/>
      <c r="D19" s="144"/>
      <c r="E19" s="93"/>
      <c r="F19" s="147">
        <f t="shared" ref="F19:F20" si="2">C19+D19-E19</f>
        <v>0</v>
      </c>
      <c r="G19" s="56"/>
      <c r="H19" s="56"/>
      <c r="I19" s="56"/>
      <c r="J19" s="56"/>
      <c r="L19" s="56"/>
    </row>
    <row r="20" spans="1:12" ht="12" customHeight="1">
      <c r="A20" s="257"/>
      <c r="B20" s="110" t="s">
        <v>697</v>
      </c>
      <c r="C20" s="93"/>
      <c r="D20" s="144"/>
      <c r="E20" s="93"/>
      <c r="F20" s="147">
        <f t="shared" si="2"/>
        <v>0</v>
      </c>
      <c r="G20" s="56"/>
      <c r="H20" s="56"/>
      <c r="I20" s="56"/>
      <c r="J20" s="56"/>
      <c r="L20" s="56"/>
    </row>
    <row r="21" spans="1:12" ht="12" customHeight="1">
      <c r="A21" s="215"/>
      <c r="B21" s="112" t="s">
        <v>689</v>
      </c>
      <c r="C21" s="145">
        <f>SUM(C12:C20)</f>
        <v>0</v>
      </c>
      <c r="D21" s="145">
        <f t="shared" ref="D21:E21" si="3">SUM(D12:D20)</f>
        <v>0</v>
      </c>
      <c r="E21" s="145">
        <f t="shared" si="3"/>
        <v>0</v>
      </c>
      <c r="F21" s="145">
        <f>SUM(F12:F20)</f>
        <v>0</v>
      </c>
      <c r="G21" s="56"/>
      <c r="H21" s="56"/>
      <c r="I21" s="56"/>
      <c r="J21" s="56"/>
      <c r="L21" s="56"/>
    </row>
    <row r="23" spans="1:12" ht="15" customHeight="1">
      <c r="A23" s="115" t="s">
        <v>690</v>
      </c>
      <c r="B23" s="108" t="s">
        <v>691</v>
      </c>
      <c r="C23" s="108" t="s">
        <v>685</v>
      </c>
      <c r="D23" s="109" t="s">
        <v>692</v>
      </c>
      <c r="E23" s="108" t="s">
        <v>693</v>
      </c>
      <c r="F23" s="108" t="s">
        <v>684</v>
      </c>
      <c r="J23" s="56"/>
      <c r="K23" s="105"/>
    </row>
    <row r="24" spans="1:12" ht="12" customHeight="1">
      <c r="A24" s="258" t="s">
        <v>694</v>
      </c>
      <c r="B24" s="110" t="s">
        <v>695</v>
      </c>
      <c r="C24" s="93">
        <f>C12+C15+C18</f>
        <v>0</v>
      </c>
      <c r="D24" s="93">
        <f>D12+D15+D18</f>
        <v>0</v>
      </c>
      <c r="E24" s="93">
        <f>E12+E15+E18</f>
        <v>0</v>
      </c>
      <c r="F24" s="147">
        <f>C24+D24-E24</f>
        <v>0</v>
      </c>
      <c r="J24" s="56"/>
      <c r="K24" s="105"/>
    </row>
    <row r="25" spans="1:12" ht="12" customHeight="1">
      <c r="A25" s="258"/>
      <c r="B25" s="110" t="s">
        <v>696</v>
      </c>
      <c r="C25" s="93">
        <f>C13+C16+C19</f>
        <v>0</v>
      </c>
      <c r="D25" s="93">
        <f t="shared" ref="D25:E25" si="4">D13+D16+D19</f>
        <v>0</v>
      </c>
      <c r="E25" s="93">
        <f t="shared" si="4"/>
        <v>0</v>
      </c>
      <c r="F25" s="147">
        <f t="shared" ref="F25:F26" si="5">C25+D25-E25</f>
        <v>0</v>
      </c>
      <c r="J25" s="56"/>
      <c r="K25" s="105"/>
    </row>
    <row r="26" spans="1:12" ht="12" customHeight="1">
      <c r="A26" s="258"/>
      <c r="B26" s="110" t="s">
        <v>697</v>
      </c>
      <c r="C26" s="93">
        <f>C14+C17+C20</f>
        <v>0</v>
      </c>
      <c r="D26" s="93">
        <f t="shared" ref="D26:E26" si="6">D14+D17+D20</f>
        <v>0</v>
      </c>
      <c r="E26" s="93">
        <f t="shared" si="6"/>
        <v>0</v>
      </c>
      <c r="F26" s="147">
        <f t="shared" si="5"/>
        <v>0</v>
      </c>
      <c r="J26" s="56"/>
      <c r="K26" s="105"/>
      <c r="L26" s="111">
        <f>C27-F9</f>
        <v>0</v>
      </c>
    </row>
    <row r="27" spans="1:12" ht="12" customHeight="1">
      <c r="A27" s="258"/>
      <c r="B27" s="112" t="s">
        <v>689</v>
      </c>
      <c r="C27" s="145">
        <f>SUM(C24:C26)</f>
        <v>0</v>
      </c>
      <c r="D27" s="146">
        <f t="shared" ref="D27" si="7">SUM(D24:D26)</f>
        <v>0</v>
      </c>
      <c r="E27" s="145">
        <f t="shared" ref="E27:F27" si="8">SUM(E24:E26)</f>
        <v>0</v>
      </c>
      <c r="F27" s="145">
        <f t="shared" si="8"/>
        <v>0</v>
      </c>
      <c r="J27" s="56"/>
      <c r="K27" s="105"/>
      <c r="L27" s="111">
        <f>F27-D9</f>
        <v>0</v>
      </c>
    </row>
    <row r="28" spans="1:12" ht="12" customHeight="1">
      <c r="J28" s="56"/>
      <c r="K28" s="105"/>
    </row>
    <row r="29" spans="1:12" ht="15" customHeight="1">
      <c r="A29" s="115" t="s">
        <v>683</v>
      </c>
      <c r="B29" s="115" t="s">
        <v>10</v>
      </c>
      <c r="C29" s="108" t="s">
        <v>698</v>
      </c>
      <c r="J29" s="56"/>
      <c r="K29" s="105"/>
    </row>
    <row r="30" spans="1:12" ht="12" customHeight="1">
      <c r="A30" s="249" t="s">
        <v>1263</v>
      </c>
      <c r="B30" s="110" t="s">
        <v>699</v>
      </c>
      <c r="C30" s="93"/>
    </row>
    <row r="31" spans="1:12" ht="12" customHeight="1">
      <c r="A31" s="250"/>
      <c r="B31" s="110" t="s">
        <v>700</v>
      </c>
      <c r="C31" s="93"/>
    </row>
    <row r="32" spans="1:12" ht="12" customHeight="1">
      <c r="A32" s="251"/>
      <c r="B32" s="112" t="s">
        <v>689</v>
      </c>
      <c r="C32" s="145">
        <f>-C30+C31</f>
        <v>0</v>
      </c>
      <c r="L32" s="111">
        <f>C32-(资产负债表!D6-资产负债表!C6)</f>
        <v>0</v>
      </c>
    </row>
    <row r="34" spans="1:12" ht="15" customHeight="1">
      <c r="A34" s="115" t="s">
        <v>683</v>
      </c>
      <c r="B34" s="115" t="s">
        <v>10</v>
      </c>
      <c r="C34" s="108" t="s">
        <v>698</v>
      </c>
    </row>
    <row r="35" spans="1:12" ht="12" customHeight="1">
      <c r="A35" s="249" t="s">
        <v>1264</v>
      </c>
      <c r="B35" s="110" t="s">
        <v>701</v>
      </c>
      <c r="C35" s="93"/>
    </row>
    <row r="36" spans="1:12" ht="12" customHeight="1">
      <c r="A36" s="250"/>
      <c r="B36" s="110" t="s">
        <v>702</v>
      </c>
      <c r="C36" s="93"/>
    </row>
    <row r="37" spans="1:12" ht="12" customHeight="1">
      <c r="A37" s="250"/>
      <c r="B37" s="110" t="s">
        <v>703</v>
      </c>
      <c r="C37" s="93"/>
    </row>
    <row r="38" spans="1:12" ht="12" customHeight="1">
      <c r="A38" s="250"/>
      <c r="B38" s="110" t="s">
        <v>704</v>
      </c>
      <c r="C38" s="93"/>
    </row>
    <row r="39" spans="1:12" ht="12" customHeight="1">
      <c r="A39" s="250"/>
      <c r="B39" s="110" t="s">
        <v>705</v>
      </c>
      <c r="C39" s="93"/>
    </row>
    <row r="40" spans="1:12" ht="12" customHeight="1">
      <c r="A40" s="251"/>
      <c r="B40" s="112" t="s">
        <v>689</v>
      </c>
      <c r="C40" s="145">
        <f>SUM(C35:C38)-C39</f>
        <v>0</v>
      </c>
      <c r="L40" s="111">
        <f>C40-(资产负债表!D8-资产负债表!C8)</f>
        <v>0</v>
      </c>
    </row>
    <row r="42" spans="1:12" ht="15" customHeight="1">
      <c r="A42" s="115" t="s">
        <v>683</v>
      </c>
      <c r="B42" s="115" t="s">
        <v>10</v>
      </c>
      <c r="C42" s="108" t="s">
        <v>698</v>
      </c>
    </row>
    <row r="43" spans="1:12" ht="12" customHeight="1">
      <c r="A43" s="249" t="s">
        <v>1265</v>
      </c>
      <c r="B43" s="110" t="s">
        <v>706</v>
      </c>
      <c r="C43" s="93"/>
    </row>
    <row r="44" spans="1:12" ht="12" customHeight="1">
      <c r="A44" s="250"/>
      <c r="B44" s="110" t="s">
        <v>704</v>
      </c>
      <c r="C44" s="93"/>
    </row>
    <row r="45" spans="1:12" ht="12" customHeight="1">
      <c r="A45" s="250"/>
      <c r="B45" s="110" t="s">
        <v>705</v>
      </c>
      <c r="C45" s="93"/>
    </row>
    <row r="46" spans="1:12" ht="12" customHeight="1">
      <c r="A46" s="251"/>
      <c r="B46" s="112" t="s">
        <v>684</v>
      </c>
      <c r="C46" s="145">
        <f>SUM(C43:C44)-C45</f>
        <v>0</v>
      </c>
      <c r="L46" s="111">
        <f>C46-(资产负债表!D10-资产负债表!C10)</f>
        <v>0</v>
      </c>
    </row>
    <row r="48" spans="1:12" ht="15" customHeight="1">
      <c r="A48" s="115" t="s">
        <v>683</v>
      </c>
      <c r="B48" s="115" t="s">
        <v>10</v>
      </c>
      <c r="C48" s="108" t="s">
        <v>698</v>
      </c>
    </row>
    <row r="49" spans="1:12" ht="12" customHeight="1">
      <c r="A49" s="249" t="s">
        <v>1266</v>
      </c>
      <c r="B49" s="110" t="s">
        <v>707</v>
      </c>
      <c r="C49" s="93"/>
    </row>
    <row r="50" spans="1:12" ht="12" customHeight="1">
      <c r="A50" s="250"/>
      <c r="B50" s="110" t="s">
        <v>704</v>
      </c>
      <c r="C50" s="93"/>
    </row>
    <row r="51" spans="1:12" ht="12" customHeight="1">
      <c r="A51" s="250"/>
      <c r="B51" s="110" t="s">
        <v>705</v>
      </c>
      <c r="C51" s="93"/>
    </row>
    <row r="52" spans="1:12" ht="12" customHeight="1">
      <c r="A52" s="251"/>
      <c r="B52" s="112" t="s">
        <v>689</v>
      </c>
      <c r="C52" s="145">
        <f>-C49+C50-C51</f>
        <v>0</v>
      </c>
      <c r="L52" s="111">
        <f>C52-(资产负债表!D9-资产负债表!C9)</f>
        <v>0</v>
      </c>
    </row>
    <row r="54" spans="1:12" ht="15" customHeight="1">
      <c r="A54" s="115" t="s">
        <v>683</v>
      </c>
      <c r="B54" s="115" t="s">
        <v>10</v>
      </c>
      <c r="C54" s="108" t="s">
        <v>698</v>
      </c>
    </row>
    <row r="55" spans="1:12" ht="12" customHeight="1">
      <c r="A55" s="249" t="s">
        <v>708</v>
      </c>
      <c r="B55" s="110" t="s">
        <v>707</v>
      </c>
      <c r="C55" s="93"/>
    </row>
    <row r="56" spans="1:12" ht="12" customHeight="1">
      <c r="A56" s="250"/>
      <c r="B56" s="110" t="s">
        <v>704</v>
      </c>
      <c r="C56" s="93"/>
    </row>
    <row r="57" spans="1:12" ht="12" customHeight="1">
      <c r="A57" s="250"/>
      <c r="B57" s="110" t="s">
        <v>705</v>
      </c>
      <c r="C57" s="93"/>
    </row>
    <row r="58" spans="1:12" ht="12" customHeight="1">
      <c r="A58" s="251"/>
      <c r="B58" s="112" t="s">
        <v>689</v>
      </c>
      <c r="C58" s="145">
        <f>-C55+C56-C57</f>
        <v>0</v>
      </c>
      <c r="L58" s="111">
        <f>C58-(资产负债表!D14-资产负债表!C14)</f>
        <v>0</v>
      </c>
    </row>
    <row r="60" spans="1:12" ht="15" customHeight="1">
      <c r="A60" s="115" t="s">
        <v>683</v>
      </c>
      <c r="B60" s="115" t="s">
        <v>10</v>
      </c>
      <c r="C60" s="108" t="s">
        <v>1382</v>
      </c>
      <c r="D60" s="109" t="s">
        <v>1383</v>
      </c>
      <c r="E60" s="108" t="s">
        <v>698</v>
      </c>
    </row>
    <row r="61" spans="1:12" ht="12" customHeight="1">
      <c r="A61" s="258" t="s">
        <v>1381</v>
      </c>
      <c r="B61" s="110" t="s">
        <v>709</v>
      </c>
      <c r="C61" s="93"/>
      <c r="D61" s="144"/>
      <c r="E61" s="147">
        <f>C61-D61</f>
        <v>0</v>
      </c>
    </row>
    <row r="62" spans="1:12" ht="12" customHeight="1">
      <c r="A62" s="258"/>
      <c r="B62" s="110" t="s">
        <v>710</v>
      </c>
      <c r="C62" s="93"/>
      <c r="D62" s="144"/>
      <c r="E62" s="147">
        <f>C62-D62</f>
        <v>0</v>
      </c>
    </row>
    <row r="63" spans="1:12" ht="12" customHeight="1">
      <c r="A63" s="258"/>
      <c r="B63" s="110" t="s">
        <v>711</v>
      </c>
      <c r="C63" s="93"/>
      <c r="D63" s="144"/>
      <c r="E63" s="147">
        <f>C63-D63</f>
        <v>0</v>
      </c>
    </row>
    <row r="64" spans="1:12" ht="12" customHeight="1">
      <c r="A64" s="258"/>
      <c r="B64" s="110" t="s">
        <v>712</v>
      </c>
      <c r="C64" s="93"/>
      <c r="D64" s="144"/>
      <c r="E64" s="147">
        <f>C64-D64</f>
        <v>0</v>
      </c>
      <c r="L64" s="111">
        <f>D65-资产负债表!C11</f>
        <v>0</v>
      </c>
    </row>
    <row r="65" spans="1:12" ht="12" customHeight="1">
      <c r="A65" s="258"/>
      <c r="B65" s="112" t="s">
        <v>689</v>
      </c>
      <c r="C65" s="145">
        <f>SUM(C61:C63)-C64</f>
        <v>0</v>
      </c>
      <c r="D65" s="146">
        <f>SUM(D61:D63)-D64</f>
        <v>0</v>
      </c>
      <c r="E65" s="145">
        <f>SUM(E61:E63)-E64</f>
        <v>0</v>
      </c>
      <c r="L65" s="111">
        <f>C65-资产负债表!D11</f>
        <v>0</v>
      </c>
    </row>
    <row r="67" spans="1:12" ht="15" customHeight="1">
      <c r="A67" s="115" t="s">
        <v>713</v>
      </c>
      <c r="B67" s="115" t="s">
        <v>10</v>
      </c>
      <c r="C67" s="108" t="s">
        <v>685</v>
      </c>
      <c r="D67" s="109" t="s">
        <v>1268</v>
      </c>
      <c r="E67" s="108" t="s">
        <v>698</v>
      </c>
    </row>
    <row r="68" spans="1:12" ht="12" customHeight="1">
      <c r="A68" s="258" t="s">
        <v>1267</v>
      </c>
      <c r="B68" s="110" t="s">
        <v>714</v>
      </c>
      <c r="C68" s="93"/>
      <c r="D68" s="144"/>
      <c r="E68" s="147">
        <f>C68-D68</f>
        <v>0</v>
      </c>
    </row>
    <row r="69" spans="1:12" ht="12" customHeight="1">
      <c r="A69" s="258"/>
      <c r="B69" s="110" t="s">
        <v>715</v>
      </c>
      <c r="C69" s="93"/>
      <c r="D69" s="144"/>
      <c r="E69" s="147">
        <f>C69-D69</f>
        <v>0</v>
      </c>
    </row>
    <row r="70" spans="1:12" ht="12" customHeight="1">
      <c r="A70" s="258"/>
      <c r="B70" s="110" t="s">
        <v>716</v>
      </c>
      <c r="C70" s="93"/>
      <c r="D70" s="144"/>
      <c r="E70" s="147">
        <f>C70-D70</f>
        <v>0</v>
      </c>
    </row>
    <row r="71" spans="1:12" ht="12" customHeight="1">
      <c r="A71" s="258"/>
      <c r="B71" s="110" t="s">
        <v>712</v>
      </c>
      <c r="C71" s="93"/>
      <c r="D71" s="144"/>
      <c r="E71" s="147">
        <f>C71-D71</f>
        <v>0</v>
      </c>
    </row>
    <row r="72" spans="1:12" ht="12" customHeight="1">
      <c r="A72" s="258"/>
      <c r="B72" s="112" t="s">
        <v>689</v>
      </c>
      <c r="C72" s="145">
        <f t="shared" ref="C72:E72" si="9">SUM(C68:C70)-C71</f>
        <v>0</v>
      </c>
      <c r="D72" s="146">
        <f t="shared" si="9"/>
        <v>0</v>
      </c>
      <c r="E72" s="145">
        <f t="shared" si="9"/>
        <v>0</v>
      </c>
    </row>
    <row r="74" spans="1:12" ht="15" customHeight="1">
      <c r="A74" s="115" t="s">
        <v>713</v>
      </c>
      <c r="B74" s="115" t="s">
        <v>10</v>
      </c>
      <c r="C74" s="108" t="s">
        <v>698</v>
      </c>
    </row>
    <row r="75" spans="1:12" ht="12" customHeight="1">
      <c r="A75" s="249" t="s">
        <v>1269</v>
      </c>
      <c r="B75" s="110" t="s">
        <v>717</v>
      </c>
      <c r="C75" s="93"/>
    </row>
    <row r="76" spans="1:12" ht="12" customHeight="1">
      <c r="A76" s="250"/>
      <c r="B76" s="110" t="s">
        <v>718</v>
      </c>
      <c r="C76" s="93"/>
    </row>
    <row r="77" spans="1:12" ht="12" customHeight="1">
      <c r="A77" s="250"/>
      <c r="B77" s="110" t="s">
        <v>719</v>
      </c>
      <c r="C77" s="93"/>
    </row>
    <row r="78" spans="1:12" ht="12" customHeight="1">
      <c r="A78" s="250"/>
      <c r="B78" s="110" t="s">
        <v>720</v>
      </c>
      <c r="C78" s="93"/>
    </row>
    <row r="79" spans="1:12" ht="12" customHeight="1">
      <c r="A79" s="250"/>
      <c r="B79" s="110" t="s">
        <v>705</v>
      </c>
      <c r="C79" s="93"/>
    </row>
    <row r="80" spans="1:12" ht="12" customHeight="1">
      <c r="A80" s="251"/>
      <c r="B80" s="112" t="s">
        <v>689</v>
      </c>
      <c r="C80" s="145">
        <f>-C75+C76+C77-C78-C79</f>
        <v>0</v>
      </c>
    </row>
    <row r="82" spans="1:12" s="121" customFormat="1" ht="45" customHeight="1">
      <c r="A82" s="117" t="s">
        <v>713</v>
      </c>
      <c r="B82" s="117" t="s">
        <v>10</v>
      </c>
      <c r="C82" s="118" t="s">
        <v>721</v>
      </c>
      <c r="D82" s="119" t="s">
        <v>685</v>
      </c>
      <c r="E82" s="118" t="s">
        <v>722</v>
      </c>
      <c r="F82" s="118" t="s">
        <v>723</v>
      </c>
      <c r="G82" s="118" t="s">
        <v>724</v>
      </c>
      <c r="H82" s="118" t="s">
        <v>1280</v>
      </c>
      <c r="I82" s="118" t="s">
        <v>698</v>
      </c>
      <c r="J82" s="120"/>
      <c r="L82" s="122"/>
    </row>
    <row r="83" spans="1:12" ht="12" customHeight="1">
      <c r="A83" s="249" t="s">
        <v>725</v>
      </c>
      <c r="B83" s="110" t="s">
        <v>726</v>
      </c>
      <c r="C83" s="123" t="s">
        <v>727</v>
      </c>
      <c r="D83" s="144"/>
      <c r="E83" s="93"/>
      <c r="F83" s="93"/>
      <c r="G83" s="93"/>
      <c r="H83" s="147">
        <f t="shared" ref="H83:H96" si="10">D83+E83+F83-G83</f>
        <v>0</v>
      </c>
      <c r="I83" s="147">
        <f t="shared" ref="I83:I96" si="11">D83-H83</f>
        <v>0</v>
      </c>
    </row>
    <row r="84" spans="1:12" ht="12" customHeight="1">
      <c r="A84" s="250"/>
      <c r="B84" s="110" t="s">
        <v>1270</v>
      </c>
      <c r="C84" s="123" t="s">
        <v>727</v>
      </c>
      <c r="D84" s="144"/>
      <c r="E84" s="93"/>
      <c r="F84" s="93"/>
      <c r="G84" s="93"/>
      <c r="H84" s="147">
        <f t="shared" si="10"/>
        <v>0</v>
      </c>
      <c r="I84" s="147">
        <f t="shared" si="11"/>
        <v>0</v>
      </c>
    </row>
    <row r="85" spans="1:12" ht="12" customHeight="1">
      <c r="A85" s="250"/>
      <c r="B85" s="110" t="s">
        <v>1271</v>
      </c>
      <c r="C85" s="123" t="s">
        <v>727</v>
      </c>
      <c r="D85" s="144"/>
      <c r="E85" s="93"/>
      <c r="F85" s="93"/>
      <c r="G85" s="93"/>
      <c r="H85" s="147">
        <f t="shared" si="10"/>
        <v>0</v>
      </c>
      <c r="I85" s="147">
        <f t="shared" si="11"/>
        <v>0</v>
      </c>
    </row>
    <row r="86" spans="1:12" ht="12" customHeight="1">
      <c r="A86" s="250"/>
      <c r="B86" s="110" t="s">
        <v>1272</v>
      </c>
      <c r="C86" s="123" t="s">
        <v>727</v>
      </c>
      <c r="D86" s="144"/>
      <c r="E86" s="93"/>
      <c r="F86" s="93"/>
      <c r="G86" s="93"/>
      <c r="H86" s="147">
        <f t="shared" si="10"/>
        <v>0</v>
      </c>
      <c r="I86" s="147">
        <f t="shared" si="11"/>
        <v>0</v>
      </c>
    </row>
    <row r="87" spans="1:12" ht="12" customHeight="1">
      <c r="A87" s="250"/>
      <c r="B87" s="110" t="s">
        <v>1273</v>
      </c>
      <c r="C87" s="123" t="s">
        <v>727</v>
      </c>
      <c r="D87" s="144"/>
      <c r="E87" s="93"/>
      <c r="F87" s="93"/>
      <c r="G87" s="93"/>
      <c r="H87" s="147">
        <f t="shared" si="10"/>
        <v>0</v>
      </c>
      <c r="I87" s="147">
        <f t="shared" si="11"/>
        <v>0</v>
      </c>
    </row>
    <row r="88" spans="1:12" ht="12" customHeight="1">
      <c r="A88" s="250"/>
      <c r="B88" s="110" t="s">
        <v>1274</v>
      </c>
      <c r="C88" s="123" t="s">
        <v>727</v>
      </c>
      <c r="D88" s="144"/>
      <c r="E88" s="93"/>
      <c r="F88" s="93"/>
      <c r="G88" s="93"/>
      <c r="H88" s="147">
        <f t="shared" si="10"/>
        <v>0</v>
      </c>
      <c r="I88" s="147">
        <f t="shared" si="11"/>
        <v>0</v>
      </c>
    </row>
    <row r="89" spans="1:12" ht="12" customHeight="1">
      <c r="A89" s="250"/>
      <c r="B89" s="110" t="s">
        <v>1275</v>
      </c>
      <c r="C89" s="123" t="s">
        <v>727</v>
      </c>
      <c r="D89" s="144"/>
      <c r="E89" s="93"/>
      <c r="F89" s="93"/>
      <c r="G89" s="93"/>
      <c r="H89" s="147">
        <f t="shared" si="10"/>
        <v>0</v>
      </c>
      <c r="I89" s="147">
        <f t="shared" si="11"/>
        <v>0</v>
      </c>
    </row>
    <row r="90" spans="1:12" ht="12" customHeight="1">
      <c r="A90" s="250"/>
      <c r="B90" s="110" t="s">
        <v>1276</v>
      </c>
      <c r="C90" s="123" t="s">
        <v>727</v>
      </c>
      <c r="D90" s="144"/>
      <c r="E90" s="93"/>
      <c r="F90" s="93"/>
      <c r="G90" s="93"/>
      <c r="H90" s="147">
        <f t="shared" si="10"/>
        <v>0</v>
      </c>
      <c r="I90" s="147">
        <f t="shared" si="11"/>
        <v>0</v>
      </c>
    </row>
    <row r="91" spans="1:12" ht="12" customHeight="1">
      <c r="A91" s="250"/>
      <c r="B91" s="110" t="s">
        <v>1277</v>
      </c>
      <c r="C91" s="123" t="s">
        <v>727</v>
      </c>
      <c r="D91" s="144"/>
      <c r="E91" s="93"/>
      <c r="F91" s="93"/>
      <c r="G91" s="93"/>
      <c r="H91" s="147">
        <f t="shared" si="10"/>
        <v>0</v>
      </c>
      <c r="I91" s="147">
        <f t="shared" si="11"/>
        <v>0</v>
      </c>
    </row>
    <row r="92" spans="1:12" ht="12" customHeight="1">
      <c r="A92" s="250"/>
      <c r="B92" s="110" t="s">
        <v>1278</v>
      </c>
      <c r="C92" s="123" t="s">
        <v>727</v>
      </c>
      <c r="D92" s="144"/>
      <c r="E92" s="93"/>
      <c r="F92" s="93"/>
      <c r="G92" s="93"/>
      <c r="H92" s="147">
        <f t="shared" si="10"/>
        <v>0</v>
      </c>
      <c r="I92" s="147">
        <f t="shared" si="11"/>
        <v>0</v>
      </c>
    </row>
    <row r="93" spans="1:12" ht="12" customHeight="1">
      <c r="A93" s="250"/>
      <c r="B93" s="264" t="s">
        <v>728</v>
      </c>
      <c r="C93" s="124"/>
      <c r="D93" s="144"/>
      <c r="E93" s="93"/>
      <c r="F93" s="93"/>
      <c r="G93" s="93"/>
      <c r="H93" s="147">
        <f t="shared" si="10"/>
        <v>0</v>
      </c>
      <c r="I93" s="147">
        <f t="shared" si="11"/>
        <v>0</v>
      </c>
    </row>
    <row r="94" spans="1:12" ht="12" customHeight="1">
      <c r="A94" s="250"/>
      <c r="B94" s="265"/>
      <c r="C94" s="124"/>
      <c r="D94" s="144"/>
      <c r="E94" s="93"/>
      <c r="F94" s="93"/>
      <c r="G94" s="93"/>
      <c r="H94" s="147">
        <f t="shared" si="10"/>
        <v>0</v>
      </c>
      <c r="I94" s="147">
        <f t="shared" si="11"/>
        <v>0</v>
      </c>
    </row>
    <row r="95" spans="1:12" ht="12" customHeight="1">
      <c r="A95" s="250"/>
      <c r="B95" s="265"/>
      <c r="C95" s="124"/>
      <c r="D95" s="144"/>
      <c r="E95" s="93"/>
      <c r="F95" s="93"/>
      <c r="G95" s="93"/>
      <c r="H95" s="147">
        <f t="shared" si="10"/>
        <v>0</v>
      </c>
      <c r="I95" s="147">
        <f t="shared" si="11"/>
        <v>0</v>
      </c>
    </row>
    <row r="96" spans="1:12" ht="12" customHeight="1">
      <c r="A96" s="250"/>
      <c r="B96" s="265"/>
      <c r="C96" s="124"/>
      <c r="D96" s="144"/>
      <c r="E96" s="93"/>
      <c r="F96" s="93"/>
      <c r="G96" s="93"/>
      <c r="H96" s="147">
        <f t="shared" si="10"/>
        <v>0</v>
      </c>
      <c r="I96" s="147">
        <f t="shared" si="11"/>
        <v>0</v>
      </c>
    </row>
    <row r="97" spans="1:12" ht="12" customHeight="1">
      <c r="A97" s="250"/>
      <c r="B97" s="266"/>
      <c r="C97" s="125" t="s">
        <v>729</v>
      </c>
      <c r="D97" s="146">
        <f>SUM(D93:D96)</f>
        <v>0</v>
      </c>
      <c r="E97" s="145">
        <f t="shared" ref="E97:I97" si="12">SUM(E93:E96)</f>
        <v>0</v>
      </c>
      <c r="F97" s="145">
        <f t="shared" si="12"/>
        <v>0</v>
      </c>
      <c r="G97" s="145">
        <f t="shared" si="12"/>
        <v>0</v>
      </c>
      <c r="H97" s="145">
        <f t="shared" si="12"/>
        <v>0</v>
      </c>
      <c r="I97" s="145">
        <f t="shared" si="12"/>
        <v>0</v>
      </c>
    </row>
    <row r="98" spans="1:12" ht="12" customHeight="1">
      <c r="A98" s="250"/>
      <c r="B98" s="264" t="s">
        <v>730</v>
      </c>
      <c r="C98" s="124"/>
      <c r="D98" s="144"/>
      <c r="E98" s="93"/>
      <c r="F98" s="93"/>
      <c r="G98" s="93"/>
      <c r="H98" s="147">
        <f>D98+E98+F98-G98</f>
        <v>0</v>
      </c>
      <c r="I98" s="147">
        <f>D98-H98</f>
        <v>0</v>
      </c>
    </row>
    <row r="99" spans="1:12" ht="12" customHeight="1">
      <c r="A99" s="250"/>
      <c r="B99" s="265"/>
      <c r="C99" s="124"/>
      <c r="D99" s="144"/>
      <c r="E99" s="93"/>
      <c r="F99" s="93"/>
      <c r="G99" s="93"/>
      <c r="H99" s="147">
        <f>D99+E99+F99-G99</f>
        <v>0</v>
      </c>
      <c r="I99" s="147">
        <f>D99-H99</f>
        <v>0</v>
      </c>
    </row>
    <row r="100" spans="1:12" ht="12" customHeight="1">
      <c r="A100" s="250"/>
      <c r="B100" s="265"/>
      <c r="C100" s="124"/>
      <c r="D100" s="144"/>
      <c r="E100" s="93"/>
      <c r="F100" s="93"/>
      <c r="G100" s="93"/>
      <c r="H100" s="147">
        <f>D100+E100+F100-G100</f>
        <v>0</v>
      </c>
      <c r="I100" s="147">
        <f>D100-H100</f>
        <v>0</v>
      </c>
    </row>
    <row r="101" spans="1:12" ht="12" customHeight="1">
      <c r="A101" s="250"/>
      <c r="B101" s="265"/>
      <c r="C101" s="124"/>
      <c r="D101" s="144"/>
      <c r="E101" s="93"/>
      <c r="F101" s="93"/>
      <c r="G101" s="93"/>
      <c r="H101" s="147">
        <f>D101+E101+F101-G101</f>
        <v>0</v>
      </c>
      <c r="I101" s="147">
        <f>D101-H101</f>
        <v>0</v>
      </c>
    </row>
    <row r="102" spans="1:12" ht="12" customHeight="1">
      <c r="A102" s="250"/>
      <c r="B102" s="266"/>
      <c r="C102" s="125" t="s">
        <v>729</v>
      </c>
      <c r="D102" s="146">
        <f>SUM(D98:D101)</f>
        <v>0</v>
      </c>
      <c r="E102" s="145">
        <f t="shared" ref="E102:I102" si="13">SUM(E98:E101)</f>
        <v>0</v>
      </c>
      <c r="F102" s="145">
        <f t="shared" si="13"/>
        <v>0</v>
      </c>
      <c r="G102" s="145">
        <f t="shared" si="13"/>
        <v>0</v>
      </c>
      <c r="H102" s="145">
        <f t="shared" si="13"/>
        <v>0</v>
      </c>
      <c r="I102" s="145">
        <f t="shared" si="13"/>
        <v>0</v>
      </c>
    </row>
    <row r="103" spans="1:12" ht="12" customHeight="1">
      <c r="A103" s="250"/>
      <c r="B103" s="264" t="s">
        <v>731</v>
      </c>
      <c r="C103" s="124"/>
      <c r="D103" s="144"/>
      <c r="E103" s="93"/>
      <c r="F103" s="93"/>
      <c r="G103" s="93"/>
      <c r="H103" s="147">
        <f>D103+E103+F103-G103</f>
        <v>0</v>
      </c>
      <c r="I103" s="147">
        <f>D103-H103</f>
        <v>0</v>
      </c>
    </row>
    <row r="104" spans="1:12" ht="12" customHeight="1">
      <c r="A104" s="250"/>
      <c r="B104" s="265"/>
      <c r="C104" s="124"/>
      <c r="D104" s="144"/>
      <c r="E104" s="93"/>
      <c r="F104" s="93"/>
      <c r="G104" s="93"/>
      <c r="H104" s="147">
        <f>D104+E104+F104-G104</f>
        <v>0</v>
      </c>
      <c r="I104" s="147">
        <f>D104-H104</f>
        <v>0</v>
      </c>
    </row>
    <row r="105" spans="1:12" ht="12" customHeight="1">
      <c r="A105" s="250"/>
      <c r="B105" s="265"/>
      <c r="C105" s="124"/>
      <c r="D105" s="144"/>
      <c r="E105" s="93"/>
      <c r="F105" s="93"/>
      <c r="G105" s="93"/>
      <c r="H105" s="147">
        <f>D105+E105+F105-G105</f>
        <v>0</v>
      </c>
      <c r="I105" s="147">
        <f>D105-H105</f>
        <v>0</v>
      </c>
    </row>
    <row r="106" spans="1:12" ht="12" customHeight="1">
      <c r="A106" s="250"/>
      <c r="B106" s="265"/>
      <c r="C106" s="124"/>
      <c r="D106" s="144"/>
      <c r="E106" s="93"/>
      <c r="F106" s="93"/>
      <c r="G106" s="93"/>
      <c r="H106" s="147">
        <f>D106+E106+F106-G106</f>
        <v>0</v>
      </c>
      <c r="I106" s="147">
        <f>D106-H106</f>
        <v>0</v>
      </c>
    </row>
    <row r="107" spans="1:12" ht="12" customHeight="1">
      <c r="A107" s="250"/>
      <c r="B107" s="266"/>
      <c r="C107" s="113" t="s">
        <v>729</v>
      </c>
      <c r="D107" s="146">
        <f>SUM(D103:D106)</f>
        <v>0</v>
      </c>
      <c r="E107" s="145">
        <f t="shared" ref="E107:I107" si="14">SUM(E103:E106)</f>
        <v>0</v>
      </c>
      <c r="F107" s="145">
        <f t="shared" si="14"/>
        <v>0</v>
      </c>
      <c r="G107" s="145">
        <f t="shared" si="14"/>
        <v>0</v>
      </c>
      <c r="H107" s="145">
        <f t="shared" si="14"/>
        <v>0</v>
      </c>
      <c r="I107" s="145">
        <f t="shared" si="14"/>
        <v>0</v>
      </c>
    </row>
    <row r="108" spans="1:12" ht="12" customHeight="1">
      <c r="A108" s="250"/>
      <c r="B108" s="126" t="s">
        <v>689</v>
      </c>
      <c r="C108" s="113"/>
      <c r="D108" s="146">
        <f t="shared" ref="D108" si="15">SUM(D83:D92,D97,D102,D107)</f>
        <v>0</v>
      </c>
      <c r="E108" s="145">
        <f t="shared" ref="E108:I108" si="16">SUM(E83:E92,E97,E102,E107)</f>
        <v>0</v>
      </c>
      <c r="F108" s="145">
        <f t="shared" si="16"/>
        <v>0</v>
      </c>
      <c r="G108" s="145">
        <f t="shared" si="16"/>
        <v>0</v>
      </c>
      <c r="H108" s="145">
        <f t="shared" si="16"/>
        <v>0</v>
      </c>
      <c r="I108" s="145">
        <f t="shared" si="16"/>
        <v>0</v>
      </c>
    </row>
    <row r="109" spans="1:12" ht="12" customHeight="1">
      <c r="A109" s="250"/>
      <c r="B109" s="127" t="s">
        <v>1279</v>
      </c>
      <c r="C109" s="116"/>
      <c r="D109" s="144"/>
      <c r="E109" s="147"/>
      <c r="F109" s="147"/>
      <c r="G109" s="147"/>
      <c r="H109" s="103"/>
      <c r="I109" s="147">
        <f>D109-H109</f>
        <v>0</v>
      </c>
    </row>
    <row r="110" spans="1:12" ht="12" customHeight="1">
      <c r="A110" s="251"/>
      <c r="B110" s="112" t="s">
        <v>732</v>
      </c>
      <c r="C110" s="113"/>
      <c r="D110" s="146">
        <f>D108-D109</f>
        <v>0</v>
      </c>
      <c r="E110" s="145"/>
      <c r="F110" s="145"/>
      <c r="G110" s="145"/>
      <c r="H110" s="145">
        <f>H108-H109</f>
        <v>0</v>
      </c>
      <c r="I110" s="145">
        <f>I108-I109</f>
        <v>0</v>
      </c>
      <c r="L110" s="111">
        <f>E72+C80+I110-(资产负债表!D12-资产负债表!C12)</f>
        <v>0</v>
      </c>
    </row>
    <row r="112" spans="1:12" ht="15" customHeight="1">
      <c r="A112" s="115" t="s">
        <v>683</v>
      </c>
      <c r="B112" s="115" t="s">
        <v>10</v>
      </c>
      <c r="C112" s="108" t="s">
        <v>698</v>
      </c>
      <c r="D112" s="128"/>
      <c r="E112" s="129"/>
      <c r="F112" s="129"/>
      <c r="G112" s="129"/>
      <c r="H112" s="130"/>
      <c r="I112" s="130"/>
    </row>
    <row r="113" spans="1:12" ht="12" customHeight="1">
      <c r="A113" s="258" t="s">
        <v>1282</v>
      </c>
      <c r="B113" s="110" t="s">
        <v>733</v>
      </c>
      <c r="C113" s="93"/>
    </row>
    <row r="114" spans="1:12" ht="12" customHeight="1">
      <c r="A114" s="258"/>
      <c r="B114" s="110" t="s">
        <v>734</v>
      </c>
      <c r="C114" s="93"/>
    </row>
    <row r="115" spans="1:12" ht="12" customHeight="1">
      <c r="A115" s="258"/>
      <c r="B115" s="110" t="s">
        <v>735</v>
      </c>
      <c r="C115" s="93"/>
    </row>
    <row r="116" spans="1:12" ht="12" customHeight="1">
      <c r="A116" s="258"/>
      <c r="B116" s="110" t="s">
        <v>736</v>
      </c>
      <c r="C116" s="93"/>
      <c r="L116" s="111">
        <f>C115-C203</f>
        <v>0</v>
      </c>
    </row>
    <row r="117" spans="1:12" ht="12" customHeight="1">
      <c r="A117" s="258"/>
      <c r="B117" s="110" t="s">
        <v>737</v>
      </c>
      <c r="C117" s="93"/>
    </row>
    <row r="118" spans="1:12" ht="12" customHeight="1">
      <c r="A118" s="258"/>
      <c r="B118" s="112" t="s">
        <v>689</v>
      </c>
      <c r="C118" s="145">
        <f>C116-C113+C114+C115-C117</f>
        <v>0</v>
      </c>
      <c r="L118" s="111">
        <f>C118-(资产负债表!D13-资产负债表!C13)</f>
        <v>0</v>
      </c>
    </row>
    <row r="120" spans="1:12" ht="15" customHeight="1">
      <c r="A120" s="115" t="s">
        <v>683</v>
      </c>
      <c r="B120" s="115" t="s">
        <v>10</v>
      </c>
      <c r="C120" s="108" t="s">
        <v>698</v>
      </c>
    </row>
    <row r="121" spans="1:12" ht="12" customHeight="1">
      <c r="A121" s="258" t="s">
        <v>1281</v>
      </c>
      <c r="B121" s="110" t="s">
        <v>738</v>
      </c>
      <c r="C121" s="93"/>
    </row>
    <row r="122" spans="1:12" ht="12" customHeight="1">
      <c r="A122" s="258"/>
      <c r="B122" s="110" t="s">
        <v>739</v>
      </c>
      <c r="C122" s="93"/>
    </row>
    <row r="123" spans="1:12" ht="12" customHeight="1">
      <c r="A123" s="258"/>
      <c r="B123" s="110" t="s">
        <v>740</v>
      </c>
      <c r="C123" s="93"/>
    </row>
    <row r="124" spans="1:12" ht="12" customHeight="1">
      <c r="A124" s="258"/>
      <c r="B124" s="110" t="s">
        <v>741</v>
      </c>
      <c r="C124" s="93"/>
    </row>
    <row r="125" spans="1:12" ht="12" customHeight="1">
      <c r="A125" s="258"/>
      <c r="B125" s="110" t="s">
        <v>742</v>
      </c>
      <c r="C125" s="93"/>
    </row>
    <row r="126" spans="1:12" ht="12" customHeight="1">
      <c r="A126" s="258"/>
      <c r="B126" s="110" t="s">
        <v>743</v>
      </c>
      <c r="C126" s="93"/>
    </row>
    <row r="127" spans="1:12" ht="12" customHeight="1">
      <c r="A127" s="258"/>
      <c r="B127" s="112" t="s">
        <v>689</v>
      </c>
      <c r="C127" s="145">
        <f>SUM(C121:C125)-C126</f>
        <v>0</v>
      </c>
      <c r="L127" s="111">
        <f>C127-(资产负债表!D15-资产负债表!C15)</f>
        <v>0</v>
      </c>
    </row>
    <row r="129" spans="1:12" ht="15" customHeight="1">
      <c r="A129" s="115" t="s">
        <v>683</v>
      </c>
      <c r="B129" s="115" t="s">
        <v>10</v>
      </c>
      <c r="C129" s="108" t="s">
        <v>698</v>
      </c>
    </row>
    <row r="130" spans="1:12" ht="12" customHeight="1">
      <c r="A130" s="260" t="s">
        <v>744</v>
      </c>
      <c r="B130" s="110" t="s">
        <v>745</v>
      </c>
      <c r="C130" s="147">
        <f>C158</f>
        <v>0</v>
      </c>
    </row>
    <row r="131" spans="1:12" ht="12" customHeight="1">
      <c r="A131" s="260"/>
      <c r="B131" s="110" t="s">
        <v>746</v>
      </c>
      <c r="C131" s="148">
        <f>C167</f>
        <v>0</v>
      </c>
    </row>
    <row r="132" spans="1:12" ht="12" customHeight="1">
      <c r="A132" s="260"/>
      <c r="B132" s="110" t="s">
        <v>747</v>
      </c>
      <c r="C132" s="148">
        <f>C176</f>
        <v>0</v>
      </c>
    </row>
    <row r="133" spans="1:12" ht="12" customHeight="1">
      <c r="A133" s="260"/>
      <c r="B133" s="112" t="s">
        <v>689</v>
      </c>
      <c r="C133" s="145">
        <f>SUM(C130:C132)</f>
        <v>0</v>
      </c>
      <c r="L133" s="111">
        <f>C133-(资产负债表!D16-资产负债表!C16)</f>
        <v>0</v>
      </c>
    </row>
    <row r="135" spans="1:12" ht="15" customHeight="1">
      <c r="A135" s="115" t="s">
        <v>683</v>
      </c>
      <c r="B135" s="115" t="s">
        <v>10</v>
      </c>
      <c r="C135" s="108" t="s">
        <v>698</v>
      </c>
    </row>
    <row r="136" spans="1:12" ht="12" customHeight="1">
      <c r="A136" s="258" t="s">
        <v>1283</v>
      </c>
      <c r="B136" s="131" t="s">
        <v>748</v>
      </c>
      <c r="C136" s="93"/>
      <c r="L136" s="111">
        <f>C136+C263-E316</f>
        <v>0</v>
      </c>
    </row>
    <row r="137" spans="1:12" ht="12" customHeight="1">
      <c r="A137" s="258"/>
      <c r="B137" s="110" t="s">
        <v>749</v>
      </c>
      <c r="C137" s="93"/>
    </row>
    <row r="138" spans="1:12" ht="12" customHeight="1">
      <c r="A138" s="258"/>
      <c r="B138" s="110" t="s">
        <v>750</v>
      </c>
      <c r="C138" s="93"/>
    </row>
    <row r="139" spans="1:12" ht="12" customHeight="1">
      <c r="A139" s="258"/>
      <c r="B139" s="110" t="s">
        <v>751</v>
      </c>
      <c r="C139" s="93"/>
    </row>
    <row r="140" spans="1:12" ht="12" customHeight="1">
      <c r="A140" s="258"/>
      <c r="B140" s="110" t="s">
        <v>752</v>
      </c>
      <c r="C140" s="93"/>
    </row>
    <row r="141" spans="1:12" ht="12" customHeight="1">
      <c r="A141" s="258"/>
      <c r="B141" s="110" t="s">
        <v>753</v>
      </c>
      <c r="C141" s="93"/>
    </row>
    <row r="142" spans="1:12" ht="12" customHeight="1">
      <c r="A142" s="258"/>
      <c r="B142" s="110" t="s">
        <v>754</v>
      </c>
      <c r="C142" s="93"/>
    </row>
    <row r="143" spans="1:12" ht="12" customHeight="1">
      <c r="A143" s="258"/>
      <c r="B143" s="131" t="s">
        <v>755</v>
      </c>
      <c r="C143" s="93"/>
    </row>
    <row r="144" spans="1:12" ht="12" customHeight="1">
      <c r="A144" s="258"/>
      <c r="B144" s="131" t="s">
        <v>756</v>
      </c>
      <c r="C144" s="93"/>
    </row>
    <row r="145" spans="1:12" ht="12" customHeight="1">
      <c r="A145" s="258"/>
      <c r="B145" s="110" t="s">
        <v>757</v>
      </c>
      <c r="C145" s="93"/>
    </row>
    <row r="146" spans="1:12" ht="12" customHeight="1">
      <c r="A146" s="258"/>
      <c r="B146" s="110" t="s">
        <v>758</v>
      </c>
      <c r="C146" s="93"/>
    </row>
    <row r="147" spans="1:12" ht="12" customHeight="1">
      <c r="A147" s="258"/>
      <c r="B147" s="110" t="s">
        <v>759</v>
      </c>
      <c r="C147" s="93"/>
    </row>
    <row r="148" spans="1:12" ht="12" customHeight="1">
      <c r="A148" s="258"/>
      <c r="B148" s="112" t="s">
        <v>689</v>
      </c>
      <c r="C148" s="145">
        <f>C136-C137+C138+C139-C140+SUM(C141:C147)</f>
        <v>0</v>
      </c>
      <c r="L148" s="111">
        <f>C148-(资产负债表!D17-资产负债表!C17)</f>
        <v>0</v>
      </c>
    </row>
    <row r="150" spans="1:12" ht="15" customHeight="1">
      <c r="A150" s="115" t="s">
        <v>683</v>
      </c>
      <c r="B150" s="115" t="s">
        <v>10</v>
      </c>
      <c r="C150" s="108" t="s">
        <v>698</v>
      </c>
    </row>
    <row r="151" spans="1:12" ht="12" customHeight="1">
      <c r="A151" s="258" t="s">
        <v>1284</v>
      </c>
      <c r="B151" s="110" t="s">
        <v>760</v>
      </c>
      <c r="C151" s="93"/>
    </row>
    <row r="152" spans="1:12" ht="12" customHeight="1">
      <c r="A152" s="258"/>
      <c r="B152" s="110" t="s">
        <v>761</v>
      </c>
      <c r="C152" s="93"/>
    </row>
    <row r="153" spans="1:12" ht="12" customHeight="1">
      <c r="A153" s="258"/>
      <c r="B153" s="110" t="s">
        <v>762</v>
      </c>
      <c r="C153" s="93"/>
    </row>
    <row r="154" spans="1:12" ht="12" customHeight="1">
      <c r="A154" s="258"/>
      <c r="B154" s="110" t="s">
        <v>763</v>
      </c>
      <c r="C154" s="93"/>
    </row>
    <row r="155" spans="1:12" ht="12" customHeight="1">
      <c r="A155" s="258"/>
      <c r="B155" s="110" t="s">
        <v>764</v>
      </c>
      <c r="C155" s="93"/>
    </row>
    <row r="156" spans="1:12" ht="12" customHeight="1">
      <c r="A156" s="258"/>
      <c r="B156" s="110" t="s">
        <v>765</v>
      </c>
      <c r="C156" s="93"/>
    </row>
    <row r="157" spans="1:12" ht="12" customHeight="1">
      <c r="A157" s="258"/>
      <c r="B157" s="131" t="s">
        <v>766</v>
      </c>
      <c r="C157" s="93"/>
    </row>
    <row r="158" spans="1:12" ht="12" customHeight="1">
      <c r="A158" s="258"/>
      <c r="B158" s="131" t="s">
        <v>767</v>
      </c>
      <c r="C158" s="93"/>
    </row>
    <row r="159" spans="1:12" ht="12" customHeight="1">
      <c r="A159" s="258"/>
      <c r="B159" s="112" t="s">
        <v>689</v>
      </c>
      <c r="C159" s="145">
        <f>-SUM(C151:C153)+SUM(C154:C156)-C157-C158</f>
        <v>0</v>
      </c>
      <c r="L159" s="111">
        <f>C159-(资产负债表!D20-资产负债表!C20)</f>
        <v>0</v>
      </c>
    </row>
    <row r="161" spans="1:12" ht="15" customHeight="1">
      <c r="A161" s="115" t="s">
        <v>683</v>
      </c>
      <c r="B161" s="115" t="s">
        <v>10</v>
      </c>
      <c r="C161" s="108" t="s">
        <v>698</v>
      </c>
    </row>
    <row r="162" spans="1:12" ht="12" customHeight="1">
      <c r="A162" s="258" t="s">
        <v>1285</v>
      </c>
      <c r="B162" s="110" t="s">
        <v>760</v>
      </c>
      <c r="C162" s="93"/>
    </row>
    <row r="163" spans="1:12" ht="12" customHeight="1">
      <c r="A163" s="258"/>
      <c r="B163" s="110" t="s">
        <v>762</v>
      </c>
      <c r="C163" s="93"/>
    </row>
    <row r="164" spans="1:12" ht="12" customHeight="1">
      <c r="A164" s="258"/>
      <c r="B164" s="110" t="s">
        <v>768</v>
      </c>
      <c r="C164" s="93"/>
    </row>
    <row r="165" spans="1:12" ht="12" customHeight="1">
      <c r="A165" s="258"/>
      <c r="B165" s="110" t="s">
        <v>763</v>
      </c>
      <c r="C165" s="93"/>
    </row>
    <row r="166" spans="1:12" ht="12" customHeight="1">
      <c r="A166" s="258"/>
      <c r="B166" s="110" t="s">
        <v>765</v>
      </c>
      <c r="C166" s="93"/>
    </row>
    <row r="167" spans="1:12" ht="12" customHeight="1">
      <c r="A167" s="258"/>
      <c r="B167" s="131" t="s">
        <v>767</v>
      </c>
      <c r="C167" s="93"/>
    </row>
    <row r="168" spans="1:12" ht="12" customHeight="1">
      <c r="A168" s="258"/>
      <c r="B168" s="112" t="s">
        <v>689</v>
      </c>
      <c r="C168" s="145">
        <f>-SUM(C162:C164)+SUM(C165:C166)-C167</f>
        <v>0</v>
      </c>
      <c r="L168" s="111">
        <f>C168-(资产负债表!D21-资产负债表!C21)</f>
        <v>0</v>
      </c>
    </row>
    <row r="170" spans="1:12" ht="15" customHeight="1">
      <c r="A170" s="115" t="s">
        <v>683</v>
      </c>
      <c r="B170" s="115" t="s">
        <v>10</v>
      </c>
      <c r="C170" s="108" t="s">
        <v>698</v>
      </c>
    </row>
    <row r="171" spans="1:12" ht="12" customHeight="1">
      <c r="A171" s="258" t="s">
        <v>1286</v>
      </c>
      <c r="B171" s="110" t="s">
        <v>769</v>
      </c>
      <c r="C171" s="93"/>
    </row>
    <row r="172" spans="1:12" ht="12" customHeight="1">
      <c r="A172" s="258"/>
      <c r="B172" s="110" t="s">
        <v>770</v>
      </c>
      <c r="C172" s="93"/>
    </row>
    <row r="173" spans="1:12" ht="12" customHeight="1">
      <c r="A173" s="258"/>
      <c r="B173" s="110" t="s">
        <v>771</v>
      </c>
      <c r="C173" s="93"/>
    </row>
    <row r="174" spans="1:12" ht="12" customHeight="1">
      <c r="A174" s="258"/>
      <c r="B174" s="110" t="s">
        <v>772</v>
      </c>
      <c r="C174" s="93"/>
    </row>
    <row r="175" spans="1:12" ht="12" customHeight="1">
      <c r="A175" s="258"/>
      <c r="B175" s="110" t="s">
        <v>773</v>
      </c>
      <c r="C175" s="93"/>
    </row>
    <row r="176" spans="1:12" ht="12" customHeight="1">
      <c r="A176" s="258"/>
      <c r="B176" s="131" t="s">
        <v>767</v>
      </c>
      <c r="C176" s="93"/>
    </row>
    <row r="177" spans="1:12" ht="12" customHeight="1">
      <c r="A177" s="258"/>
      <c r="B177" s="112" t="s">
        <v>689</v>
      </c>
      <c r="C177" s="145">
        <f>-C171+SUM(C172:C174)-C175-C176</f>
        <v>0</v>
      </c>
      <c r="L177" s="111">
        <f>C177-(资产负债表!D22-资产负债表!C22)</f>
        <v>0</v>
      </c>
    </row>
    <row r="179" spans="1:12" ht="15" customHeight="1">
      <c r="A179" s="115" t="s">
        <v>683</v>
      </c>
      <c r="B179" s="115" t="s">
        <v>10</v>
      </c>
      <c r="C179" s="108" t="s">
        <v>698</v>
      </c>
    </row>
    <row r="180" spans="1:12" ht="12" customHeight="1">
      <c r="A180" s="258" t="s">
        <v>1287</v>
      </c>
      <c r="B180" s="110" t="s">
        <v>699</v>
      </c>
      <c r="C180" s="93"/>
    </row>
    <row r="181" spans="1:12" ht="12" customHeight="1">
      <c r="A181" s="258"/>
      <c r="B181" s="110" t="s">
        <v>774</v>
      </c>
      <c r="C181" s="93"/>
    </row>
    <row r="182" spans="1:12" ht="12" customHeight="1">
      <c r="A182" s="258"/>
      <c r="B182" s="110" t="s">
        <v>775</v>
      </c>
      <c r="C182" s="93"/>
    </row>
    <row r="183" spans="1:12" ht="12" customHeight="1">
      <c r="A183" s="258"/>
      <c r="B183" s="110" t="s">
        <v>776</v>
      </c>
      <c r="C183" s="93"/>
    </row>
    <row r="184" spans="1:12" ht="12" customHeight="1">
      <c r="A184" s="258"/>
      <c r="B184" s="110" t="s">
        <v>777</v>
      </c>
      <c r="C184" s="93"/>
    </row>
    <row r="185" spans="1:12" ht="12" customHeight="1">
      <c r="A185" s="258"/>
      <c r="B185" s="110" t="s">
        <v>778</v>
      </c>
      <c r="C185" s="93"/>
    </row>
    <row r="186" spans="1:12" ht="12" customHeight="1">
      <c r="A186" s="258"/>
      <c r="B186" s="110" t="s">
        <v>779</v>
      </c>
      <c r="C186" s="93"/>
    </row>
    <row r="187" spans="1:12" ht="12" customHeight="1">
      <c r="A187" s="258"/>
      <c r="B187" s="112" t="s">
        <v>689</v>
      </c>
      <c r="C187" s="145">
        <f>-SUM(C180:C183)+SUM(C184:C185)-C186</f>
        <v>0</v>
      </c>
      <c r="L187" s="111">
        <f>C187-(资产负债表!D23-资产负债表!C23)</f>
        <v>0</v>
      </c>
    </row>
    <row r="188" spans="1:12" ht="12" customHeight="1">
      <c r="C188" s="106"/>
    </row>
    <row r="189" spans="1:12" ht="15" customHeight="1">
      <c r="A189" s="115" t="s">
        <v>683</v>
      </c>
      <c r="B189" s="115" t="s">
        <v>10</v>
      </c>
      <c r="C189" s="108" t="s">
        <v>698</v>
      </c>
    </row>
    <row r="190" spans="1:12" ht="12" customHeight="1">
      <c r="A190" s="258" t="s">
        <v>1288</v>
      </c>
      <c r="B190" s="110" t="s">
        <v>780</v>
      </c>
      <c r="C190" s="93"/>
    </row>
    <row r="191" spans="1:12" ht="12" customHeight="1">
      <c r="A191" s="258"/>
      <c r="B191" s="110" t="s">
        <v>781</v>
      </c>
      <c r="C191" s="93"/>
    </row>
    <row r="192" spans="1:12" ht="12" customHeight="1">
      <c r="A192" s="258"/>
      <c r="B192" s="110" t="s">
        <v>782</v>
      </c>
      <c r="C192" s="93"/>
    </row>
    <row r="193" spans="1:12" ht="12" customHeight="1">
      <c r="A193" s="258"/>
      <c r="B193" s="112" t="s">
        <v>689</v>
      </c>
      <c r="C193" s="145">
        <f>-C190-C191+C192</f>
        <v>0</v>
      </c>
      <c r="L193" s="111">
        <f>C193-(资产负债表!D24-资产负债表!C24)</f>
        <v>0</v>
      </c>
    </row>
    <row r="195" spans="1:12" ht="15" customHeight="1">
      <c r="A195" s="115" t="s">
        <v>683</v>
      </c>
      <c r="B195" s="115" t="s">
        <v>10</v>
      </c>
      <c r="C195" s="108" t="s">
        <v>698</v>
      </c>
    </row>
    <row r="196" spans="1:12" ht="12" customHeight="1">
      <c r="A196" s="249" t="s">
        <v>1289</v>
      </c>
      <c r="B196" s="110" t="s">
        <v>780</v>
      </c>
      <c r="C196" s="93"/>
    </row>
    <row r="197" spans="1:12" ht="12" customHeight="1">
      <c r="A197" s="250"/>
      <c r="B197" s="110" t="s">
        <v>781</v>
      </c>
      <c r="C197" s="93"/>
    </row>
    <row r="198" spans="1:12" ht="12" customHeight="1">
      <c r="A198" s="250"/>
      <c r="B198" s="110" t="s">
        <v>782</v>
      </c>
      <c r="C198" s="93"/>
    </row>
    <row r="199" spans="1:12" ht="12" customHeight="1">
      <c r="A199" s="251"/>
      <c r="B199" s="112" t="s">
        <v>689</v>
      </c>
      <c r="C199" s="145">
        <f>-C196-C197+C198</f>
        <v>0</v>
      </c>
      <c r="L199" s="111">
        <f>C199-(资产负债表!D25-资产负债表!C25)</f>
        <v>0</v>
      </c>
    </row>
    <row r="201" spans="1:12" ht="15" customHeight="1">
      <c r="A201" s="115" t="s">
        <v>683</v>
      </c>
      <c r="B201" s="115" t="s">
        <v>10</v>
      </c>
      <c r="C201" s="108" t="s">
        <v>698</v>
      </c>
    </row>
    <row r="202" spans="1:12" ht="12" customHeight="1">
      <c r="A202" s="258" t="s">
        <v>1290</v>
      </c>
      <c r="B202" s="131" t="s">
        <v>783</v>
      </c>
      <c r="C202" s="93"/>
    </row>
    <row r="203" spans="1:12" ht="12" customHeight="1">
      <c r="A203" s="258"/>
      <c r="B203" s="110" t="s">
        <v>784</v>
      </c>
      <c r="C203" s="93"/>
      <c r="L203" s="111">
        <f>C203-C115</f>
        <v>0</v>
      </c>
    </row>
    <row r="204" spans="1:12" ht="12" customHeight="1">
      <c r="A204" s="258"/>
      <c r="B204" s="110" t="s">
        <v>785</v>
      </c>
      <c r="C204" s="93"/>
    </row>
    <row r="205" spans="1:12" ht="12" customHeight="1">
      <c r="A205" s="258"/>
      <c r="B205" s="110" t="s">
        <v>786</v>
      </c>
      <c r="C205" s="93"/>
    </row>
    <row r="206" spans="1:12" ht="12" customHeight="1">
      <c r="A206" s="258"/>
      <c r="B206" s="110" t="s">
        <v>787</v>
      </c>
      <c r="C206" s="93"/>
      <c r="L206" s="111">
        <f>C206-C519-K565</f>
        <v>0</v>
      </c>
    </row>
    <row r="207" spans="1:12" ht="12" customHeight="1">
      <c r="A207" s="258"/>
      <c r="B207" s="110" t="s">
        <v>788</v>
      </c>
      <c r="C207" s="93"/>
    </row>
    <row r="208" spans="1:12" ht="12" customHeight="1">
      <c r="A208" s="258"/>
      <c r="B208" s="112" t="s">
        <v>689</v>
      </c>
      <c r="C208" s="145">
        <f>-SUM(C202:C204)+C205+C206-C207</f>
        <v>0</v>
      </c>
      <c r="L208" s="111">
        <f>C208-(资产负债表!D26-资产负债表!C26)</f>
        <v>0</v>
      </c>
    </row>
    <row r="210" spans="1:12" ht="15" customHeight="1">
      <c r="A210" s="115" t="s">
        <v>713</v>
      </c>
      <c r="B210" s="115" t="s">
        <v>10</v>
      </c>
      <c r="C210" s="108" t="s">
        <v>698</v>
      </c>
    </row>
    <row r="211" spans="1:12" ht="12" customHeight="1">
      <c r="A211" s="258" t="s">
        <v>1291</v>
      </c>
      <c r="B211" s="110" t="s">
        <v>789</v>
      </c>
      <c r="C211" s="93"/>
    </row>
    <row r="212" spans="1:12" ht="12" customHeight="1">
      <c r="A212" s="258"/>
      <c r="B212" s="110" t="s">
        <v>790</v>
      </c>
      <c r="C212" s="93"/>
    </row>
    <row r="213" spans="1:12" ht="12" customHeight="1">
      <c r="A213" s="258"/>
      <c r="B213" s="110" t="s">
        <v>791</v>
      </c>
      <c r="C213" s="93"/>
    </row>
    <row r="214" spans="1:12" ht="12" customHeight="1">
      <c r="A214" s="258"/>
      <c r="B214" s="112" t="s">
        <v>689</v>
      </c>
      <c r="C214" s="145">
        <f>-C211+C212-C213</f>
        <v>0</v>
      </c>
    </row>
    <row r="216" spans="1:12" ht="15" customHeight="1">
      <c r="A216" s="115" t="s">
        <v>713</v>
      </c>
      <c r="B216" s="115" t="s">
        <v>10</v>
      </c>
      <c r="C216" s="108" t="s">
        <v>698</v>
      </c>
    </row>
    <row r="217" spans="1:12" ht="12" customHeight="1">
      <c r="A217" s="258" t="s">
        <v>1292</v>
      </c>
      <c r="B217" s="110" t="s">
        <v>792</v>
      </c>
      <c r="C217" s="93"/>
    </row>
    <row r="218" spans="1:12" ht="12" customHeight="1">
      <c r="A218" s="258"/>
      <c r="B218" s="112" t="s">
        <v>689</v>
      </c>
      <c r="C218" s="145">
        <f>C217</f>
        <v>0</v>
      </c>
      <c r="L218" s="111">
        <f>C214+C218-(资产负债表!D27-资产负债表!C27)</f>
        <v>0</v>
      </c>
    </row>
    <row r="220" spans="1:12" ht="15" customHeight="1">
      <c r="A220" s="115" t="s">
        <v>713</v>
      </c>
      <c r="B220" s="115" t="s">
        <v>10</v>
      </c>
      <c r="C220" s="108" t="s">
        <v>698</v>
      </c>
    </row>
    <row r="221" spans="1:12" ht="12" customHeight="1">
      <c r="A221" s="258" t="s">
        <v>1293</v>
      </c>
      <c r="B221" s="110" t="s">
        <v>793</v>
      </c>
      <c r="C221" s="93"/>
    </row>
    <row r="222" spans="1:12" ht="12" customHeight="1">
      <c r="A222" s="258"/>
      <c r="B222" s="110" t="s">
        <v>794</v>
      </c>
      <c r="C222" s="93"/>
    </row>
    <row r="223" spans="1:12" ht="12" customHeight="1">
      <c r="A223" s="258"/>
      <c r="B223" s="110" t="s">
        <v>795</v>
      </c>
      <c r="C223" s="93"/>
    </row>
    <row r="224" spans="1:12" ht="12" customHeight="1">
      <c r="A224" s="258"/>
      <c r="B224" s="110" t="s">
        <v>796</v>
      </c>
      <c r="C224" s="93"/>
    </row>
    <row r="225" spans="1:12" ht="12" customHeight="1">
      <c r="A225" s="258"/>
      <c r="B225" s="110" t="s">
        <v>797</v>
      </c>
      <c r="C225" s="93"/>
    </row>
    <row r="226" spans="1:12" ht="12" customHeight="1">
      <c r="A226" s="258"/>
      <c r="B226" s="112" t="s">
        <v>689</v>
      </c>
      <c r="C226" s="145">
        <f>-C221-C222+C223+C224-C225</f>
        <v>0</v>
      </c>
    </row>
    <row r="228" spans="1:12" ht="15" customHeight="1">
      <c r="A228" s="115" t="s">
        <v>713</v>
      </c>
      <c r="B228" s="115" t="s">
        <v>10</v>
      </c>
      <c r="C228" s="108" t="s">
        <v>698</v>
      </c>
    </row>
    <row r="229" spans="1:12" ht="12" customHeight="1">
      <c r="A229" s="249" t="s">
        <v>1294</v>
      </c>
      <c r="B229" s="65" t="s">
        <v>798</v>
      </c>
      <c r="C229" s="93"/>
    </row>
    <row r="230" spans="1:12" ht="12" customHeight="1">
      <c r="A230" s="250"/>
      <c r="B230" s="65" t="s">
        <v>799</v>
      </c>
      <c r="C230" s="93"/>
    </row>
    <row r="231" spans="1:12" ht="12" customHeight="1">
      <c r="A231" s="251"/>
      <c r="B231" s="112" t="s">
        <v>689</v>
      </c>
      <c r="C231" s="145">
        <f>C229-C230</f>
        <v>0</v>
      </c>
      <c r="L231" s="111">
        <f>C226+C231-(资产负债表!D28-资产负债表!C28)</f>
        <v>0</v>
      </c>
    </row>
    <row r="233" spans="1:12" ht="15" customHeight="1">
      <c r="A233" s="115" t="s">
        <v>683</v>
      </c>
      <c r="B233" s="115" t="s">
        <v>10</v>
      </c>
      <c r="C233" s="108" t="s">
        <v>698</v>
      </c>
    </row>
    <row r="234" spans="1:12" ht="12" customHeight="1">
      <c r="A234" s="258" t="s">
        <v>1295</v>
      </c>
      <c r="B234" s="110" t="s">
        <v>800</v>
      </c>
      <c r="C234" s="93"/>
      <c r="L234" s="111">
        <f>C234-K559</f>
        <v>0</v>
      </c>
    </row>
    <row r="235" spans="1:12" ht="12" customHeight="1">
      <c r="A235" s="258"/>
      <c r="B235" s="110" t="s">
        <v>801</v>
      </c>
      <c r="C235" s="93"/>
    </row>
    <row r="236" spans="1:12" ht="12" customHeight="1">
      <c r="A236" s="258"/>
      <c r="B236" s="110" t="s">
        <v>802</v>
      </c>
      <c r="C236" s="93"/>
    </row>
    <row r="237" spans="1:12" ht="12" customHeight="1">
      <c r="A237" s="258"/>
      <c r="B237" s="112" t="s">
        <v>689</v>
      </c>
      <c r="C237" s="145">
        <f>C234-C235-C236</f>
        <v>0</v>
      </c>
      <c r="L237" s="111">
        <f>C237-(资产负债表!D31-资产负债表!C31)</f>
        <v>0</v>
      </c>
    </row>
    <row r="239" spans="1:12" ht="15" customHeight="1">
      <c r="A239" s="115" t="s">
        <v>683</v>
      </c>
      <c r="B239" s="115" t="s">
        <v>10</v>
      </c>
      <c r="C239" s="108" t="s">
        <v>698</v>
      </c>
    </row>
    <row r="240" spans="1:12" ht="12" customHeight="1">
      <c r="A240" s="258" t="s">
        <v>1296</v>
      </c>
      <c r="B240" s="110" t="s">
        <v>803</v>
      </c>
      <c r="C240" s="93"/>
    </row>
    <row r="241" spans="1:12" ht="12" customHeight="1">
      <c r="A241" s="258"/>
      <c r="B241" s="110" t="s">
        <v>790</v>
      </c>
      <c r="C241" s="93"/>
      <c r="L241" s="111">
        <f>C241-K561</f>
        <v>0</v>
      </c>
    </row>
    <row r="242" spans="1:12" ht="12" customHeight="1">
      <c r="A242" s="258"/>
      <c r="B242" s="110" t="s">
        <v>705</v>
      </c>
      <c r="C242" s="93"/>
    </row>
    <row r="243" spans="1:12" ht="12" customHeight="1">
      <c r="A243" s="258"/>
      <c r="B243" s="112" t="s">
        <v>689</v>
      </c>
      <c r="C243" s="145">
        <f>-C240+C241-C242</f>
        <v>0</v>
      </c>
      <c r="L243" s="111">
        <f>C243-(资产负债表!D32-资产负债表!C32)</f>
        <v>0</v>
      </c>
    </row>
    <row r="245" spans="1:12" ht="15" customHeight="1">
      <c r="A245" s="115" t="s">
        <v>683</v>
      </c>
      <c r="B245" s="115" t="s">
        <v>10</v>
      </c>
      <c r="C245" s="108" t="s">
        <v>698</v>
      </c>
    </row>
    <row r="246" spans="1:12" ht="12" customHeight="1">
      <c r="A246" s="258" t="s">
        <v>1297</v>
      </c>
      <c r="B246" s="110" t="s">
        <v>803</v>
      </c>
      <c r="C246" s="93"/>
    </row>
    <row r="247" spans="1:12" ht="12" customHeight="1">
      <c r="A247" s="258"/>
      <c r="B247" s="110" t="s">
        <v>804</v>
      </c>
      <c r="C247" s="93"/>
    </row>
    <row r="248" spans="1:12" ht="12" customHeight="1">
      <c r="A248" s="258"/>
      <c r="B248" s="110" t="s">
        <v>805</v>
      </c>
      <c r="C248" s="93"/>
    </row>
    <row r="249" spans="1:12" ht="12" customHeight="1">
      <c r="A249" s="258"/>
      <c r="B249" s="112" t="s">
        <v>689</v>
      </c>
      <c r="C249" s="145">
        <f>-C246+C247+C248</f>
        <v>0</v>
      </c>
      <c r="L249" s="111">
        <f>C249-(资产负债表!D33-资产负债表!C33)</f>
        <v>0</v>
      </c>
    </row>
    <row r="251" spans="1:12" ht="15" customHeight="1">
      <c r="A251" s="115" t="s">
        <v>683</v>
      </c>
      <c r="B251" s="115" t="s">
        <v>10</v>
      </c>
      <c r="C251" s="108" t="s">
        <v>698</v>
      </c>
    </row>
    <row r="252" spans="1:12" ht="12" customHeight="1">
      <c r="A252" s="258" t="s">
        <v>1298</v>
      </c>
      <c r="B252" s="110" t="s">
        <v>803</v>
      </c>
      <c r="C252" s="93"/>
    </row>
    <row r="253" spans="1:12" ht="12" customHeight="1">
      <c r="A253" s="258"/>
      <c r="B253" s="110" t="s">
        <v>806</v>
      </c>
      <c r="C253" s="93"/>
    </row>
    <row r="254" spans="1:12" ht="12" customHeight="1">
      <c r="A254" s="258"/>
      <c r="B254" s="110" t="s">
        <v>807</v>
      </c>
      <c r="C254" s="93"/>
    </row>
    <row r="255" spans="1:12" ht="12" customHeight="1">
      <c r="A255" s="258"/>
      <c r="B255" s="112" t="s">
        <v>689</v>
      </c>
      <c r="C255" s="145">
        <f>-C252+C253-C254</f>
        <v>0</v>
      </c>
      <c r="L255" s="111">
        <f>C255-(资产负债表!D34-资产负债表!C34)</f>
        <v>0</v>
      </c>
    </row>
    <row r="257" spans="1:12" ht="15" customHeight="1">
      <c r="A257" s="115" t="s">
        <v>683</v>
      </c>
      <c r="B257" s="115" t="s">
        <v>10</v>
      </c>
      <c r="C257" s="108" t="s">
        <v>698</v>
      </c>
    </row>
    <row r="258" spans="1:12" ht="12" customHeight="1">
      <c r="A258" s="258" t="s">
        <v>1299</v>
      </c>
      <c r="B258" s="110" t="s">
        <v>803</v>
      </c>
      <c r="C258" s="93"/>
    </row>
    <row r="259" spans="1:12" ht="12" customHeight="1">
      <c r="A259" s="258"/>
      <c r="B259" s="110" t="s">
        <v>808</v>
      </c>
      <c r="C259" s="93"/>
      <c r="L259" s="111">
        <f>C259-K562</f>
        <v>0</v>
      </c>
    </row>
    <row r="260" spans="1:12" ht="12" customHeight="1">
      <c r="A260" s="258"/>
      <c r="B260" s="112" t="s">
        <v>689</v>
      </c>
      <c r="C260" s="145">
        <f>-C258+C259</f>
        <v>0</v>
      </c>
      <c r="L260" s="111">
        <f>C260-(资产负债表!D35-资产负债表!C35)</f>
        <v>0</v>
      </c>
    </row>
    <row r="262" spans="1:12" ht="15" customHeight="1">
      <c r="A262" s="115" t="s">
        <v>683</v>
      </c>
      <c r="B262" s="115" t="s">
        <v>10</v>
      </c>
      <c r="C262" s="108" t="s">
        <v>698</v>
      </c>
    </row>
    <row r="263" spans="1:12" ht="12" customHeight="1">
      <c r="A263" s="258" t="s">
        <v>1300</v>
      </c>
      <c r="B263" s="131" t="s">
        <v>748</v>
      </c>
      <c r="C263" s="93"/>
    </row>
    <row r="264" spans="1:12" ht="12" customHeight="1">
      <c r="A264" s="258"/>
      <c r="B264" s="132" t="s">
        <v>809</v>
      </c>
      <c r="C264" s="93"/>
    </row>
    <row r="265" spans="1:12" ht="12" customHeight="1">
      <c r="A265" s="258"/>
      <c r="B265" s="110" t="s">
        <v>810</v>
      </c>
      <c r="C265" s="93"/>
    </row>
    <row r="266" spans="1:12" ht="12" customHeight="1">
      <c r="A266" s="258"/>
      <c r="B266" s="110" t="s">
        <v>811</v>
      </c>
      <c r="C266" s="93"/>
    </row>
    <row r="267" spans="1:12" ht="12" customHeight="1">
      <c r="A267" s="258"/>
      <c r="B267" s="110" t="s">
        <v>749</v>
      </c>
      <c r="C267" s="93"/>
    </row>
    <row r="268" spans="1:12" ht="12" customHeight="1">
      <c r="A268" s="258"/>
      <c r="B268" s="110" t="s">
        <v>750</v>
      </c>
      <c r="C268" s="93"/>
    </row>
    <row r="269" spans="1:12" ht="12" customHeight="1">
      <c r="A269" s="258"/>
      <c r="B269" s="110" t="s">
        <v>751</v>
      </c>
      <c r="C269" s="93"/>
    </row>
    <row r="270" spans="1:12" ht="12" customHeight="1">
      <c r="A270" s="258"/>
      <c r="B270" s="110" t="s">
        <v>812</v>
      </c>
      <c r="C270" s="93"/>
    </row>
    <row r="271" spans="1:12" ht="12" customHeight="1">
      <c r="A271" s="258"/>
      <c r="B271" s="110" t="s">
        <v>753</v>
      </c>
      <c r="C271" s="93"/>
    </row>
    <row r="272" spans="1:12" ht="12" customHeight="1">
      <c r="A272" s="258"/>
      <c r="B272" s="110" t="s">
        <v>754</v>
      </c>
      <c r="C272" s="93"/>
    </row>
    <row r="273" spans="1:12" ht="12" customHeight="1">
      <c r="A273" s="258"/>
      <c r="B273" s="110" t="s">
        <v>813</v>
      </c>
      <c r="C273" s="93"/>
    </row>
    <row r="274" spans="1:12" ht="12" customHeight="1">
      <c r="A274" s="258"/>
      <c r="B274" s="110" t="s">
        <v>757</v>
      </c>
      <c r="C274" s="93"/>
    </row>
    <row r="275" spans="1:12" ht="12" customHeight="1">
      <c r="A275" s="258"/>
      <c r="B275" s="110" t="s">
        <v>814</v>
      </c>
      <c r="C275" s="93"/>
    </row>
    <row r="276" spans="1:12" ht="12" customHeight="1">
      <c r="A276" s="258"/>
      <c r="B276" s="110" t="s">
        <v>758</v>
      </c>
      <c r="C276" s="93"/>
    </row>
    <row r="277" spans="1:12" ht="12" customHeight="1">
      <c r="A277" s="258"/>
      <c r="B277" s="110" t="s">
        <v>759</v>
      </c>
      <c r="C277" s="93"/>
    </row>
    <row r="278" spans="1:12" ht="12" customHeight="1">
      <c r="A278" s="258"/>
      <c r="B278" s="112" t="s">
        <v>689</v>
      </c>
      <c r="C278" s="145">
        <f>SUM(C263:C266,C268:C269,C271:C277)-C267-C270</f>
        <v>0</v>
      </c>
      <c r="L278" s="111">
        <f>C278-(资产负债表!D37-资产负债表!C37)</f>
        <v>0</v>
      </c>
    </row>
    <row r="280" spans="1:12" ht="15" customHeight="1">
      <c r="A280" s="115" t="s">
        <v>683</v>
      </c>
      <c r="B280" s="115" t="s">
        <v>10</v>
      </c>
      <c r="C280" s="108" t="s">
        <v>815</v>
      </c>
    </row>
    <row r="281" spans="1:12" ht="12" customHeight="1">
      <c r="A281" s="258" t="s">
        <v>1301</v>
      </c>
      <c r="B281" s="110" t="s">
        <v>816</v>
      </c>
      <c r="C281" s="93"/>
    </row>
    <row r="282" spans="1:12" ht="12" customHeight="1">
      <c r="A282" s="258"/>
      <c r="B282" s="110" t="s">
        <v>817</v>
      </c>
      <c r="C282" s="93"/>
    </row>
    <row r="283" spans="1:12" ht="12" customHeight="1">
      <c r="A283" s="258"/>
      <c r="B283" s="110" t="s">
        <v>818</v>
      </c>
      <c r="C283" s="93"/>
    </row>
    <row r="284" spans="1:12" ht="12" customHeight="1">
      <c r="A284" s="258"/>
      <c r="B284" s="110" t="s">
        <v>819</v>
      </c>
      <c r="C284" s="93"/>
    </row>
    <row r="285" spans="1:12" ht="12" customHeight="1">
      <c r="A285" s="258"/>
      <c r="B285" s="112" t="s">
        <v>689</v>
      </c>
      <c r="C285" s="145">
        <f>C281-C282+C283+C284</f>
        <v>0</v>
      </c>
      <c r="L285" s="111">
        <f>C285-(资产负债表!C43-资产负债表!D43)</f>
        <v>0</v>
      </c>
    </row>
    <row r="287" spans="1:12" ht="15" customHeight="1">
      <c r="A287" s="115" t="s">
        <v>683</v>
      </c>
      <c r="B287" s="115" t="s">
        <v>10</v>
      </c>
      <c r="C287" s="108" t="s">
        <v>815</v>
      </c>
    </row>
    <row r="288" spans="1:12" ht="12" customHeight="1">
      <c r="A288" s="258" t="s">
        <v>1302</v>
      </c>
      <c r="B288" s="110" t="s">
        <v>820</v>
      </c>
      <c r="C288" s="93"/>
    </row>
    <row r="289" spans="1:12" ht="12" customHeight="1">
      <c r="A289" s="258"/>
      <c r="B289" s="110" t="s">
        <v>821</v>
      </c>
      <c r="C289" s="93"/>
    </row>
    <row r="290" spans="1:12" ht="12" customHeight="1">
      <c r="A290" s="258"/>
      <c r="B290" s="112" t="s">
        <v>689</v>
      </c>
      <c r="C290" s="145">
        <f>SUM(C288:C289)</f>
        <v>0</v>
      </c>
      <c r="L290" s="111">
        <f>C290-(资产负债表!C44-资产负债表!D44)</f>
        <v>0</v>
      </c>
    </row>
    <row r="292" spans="1:12" ht="15" customHeight="1">
      <c r="A292" s="115" t="s">
        <v>683</v>
      </c>
      <c r="B292" s="115" t="s">
        <v>10</v>
      </c>
      <c r="C292" s="108" t="s">
        <v>1305</v>
      </c>
      <c r="D292" s="109" t="s">
        <v>1268</v>
      </c>
      <c r="E292" s="108" t="s">
        <v>815</v>
      </c>
    </row>
    <row r="293" spans="1:12" ht="12" customHeight="1">
      <c r="A293" s="258" t="s">
        <v>1303</v>
      </c>
      <c r="B293" s="110" t="s">
        <v>822</v>
      </c>
      <c r="C293" s="93"/>
      <c r="D293" s="144"/>
      <c r="E293" s="147">
        <f>D293-C293</f>
        <v>0</v>
      </c>
    </row>
    <row r="294" spans="1:12" ht="12" customHeight="1">
      <c r="A294" s="258"/>
      <c r="B294" s="110" t="s">
        <v>823</v>
      </c>
      <c r="C294" s="93"/>
      <c r="D294" s="144"/>
      <c r="E294" s="147">
        <f>D294-C294</f>
        <v>0</v>
      </c>
    </row>
    <row r="295" spans="1:12" ht="12" customHeight="1">
      <c r="A295" s="258"/>
      <c r="B295" s="112" t="s">
        <v>689</v>
      </c>
      <c r="C295" s="145">
        <f>SUM(C293:C294)</f>
        <v>0</v>
      </c>
      <c r="D295" s="146">
        <f>SUM(D293:D294)</f>
        <v>0</v>
      </c>
      <c r="E295" s="145">
        <f>SUM(E293:E294)</f>
        <v>0</v>
      </c>
      <c r="L295" s="111">
        <f>E295-(资产负债表!C46-资产负债表!D46)</f>
        <v>0</v>
      </c>
    </row>
    <row r="297" spans="1:12" ht="30" customHeight="1">
      <c r="A297" s="115" t="s">
        <v>683</v>
      </c>
      <c r="B297" s="115" t="s">
        <v>10</v>
      </c>
      <c r="C297" s="108" t="s">
        <v>685</v>
      </c>
      <c r="D297" s="109" t="s">
        <v>684</v>
      </c>
      <c r="E297" s="108" t="s">
        <v>815</v>
      </c>
      <c r="F297" s="118" t="s">
        <v>1306</v>
      </c>
    </row>
    <row r="298" spans="1:12" ht="12" customHeight="1">
      <c r="A298" s="258" t="s">
        <v>1304</v>
      </c>
      <c r="B298" s="110" t="s">
        <v>825</v>
      </c>
      <c r="C298" s="93"/>
      <c r="D298" s="144"/>
      <c r="E298" s="147">
        <f>D298-C298</f>
        <v>0</v>
      </c>
      <c r="F298" s="93"/>
    </row>
    <row r="299" spans="1:12" ht="12" customHeight="1">
      <c r="A299" s="258"/>
      <c r="B299" s="110" t="s">
        <v>826</v>
      </c>
      <c r="C299" s="93"/>
      <c r="D299" s="144"/>
      <c r="E299" s="147">
        <f>D299-C299</f>
        <v>0</v>
      </c>
      <c r="F299" s="93"/>
    </row>
    <row r="300" spans="1:12" ht="12" customHeight="1">
      <c r="A300" s="258"/>
      <c r="B300" s="110" t="s">
        <v>827</v>
      </c>
      <c r="C300" s="93"/>
      <c r="D300" s="144"/>
      <c r="E300" s="147">
        <f>D300-C300</f>
        <v>0</v>
      </c>
      <c r="F300" s="93"/>
    </row>
    <row r="301" spans="1:12" ht="12" customHeight="1">
      <c r="A301" s="258"/>
      <c r="B301" s="110" t="s">
        <v>828</v>
      </c>
      <c r="C301" s="93"/>
      <c r="D301" s="144"/>
      <c r="E301" s="147">
        <f>D301-C301</f>
        <v>0</v>
      </c>
      <c r="F301" s="93"/>
      <c r="L301" s="111">
        <f>D302-资产负债表!C47</f>
        <v>0</v>
      </c>
    </row>
    <row r="302" spans="1:12" ht="12" customHeight="1">
      <c r="A302" s="258"/>
      <c r="B302" s="112" t="s">
        <v>689</v>
      </c>
      <c r="C302" s="145">
        <f>SUM(C298:C301)</f>
        <v>0</v>
      </c>
      <c r="D302" s="145">
        <f t="shared" ref="D302:F302" si="17">SUM(D298:D301)</f>
        <v>0</v>
      </c>
      <c r="E302" s="145">
        <f t="shared" si="17"/>
        <v>0</v>
      </c>
      <c r="F302" s="145">
        <f t="shared" si="17"/>
        <v>0</v>
      </c>
      <c r="L302" s="111">
        <f>C302-资产负债表!D47</f>
        <v>0</v>
      </c>
    </row>
    <row r="304" spans="1:12" ht="15" customHeight="1">
      <c r="A304" s="115" t="s">
        <v>683</v>
      </c>
      <c r="B304" s="115" t="s">
        <v>10</v>
      </c>
      <c r="C304" s="108" t="s">
        <v>685</v>
      </c>
      <c r="D304" s="109" t="s">
        <v>684</v>
      </c>
      <c r="E304" s="108" t="s">
        <v>815</v>
      </c>
    </row>
    <row r="305" spans="1:13" ht="12" customHeight="1">
      <c r="A305" s="258" t="s">
        <v>1384</v>
      </c>
      <c r="B305" s="110" t="s">
        <v>829</v>
      </c>
      <c r="C305" s="93"/>
      <c r="D305" s="144"/>
      <c r="E305" s="147">
        <f>D305-C305</f>
        <v>0</v>
      </c>
    </row>
    <row r="306" spans="1:13" ht="12" customHeight="1">
      <c r="A306" s="258"/>
      <c r="B306" s="110" t="s">
        <v>830</v>
      </c>
      <c r="C306" s="93"/>
      <c r="D306" s="144"/>
      <c r="E306" s="147">
        <f>D306-C306</f>
        <v>0</v>
      </c>
    </row>
    <row r="307" spans="1:13" ht="12" customHeight="1">
      <c r="A307" s="258"/>
      <c r="B307" s="110" t="s">
        <v>831</v>
      </c>
      <c r="C307" s="93"/>
      <c r="D307" s="144"/>
      <c r="E307" s="147">
        <f>D307-C307</f>
        <v>0</v>
      </c>
    </row>
    <row r="308" spans="1:13" ht="12" customHeight="1">
      <c r="A308" s="258"/>
      <c r="B308" s="110" t="s">
        <v>832</v>
      </c>
      <c r="C308" s="93"/>
      <c r="D308" s="144"/>
      <c r="E308" s="147">
        <f>D308-C308</f>
        <v>0</v>
      </c>
      <c r="L308" s="111">
        <f>D309-资产负债表!C48</f>
        <v>0</v>
      </c>
    </row>
    <row r="309" spans="1:13" ht="12" customHeight="1">
      <c r="A309" s="258"/>
      <c r="B309" s="112" t="s">
        <v>689</v>
      </c>
      <c r="C309" s="145">
        <f>SUM(C305:C308)</f>
        <v>0</v>
      </c>
      <c r="D309" s="146">
        <f>SUM(D305:D308)</f>
        <v>0</v>
      </c>
      <c r="E309" s="145">
        <f t="shared" ref="E309" si="18">SUM(E305:E308)</f>
        <v>0</v>
      </c>
      <c r="L309" s="111">
        <f>C309-资产负债表!D48</f>
        <v>0</v>
      </c>
    </row>
    <row r="311" spans="1:13" ht="15" customHeight="1">
      <c r="A311" s="115" t="s">
        <v>683</v>
      </c>
      <c r="B311" s="115" t="s">
        <v>833</v>
      </c>
      <c r="C311" s="115" t="s">
        <v>10</v>
      </c>
      <c r="D311" s="109" t="s">
        <v>834</v>
      </c>
      <c r="E311" s="108" t="s">
        <v>815</v>
      </c>
      <c r="K311" s="57"/>
      <c r="M311" s="105"/>
    </row>
    <row r="312" spans="1:13" ht="20.100000000000001" customHeight="1">
      <c r="A312" s="258" t="s">
        <v>1307</v>
      </c>
      <c r="B312" s="264" t="s">
        <v>1318</v>
      </c>
      <c r="C312" s="268" t="s">
        <v>1339</v>
      </c>
      <c r="D312" s="133" t="s">
        <v>1340</v>
      </c>
      <c r="E312" s="93"/>
      <c r="F312" s="134"/>
    </row>
    <row r="313" spans="1:13" ht="20.100000000000001" customHeight="1">
      <c r="A313" s="258"/>
      <c r="B313" s="265"/>
      <c r="C313" s="268"/>
      <c r="D313" s="114" t="s">
        <v>729</v>
      </c>
      <c r="E313" s="145">
        <f>SUM(E312)</f>
        <v>0</v>
      </c>
      <c r="F313" s="134"/>
    </row>
    <row r="314" spans="1:13" ht="12" customHeight="1">
      <c r="A314" s="258"/>
      <c r="B314" s="265"/>
      <c r="C314" s="268" t="s">
        <v>1341</v>
      </c>
      <c r="D314" s="133" t="s">
        <v>1342</v>
      </c>
      <c r="E314" s="93"/>
      <c r="F314" s="135" t="s">
        <v>835</v>
      </c>
    </row>
    <row r="315" spans="1:13" ht="12" customHeight="1">
      <c r="A315" s="258"/>
      <c r="B315" s="265"/>
      <c r="C315" s="268"/>
      <c r="D315" s="133" t="s">
        <v>1343</v>
      </c>
      <c r="E315" s="93"/>
      <c r="F315" s="135" t="s">
        <v>835</v>
      </c>
    </row>
    <row r="316" spans="1:13" ht="12" customHeight="1">
      <c r="A316" s="258"/>
      <c r="B316" s="265"/>
      <c r="C316" s="268"/>
      <c r="D316" s="114" t="s">
        <v>729</v>
      </c>
      <c r="E316" s="145">
        <f>-E314+E315</f>
        <v>0</v>
      </c>
      <c r="F316" s="134"/>
      <c r="L316" s="111">
        <f>E316-C136-C263</f>
        <v>0</v>
      </c>
    </row>
    <row r="317" spans="1:13" ht="12" customHeight="1">
      <c r="A317" s="258"/>
      <c r="B317" s="265"/>
      <c r="C317" s="268" t="s">
        <v>1344</v>
      </c>
      <c r="D317" s="133" t="s">
        <v>1345</v>
      </c>
      <c r="E317" s="93"/>
      <c r="F317" s="134"/>
    </row>
    <row r="318" spans="1:13" ht="12" customHeight="1">
      <c r="A318" s="258"/>
      <c r="B318" s="265"/>
      <c r="C318" s="268"/>
      <c r="D318" s="133" t="s">
        <v>1343</v>
      </c>
      <c r="E318" s="93"/>
      <c r="F318" s="134"/>
    </row>
    <row r="319" spans="1:13" ht="12" customHeight="1">
      <c r="A319" s="258"/>
      <c r="B319" s="266"/>
      <c r="C319" s="268"/>
      <c r="D319" s="114" t="s">
        <v>729</v>
      </c>
      <c r="E319" s="145">
        <f>-E317+E318</f>
        <v>0</v>
      </c>
      <c r="F319" s="134"/>
      <c r="L319" s="111">
        <f>E319-C390-C461</f>
        <v>0</v>
      </c>
    </row>
    <row r="320" spans="1:13" ht="12" customHeight="1">
      <c r="A320" s="258"/>
      <c r="B320" s="264" t="s">
        <v>1308</v>
      </c>
      <c r="C320" s="267" t="s">
        <v>1319</v>
      </c>
      <c r="D320" s="133" t="s">
        <v>1336</v>
      </c>
      <c r="E320" s="93"/>
      <c r="F320" s="134"/>
      <c r="K320" s="57"/>
      <c r="M320" s="105"/>
    </row>
    <row r="321" spans="1:13" ht="12" customHeight="1">
      <c r="A321" s="258"/>
      <c r="B321" s="265"/>
      <c r="C321" s="267"/>
      <c r="D321" s="133" t="s">
        <v>1337</v>
      </c>
      <c r="E321" s="103"/>
      <c r="F321" s="134"/>
      <c r="K321" s="57"/>
      <c r="M321" s="105"/>
    </row>
    <row r="322" spans="1:13" ht="12" customHeight="1">
      <c r="A322" s="258"/>
      <c r="B322" s="265"/>
      <c r="C322" s="267"/>
      <c r="D322" s="133" t="s">
        <v>1338</v>
      </c>
      <c r="E322" s="103"/>
      <c r="F322" s="134"/>
      <c r="K322" s="57"/>
      <c r="M322" s="105"/>
    </row>
    <row r="323" spans="1:13" ht="12" customHeight="1">
      <c r="A323" s="258"/>
      <c r="B323" s="265"/>
      <c r="C323" s="267"/>
      <c r="D323" s="133" t="s">
        <v>1335</v>
      </c>
      <c r="E323" s="93"/>
      <c r="F323" s="134"/>
      <c r="K323" s="57"/>
      <c r="M323" s="105"/>
    </row>
    <row r="324" spans="1:13" ht="12" customHeight="1">
      <c r="A324" s="258"/>
      <c r="B324" s="265"/>
      <c r="C324" s="267"/>
      <c r="D324" s="114" t="s">
        <v>729</v>
      </c>
      <c r="E324" s="145">
        <f>SUM(E320:E323)</f>
        <v>0</v>
      </c>
      <c r="F324" s="134"/>
      <c r="K324" s="57"/>
      <c r="M324" s="105"/>
    </row>
    <row r="325" spans="1:13" ht="12" customHeight="1">
      <c r="A325" s="258"/>
      <c r="B325" s="265"/>
      <c r="C325" s="272" t="s">
        <v>1320</v>
      </c>
      <c r="D325" s="133" t="s">
        <v>1330</v>
      </c>
      <c r="E325" s="93"/>
      <c r="F325" s="134"/>
    </row>
    <row r="326" spans="1:13" ht="12" customHeight="1">
      <c r="A326" s="258"/>
      <c r="B326" s="265"/>
      <c r="C326" s="272"/>
      <c r="D326" s="133" t="s">
        <v>1331</v>
      </c>
      <c r="E326" s="93"/>
      <c r="F326" s="134"/>
    </row>
    <row r="327" spans="1:13" ht="12" customHeight="1">
      <c r="A327" s="258"/>
      <c r="B327" s="265"/>
      <c r="C327" s="272"/>
      <c r="D327" s="133" t="s">
        <v>1332</v>
      </c>
      <c r="E327" s="93"/>
      <c r="F327" s="134"/>
    </row>
    <row r="328" spans="1:13" ht="12" customHeight="1">
      <c r="A328" s="258"/>
      <c r="B328" s="265"/>
      <c r="C328" s="272"/>
      <c r="D328" s="133" t="s">
        <v>1333</v>
      </c>
      <c r="E328" s="93"/>
      <c r="F328" s="134"/>
    </row>
    <row r="329" spans="1:13" ht="12" customHeight="1">
      <c r="A329" s="258"/>
      <c r="B329" s="265"/>
      <c r="C329" s="272"/>
      <c r="D329" s="133" t="s">
        <v>1334</v>
      </c>
      <c r="E329" s="93"/>
      <c r="F329" s="134"/>
    </row>
    <row r="330" spans="1:13" ht="12" customHeight="1">
      <c r="A330" s="258"/>
      <c r="B330" s="265"/>
      <c r="C330" s="272"/>
      <c r="D330" s="133"/>
      <c r="E330" s="93"/>
      <c r="F330" s="134"/>
    </row>
    <row r="331" spans="1:13" ht="12" customHeight="1">
      <c r="A331" s="258"/>
      <c r="B331" s="265"/>
      <c r="C331" s="272"/>
      <c r="D331" s="114" t="s">
        <v>729</v>
      </c>
      <c r="E331" s="145">
        <f>SUM(E325:E330)</f>
        <v>0</v>
      </c>
      <c r="F331" s="134"/>
    </row>
    <row r="332" spans="1:13" ht="12" customHeight="1">
      <c r="A332" s="258"/>
      <c r="B332" s="265"/>
      <c r="C332" s="272" t="s">
        <v>1321</v>
      </c>
      <c r="D332" s="133" t="s">
        <v>1329</v>
      </c>
      <c r="E332" s="93"/>
      <c r="F332" s="134"/>
    </row>
    <row r="333" spans="1:13" ht="12" customHeight="1">
      <c r="A333" s="258"/>
      <c r="B333" s="265"/>
      <c r="C333" s="272"/>
      <c r="D333" s="114" t="s">
        <v>729</v>
      </c>
      <c r="E333" s="145">
        <f>SUM(E332)</f>
        <v>0</v>
      </c>
      <c r="F333" s="134"/>
    </row>
    <row r="334" spans="1:13" ht="12" customHeight="1">
      <c r="A334" s="258"/>
      <c r="B334" s="265"/>
      <c r="C334" s="272" t="s">
        <v>1322</v>
      </c>
      <c r="D334" s="133" t="s">
        <v>1326</v>
      </c>
      <c r="E334" s="93"/>
      <c r="F334" s="134"/>
    </row>
    <row r="335" spans="1:13" ht="12" customHeight="1">
      <c r="A335" s="258"/>
      <c r="B335" s="265"/>
      <c r="C335" s="272"/>
      <c r="D335" s="114" t="s">
        <v>729</v>
      </c>
      <c r="E335" s="145">
        <f>SUM(E334)</f>
        <v>0</v>
      </c>
      <c r="F335" s="134"/>
    </row>
    <row r="336" spans="1:13" ht="12" customHeight="1">
      <c r="A336" s="258"/>
      <c r="B336" s="265"/>
      <c r="C336" s="272" t="s">
        <v>1323</v>
      </c>
      <c r="D336" s="133" t="s">
        <v>1327</v>
      </c>
      <c r="E336" s="93"/>
      <c r="F336" s="134"/>
    </row>
    <row r="337" spans="1:13" ht="12" customHeight="1">
      <c r="A337" s="258"/>
      <c r="B337" s="265"/>
      <c r="C337" s="272"/>
      <c r="D337" s="133" t="s">
        <v>1328</v>
      </c>
      <c r="E337" s="93"/>
      <c r="F337" s="134"/>
    </row>
    <row r="338" spans="1:13" ht="12" customHeight="1">
      <c r="A338" s="258"/>
      <c r="B338" s="265"/>
      <c r="C338" s="272"/>
      <c r="D338" s="114" t="s">
        <v>729</v>
      </c>
      <c r="E338" s="145">
        <f>SUM(E336:E337)</f>
        <v>0</v>
      </c>
      <c r="F338" s="134"/>
    </row>
    <row r="339" spans="1:13" ht="12" customHeight="1">
      <c r="A339" s="258"/>
      <c r="B339" s="265"/>
      <c r="C339" s="273" t="s">
        <v>1324</v>
      </c>
      <c r="D339" s="133" t="s">
        <v>1324</v>
      </c>
      <c r="E339" s="93"/>
      <c r="F339" s="134"/>
    </row>
    <row r="340" spans="1:13" ht="12" customHeight="1">
      <c r="A340" s="258"/>
      <c r="B340" s="265"/>
      <c r="C340" s="274"/>
      <c r="D340" s="133" t="s">
        <v>1325</v>
      </c>
      <c r="E340" s="93"/>
      <c r="F340" s="134"/>
    </row>
    <row r="341" spans="1:13" ht="12" customHeight="1">
      <c r="A341" s="258"/>
      <c r="B341" s="266"/>
      <c r="C341" s="275"/>
      <c r="D341" s="114" t="s">
        <v>729</v>
      </c>
      <c r="E341" s="145">
        <f>E339-E340</f>
        <v>0</v>
      </c>
      <c r="F341" s="134"/>
    </row>
    <row r="342" spans="1:13" ht="12" customHeight="1">
      <c r="A342" s="258"/>
      <c r="B342" s="267" t="s">
        <v>1309</v>
      </c>
      <c r="C342" s="272" t="s">
        <v>836</v>
      </c>
      <c r="D342" s="133" t="s">
        <v>1317</v>
      </c>
      <c r="E342" s="93"/>
      <c r="F342" s="134"/>
    </row>
    <row r="343" spans="1:13" ht="12" customHeight="1">
      <c r="A343" s="258"/>
      <c r="B343" s="267"/>
      <c r="C343" s="272"/>
      <c r="D343" s="114" t="s">
        <v>729</v>
      </c>
      <c r="E343" s="145">
        <f>SUM(E342)</f>
        <v>0</v>
      </c>
      <c r="F343" s="134"/>
    </row>
    <row r="344" spans="1:13" ht="12" customHeight="1">
      <c r="A344" s="258"/>
      <c r="B344" s="267" t="s">
        <v>1310</v>
      </c>
      <c r="C344" s="272" t="s">
        <v>1314</v>
      </c>
      <c r="D344" s="133" t="s">
        <v>1315</v>
      </c>
      <c r="E344" s="103"/>
      <c r="F344" s="134"/>
    </row>
    <row r="345" spans="1:13" ht="12" customHeight="1">
      <c r="A345" s="258"/>
      <c r="B345" s="267"/>
      <c r="C345" s="272"/>
      <c r="D345" s="133" t="s">
        <v>1316</v>
      </c>
      <c r="E345" s="103"/>
      <c r="F345" s="134"/>
    </row>
    <row r="346" spans="1:13" ht="12" customHeight="1">
      <c r="A346" s="258"/>
      <c r="B346" s="267"/>
      <c r="C346" s="272"/>
      <c r="D346" s="114" t="s">
        <v>729</v>
      </c>
      <c r="E346" s="145">
        <f>SUM(E344:E345)</f>
        <v>0</v>
      </c>
      <c r="F346" s="134"/>
    </row>
    <row r="347" spans="1:13" ht="12" customHeight="1">
      <c r="A347" s="258"/>
      <c r="B347" s="267" t="s">
        <v>1311</v>
      </c>
      <c r="C347" s="272"/>
      <c r="D347" s="133" t="s">
        <v>1312</v>
      </c>
      <c r="E347" s="93"/>
      <c r="F347" s="134"/>
    </row>
    <row r="348" spans="1:13" ht="12" customHeight="1">
      <c r="A348" s="258"/>
      <c r="B348" s="267"/>
      <c r="C348" s="272"/>
      <c r="D348" s="133" t="s">
        <v>1313</v>
      </c>
      <c r="E348" s="93"/>
      <c r="F348" s="134"/>
    </row>
    <row r="349" spans="1:13" ht="12" customHeight="1">
      <c r="A349" s="258"/>
      <c r="B349" s="112" t="s">
        <v>689</v>
      </c>
      <c r="C349" s="113"/>
      <c r="D349" s="114"/>
      <c r="E349" s="145">
        <f>-E313-E316-E319+E324-E331-E333+E335+E338+E341+E343+E346+E347+E348</f>
        <v>0</v>
      </c>
      <c r="F349" s="134"/>
      <c r="L349" s="111">
        <f>E349-(资产负债表!C51-资产负债表!D51)</f>
        <v>0</v>
      </c>
    </row>
    <row r="351" spans="1:13" ht="45" customHeight="1">
      <c r="A351" s="117" t="s">
        <v>683</v>
      </c>
      <c r="B351" s="117" t="s">
        <v>837</v>
      </c>
      <c r="C351" s="117" t="s">
        <v>838</v>
      </c>
      <c r="D351" s="119" t="s">
        <v>685</v>
      </c>
      <c r="E351" s="118" t="s">
        <v>839</v>
      </c>
      <c r="F351" s="118" t="s">
        <v>723</v>
      </c>
      <c r="G351" s="118" t="s">
        <v>840</v>
      </c>
      <c r="H351" s="118" t="s">
        <v>684</v>
      </c>
      <c r="I351" s="118" t="s">
        <v>841</v>
      </c>
      <c r="K351" s="57"/>
      <c r="M351" s="105"/>
    </row>
    <row r="352" spans="1:13" ht="12" customHeight="1">
      <c r="A352" s="249" t="s">
        <v>1346</v>
      </c>
      <c r="B352" s="110" t="s">
        <v>828</v>
      </c>
      <c r="C352" s="123" t="s">
        <v>727</v>
      </c>
      <c r="D352" s="149"/>
      <c r="E352" s="150" t="s">
        <v>727</v>
      </c>
      <c r="F352" s="150" t="s">
        <v>727</v>
      </c>
      <c r="G352" s="150" t="s">
        <v>727</v>
      </c>
      <c r="H352" s="103"/>
      <c r="I352" s="147">
        <f t="shared" ref="I352:I380" si="19">H352-D352</f>
        <v>0</v>
      </c>
      <c r="K352" s="57"/>
      <c r="M352" s="105"/>
    </row>
    <row r="353" spans="1:13" ht="12" customHeight="1">
      <c r="A353" s="250"/>
      <c r="B353" s="110" t="s">
        <v>843</v>
      </c>
      <c r="C353" s="123" t="s">
        <v>727</v>
      </c>
      <c r="D353" s="149"/>
      <c r="E353" s="150" t="s">
        <v>727</v>
      </c>
      <c r="F353" s="150" t="s">
        <v>727</v>
      </c>
      <c r="G353" s="150" t="s">
        <v>727</v>
      </c>
      <c r="H353" s="103"/>
      <c r="I353" s="147">
        <f t="shared" si="19"/>
        <v>0</v>
      </c>
      <c r="K353" s="57"/>
      <c r="M353" s="105"/>
    </row>
    <row r="354" spans="1:13" ht="12" customHeight="1">
      <c r="A354" s="250"/>
      <c r="B354" s="136" t="s">
        <v>1347</v>
      </c>
      <c r="C354" s="123" t="s">
        <v>727</v>
      </c>
      <c r="D354" s="151"/>
      <c r="E354" s="152"/>
      <c r="F354" s="152"/>
      <c r="G354" s="152"/>
      <c r="H354" s="153">
        <f t="shared" ref="H354:H379" si="20">D354+E354+F354-G354</f>
        <v>0</v>
      </c>
      <c r="I354" s="153">
        <f t="shared" si="19"/>
        <v>0</v>
      </c>
      <c r="J354" s="56"/>
      <c r="K354" s="105"/>
    </row>
    <row r="355" spans="1:13" ht="12" customHeight="1">
      <c r="A355" s="250"/>
      <c r="B355" s="137" t="s">
        <v>844</v>
      </c>
      <c r="C355" s="123" t="s">
        <v>727</v>
      </c>
      <c r="D355" s="151"/>
      <c r="E355" s="154"/>
      <c r="F355" s="154"/>
      <c r="G355" s="154"/>
      <c r="H355" s="153">
        <f t="shared" si="20"/>
        <v>0</v>
      </c>
      <c r="I355" s="153">
        <f t="shared" si="19"/>
        <v>0</v>
      </c>
      <c r="J355" s="56"/>
      <c r="K355" s="105"/>
    </row>
    <row r="356" spans="1:13" ht="12" customHeight="1">
      <c r="A356" s="250"/>
      <c r="B356" s="137" t="s">
        <v>845</v>
      </c>
      <c r="C356" s="123" t="s">
        <v>727</v>
      </c>
      <c r="D356" s="151"/>
      <c r="E356" s="154"/>
      <c r="F356" s="154"/>
      <c r="G356" s="154"/>
      <c r="H356" s="153">
        <f t="shared" si="20"/>
        <v>0</v>
      </c>
      <c r="I356" s="153">
        <f t="shared" si="19"/>
        <v>0</v>
      </c>
      <c r="J356" s="105"/>
    </row>
    <row r="357" spans="1:13" ht="12" customHeight="1">
      <c r="A357" s="250"/>
      <c r="B357" s="136" t="s">
        <v>846</v>
      </c>
      <c r="C357" s="123" t="s">
        <v>727</v>
      </c>
      <c r="D357" s="151"/>
      <c r="E357" s="152"/>
      <c r="F357" s="152"/>
      <c r="G357" s="152"/>
      <c r="H357" s="153">
        <f t="shared" si="20"/>
        <v>0</v>
      </c>
      <c r="I357" s="153">
        <f t="shared" si="19"/>
        <v>0</v>
      </c>
      <c r="J357" s="105"/>
    </row>
    <row r="358" spans="1:13" ht="12" customHeight="1">
      <c r="A358" s="250"/>
      <c r="B358" s="136" t="s">
        <v>847</v>
      </c>
      <c r="C358" s="123" t="s">
        <v>727</v>
      </c>
      <c r="D358" s="151"/>
      <c r="E358" s="152"/>
      <c r="F358" s="152"/>
      <c r="G358" s="152"/>
      <c r="H358" s="153">
        <f t="shared" si="20"/>
        <v>0</v>
      </c>
      <c r="I358" s="153">
        <f t="shared" si="19"/>
        <v>0</v>
      </c>
      <c r="J358" s="105"/>
    </row>
    <row r="359" spans="1:13" ht="12" customHeight="1">
      <c r="A359" s="250"/>
      <c r="B359" s="136" t="s">
        <v>848</v>
      </c>
      <c r="C359" s="123" t="s">
        <v>727</v>
      </c>
      <c r="D359" s="151"/>
      <c r="E359" s="103"/>
      <c r="F359" s="103"/>
      <c r="G359" s="103"/>
      <c r="H359" s="147">
        <f t="shared" si="20"/>
        <v>0</v>
      </c>
      <c r="I359" s="147">
        <f t="shared" si="19"/>
        <v>0</v>
      </c>
      <c r="J359" s="105"/>
    </row>
    <row r="360" spans="1:13" ht="12" customHeight="1">
      <c r="A360" s="250"/>
      <c r="B360" s="116" t="s">
        <v>849</v>
      </c>
      <c r="C360" s="123" t="s">
        <v>727</v>
      </c>
      <c r="D360" s="151"/>
      <c r="E360" s="103"/>
      <c r="F360" s="103"/>
      <c r="G360" s="103"/>
      <c r="H360" s="147">
        <f t="shared" si="20"/>
        <v>0</v>
      </c>
      <c r="I360" s="147">
        <f t="shared" si="19"/>
        <v>0</v>
      </c>
      <c r="J360" s="105"/>
    </row>
    <row r="361" spans="1:13" ht="12" customHeight="1">
      <c r="A361" s="250"/>
      <c r="B361" s="116" t="s">
        <v>850</v>
      </c>
      <c r="C361" s="123" t="s">
        <v>727</v>
      </c>
      <c r="D361" s="151"/>
      <c r="E361" s="103"/>
      <c r="F361" s="103"/>
      <c r="G361" s="103"/>
      <c r="H361" s="147">
        <f t="shared" si="20"/>
        <v>0</v>
      </c>
      <c r="I361" s="147">
        <f t="shared" si="19"/>
        <v>0</v>
      </c>
      <c r="J361" s="105"/>
    </row>
    <row r="362" spans="1:13" ht="12" customHeight="1">
      <c r="A362" s="250"/>
      <c r="B362" s="136"/>
      <c r="C362" s="123" t="s">
        <v>727</v>
      </c>
      <c r="D362" s="151"/>
      <c r="E362" s="103"/>
      <c r="F362" s="103"/>
      <c r="G362" s="103"/>
      <c r="H362" s="147">
        <f t="shared" si="20"/>
        <v>0</v>
      </c>
      <c r="I362" s="147">
        <f t="shared" si="19"/>
        <v>0</v>
      </c>
      <c r="J362" s="105"/>
    </row>
    <row r="363" spans="1:13" ht="12" customHeight="1">
      <c r="A363" s="250"/>
      <c r="B363" s="268" t="s">
        <v>851</v>
      </c>
      <c r="C363" s="138"/>
      <c r="D363" s="151"/>
      <c r="E363" s="103"/>
      <c r="F363" s="103"/>
      <c r="G363" s="103"/>
      <c r="H363" s="147">
        <f t="shared" si="20"/>
        <v>0</v>
      </c>
      <c r="I363" s="147">
        <f t="shared" si="19"/>
        <v>0</v>
      </c>
      <c r="J363" s="105"/>
    </row>
    <row r="364" spans="1:13" ht="12" customHeight="1">
      <c r="A364" s="250"/>
      <c r="B364" s="268"/>
      <c r="C364" s="138"/>
      <c r="D364" s="151"/>
      <c r="E364" s="103"/>
      <c r="F364" s="103"/>
      <c r="G364" s="103"/>
      <c r="H364" s="147">
        <f t="shared" si="20"/>
        <v>0</v>
      </c>
      <c r="I364" s="147">
        <f t="shared" si="19"/>
        <v>0</v>
      </c>
      <c r="J364" s="105"/>
    </row>
    <row r="365" spans="1:13" ht="12" customHeight="1">
      <c r="A365" s="250"/>
      <c r="B365" s="268"/>
      <c r="C365" s="138"/>
      <c r="D365" s="151"/>
      <c r="E365" s="103"/>
      <c r="F365" s="103"/>
      <c r="G365" s="103"/>
      <c r="H365" s="147">
        <f t="shared" si="20"/>
        <v>0</v>
      </c>
      <c r="I365" s="147">
        <f t="shared" si="19"/>
        <v>0</v>
      </c>
      <c r="J365" s="105"/>
    </row>
    <row r="366" spans="1:13" ht="12" customHeight="1">
      <c r="A366" s="250"/>
      <c r="B366" s="268"/>
      <c r="C366" s="138"/>
      <c r="D366" s="151"/>
      <c r="E366" s="103"/>
      <c r="F366" s="103"/>
      <c r="G366" s="103"/>
      <c r="H366" s="147">
        <f t="shared" si="20"/>
        <v>0</v>
      </c>
      <c r="I366" s="147">
        <f t="shared" si="19"/>
        <v>0</v>
      </c>
      <c r="J366" s="105"/>
    </row>
    <row r="367" spans="1:13" ht="12" customHeight="1">
      <c r="A367" s="250"/>
      <c r="B367" s="268"/>
      <c r="C367" s="138"/>
      <c r="D367" s="151"/>
      <c r="E367" s="103"/>
      <c r="F367" s="103"/>
      <c r="G367" s="103"/>
      <c r="H367" s="147">
        <f t="shared" si="20"/>
        <v>0</v>
      </c>
      <c r="I367" s="147">
        <f t="shared" si="19"/>
        <v>0</v>
      </c>
      <c r="J367" s="105"/>
    </row>
    <row r="368" spans="1:13" ht="12" customHeight="1">
      <c r="A368" s="250"/>
      <c r="B368" s="268"/>
      <c r="C368" s="125" t="s">
        <v>729</v>
      </c>
      <c r="D368" s="155">
        <f>SUM(D363:D367)</f>
        <v>0</v>
      </c>
      <c r="E368" s="156">
        <f>SUM(E363:E367)</f>
        <v>0</v>
      </c>
      <c r="F368" s="156">
        <f>SUM(F363:F367)</f>
        <v>0</v>
      </c>
      <c r="G368" s="156">
        <f>SUM(G363:G367)</f>
        <v>0</v>
      </c>
      <c r="H368" s="145">
        <f t="shared" si="20"/>
        <v>0</v>
      </c>
      <c r="I368" s="145">
        <f t="shared" si="19"/>
        <v>0</v>
      </c>
      <c r="J368" s="105"/>
    </row>
    <row r="369" spans="1:12" ht="12" customHeight="1">
      <c r="A369" s="250"/>
      <c r="B369" s="268" t="s">
        <v>852</v>
      </c>
      <c r="C369" s="138"/>
      <c r="D369" s="151"/>
      <c r="E369" s="103"/>
      <c r="F369" s="103"/>
      <c r="G369" s="103"/>
      <c r="H369" s="147">
        <f t="shared" si="20"/>
        <v>0</v>
      </c>
      <c r="I369" s="147">
        <f t="shared" si="19"/>
        <v>0</v>
      </c>
      <c r="J369" s="105"/>
    </row>
    <row r="370" spans="1:12" ht="12" customHeight="1">
      <c r="A370" s="250"/>
      <c r="B370" s="268"/>
      <c r="C370" s="138"/>
      <c r="D370" s="151"/>
      <c r="E370" s="103"/>
      <c r="F370" s="103"/>
      <c r="G370" s="103"/>
      <c r="H370" s="147">
        <f t="shared" si="20"/>
        <v>0</v>
      </c>
      <c r="I370" s="147">
        <f t="shared" si="19"/>
        <v>0</v>
      </c>
      <c r="J370" s="105"/>
    </row>
    <row r="371" spans="1:12" ht="12" customHeight="1">
      <c r="A371" s="250"/>
      <c r="B371" s="268"/>
      <c r="C371" s="138"/>
      <c r="D371" s="151"/>
      <c r="E371" s="103"/>
      <c r="F371" s="103"/>
      <c r="G371" s="103"/>
      <c r="H371" s="147">
        <f t="shared" si="20"/>
        <v>0</v>
      </c>
      <c r="I371" s="147">
        <f t="shared" si="19"/>
        <v>0</v>
      </c>
      <c r="J371" s="105"/>
    </row>
    <row r="372" spans="1:12" ht="12" customHeight="1">
      <c r="A372" s="250"/>
      <c r="B372" s="268"/>
      <c r="C372" s="138"/>
      <c r="D372" s="151"/>
      <c r="E372" s="103"/>
      <c r="F372" s="103"/>
      <c r="G372" s="103"/>
      <c r="H372" s="147">
        <f t="shared" si="20"/>
        <v>0</v>
      </c>
      <c r="I372" s="147">
        <f t="shared" si="19"/>
        <v>0</v>
      </c>
      <c r="J372" s="105"/>
    </row>
    <row r="373" spans="1:12" ht="12" customHeight="1">
      <c r="A373" s="250"/>
      <c r="B373" s="268"/>
      <c r="C373" s="125" t="s">
        <v>729</v>
      </c>
      <c r="D373" s="155">
        <f>SUM(D369:D372)</f>
        <v>0</v>
      </c>
      <c r="E373" s="156">
        <f>SUM(E369:E372)</f>
        <v>0</v>
      </c>
      <c r="F373" s="156">
        <f>SUM(F369:F372)</f>
        <v>0</v>
      </c>
      <c r="G373" s="156">
        <f>SUM(G369:G372)</f>
        <v>0</v>
      </c>
      <c r="H373" s="145">
        <f t="shared" si="20"/>
        <v>0</v>
      </c>
      <c r="I373" s="145">
        <f t="shared" si="19"/>
        <v>0</v>
      </c>
      <c r="J373" s="105"/>
    </row>
    <row r="374" spans="1:12" ht="12" customHeight="1">
      <c r="A374" s="250"/>
      <c r="B374" s="268" t="s">
        <v>853</v>
      </c>
      <c r="C374" s="138"/>
      <c r="D374" s="151"/>
      <c r="E374" s="103"/>
      <c r="F374" s="103"/>
      <c r="G374" s="103"/>
      <c r="H374" s="147">
        <f t="shared" si="20"/>
        <v>0</v>
      </c>
      <c r="I374" s="147">
        <f t="shared" si="19"/>
        <v>0</v>
      </c>
      <c r="J374" s="105"/>
    </row>
    <row r="375" spans="1:12" ht="12" customHeight="1">
      <c r="A375" s="250"/>
      <c r="B375" s="268"/>
      <c r="C375" s="138"/>
      <c r="D375" s="151"/>
      <c r="E375" s="103"/>
      <c r="F375" s="103"/>
      <c r="G375" s="103"/>
      <c r="H375" s="147">
        <f t="shared" si="20"/>
        <v>0</v>
      </c>
      <c r="I375" s="147">
        <f t="shared" si="19"/>
        <v>0</v>
      </c>
      <c r="J375" s="105"/>
    </row>
    <row r="376" spans="1:12" ht="12" customHeight="1">
      <c r="A376" s="250"/>
      <c r="B376" s="268"/>
      <c r="C376" s="138"/>
      <c r="D376" s="151"/>
      <c r="E376" s="103"/>
      <c r="F376" s="103"/>
      <c r="G376" s="103"/>
      <c r="H376" s="147">
        <f t="shared" si="20"/>
        <v>0</v>
      </c>
      <c r="I376" s="147">
        <f t="shared" si="19"/>
        <v>0</v>
      </c>
      <c r="J376" s="105"/>
    </row>
    <row r="377" spans="1:12" ht="12" customHeight="1">
      <c r="A377" s="250"/>
      <c r="B377" s="268"/>
      <c r="C377" s="138"/>
      <c r="D377" s="151"/>
      <c r="E377" s="103"/>
      <c r="F377" s="103"/>
      <c r="G377" s="103"/>
      <c r="H377" s="147">
        <f t="shared" si="20"/>
        <v>0</v>
      </c>
      <c r="I377" s="147">
        <f t="shared" si="19"/>
        <v>0</v>
      </c>
      <c r="J377" s="105"/>
    </row>
    <row r="378" spans="1:12" ht="12" customHeight="1">
      <c r="A378" s="250"/>
      <c r="B378" s="268"/>
      <c r="C378" s="138"/>
      <c r="D378" s="151"/>
      <c r="E378" s="103"/>
      <c r="F378" s="103"/>
      <c r="G378" s="103"/>
      <c r="H378" s="147">
        <f t="shared" si="20"/>
        <v>0</v>
      </c>
      <c r="I378" s="147">
        <f t="shared" si="19"/>
        <v>0</v>
      </c>
      <c r="J378" s="105"/>
    </row>
    <row r="379" spans="1:12" ht="12" customHeight="1">
      <c r="A379" s="250"/>
      <c r="B379" s="268"/>
      <c r="C379" s="139" t="s">
        <v>729</v>
      </c>
      <c r="D379" s="155">
        <f>SUM(D374:D378)</f>
        <v>0</v>
      </c>
      <c r="E379" s="156">
        <f>SUM(E374:E378)</f>
        <v>0</v>
      </c>
      <c r="F379" s="156">
        <f>SUM(F374:F378)</f>
        <v>0</v>
      </c>
      <c r="G379" s="156">
        <f>SUM(G374:G378)</f>
        <v>0</v>
      </c>
      <c r="H379" s="145">
        <f t="shared" si="20"/>
        <v>0</v>
      </c>
      <c r="I379" s="145">
        <f t="shared" si="19"/>
        <v>0</v>
      </c>
      <c r="J379" s="105"/>
    </row>
    <row r="380" spans="1:12" ht="12" customHeight="1">
      <c r="A380" s="251"/>
      <c r="B380" s="113" t="s">
        <v>689</v>
      </c>
      <c r="C380" s="139"/>
      <c r="D380" s="146">
        <f>SUM(D352:D362,D368,D373,D379)</f>
        <v>0</v>
      </c>
      <c r="E380" s="145">
        <f>SUM(E354:E362,E368,E373,E379)</f>
        <v>0</v>
      </c>
      <c r="F380" s="145">
        <f>SUM(F354:F362,F368,F373,F379)</f>
        <v>0</v>
      </c>
      <c r="G380" s="145">
        <f>SUM(G354:G362,G368,G373,G379)</f>
        <v>0</v>
      </c>
      <c r="H380" s="145">
        <f>SUM(H352:H362,H368,H373,H379)</f>
        <v>0</v>
      </c>
      <c r="I380" s="145">
        <f t="shared" si="19"/>
        <v>0</v>
      </c>
      <c r="J380" s="105"/>
      <c r="L380" s="111">
        <f>I380-(资产负债表!C52-资产负债表!D52)</f>
        <v>0</v>
      </c>
    </row>
    <row r="382" spans="1:12" ht="15" customHeight="1">
      <c r="A382" s="115" t="s">
        <v>683</v>
      </c>
      <c r="B382" s="115" t="s">
        <v>10</v>
      </c>
      <c r="C382" s="108" t="s">
        <v>815</v>
      </c>
    </row>
    <row r="383" spans="1:12" ht="12" customHeight="1">
      <c r="A383" s="260" t="s">
        <v>854</v>
      </c>
      <c r="B383" s="110" t="s">
        <v>855</v>
      </c>
      <c r="C383" s="147">
        <f>C410</f>
        <v>0</v>
      </c>
    </row>
    <row r="384" spans="1:12" ht="12" customHeight="1">
      <c r="A384" s="260"/>
      <c r="B384" s="110" t="s">
        <v>856</v>
      </c>
      <c r="C384" s="147">
        <f>C420</f>
        <v>0</v>
      </c>
    </row>
    <row r="385" spans="1:12" ht="12" customHeight="1">
      <c r="A385" s="260"/>
      <c r="B385" s="110" t="s">
        <v>857</v>
      </c>
      <c r="C385" s="147">
        <f>C426</f>
        <v>0</v>
      </c>
    </row>
    <row r="386" spans="1:12" ht="12" customHeight="1">
      <c r="A386" s="260"/>
      <c r="B386" s="110" t="s">
        <v>858</v>
      </c>
      <c r="C386" s="147">
        <f>C436</f>
        <v>0</v>
      </c>
    </row>
    <row r="387" spans="1:12" ht="12" customHeight="1">
      <c r="A387" s="260"/>
      <c r="B387" s="112" t="s">
        <v>689</v>
      </c>
      <c r="C387" s="145">
        <f>SUM(C383:C386)</f>
        <v>0</v>
      </c>
      <c r="L387" s="111">
        <f>C387-(资产负债表!C54-资产负债表!D54)</f>
        <v>0</v>
      </c>
    </row>
    <row r="389" spans="1:12" ht="15" customHeight="1">
      <c r="A389" s="115" t="s">
        <v>683</v>
      </c>
      <c r="B389" s="115" t="s">
        <v>10</v>
      </c>
      <c r="C389" s="108" t="s">
        <v>815</v>
      </c>
    </row>
    <row r="390" spans="1:12" ht="12" customHeight="1">
      <c r="A390" s="258" t="s">
        <v>1348</v>
      </c>
      <c r="B390" s="110" t="s">
        <v>859</v>
      </c>
      <c r="C390" s="93"/>
    </row>
    <row r="391" spans="1:12" ht="12" customHeight="1">
      <c r="A391" s="258"/>
      <c r="B391" s="110" t="s">
        <v>860</v>
      </c>
      <c r="C391" s="93"/>
    </row>
    <row r="392" spans="1:12" ht="12" customHeight="1">
      <c r="A392" s="258"/>
      <c r="B392" s="110" t="s">
        <v>861</v>
      </c>
      <c r="C392" s="93"/>
    </row>
    <row r="393" spans="1:12" ht="12" customHeight="1">
      <c r="A393" s="258"/>
      <c r="B393" s="110" t="s">
        <v>862</v>
      </c>
      <c r="C393" s="93"/>
    </row>
    <row r="394" spans="1:12" ht="12" customHeight="1">
      <c r="A394" s="258"/>
      <c r="B394" s="110" t="s">
        <v>863</v>
      </c>
      <c r="C394" s="93"/>
    </row>
    <row r="395" spans="1:12" ht="12" customHeight="1">
      <c r="A395" s="258"/>
      <c r="B395" s="110" t="s">
        <v>864</v>
      </c>
      <c r="C395" s="93"/>
    </row>
    <row r="396" spans="1:12" ht="12" customHeight="1">
      <c r="A396" s="258"/>
      <c r="B396" s="110" t="s">
        <v>865</v>
      </c>
      <c r="C396" s="93"/>
    </row>
    <row r="397" spans="1:12" ht="12" customHeight="1">
      <c r="A397" s="258"/>
      <c r="B397" s="110" t="s">
        <v>866</v>
      </c>
      <c r="C397" s="93"/>
      <c r="D397" s="140" t="s">
        <v>867</v>
      </c>
    </row>
    <row r="398" spans="1:12" ht="12" customHeight="1">
      <c r="A398" s="258"/>
      <c r="B398" s="110" t="s">
        <v>868</v>
      </c>
      <c r="C398" s="93"/>
    </row>
    <row r="399" spans="1:12" ht="12" customHeight="1">
      <c r="A399" s="258"/>
      <c r="B399" s="110" t="s">
        <v>869</v>
      </c>
      <c r="C399" s="93"/>
    </row>
    <row r="400" spans="1:12" ht="12" customHeight="1">
      <c r="A400" s="258"/>
      <c r="B400" s="110" t="s">
        <v>870</v>
      </c>
      <c r="C400" s="93"/>
    </row>
    <row r="401" spans="1:12" ht="12" customHeight="1">
      <c r="A401" s="258"/>
      <c r="B401" s="112" t="s">
        <v>689</v>
      </c>
      <c r="C401" s="145">
        <f>SUM(C390:C396)-SUM(C397:C399)+C400</f>
        <v>0</v>
      </c>
      <c r="L401" s="111">
        <f>C401-(资产负债表!C55-资产负债表!D55)</f>
        <v>0</v>
      </c>
    </row>
    <row r="403" spans="1:12" ht="15" customHeight="1">
      <c r="A403" s="115" t="s">
        <v>683</v>
      </c>
      <c r="B403" s="115" t="s">
        <v>10</v>
      </c>
      <c r="C403" s="108" t="s">
        <v>815</v>
      </c>
    </row>
    <row r="404" spans="1:12" ht="12" customHeight="1">
      <c r="A404" s="258" t="s">
        <v>1349</v>
      </c>
      <c r="B404" s="110" t="s">
        <v>871</v>
      </c>
      <c r="C404" s="93"/>
    </row>
    <row r="405" spans="1:12" ht="12" customHeight="1">
      <c r="A405" s="258"/>
      <c r="B405" s="110" t="s">
        <v>872</v>
      </c>
      <c r="C405" s="93"/>
      <c r="D405" s="141" t="s">
        <v>873</v>
      </c>
    </row>
    <row r="406" spans="1:12" ht="12" customHeight="1">
      <c r="A406" s="258"/>
      <c r="B406" s="110" t="s">
        <v>874</v>
      </c>
      <c r="C406" s="93"/>
    </row>
    <row r="407" spans="1:12" ht="12" customHeight="1">
      <c r="A407" s="258"/>
      <c r="B407" s="110" t="s">
        <v>875</v>
      </c>
      <c r="C407" s="93"/>
      <c r="D407" s="140" t="s">
        <v>867</v>
      </c>
    </row>
    <row r="408" spans="1:12" ht="12" customHeight="1">
      <c r="A408" s="258"/>
      <c r="B408" s="110" t="s">
        <v>818</v>
      </c>
      <c r="C408" s="93"/>
    </row>
    <row r="409" spans="1:12" ht="12" customHeight="1">
      <c r="A409" s="258"/>
      <c r="B409" s="110" t="s">
        <v>819</v>
      </c>
      <c r="C409" s="93"/>
    </row>
    <row r="410" spans="1:12" ht="12" customHeight="1">
      <c r="A410" s="258"/>
      <c r="B410" s="110" t="s">
        <v>876</v>
      </c>
      <c r="C410" s="93"/>
    </row>
    <row r="411" spans="1:12" ht="12" customHeight="1">
      <c r="A411" s="258"/>
      <c r="B411" s="112" t="s">
        <v>689</v>
      </c>
      <c r="C411" s="145">
        <f>C404-C405-C406+C407+C408+C409-C410</f>
        <v>0</v>
      </c>
      <c r="L411" s="111">
        <f>C411-(资产负债表!C58-资产负债表!D58)</f>
        <v>0</v>
      </c>
    </row>
    <row r="413" spans="1:12" ht="15" customHeight="1">
      <c r="A413" s="115" t="s">
        <v>683</v>
      </c>
      <c r="B413" s="115" t="s">
        <v>10</v>
      </c>
      <c r="C413" s="108" t="s">
        <v>815</v>
      </c>
    </row>
    <row r="414" spans="1:12" ht="12" customHeight="1">
      <c r="A414" s="258" t="s">
        <v>1350</v>
      </c>
      <c r="B414" s="110" t="s">
        <v>878</v>
      </c>
      <c r="C414" s="93"/>
    </row>
    <row r="415" spans="1:12" ht="12" customHeight="1">
      <c r="A415" s="258"/>
      <c r="B415" s="110" t="s">
        <v>872</v>
      </c>
      <c r="C415" s="93"/>
      <c r="D415" s="141" t="s">
        <v>873</v>
      </c>
    </row>
    <row r="416" spans="1:12" ht="12" customHeight="1">
      <c r="A416" s="258"/>
      <c r="B416" s="110" t="s">
        <v>874</v>
      </c>
      <c r="C416" s="93"/>
    </row>
    <row r="417" spans="1:12" ht="12" customHeight="1">
      <c r="A417" s="258"/>
      <c r="B417" s="110" t="s">
        <v>875</v>
      </c>
      <c r="C417" s="93"/>
      <c r="D417" s="140" t="s">
        <v>867</v>
      </c>
    </row>
    <row r="418" spans="1:12" ht="12" customHeight="1">
      <c r="A418" s="258"/>
      <c r="B418" s="110" t="s">
        <v>818</v>
      </c>
      <c r="C418" s="93"/>
    </row>
    <row r="419" spans="1:12" ht="12" customHeight="1">
      <c r="A419" s="258"/>
      <c r="B419" s="110" t="s">
        <v>819</v>
      </c>
      <c r="C419" s="93"/>
    </row>
    <row r="420" spans="1:12" ht="12" customHeight="1">
      <c r="A420" s="258"/>
      <c r="B420" s="110" t="s">
        <v>876</v>
      </c>
      <c r="C420" s="93"/>
    </row>
    <row r="421" spans="1:12" ht="12" customHeight="1">
      <c r="A421" s="258"/>
      <c r="B421" s="112" t="s">
        <v>689</v>
      </c>
      <c r="C421" s="145">
        <f>C414-C416+C417+C418+C419-C420-C415</f>
        <v>0</v>
      </c>
      <c r="L421" s="111">
        <f>C421-(资产负债表!C59-资产负债表!D59)</f>
        <v>0</v>
      </c>
    </row>
    <row r="423" spans="1:12" ht="15" customHeight="1">
      <c r="A423" s="115" t="s">
        <v>683</v>
      </c>
      <c r="B423" s="115" t="s">
        <v>10</v>
      </c>
      <c r="C423" s="108" t="s">
        <v>815</v>
      </c>
    </row>
    <row r="424" spans="1:12" ht="12" customHeight="1">
      <c r="A424" s="258" t="s">
        <v>1351</v>
      </c>
      <c r="B424" s="110" t="s">
        <v>875</v>
      </c>
      <c r="C424" s="93"/>
      <c r="D424" s="140" t="s">
        <v>867</v>
      </c>
    </row>
    <row r="425" spans="1:12" ht="12" customHeight="1">
      <c r="A425" s="258"/>
      <c r="B425" s="110" t="s">
        <v>879</v>
      </c>
      <c r="C425" s="93"/>
    </row>
    <row r="426" spans="1:12" ht="12" customHeight="1">
      <c r="A426" s="258"/>
      <c r="B426" s="110" t="s">
        <v>876</v>
      </c>
      <c r="C426" s="93"/>
    </row>
    <row r="427" spans="1:12" ht="12" customHeight="1">
      <c r="A427" s="258"/>
      <c r="B427" s="112" t="s">
        <v>689</v>
      </c>
      <c r="C427" s="145">
        <f>C424+C425-C426</f>
        <v>0</v>
      </c>
      <c r="L427" s="111">
        <f>C427-(资产负债表!C62-资产负债表!D62)</f>
        <v>0</v>
      </c>
    </row>
    <row r="429" spans="1:12" ht="15" customHeight="1">
      <c r="A429" s="115" t="s">
        <v>713</v>
      </c>
      <c r="B429" s="115" t="s">
        <v>10</v>
      </c>
      <c r="C429" s="108" t="s">
        <v>815</v>
      </c>
    </row>
    <row r="430" spans="1:12" ht="12" customHeight="1">
      <c r="A430" s="258" t="s">
        <v>1352</v>
      </c>
      <c r="B430" s="110" t="s">
        <v>816</v>
      </c>
      <c r="C430" s="93"/>
    </row>
    <row r="431" spans="1:12" ht="12" customHeight="1">
      <c r="A431" s="258"/>
      <c r="B431" s="110" t="s">
        <v>872</v>
      </c>
      <c r="C431" s="93"/>
      <c r="D431" s="141" t="s">
        <v>873</v>
      </c>
    </row>
    <row r="432" spans="1:12" ht="12" customHeight="1">
      <c r="A432" s="258"/>
      <c r="B432" s="110" t="s">
        <v>874</v>
      </c>
      <c r="C432" s="93"/>
    </row>
    <row r="433" spans="1:12" ht="12" customHeight="1">
      <c r="A433" s="258"/>
      <c r="B433" s="110" t="s">
        <v>875</v>
      </c>
      <c r="C433" s="93"/>
      <c r="D433" s="140" t="s">
        <v>867</v>
      </c>
    </row>
    <row r="434" spans="1:12" ht="12" customHeight="1">
      <c r="A434" s="258"/>
      <c r="B434" s="110" t="s">
        <v>818</v>
      </c>
      <c r="C434" s="93"/>
    </row>
    <row r="435" spans="1:12" ht="12" customHeight="1">
      <c r="A435" s="258"/>
      <c r="B435" s="110" t="s">
        <v>819</v>
      </c>
      <c r="C435" s="93"/>
    </row>
    <row r="436" spans="1:12" ht="12" customHeight="1">
      <c r="A436" s="258"/>
      <c r="B436" s="110" t="s">
        <v>876</v>
      </c>
      <c r="C436" s="93"/>
    </row>
    <row r="437" spans="1:12" ht="12" customHeight="1">
      <c r="A437" s="258"/>
      <c r="B437" s="112" t="s">
        <v>689</v>
      </c>
      <c r="C437" s="145">
        <f>C430-C431-C432+C433+C434+C435-C436</f>
        <v>0</v>
      </c>
    </row>
    <row r="439" spans="1:12" ht="15" customHeight="1">
      <c r="A439" s="115" t="s">
        <v>713</v>
      </c>
      <c r="B439" s="115" t="s">
        <v>10</v>
      </c>
      <c r="C439" s="108" t="s">
        <v>815</v>
      </c>
    </row>
    <row r="440" spans="1:12" ht="12" customHeight="1">
      <c r="A440" s="258" t="s">
        <v>1353</v>
      </c>
      <c r="B440" s="110" t="s">
        <v>816</v>
      </c>
      <c r="C440" s="93"/>
    </row>
    <row r="441" spans="1:12" ht="12" customHeight="1">
      <c r="A441" s="258"/>
      <c r="B441" s="110" t="s">
        <v>881</v>
      </c>
      <c r="C441" s="93"/>
    </row>
    <row r="442" spans="1:12" ht="12" customHeight="1">
      <c r="A442" s="258"/>
      <c r="B442" s="110" t="s">
        <v>882</v>
      </c>
      <c r="C442" s="93"/>
    </row>
    <row r="443" spans="1:12" ht="12" customHeight="1">
      <c r="A443" s="258"/>
      <c r="B443" s="112" t="s">
        <v>689</v>
      </c>
      <c r="C443" s="145">
        <f>C440-C441-C442</f>
        <v>0</v>
      </c>
      <c r="L443" s="111">
        <f>C437+C443-(资产负债表!C63-资产负债表!D63)</f>
        <v>0</v>
      </c>
    </row>
    <row r="445" spans="1:12" ht="15" customHeight="1">
      <c r="A445" s="115" t="s">
        <v>683</v>
      </c>
      <c r="B445" s="115" t="s">
        <v>10</v>
      </c>
      <c r="C445" s="108" t="s">
        <v>815</v>
      </c>
    </row>
    <row r="446" spans="1:12" ht="12" customHeight="1">
      <c r="A446" s="258" t="s">
        <v>1354</v>
      </c>
      <c r="B446" s="110" t="s">
        <v>883</v>
      </c>
      <c r="C446" s="93"/>
    </row>
    <row r="447" spans="1:12" ht="12" customHeight="1">
      <c r="A447" s="258"/>
      <c r="B447" s="110" t="s">
        <v>870</v>
      </c>
      <c r="C447" s="93"/>
    </row>
    <row r="448" spans="1:12" ht="12" customHeight="1">
      <c r="A448" s="258"/>
      <c r="B448" s="112" t="s">
        <v>689</v>
      </c>
      <c r="C448" s="145">
        <f>SUM(C446:C447)</f>
        <v>0</v>
      </c>
      <c r="L448" s="111">
        <f>C448-(资产负债表!C65-资产负债表!D65)</f>
        <v>0</v>
      </c>
    </row>
    <row r="450" spans="1:12" ht="15" customHeight="1">
      <c r="A450" s="115" t="s">
        <v>683</v>
      </c>
      <c r="B450" s="115" t="s">
        <v>10</v>
      </c>
      <c r="C450" s="108" t="s">
        <v>815</v>
      </c>
    </row>
    <row r="451" spans="1:12" ht="12" customHeight="1">
      <c r="A451" s="258" t="s">
        <v>1355</v>
      </c>
      <c r="B451" s="110" t="s">
        <v>884</v>
      </c>
      <c r="C451" s="93"/>
    </row>
    <row r="452" spans="1:12" ht="12" customHeight="1">
      <c r="A452" s="258"/>
      <c r="B452" s="110" t="s">
        <v>885</v>
      </c>
      <c r="C452" s="93"/>
    </row>
    <row r="453" spans="1:12" ht="12" customHeight="1">
      <c r="A453" s="258"/>
      <c r="B453" s="110" t="s">
        <v>886</v>
      </c>
      <c r="C453" s="93"/>
    </row>
    <row r="454" spans="1:12" ht="12" customHeight="1">
      <c r="A454" s="258"/>
      <c r="B454" s="110" t="s">
        <v>887</v>
      </c>
      <c r="C454" s="93"/>
    </row>
    <row r="455" spans="1:12" ht="12" customHeight="1">
      <c r="A455" s="258"/>
      <c r="B455" s="110" t="s">
        <v>888</v>
      </c>
      <c r="C455" s="93"/>
    </row>
    <row r="456" spans="1:12" ht="12" customHeight="1">
      <c r="A456" s="258"/>
      <c r="B456" s="110" t="s">
        <v>889</v>
      </c>
      <c r="C456" s="93"/>
    </row>
    <row r="457" spans="1:12" ht="12" customHeight="1">
      <c r="A457" s="258"/>
      <c r="B457" s="110" t="s">
        <v>890</v>
      </c>
      <c r="C457" s="93"/>
    </row>
    <row r="458" spans="1:12" ht="12" customHeight="1">
      <c r="A458" s="258"/>
      <c r="B458" s="112" t="s">
        <v>689</v>
      </c>
      <c r="C458" s="145">
        <f>C451-SUM(C452:C457)</f>
        <v>0</v>
      </c>
      <c r="L458" s="111">
        <f>C458-(资产负债表!C66-资产负债表!D66)</f>
        <v>0</v>
      </c>
    </row>
    <row r="460" spans="1:12" ht="15" customHeight="1">
      <c r="A460" s="115" t="s">
        <v>683</v>
      </c>
      <c r="B460" s="115" t="s">
        <v>10</v>
      </c>
      <c r="C460" s="108" t="s">
        <v>815</v>
      </c>
    </row>
    <row r="461" spans="1:12" ht="12" customHeight="1">
      <c r="A461" s="258" t="s">
        <v>1356</v>
      </c>
      <c r="B461" s="110" t="s">
        <v>859</v>
      </c>
      <c r="C461" s="93"/>
    </row>
    <row r="462" spans="1:12" ht="12" customHeight="1">
      <c r="A462" s="258"/>
      <c r="B462" s="110" t="s">
        <v>860</v>
      </c>
      <c r="C462" s="93"/>
    </row>
    <row r="463" spans="1:12" ht="12" customHeight="1">
      <c r="A463" s="258"/>
      <c r="B463" s="110" t="s">
        <v>891</v>
      </c>
      <c r="C463" s="93"/>
    </row>
    <row r="464" spans="1:12" ht="12" customHeight="1">
      <c r="A464" s="258"/>
      <c r="B464" s="110" t="s">
        <v>870</v>
      </c>
      <c r="C464" s="93"/>
    </row>
    <row r="465" spans="1:12" ht="12" customHeight="1">
      <c r="A465" s="258"/>
      <c r="B465" s="112" t="s">
        <v>689</v>
      </c>
      <c r="C465" s="145">
        <f>SUM(C461:C464)</f>
        <v>0</v>
      </c>
      <c r="L465" s="111">
        <f>C465-(资产负债表!C68-资产负债表!D68)</f>
        <v>0</v>
      </c>
    </row>
    <row r="467" spans="1:12" ht="15" customHeight="1">
      <c r="A467" s="115" t="s">
        <v>683</v>
      </c>
      <c r="B467" s="115" t="s">
        <v>10</v>
      </c>
      <c r="C467" s="108" t="s">
        <v>815</v>
      </c>
    </row>
    <row r="468" spans="1:12" ht="12" customHeight="1">
      <c r="A468" s="258" t="s">
        <v>1357</v>
      </c>
      <c r="B468" s="110" t="s">
        <v>892</v>
      </c>
      <c r="C468" s="93"/>
    </row>
    <row r="469" spans="1:12" ht="12" customHeight="1">
      <c r="A469" s="258"/>
      <c r="B469" s="110" t="s">
        <v>893</v>
      </c>
      <c r="C469" s="93"/>
    </row>
    <row r="470" spans="1:12" ht="12" customHeight="1">
      <c r="A470" s="258"/>
      <c r="B470" s="110" t="s">
        <v>894</v>
      </c>
      <c r="C470" s="93"/>
    </row>
    <row r="471" spans="1:12" ht="12" customHeight="1">
      <c r="A471" s="258"/>
      <c r="B471" s="110" t="s">
        <v>895</v>
      </c>
      <c r="C471" s="93"/>
    </row>
    <row r="472" spans="1:12" ht="12" customHeight="1">
      <c r="A472" s="258"/>
      <c r="B472" s="110" t="s">
        <v>896</v>
      </c>
      <c r="C472" s="93"/>
    </row>
    <row r="473" spans="1:12" ht="12" customHeight="1">
      <c r="A473" s="258"/>
      <c r="B473" s="110" t="s">
        <v>897</v>
      </c>
      <c r="C473" s="93"/>
    </row>
    <row r="474" spans="1:12" ht="12" customHeight="1">
      <c r="A474" s="258"/>
      <c r="B474" s="112" t="s">
        <v>689</v>
      </c>
      <c r="C474" s="145">
        <f>SUM(C468:C472)-C473</f>
        <v>0</v>
      </c>
      <c r="L474" s="111">
        <f>C474-(资产负债表!C72-资产负债表!D72)</f>
        <v>0</v>
      </c>
    </row>
    <row r="476" spans="1:12" ht="15" customHeight="1">
      <c r="A476" s="115" t="s">
        <v>683</v>
      </c>
      <c r="B476" s="115" t="s">
        <v>10</v>
      </c>
      <c r="C476" s="108" t="s">
        <v>815</v>
      </c>
    </row>
    <row r="477" spans="1:12" ht="12" customHeight="1">
      <c r="A477" s="258" t="s">
        <v>1358</v>
      </c>
      <c r="B477" s="110" t="s">
        <v>816</v>
      </c>
      <c r="C477" s="93"/>
    </row>
    <row r="478" spans="1:12" ht="12" customHeight="1">
      <c r="A478" s="258"/>
      <c r="B478" s="110" t="s">
        <v>817</v>
      </c>
      <c r="C478" s="93"/>
    </row>
    <row r="479" spans="1:12" ht="12" customHeight="1">
      <c r="A479" s="258"/>
      <c r="B479" s="112" t="s">
        <v>689</v>
      </c>
      <c r="C479" s="145">
        <f>C477-C478</f>
        <v>0</v>
      </c>
      <c r="L479" s="111">
        <f>C479-(资产负债表!C73-资产负债表!D73)</f>
        <v>0</v>
      </c>
    </row>
    <row r="481" spans="1:3" ht="15" customHeight="1">
      <c r="A481" s="115" t="s">
        <v>683</v>
      </c>
      <c r="B481" s="115" t="s">
        <v>10</v>
      </c>
      <c r="C481" s="108" t="s">
        <v>815</v>
      </c>
    </row>
    <row r="482" spans="1:3" ht="12" customHeight="1">
      <c r="A482" s="258" t="s">
        <v>1359</v>
      </c>
      <c r="B482" s="110" t="s">
        <v>1360</v>
      </c>
      <c r="C482" s="93"/>
    </row>
    <row r="483" spans="1:3" ht="12" customHeight="1">
      <c r="A483" s="258"/>
      <c r="B483" s="110" t="s">
        <v>898</v>
      </c>
      <c r="C483" s="93"/>
    </row>
    <row r="484" spans="1:3" ht="12" customHeight="1">
      <c r="A484" s="258"/>
      <c r="B484" s="110" t="s">
        <v>899</v>
      </c>
      <c r="C484" s="93"/>
    </row>
    <row r="485" spans="1:3" ht="12" customHeight="1">
      <c r="A485" s="258"/>
      <c r="B485" s="110" t="s">
        <v>900</v>
      </c>
      <c r="C485" s="93"/>
    </row>
    <row r="486" spans="1:3" ht="12" customHeight="1">
      <c r="A486" s="258"/>
      <c r="B486" s="110" t="s">
        <v>901</v>
      </c>
      <c r="C486" s="93"/>
    </row>
    <row r="487" spans="1:3" ht="12" customHeight="1">
      <c r="A487" s="258"/>
      <c r="B487" s="110" t="s">
        <v>902</v>
      </c>
      <c r="C487" s="93"/>
    </row>
    <row r="488" spans="1:3" ht="12" customHeight="1">
      <c r="A488" s="258"/>
      <c r="B488" s="110" t="s">
        <v>903</v>
      </c>
      <c r="C488" s="93"/>
    </row>
    <row r="489" spans="1:3" ht="12" customHeight="1">
      <c r="A489" s="258"/>
      <c r="B489" s="110" t="s">
        <v>904</v>
      </c>
      <c r="C489" s="93"/>
    </row>
    <row r="490" spans="1:3" ht="12" customHeight="1">
      <c r="A490" s="258"/>
      <c r="B490" s="110" t="s">
        <v>905</v>
      </c>
      <c r="C490" s="93"/>
    </row>
    <row r="491" spans="1:3" ht="12" customHeight="1">
      <c r="A491" s="258"/>
      <c r="B491" s="110" t="s">
        <v>906</v>
      </c>
      <c r="C491" s="93"/>
    </row>
    <row r="492" spans="1:3" ht="12" customHeight="1">
      <c r="A492" s="258"/>
      <c r="B492" s="110" t="s">
        <v>907</v>
      </c>
      <c r="C492" s="93"/>
    </row>
    <row r="493" spans="1:3" ht="12" customHeight="1">
      <c r="A493" s="258"/>
      <c r="B493" s="110" t="s">
        <v>908</v>
      </c>
      <c r="C493" s="93"/>
    </row>
    <row r="494" spans="1:3" ht="12" customHeight="1">
      <c r="A494" s="258"/>
      <c r="B494" s="110" t="s">
        <v>909</v>
      </c>
      <c r="C494" s="93"/>
    </row>
    <row r="495" spans="1:3" ht="12" customHeight="1">
      <c r="A495" s="258"/>
      <c r="B495" s="110" t="s">
        <v>910</v>
      </c>
      <c r="C495" s="93"/>
    </row>
    <row r="496" spans="1:3" ht="12" customHeight="1">
      <c r="A496" s="258"/>
      <c r="B496" s="110" t="s">
        <v>911</v>
      </c>
      <c r="C496" s="93"/>
    </row>
    <row r="497" spans="1:12" ht="12" customHeight="1">
      <c r="A497" s="258"/>
      <c r="B497" s="110" t="s">
        <v>912</v>
      </c>
      <c r="C497" s="93"/>
    </row>
    <row r="498" spans="1:12" ht="12" customHeight="1">
      <c r="A498" s="258"/>
      <c r="B498" s="110" t="s">
        <v>913</v>
      </c>
      <c r="C498" s="93"/>
    </row>
    <row r="499" spans="1:12" ht="12" customHeight="1">
      <c r="A499" s="258"/>
      <c r="B499" s="110" t="s">
        <v>914</v>
      </c>
      <c r="C499" s="93"/>
    </row>
    <row r="500" spans="1:12" ht="12" customHeight="1">
      <c r="A500" s="258"/>
      <c r="B500" s="110" t="s">
        <v>915</v>
      </c>
      <c r="C500" s="93"/>
    </row>
    <row r="501" spans="1:12" ht="12" customHeight="1">
      <c r="A501" s="258"/>
      <c r="B501" s="110" t="s">
        <v>916</v>
      </c>
      <c r="C501" s="93"/>
    </row>
    <row r="502" spans="1:12" ht="12" customHeight="1">
      <c r="A502" s="258"/>
      <c r="B502" s="112" t="s">
        <v>689</v>
      </c>
      <c r="C502" s="145">
        <f>SUM(C482:C497)-SUM(C498:C501)</f>
        <v>0</v>
      </c>
      <c r="L502" s="111">
        <f>C502-(资产负债表!C76-资产负债表!D76)</f>
        <v>0</v>
      </c>
    </row>
    <row r="504" spans="1:12" ht="15" customHeight="1">
      <c r="A504" s="115" t="s">
        <v>683</v>
      </c>
      <c r="B504" s="115" t="s">
        <v>10</v>
      </c>
      <c r="C504" s="108" t="s">
        <v>698</v>
      </c>
    </row>
    <row r="505" spans="1:12" ht="12" customHeight="1">
      <c r="A505" s="258" t="s">
        <v>1361</v>
      </c>
      <c r="B505" s="110" t="s">
        <v>803</v>
      </c>
      <c r="C505" s="93"/>
    </row>
    <row r="506" spans="1:12" ht="12" customHeight="1">
      <c r="A506" s="258"/>
      <c r="B506" s="110" t="s">
        <v>806</v>
      </c>
      <c r="C506" s="93"/>
    </row>
    <row r="507" spans="1:12" ht="12" customHeight="1">
      <c r="A507" s="258"/>
      <c r="B507" s="112" t="s">
        <v>689</v>
      </c>
      <c r="C507" s="145">
        <f>-C505+C506</f>
        <v>0</v>
      </c>
      <c r="L507" s="111">
        <f>C507-(资产负债表!D77-资产负债表!C77)</f>
        <v>0</v>
      </c>
    </row>
    <row r="509" spans="1:12" ht="15" customHeight="1">
      <c r="A509" s="115" t="s">
        <v>683</v>
      </c>
      <c r="B509" s="115" t="s">
        <v>10</v>
      </c>
      <c r="C509" s="108" t="s">
        <v>815</v>
      </c>
    </row>
    <row r="510" spans="1:12" ht="12" customHeight="1">
      <c r="A510" s="258" t="s">
        <v>1362</v>
      </c>
      <c r="B510" s="110" t="s">
        <v>917</v>
      </c>
      <c r="C510" s="93"/>
    </row>
    <row r="511" spans="1:12" ht="12" customHeight="1">
      <c r="A511" s="258"/>
      <c r="B511" s="110" t="s">
        <v>918</v>
      </c>
      <c r="C511" s="93"/>
    </row>
    <row r="512" spans="1:12" ht="12" customHeight="1">
      <c r="A512" s="258"/>
      <c r="B512" s="110" t="s">
        <v>919</v>
      </c>
      <c r="C512" s="93"/>
    </row>
    <row r="513" spans="1:12" ht="12" customHeight="1">
      <c r="A513" s="258"/>
      <c r="B513" s="110" t="s">
        <v>920</v>
      </c>
      <c r="C513" s="93"/>
    </row>
    <row r="514" spans="1:12" ht="12" customHeight="1">
      <c r="A514" s="258"/>
      <c r="B514" s="110" t="s">
        <v>921</v>
      </c>
      <c r="C514" s="93"/>
    </row>
    <row r="515" spans="1:12" ht="12" customHeight="1">
      <c r="A515" s="258"/>
      <c r="B515" s="110" t="s">
        <v>922</v>
      </c>
      <c r="C515" s="93"/>
    </row>
    <row r="516" spans="1:12" ht="12" customHeight="1">
      <c r="A516" s="258"/>
      <c r="B516" s="110" t="s">
        <v>923</v>
      </c>
      <c r="C516" s="93"/>
    </row>
    <row r="517" spans="1:12" ht="12" customHeight="1">
      <c r="A517" s="258"/>
      <c r="B517" s="110" t="s">
        <v>924</v>
      </c>
      <c r="C517" s="93"/>
    </row>
    <row r="518" spans="1:12" ht="12" customHeight="1">
      <c r="A518" s="258"/>
      <c r="B518" s="110" t="s">
        <v>925</v>
      </c>
      <c r="C518" s="93"/>
    </row>
    <row r="519" spans="1:12" ht="12" customHeight="1">
      <c r="A519" s="258"/>
      <c r="B519" s="110" t="s">
        <v>926</v>
      </c>
      <c r="C519" s="93"/>
    </row>
    <row r="520" spans="1:12" ht="12" customHeight="1">
      <c r="A520" s="258"/>
      <c r="B520" s="110" t="s">
        <v>927</v>
      </c>
      <c r="C520" s="93"/>
    </row>
    <row r="521" spans="1:12" ht="12" customHeight="1">
      <c r="A521" s="258"/>
      <c r="B521" s="112" t="s">
        <v>689</v>
      </c>
      <c r="C521" s="145">
        <f>SUM(C510:C519)-C520</f>
        <v>0</v>
      </c>
      <c r="L521" s="111">
        <f>C521-(资产负债表!C78-资产负债表!D78)</f>
        <v>0</v>
      </c>
    </row>
    <row r="523" spans="1:12" ht="15" customHeight="1">
      <c r="A523" s="115" t="s">
        <v>683</v>
      </c>
      <c r="B523" s="115" t="s">
        <v>10</v>
      </c>
      <c r="C523" s="108" t="s">
        <v>815</v>
      </c>
    </row>
    <row r="524" spans="1:12" ht="12" customHeight="1">
      <c r="A524" s="258" t="s">
        <v>1363</v>
      </c>
      <c r="B524" s="110" t="s">
        <v>816</v>
      </c>
      <c r="C524" s="93"/>
    </row>
    <row r="525" spans="1:12" ht="12" customHeight="1">
      <c r="A525" s="258"/>
      <c r="B525" s="110" t="s">
        <v>928</v>
      </c>
      <c r="C525" s="93"/>
    </row>
    <row r="526" spans="1:12" ht="12" customHeight="1">
      <c r="A526" s="258"/>
      <c r="B526" s="110" t="s">
        <v>929</v>
      </c>
      <c r="C526" s="93"/>
    </row>
    <row r="527" spans="1:12" ht="12" customHeight="1">
      <c r="A527" s="258"/>
      <c r="B527" s="112" t="s">
        <v>689</v>
      </c>
      <c r="C527" s="145">
        <f>C524-C525-C526</f>
        <v>0</v>
      </c>
      <c r="L527" s="111">
        <f>C527-(资产负债表!C79-资产负债表!D79)</f>
        <v>0</v>
      </c>
    </row>
    <row r="529" spans="1:12" ht="15" customHeight="1">
      <c r="A529" s="115" t="s">
        <v>683</v>
      </c>
      <c r="B529" s="115" t="s">
        <v>10</v>
      </c>
      <c r="C529" s="108" t="s">
        <v>815</v>
      </c>
    </row>
    <row r="530" spans="1:12" ht="12" customHeight="1">
      <c r="A530" s="258" t="s">
        <v>1364</v>
      </c>
      <c r="B530" s="110" t="s">
        <v>816</v>
      </c>
      <c r="C530" s="93"/>
    </row>
    <row r="531" spans="1:12" ht="12" customHeight="1">
      <c r="A531" s="258"/>
      <c r="B531" s="110" t="s">
        <v>930</v>
      </c>
      <c r="C531" s="93"/>
    </row>
    <row r="532" spans="1:12" ht="12" customHeight="1">
      <c r="A532" s="258"/>
      <c r="B532" s="110" t="s">
        <v>931</v>
      </c>
      <c r="C532" s="93"/>
    </row>
    <row r="533" spans="1:12" ht="12" customHeight="1">
      <c r="A533" s="258"/>
      <c r="B533" s="110" t="s">
        <v>932</v>
      </c>
      <c r="C533" s="93"/>
    </row>
    <row r="534" spans="1:12" ht="12" customHeight="1">
      <c r="A534" s="258"/>
      <c r="B534" s="110" t="s">
        <v>933</v>
      </c>
      <c r="C534" s="93"/>
    </row>
    <row r="535" spans="1:12" ht="12" customHeight="1">
      <c r="A535" s="258"/>
      <c r="B535" s="112" t="s">
        <v>689</v>
      </c>
      <c r="C535" s="145">
        <f>C530-SUM(C531:C534)</f>
        <v>0</v>
      </c>
      <c r="L535" s="111">
        <f>C535-(资产负债表!C80-资产负债表!D80)</f>
        <v>0</v>
      </c>
    </row>
    <row r="537" spans="1:12" ht="15" customHeight="1">
      <c r="A537" s="115" t="s">
        <v>683</v>
      </c>
      <c r="B537" s="115" t="s">
        <v>10</v>
      </c>
      <c r="C537" s="108" t="s">
        <v>934</v>
      </c>
    </row>
    <row r="538" spans="1:12" ht="12" customHeight="1">
      <c r="A538" s="261" t="s">
        <v>1365</v>
      </c>
      <c r="B538" s="142" t="s">
        <v>935</v>
      </c>
      <c r="C538" s="153">
        <f>资产负债表!D81</f>
        <v>0</v>
      </c>
    </row>
    <row r="539" spans="1:12" ht="12" customHeight="1">
      <c r="A539" s="262"/>
      <c r="B539" s="142" t="s">
        <v>936</v>
      </c>
      <c r="C539" s="153">
        <f>利润表!C27</f>
        <v>0</v>
      </c>
    </row>
    <row r="540" spans="1:12" ht="12" customHeight="1">
      <c r="A540" s="262"/>
      <c r="B540" s="110" t="s">
        <v>937</v>
      </c>
      <c r="C540" s="103"/>
    </row>
    <row r="541" spans="1:12" ht="12" customHeight="1">
      <c r="A541" s="262"/>
      <c r="B541" s="110" t="s">
        <v>938</v>
      </c>
      <c r="C541" s="103"/>
    </row>
    <row r="542" spans="1:12" ht="12" customHeight="1">
      <c r="A542" s="262"/>
      <c r="B542" s="110" t="s">
        <v>939</v>
      </c>
      <c r="C542" s="103"/>
    </row>
    <row r="543" spans="1:12" ht="12" customHeight="1">
      <c r="A543" s="262"/>
      <c r="B543" s="110" t="s">
        <v>940</v>
      </c>
      <c r="C543" s="93"/>
    </row>
    <row r="544" spans="1:12" ht="12" customHeight="1">
      <c r="A544" s="262"/>
      <c r="B544" s="110" t="s">
        <v>941</v>
      </c>
      <c r="C544" s="103"/>
    </row>
    <row r="545" spans="1:12" ht="12" customHeight="1">
      <c r="A545" s="262"/>
      <c r="B545" s="110" t="s">
        <v>942</v>
      </c>
      <c r="C545" s="93"/>
    </row>
    <row r="546" spans="1:12" ht="12" customHeight="1">
      <c r="A546" s="263"/>
      <c r="B546" s="112" t="s">
        <v>689</v>
      </c>
      <c r="C546" s="145">
        <f>SUM(C538:C540)-SUM(C541:C545)</f>
        <v>0</v>
      </c>
      <c r="L546" s="111">
        <f>C546-资产负债表!C81</f>
        <v>0</v>
      </c>
    </row>
    <row r="548" spans="1:12" s="76" customFormat="1" ht="15" customHeight="1">
      <c r="A548" s="115" t="s">
        <v>683</v>
      </c>
      <c r="B548" s="115" t="s">
        <v>10</v>
      </c>
      <c r="C548" s="115" t="s">
        <v>1397</v>
      </c>
      <c r="D548" s="115" t="s">
        <v>1398</v>
      </c>
      <c r="E548" s="108" t="s">
        <v>1396</v>
      </c>
      <c r="F548" s="128"/>
      <c r="G548" s="130"/>
      <c r="H548" s="130"/>
      <c r="I548" s="130"/>
      <c r="J548" s="130"/>
      <c r="K548" s="130"/>
      <c r="L548" s="107"/>
    </row>
    <row r="549" spans="1:12" ht="12" customHeight="1">
      <c r="A549" s="249" t="s">
        <v>1366</v>
      </c>
      <c r="B549" s="110" t="s">
        <v>943</v>
      </c>
      <c r="C549" s="93"/>
      <c r="D549" s="93"/>
      <c r="E549" s="157">
        <f>C549+D549</f>
        <v>0</v>
      </c>
      <c r="F549" s="106"/>
      <c r="K549" s="57"/>
    </row>
    <row r="550" spans="1:12" ht="12" customHeight="1">
      <c r="A550" s="250"/>
      <c r="B550" s="110" t="s">
        <v>944</v>
      </c>
      <c r="C550" s="93"/>
      <c r="D550" s="93"/>
      <c r="E550" s="157">
        <f t="shared" ref="E550:E552" si="21">C550+D550</f>
        <v>0</v>
      </c>
      <c r="F550" s="106"/>
      <c r="K550" s="57"/>
    </row>
    <row r="551" spans="1:12" ht="12" customHeight="1">
      <c r="A551" s="250"/>
      <c r="B551" s="110" t="s">
        <v>945</v>
      </c>
      <c r="C551" s="93"/>
      <c r="D551" s="93"/>
      <c r="E551" s="157">
        <f t="shared" si="21"/>
        <v>0</v>
      </c>
      <c r="F551" s="106"/>
      <c r="K551" s="57"/>
    </row>
    <row r="552" spans="1:12" ht="12" customHeight="1">
      <c r="A552" s="250"/>
      <c r="B552" s="110" t="s">
        <v>946</v>
      </c>
      <c r="C552" s="93"/>
      <c r="D552" s="93"/>
      <c r="E552" s="157">
        <f t="shared" si="21"/>
        <v>0</v>
      </c>
      <c r="F552" s="106"/>
      <c r="K552" s="57"/>
    </row>
    <row r="553" spans="1:12" ht="12" customHeight="1">
      <c r="A553" s="251"/>
      <c r="B553" s="112" t="s">
        <v>689</v>
      </c>
      <c r="C553" s="145">
        <f>SUM(C549:C552)</f>
        <v>0</v>
      </c>
      <c r="D553" s="145">
        <f>SUM(D549:D552)</f>
        <v>0</v>
      </c>
      <c r="E553" s="145">
        <f>SUM(E549:E552)</f>
        <v>0</v>
      </c>
      <c r="F553" s="106"/>
      <c r="K553" s="57"/>
      <c r="L553" s="111">
        <f>E553-利润表!C4</f>
        <v>0</v>
      </c>
    </row>
    <row r="555" spans="1:12" s="62" customFormat="1" ht="15" customHeight="1">
      <c r="A555" s="115" t="s">
        <v>690</v>
      </c>
      <c r="B555" s="115" t="s">
        <v>10</v>
      </c>
      <c r="C555" s="108" t="s">
        <v>1393</v>
      </c>
      <c r="D555" s="109" t="s">
        <v>1394</v>
      </c>
      <c r="E555" s="108" t="s">
        <v>1386</v>
      </c>
      <c r="F555" s="108" t="s">
        <v>1387</v>
      </c>
      <c r="G555" s="108" t="s">
        <v>1388</v>
      </c>
      <c r="H555" s="108" t="s">
        <v>1389</v>
      </c>
      <c r="I555" s="108" t="s">
        <v>1391</v>
      </c>
      <c r="J555" s="108" t="s">
        <v>1392</v>
      </c>
      <c r="K555" s="108" t="s">
        <v>1395</v>
      </c>
      <c r="L555" s="107"/>
    </row>
    <row r="556" spans="1:12" ht="12" customHeight="1">
      <c r="A556" s="258" t="s">
        <v>1390</v>
      </c>
      <c r="B556" s="110" t="s">
        <v>947</v>
      </c>
      <c r="C556" s="93"/>
      <c r="D556" s="144"/>
      <c r="E556" s="93"/>
      <c r="F556" s="93"/>
      <c r="G556" s="93"/>
      <c r="H556" s="93"/>
      <c r="I556" s="93"/>
      <c r="J556" s="93"/>
      <c r="K556" s="147">
        <f t="shared" ref="K556:K566" si="22">SUM(C556:J556)</f>
        <v>0</v>
      </c>
      <c r="L556" s="107"/>
    </row>
    <row r="557" spans="1:12" ht="12" customHeight="1">
      <c r="A557" s="258"/>
      <c r="B557" s="110" t="s">
        <v>948</v>
      </c>
      <c r="C557" s="150" t="s">
        <v>727</v>
      </c>
      <c r="D557" s="144"/>
      <c r="E557" s="150" t="s">
        <v>727</v>
      </c>
      <c r="F557" s="150" t="s">
        <v>727</v>
      </c>
      <c r="G557" s="150" t="s">
        <v>727</v>
      </c>
      <c r="H557" s="150" t="s">
        <v>727</v>
      </c>
      <c r="I557" s="150" t="s">
        <v>727</v>
      </c>
      <c r="J557" s="150" t="s">
        <v>727</v>
      </c>
      <c r="K557" s="147">
        <f t="shared" si="22"/>
        <v>0</v>
      </c>
      <c r="L557" s="143"/>
    </row>
    <row r="558" spans="1:12" ht="12" customHeight="1">
      <c r="A558" s="258"/>
      <c r="B558" s="110" t="s">
        <v>646</v>
      </c>
      <c r="C558" s="93"/>
      <c r="D558" s="144"/>
      <c r="E558" s="93"/>
      <c r="F558" s="93"/>
      <c r="G558" s="93"/>
      <c r="H558" s="93"/>
      <c r="I558" s="93"/>
      <c r="J558" s="93"/>
      <c r="K558" s="147">
        <f t="shared" si="22"/>
        <v>0</v>
      </c>
      <c r="L558" s="143"/>
    </row>
    <row r="559" spans="1:12" ht="12" customHeight="1">
      <c r="A559" s="258"/>
      <c r="B559" s="110" t="s">
        <v>648</v>
      </c>
      <c r="C559" s="93"/>
      <c r="D559" s="144"/>
      <c r="E559" s="93"/>
      <c r="F559" s="93"/>
      <c r="G559" s="93"/>
      <c r="H559" s="93"/>
      <c r="I559" s="93"/>
      <c r="J559" s="93"/>
      <c r="K559" s="147">
        <f t="shared" si="22"/>
        <v>0</v>
      </c>
      <c r="L559" s="111">
        <f>K559-C234</f>
        <v>0</v>
      </c>
    </row>
    <row r="560" spans="1:12" ht="12" customHeight="1">
      <c r="A560" s="258"/>
      <c r="B560" s="110" t="s">
        <v>949</v>
      </c>
      <c r="C560" s="93"/>
      <c r="D560" s="144"/>
      <c r="E560" s="93"/>
      <c r="F560" s="93"/>
      <c r="G560" s="93"/>
      <c r="H560" s="93"/>
      <c r="I560" s="93"/>
      <c r="J560" s="93"/>
      <c r="K560" s="147">
        <f t="shared" si="22"/>
        <v>0</v>
      </c>
    </row>
    <row r="561" spans="1:13" ht="12" customHeight="1">
      <c r="A561" s="258"/>
      <c r="B561" s="110" t="s">
        <v>649</v>
      </c>
      <c r="C561" s="93"/>
      <c r="D561" s="144"/>
      <c r="E561" s="93"/>
      <c r="F561" s="93"/>
      <c r="G561" s="93"/>
      <c r="H561" s="93"/>
      <c r="I561" s="93"/>
      <c r="J561" s="93"/>
      <c r="K561" s="147">
        <f t="shared" si="22"/>
        <v>0</v>
      </c>
      <c r="L561" s="111">
        <f>K561-C241</f>
        <v>0</v>
      </c>
    </row>
    <row r="562" spans="1:13" ht="12" customHeight="1">
      <c r="A562" s="258"/>
      <c r="B562" s="110" t="s">
        <v>650</v>
      </c>
      <c r="C562" s="93"/>
      <c r="D562" s="144"/>
      <c r="E562" s="93"/>
      <c r="F562" s="93"/>
      <c r="G562" s="93"/>
      <c r="H562" s="93"/>
      <c r="I562" s="93"/>
      <c r="J562" s="93"/>
      <c r="K562" s="147">
        <f t="shared" si="22"/>
        <v>0</v>
      </c>
      <c r="L562" s="111">
        <f>K562-C259</f>
        <v>0</v>
      </c>
    </row>
    <row r="563" spans="1:13" ht="12" customHeight="1">
      <c r="A563" s="258"/>
      <c r="B563" s="110" t="s">
        <v>950</v>
      </c>
      <c r="C563" s="93"/>
      <c r="D563" s="144"/>
      <c r="E563" s="93"/>
      <c r="F563" s="93"/>
      <c r="G563" s="93"/>
      <c r="H563" s="93"/>
      <c r="I563" s="93"/>
      <c r="J563" s="93"/>
      <c r="K563" s="147">
        <f t="shared" si="22"/>
        <v>0</v>
      </c>
    </row>
    <row r="564" spans="1:13" ht="12" customHeight="1">
      <c r="A564" s="258"/>
      <c r="B564" s="110" t="s">
        <v>951</v>
      </c>
      <c r="C564" s="150" t="s">
        <v>727</v>
      </c>
      <c r="D564" s="157"/>
      <c r="E564" s="150" t="s">
        <v>727</v>
      </c>
      <c r="F564" s="93"/>
      <c r="G564" s="150" t="s">
        <v>727</v>
      </c>
      <c r="H564" s="150" t="s">
        <v>727</v>
      </c>
      <c r="I564" s="150" t="s">
        <v>727</v>
      </c>
      <c r="J564" s="150" t="s">
        <v>727</v>
      </c>
      <c r="K564" s="147">
        <f t="shared" si="22"/>
        <v>0</v>
      </c>
    </row>
    <row r="565" spans="1:13" ht="12" customHeight="1">
      <c r="A565" s="258"/>
      <c r="B565" s="110" t="s">
        <v>952</v>
      </c>
      <c r="C565" s="150" t="s">
        <v>727</v>
      </c>
      <c r="D565" s="144"/>
      <c r="E565" s="150" t="s">
        <v>727</v>
      </c>
      <c r="F565" s="150" t="s">
        <v>727</v>
      </c>
      <c r="G565" s="150" t="s">
        <v>727</v>
      </c>
      <c r="H565" s="150" t="s">
        <v>727</v>
      </c>
      <c r="I565" s="150" t="s">
        <v>727</v>
      </c>
      <c r="J565" s="150" t="s">
        <v>727</v>
      </c>
      <c r="K565" s="147">
        <f t="shared" si="22"/>
        <v>0</v>
      </c>
      <c r="L565" s="111">
        <f>K565-C519-C206</f>
        <v>0</v>
      </c>
    </row>
    <row r="566" spans="1:13" ht="12" customHeight="1">
      <c r="A566" s="258"/>
      <c r="B566" s="110" t="s">
        <v>1385</v>
      </c>
      <c r="C566" s="93"/>
      <c r="D566" s="157"/>
      <c r="E566" s="150" t="s">
        <v>727</v>
      </c>
      <c r="F566" s="150" t="s">
        <v>727</v>
      </c>
      <c r="G566" s="150" t="s">
        <v>727</v>
      </c>
      <c r="H566" s="93"/>
      <c r="I566" s="93"/>
      <c r="J566" s="93"/>
      <c r="K566" s="147">
        <f t="shared" si="22"/>
        <v>0</v>
      </c>
      <c r="L566" s="143"/>
    </row>
    <row r="568" spans="1:13" s="76" customFormat="1" ht="15" customHeight="1">
      <c r="A568" s="115" t="s">
        <v>683</v>
      </c>
      <c r="B568" s="115" t="s">
        <v>10</v>
      </c>
      <c r="C568" s="108" t="s">
        <v>934</v>
      </c>
      <c r="D568" s="128"/>
      <c r="E568" s="130"/>
      <c r="F568" s="130"/>
      <c r="G568" s="130"/>
      <c r="H568" s="130"/>
      <c r="I568" s="130"/>
      <c r="J568" s="130"/>
      <c r="L568" s="107"/>
    </row>
    <row r="569" spans="1:13" ht="12" customHeight="1">
      <c r="A569" s="258" t="s">
        <v>1367</v>
      </c>
      <c r="B569" s="110" t="s">
        <v>953</v>
      </c>
      <c r="C569" s="93"/>
    </row>
    <row r="570" spans="1:13" ht="12" customHeight="1">
      <c r="A570" s="258"/>
      <c r="B570" s="110" t="s">
        <v>954</v>
      </c>
      <c r="C570" s="93"/>
    </row>
    <row r="571" spans="1:13" ht="12" customHeight="1">
      <c r="A571" s="258"/>
      <c r="B571" s="112" t="s">
        <v>689</v>
      </c>
      <c r="C571" s="145">
        <f>C569-C570</f>
        <v>0</v>
      </c>
      <c r="L571" s="111">
        <f>C571-利润表!C6</f>
        <v>0</v>
      </c>
    </row>
    <row r="573" spans="1:13" ht="15" customHeight="1">
      <c r="A573" s="115" t="s">
        <v>683</v>
      </c>
      <c r="B573" s="115" t="s">
        <v>10</v>
      </c>
      <c r="C573" s="108" t="s">
        <v>834</v>
      </c>
      <c r="D573" s="109" t="s">
        <v>934</v>
      </c>
      <c r="M573" s="105"/>
    </row>
    <row r="574" spans="1:13" ht="12" customHeight="1">
      <c r="A574" s="249" t="s">
        <v>1368</v>
      </c>
      <c r="B574" s="110" t="s">
        <v>955</v>
      </c>
      <c r="C574" s="116"/>
      <c r="D574" s="144"/>
      <c r="M574" s="105"/>
    </row>
    <row r="575" spans="1:13" ht="12" customHeight="1">
      <c r="A575" s="250"/>
      <c r="B575" s="110" t="s">
        <v>956</v>
      </c>
      <c r="C575" s="116"/>
      <c r="D575" s="144"/>
      <c r="M575" s="105"/>
    </row>
    <row r="576" spans="1:13" ht="12" customHeight="1">
      <c r="A576" s="250"/>
      <c r="B576" s="110" t="s">
        <v>957</v>
      </c>
      <c r="C576" s="116" t="s">
        <v>1369</v>
      </c>
      <c r="D576" s="157">
        <f>-C49-C55</f>
        <v>0</v>
      </c>
      <c r="M576" s="105"/>
    </row>
    <row r="577" spans="1:13" ht="12" customHeight="1">
      <c r="A577" s="250"/>
      <c r="B577" s="110" t="s">
        <v>957</v>
      </c>
      <c r="C577" s="116" t="s">
        <v>725</v>
      </c>
      <c r="D577" s="157">
        <f>-F108</f>
        <v>0</v>
      </c>
      <c r="M577" s="105"/>
    </row>
    <row r="578" spans="1:13" ht="12" customHeight="1">
      <c r="A578" s="250"/>
      <c r="B578" s="110" t="s">
        <v>957</v>
      </c>
      <c r="C578" s="116" t="s">
        <v>958</v>
      </c>
      <c r="D578" s="157">
        <f>C283+C408</f>
        <v>0</v>
      </c>
      <c r="M578" s="105"/>
    </row>
    <row r="579" spans="1:13" ht="12" customHeight="1">
      <c r="A579" s="250"/>
      <c r="B579" s="110" t="s">
        <v>957</v>
      </c>
      <c r="C579" s="116" t="s">
        <v>824</v>
      </c>
      <c r="D579" s="157">
        <f>F302</f>
        <v>0</v>
      </c>
      <c r="M579" s="105"/>
    </row>
    <row r="580" spans="1:13" ht="12" customHeight="1">
      <c r="A580" s="250"/>
      <c r="B580" s="110" t="s">
        <v>957</v>
      </c>
      <c r="C580" s="116" t="s">
        <v>842</v>
      </c>
      <c r="D580" s="157">
        <f>F380</f>
        <v>0</v>
      </c>
      <c r="M580" s="105"/>
    </row>
    <row r="581" spans="1:13" ht="12" customHeight="1">
      <c r="A581" s="250"/>
      <c r="B581" s="110" t="s">
        <v>957</v>
      </c>
      <c r="C581" s="116" t="s">
        <v>877</v>
      </c>
      <c r="D581" s="157">
        <f>C418</f>
        <v>0</v>
      </c>
      <c r="M581" s="105"/>
    </row>
    <row r="582" spans="1:13" ht="12" customHeight="1">
      <c r="A582" s="250"/>
      <c r="B582" s="110" t="s">
        <v>957</v>
      </c>
      <c r="C582" s="116" t="s">
        <v>880</v>
      </c>
      <c r="D582" s="157">
        <f>C434</f>
        <v>0</v>
      </c>
      <c r="M582" s="105"/>
    </row>
    <row r="583" spans="1:13" ht="12" customHeight="1">
      <c r="A583" s="250"/>
      <c r="B583" s="110" t="s">
        <v>957</v>
      </c>
      <c r="C583" s="116" t="s">
        <v>1370</v>
      </c>
      <c r="D583" s="144"/>
      <c r="M583" s="105"/>
    </row>
    <row r="584" spans="1:13" ht="12" customHeight="1">
      <c r="A584" s="250"/>
      <c r="B584" s="112" t="s">
        <v>959</v>
      </c>
      <c r="C584" s="113"/>
      <c r="D584" s="146">
        <f>SUM(D576:D583)</f>
        <v>0</v>
      </c>
      <c r="M584" s="105"/>
    </row>
    <row r="585" spans="1:13" ht="12" customHeight="1">
      <c r="A585" s="250"/>
      <c r="B585" s="110" t="s">
        <v>188</v>
      </c>
      <c r="C585" s="116"/>
      <c r="D585" s="144"/>
    </row>
    <row r="586" spans="1:13" ht="12" customHeight="1">
      <c r="A586" s="251"/>
      <c r="B586" s="112" t="s">
        <v>689</v>
      </c>
      <c r="C586" s="113"/>
      <c r="D586" s="146">
        <f>SUM(D574,D584:D585)-D575</f>
        <v>0</v>
      </c>
      <c r="L586" s="111">
        <f>D586-利润表!C10</f>
        <v>0</v>
      </c>
    </row>
    <row r="588" spans="1:13" ht="15" customHeight="1">
      <c r="A588" s="115" t="s">
        <v>683</v>
      </c>
      <c r="B588" s="115" t="s">
        <v>10</v>
      </c>
      <c r="C588" s="108" t="s">
        <v>934</v>
      </c>
    </row>
    <row r="589" spans="1:13" ht="12" customHeight="1">
      <c r="A589" s="249" t="s">
        <v>1371</v>
      </c>
      <c r="B589" s="110" t="s">
        <v>960</v>
      </c>
      <c r="C589" s="93"/>
    </row>
    <row r="590" spans="1:13" ht="12" customHeight="1">
      <c r="A590" s="250"/>
      <c r="B590" s="110" t="s">
        <v>961</v>
      </c>
      <c r="C590" s="93"/>
    </row>
    <row r="591" spans="1:13" ht="12" customHeight="1">
      <c r="A591" s="250"/>
      <c r="B591" s="110" t="s">
        <v>962</v>
      </c>
      <c r="C591" s="93"/>
    </row>
    <row r="592" spans="1:13" ht="12" customHeight="1">
      <c r="A592" s="250"/>
      <c r="B592" s="110" t="s">
        <v>963</v>
      </c>
      <c r="C592" s="93"/>
    </row>
    <row r="593" spans="1:12" ht="12" customHeight="1">
      <c r="A593" s="250"/>
      <c r="B593" s="110" t="s">
        <v>964</v>
      </c>
      <c r="C593" s="93"/>
    </row>
    <row r="594" spans="1:12" ht="12" customHeight="1">
      <c r="A594" s="250"/>
      <c r="B594" s="110" t="s">
        <v>965</v>
      </c>
      <c r="C594" s="93"/>
    </row>
    <row r="595" spans="1:12" ht="12" customHeight="1">
      <c r="A595" s="250"/>
      <c r="B595" s="110" t="s">
        <v>188</v>
      </c>
      <c r="C595" s="93"/>
    </row>
    <row r="596" spans="1:12" ht="12" customHeight="1">
      <c r="A596" s="251"/>
      <c r="B596" s="112" t="s">
        <v>689</v>
      </c>
      <c r="C596" s="145">
        <f>SUM(C589:C595)</f>
        <v>0</v>
      </c>
      <c r="L596" s="111">
        <f>C596-利润表!C13</f>
        <v>0</v>
      </c>
    </row>
    <row r="598" spans="1:12" ht="15" customHeight="1">
      <c r="A598" s="115" t="s">
        <v>683</v>
      </c>
      <c r="B598" s="115" t="s">
        <v>10</v>
      </c>
      <c r="C598" s="108" t="s">
        <v>934</v>
      </c>
    </row>
    <row r="599" spans="1:12" ht="12" customHeight="1">
      <c r="A599" s="258" t="s">
        <v>1372</v>
      </c>
      <c r="B599" s="110" t="s">
        <v>966</v>
      </c>
      <c r="C599" s="93"/>
    </row>
    <row r="600" spans="1:12" ht="12" customHeight="1">
      <c r="A600" s="258"/>
      <c r="B600" s="110" t="s">
        <v>967</v>
      </c>
      <c r="C600" s="93"/>
      <c r="L600" s="111">
        <f>C600-C181</f>
        <v>0</v>
      </c>
    </row>
    <row r="601" spans="1:12" ht="12" customHeight="1">
      <c r="A601" s="258"/>
      <c r="B601" s="110" t="s">
        <v>968</v>
      </c>
      <c r="C601" s="93"/>
    </row>
    <row r="602" spans="1:12" ht="12" customHeight="1">
      <c r="A602" s="258"/>
      <c r="B602" s="110" t="s">
        <v>969</v>
      </c>
      <c r="C602" s="93"/>
    </row>
    <row r="603" spans="1:12" ht="12" customHeight="1">
      <c r="A603" s="258"/>
      <c r="B603" s="110" t="s">
        <v>970</v>
      </c>
      <c r="C603" s="93"/>
    </row>
    <row r="604" spans="1:12" ht="12" customHeight="1">
      <c r="A604" s="258"/>
      <c r="B604" s="110" t="s">
        <v>971</v>
      </c>
      <c r="C604" s="93"/>
    </row>
    <row r="605" spans="1:12" ht="12" customHeight="1">
      <c r="A605" s="258"/>
      <c r="B605" s="110" t="s">
        <v>972</v>
      </c>
      <c r="C605" s="93"/>
    </row>
    <row r="606" spans="1:12" ht="12" customHeight="1">
      <c r="A606" s="258"/>
      <c r="B606" s="110" t="s">
        <v>973</v>
      </c>
      <c r="C606" s="93"/>
    </row>
    <row r="607" spans="1:12" ht="12" customHeight="1">
      <c r="A607" s="258"/>
      <c r="B607" s="110" t="s">
        <v>974</v>
      </c>
      <c r="C607" s="93"/>
    </row>
    <row r="608" spans="1:12" ht="12" customHeight="1">
      <c r="A608" s="258"/>
      <c r="B608" s="110" t="s">
        <v>975</v>
      </c>
      <c r="C608" s="93"/>
    </row>
    <row r="609" spans="1:12" ht="12" customHeight="1">
      <c r="A609" s="258"/>
      <c r="B609" s="110" t="s">
        <v>976</v>
      </c>
      <c r="C609" s="93"/>
    </row>
    <row r="610" spans="1:12" ht="12" customHeight="1">
      <c r="A610" s="258"/>
      <c r="B610" s="110" t="s">
        <v>977</v>
      </c>
      <c r="C610" s="93"/>
    </row>
    <row r="611" spans="1:12" ht="12" customHeight="1">
      <c r="A611" s="258"/>
      <c r="B611" s="110" t="s">
        <v>978</v>
      </c>
      <c r="C611" s="93"/>
    </row>
    <row r="612" spans="1:12" ht="12" customHeight="1">
      <c r="A612" s="258"/>
      <c r="B612" s="110" t="s">
        <v>979</v>
      </c>
      <c r="C612" s="93"/>
    </row>
    <row r="613" spans="1:12" ht="12" customHeight="1">
      <c r="A613" s="258"/>
      <c r="B613" s="110" t="s">
        <v>980</v>
      </c>
      <c r="C613" s="93"/>
    </row>
    <row r="614" spans="1:12" ht="12" customHeight="1">
      <c r="A614" s="258"/>
      <c r="B614" s="110" t="s">
        <v>981</v>
      </c>
      <c r="C614" s="93"/>
    </row>
    <row r="615" spans="1:12" ht="12" customHeight="1">
      <c r="A615" s="258"/>
      <c r="B615" s="110" t="s">
        <v>982</v>
      </c>
      <c r="C615" s="93"/>
    </row>
    <row r="616" spans="1:12" ht="12" customHeight="1">
      <c r="A616" s="258"/>
      <c r="B616" s="110" t="s">
        <v>983</v>
      </c>
      <c r="C616" s="93"/>
    </row>
    <row r="617" spans="1:12" ht="12" customHeight="1">
      <c r="A617" s="258"/>
      <c r="B617" s="110" t="s">
        <v>984</v>
      </c>
      <c r="C617" s="93"/>
    </row>
    <row r="618" spans="1:12" ht="12" customHeight="1">
      <c r="A618" s="258"/>
      <c r="B618" s="110" t="s">
        <v>985</v>
      </c>
      <c r="C618" s="93"/>
    </row>
    <row r="619" spans="1:12" ht="12" customHeight="1">
      <c r="A619" s="258"/>
      <c r="B619" s="110" t="s">
        <v>986</v>
      </c>
      <c r="C619" s="93"/>
    </row>
    <row r="620" spans="1:12" ht="12" customHeight="1">
      <c r="A620" s="258"/>
      <c r="B620" s="110" t="s">
        <v>987</v>
      </c>
      <c r="C620" s="93"/>
    </row>
    <row r="621" spans="1:12" ht="12" customHeight="1">
      <c r="A621" s="258"/>
      <c r="B621" s="110" t="s">
        <v>988</v>
      </c>
      <c r="C621" s="93"/>
    </row>
    <row r="622" spans="1:12" ht="12" customHeight="1">
      <c r="A622" s="258"/>
      <c r="B622" s="110" t="s">
        <v>188</v>
      </c>
      <c r="C622" s="93"/>
    </row>
    <row r="623" spans="1:12" ht="12" customHeight="1">
      <c r="A623" s="258"/>
      <c r="B623" s="112" t="s">
        <v>689</v>
      </c>
      <c r="C623" s="145">
        <f>SUM(C599:C622)</f>
        <v>0</v>
      </c>
      <c r="L623" s="111">
        <f>C623-利润表!C14</f>
        <v>0</v>
      </c>
    </row>
    <row r="625" spans="1:12" ht="15" customHeight="1">
      <c r="A625" s="115" t="s">
        <v>683</v>
      </c>
      <c r="B625" s="115" t="s">
        <v>10</v>
      </c>
      <c r="C625" s="108" t="s">
        <v>934</v>
      </c>
    </row>
    <row r="626" spans="1:12" ht="12" customHeight="1">
      <c r="A626" s="258" t="s">
        <v>1375</v>
      </c>
      <c r="B626" s="110" t="s">
        <v>989</v>
      </c>
      <c r="C626" s="93"/>
    </row>
    <row r="627" spans="1:12" ht="12" customHeight="1">
      <c r="A627" s="258"/>
      <c r="B627" s="110" t="s">
        <v>990</v>
      </c>
      <c r="C627" s="93"/>
    </row>
    <row r="628" spans="1:12" ht="12" customHeight="1">
      <c r="A628" s="258"/>
      <c r="B628" s="110" t="s">
        <v>991</v>
      </c>
      <c r="C628" s="93"/>
    </row>
    <row r="629" spans="1:12" ht="12" customHeight="1">
      <c r="A629" s="258"/>
      <c r="B629" s="110" t="s">
        <v>992</v>
      </c>
      <c r="C629" s="93"/>
    </row>
    <row r="630" spans="1:12" ht="12" customHeight="1">
      <c r="A630" s="258"/>
      <c r="B630" s="110" t="s">
        <v>188</v>
      </c>
      <c r="C630" s="93"/>
    </row>
    <row r="631" spans="1:12" ht="12" customHeight="1">
      <c r="A631" s="258"/>
      <c r="B631" s="112" t="s">
        <v>689</v>
      </c>
      <c r="C631" s="145">
        <f>SUM(C626:C630)</f>
        <v>0</v>
      </c>
      <c r="L631" s="111">
        <f>C631-利润表!C18</f>
        <v>0</v>
      </c>
    </row>
    <row r="633" spans="1:12" ht="15" customHeight="1">
      <c r="A633" s="115" t="s">
        <v>683</v>
      </c>
      <c r="B633" s="115" t="s">
        <v>10</v>
      </c>
      <c r="C633" s="108" t="s">
        <v>934</v>
      </c>
    </row>
    <row r="634" spans="1:12" ht="12" customHeight="1">
      <c r="A634" s="269" t="s">
        <v>1373</v>
      </c>
      <c r="B634" s="110" t="s">
        <v>993</v>
      </c>
      <c r="C634" s="93"/>
    </row>
    <row r="635" spans="1:12" ht="12" customHeight="1">
      <c r="A635" s="270"/>
      <c r="B635" s="110" t="s">
        <v>994</v>
      </c>
      <c r="C635" s="93"/>
    </row>
    <row r="636" spans="1:12" ht="12" customHeight="1">
      <c r="A636" s="270"/>
      <c r="B636" s="110" t="s">
        <v>995</v>
      </c>
      <c r="C636" s="93"/>
    </row>
    <row r="637" spans="1:12" ht="12" customHeight="1">
      <c r="A637" s="270"/>
      <c r="B637" s="110" t="s">
        <v>996</v>
      </c>
      <c r="C637" s="93"/>
    </row>
    <row r="638" spans="1:12" ht="12" customHeight="1">
      <c r="A638" s="270"/>
      <c r="B638" s="110" t="s">
        <v>1374</v>
      </c>
      <c r="C638" s="93"/>
    </row>
    <row r="639" spans="1:12" ht="12" customHeight="1">
      <c r="A639" s="270"/>
      <c r="B639" s="110" t="s">
        <v>997</v>
      </c>
      <c r="C639" s="93"/>
    </row>
    <row r="640" spans="1:12" ht="12" customHeight="1">
      <c r="A640" s="270"/>
      <c r="B640" s="110" t="s">
        <v>998</v>
      </c>
      <c r="C640" s="93"/>
    </row>
    <row r="641" spans="1:12" ht="12" customHeight="1">
      <c r="A641" s="270"/>
      <c r="B641" s="110" t="s">
        <v>999</v>
      </c>
      <c r="C641" s="93"/>
    </row>
    <row r="642" spans="1:12" ht="12" customHeight="1">
      <c r="A642" s="270"/>
      <c r="B642" s="110" t="s">
        <v>1000</v>
      </c>
      <c r="C642" s="93"/>
    </row>
    <row r="643" spans="1:12" ht="12" customHeight="1">
      <c r="A643" s="270"/>
      <c r="B643" s="110" t="s">
        <v>1001</v>
      </c>
      <c r="C643" s="93"/>
    </row>
    <row r="644" spans="1:12" ht="12" customHeight="1">
      <c r="A644" s="271"/>
      <c r="B644" s="112" t="s">
        <v>689</v>
      </c>
      <c r="C644" s="145">
        <f>SUM(C634:C643)</f>
        <v>0</v>
      </c>
      <c r="L644" s="111">
        <f>C644-利润表!C19</f>
        <v>0</v>
      </c>
    </row>
    <row r="646" spans="1:12" ht="15" customHeight="1">
      <c r="A646" s="115" t="s">
        <v>683</v>
      </c>
      <c r="B646" s="115" t="s">
        <v>10</v>
      </c>
      <c r="C646" s="108" t="s">
        <v>934</v>
      </c>
    </row>
    <row r="647" spans="1:12" ht="12" customHeight="1">
      <c r="A647" s="260" t="s">
        <v>1376</v>
      </c>
      <c r="B647" s="110" t="s">
        <v>1002</v>
      </c>
      <c r="C647" s="93"/>
    </row>
    <row r="648" spans="1:12" ht="12" customHeight="1">
      <c r="A648" s="260"/>
      <c r="B648" s="110" t="s">
        <v>1003</v>
      </c>
      <c r="C648" s="93"/>
    </row>
    <row r="649" spans="1:12" ht="12" customHeight="1">
      <c r="A649" s="260"/>
      <c r="B649" s="110" t="s">
        <v>1004</v>
      </c>
      <c r="C649" s="93"/>
    </row>
    <row r="650" spans="1:12" ht="12" customHeight="1">
      <c r="A650" s="260"/>
      <c r="B650" s="110" t="s">
        <v>1005</v>
      </c>
      <c r="C650" s="93"/>
    </row>
    <row r="651" spans="1:12" ht="12" customHeight="1">
      <c r="A651" s="260"/>
      <c r="B651" s="110" t="s">
        <v>1006</v>
      </c>
      <c r="C651" s="93"/>
    </row>
    <row r="652" spans="1:12" ht="12" customHeight="1">
      <c r="A652" s="260"/>
      <c r="B652" s="110" t="s">
        <v>1007</v>
      </c>
      <c r="C652" s="93"/>
    </row>
    <row r="653" spans="1:12" ht="12" customHeight="1">
      <c r="A653" s="260"/>
      <c r="B653" s="110" t="s">
        <v>1008</v>
      </c>
      <c r="C653" s="93"/>
    </row>
    <row r="654" spans="1:12" ht="12" customHeight="1">
      <c r="A654" s="260"/>
      <c r="B654" s="110" t="s">
        <v>1009</v>
      </c>
      <c r="C654" s="93"/>
    </row>
    <row r="655" spans="1:12" ht="12" customHeight="1">
      <c r="A655" s="260"/>
      <c r="B655" s="110" t="s">
        <v>1010</v>
      </c>
      <c r="C655" s="93"/>
    </row>
    <row r="656" spans="1:12" ht="12" customHeight="1">
      <c r="A656" s="260"/>
      <c r="B656" s="110" t="s">
        <v>1011</v>
      </c>
      <c r="C656" s="93"/>
    </row>
    <row r="657" spans="1:12" ht="12" customHeight="1">
      <c r="A657" s="260"/>
      <c r="B657" s="110" t="s">
        <v>1012</v>
      </c>
      <c r="C657" s="93"/>
    </row>
    <row r="658" spans="1:12" ht="12" customHeight="1">
      <c r="A658" s="260"/>
      <c r="B658" s="110" t="s">
        <v>1013</v>
      </c>
      <c r="C658" s="93"/>
    </row>
    <row r="659" spans="1:12" ht="12" customHeight="1">
      <c r="A659" s="260"/>
      <c r="B659" s="110" t="s">
        <v>1014</v>
      </c>
      <c r="C659" s="93"/>
    </row>
    <row r="660" spans="1:12" ht="12" customHeight="1">
      <c r="A660" s="260"/>
      <c r="B660" s="112" t="s">
        <v>689</v>
      </c>
      <c r="C660" s="145">
        <f>SUM(C647:C659)</f>
        <v>0</v>
      </c>
      <c r="L660" s="111">
        <f>C660-利润表!C20</f>
        <v>0</v>
      </c>
    </row>
    <row r="662" spans="1:12" ht="15" customHeight="1">
      <c r="A662" s="115" t="s">
        <v>683</v>
      </c>
      <c r="B662" s="115" t="s">
        <v>10</v>
      </c>
      <c r="C662" s="108" t="s">
        <v>934</v>
      </c>
    </row>
    <row r="663" spans="1:12" ht="12" customHeight="1">
      <c r="A663" s="258" t="s">
        <v>1377</v>
      </c>
      <c r="B663" s="110" t="s">
        <v>1015</v>
      </c>
      <c r="C663" s="93"/>
    </row>
    <row r="664" spans="1:12" ht="12" customHeight="1">
      <c r="A664" s="258"/>
      <c r="B664" s="110" t="s">
        <v>1016</v>
      </c>
      <c r="C664" s="93"/>
    </row>
    <row r="665" spans="1:12" ht="12" customHeight="1">
      <c r="A665" s="258"/>
      <c r="B665" s="112" t="s">
        <v>689</v>
      </c>
      <c r="C665" s="145">
        <f>SUM(C663:C664)</f>
        <v>0</v>
      </c>
      <c r="L665" s="111">
        <f>C665-利润表!C21</f>
        <v>0</v>
      </c>
    </row>
    <row r="667" spans="1:12" ht="15" customHeight="1">
      <c r="A667" s="115" t="s">
        <v>683</v>
      </c>
      <c r="B667" s="115" t="s">
        <v>10</v>
      </c>
      <c r="C667" s="108" t="s">
        <v>934</v>
      </c>
    </row>
    <row r="668" spans="1:12" ht="12" customHeight="1">
      <c r="A668" s="258" t="s">
        <v>1378</v>
      </c>
      <c r="B668" s="110" t="s">
        <v>1017</v>
      </c>
      <c r="C668" s="93"/>
    </row>
    <row r="669" spans="1:12" ht="12" customHeight="1">
      <c r="A669" s="258"/>
      <c r="B669" s="110" t="s">
        <v>160</v>
      </c>
      <c r="C669" s="93"/>
    </row>
    <row r="670" spans="1:12" ht="12" customHeight="1">
      <c r="A670" s="258"/>
      <c r="B670" s="110" t="s">
        <v>1018</v>
      </c>
      <c r="C670" s="93"/>
    </row>
    <row r="671" spans="1:12" ht="12" customHeight="1">
      <c r="A671" s="258"/>
      <c r="B671" s="110" t="s">
        <v>1019</v>
      </c>
      <c r="C671" s="93"/>
    </row>
    <row r="672" spans="1:12" ht="12" customHeight="1">
      <c r="A672" s="258"/>
      <c r="B672" s="110" t="s">
        <v>1020</v>
      </c>
      <c r="C672" s="93"/>
    </row>
    <row r="673" spans="1:12" ht="12" customHeight="1">
      <c r="A673" s="258"/>
      <c r="B673" s="110" t="s">
        <v>170</v>
      </c>
      <c r="C673" s="93"/>
    </row>
    <row r="674" spans="1:12" ht="12" customHeight="1">
      <c r="A674" s="258"/>
      <c r="B674" s="110" t="s">
        <v>172</v>
      </c>
      <c r="C674" s="93"/>
    </row>
    <row r="675" spans="1:12" ht="12" customHeight="1">
      <c r="A675" s="258"/>
      <c r="B675" s="110" t="s">
        <v>1021</v>
      </c>
      <c r="C675" s="93"/>
    </row>
    <row r="676" spans="1:12" ht="12" customHeight="1">
      <c r="A676" s="258"/>
      <c r="B676" s="110" t="s">
        <v>188</v>
      </c>
      <c r="C676" s="93"/>
    </row>
    <row r="677" spans="1:12" ht="12" customHeight="1">
      <c r="A677" s="258"/>
      <c r="B677" s="112" t="s">
        <v>689</v>
      </c>
      <c r="C677" s="145">
        <f>SUM(C668:C676)</f>
        <v>0</v>
      </c>
      <c r="L677" s="111">
        <f>C677-利润表!C23</f>
        <v>0</v>
      </c>
    </row>
    <row r="679" spans="1:12" ht="15" customHeight="1">
      <c r="A679" s="115" t="s">
        <v>683</v>
      </c>
      <c r="B679" s="115" t="s">
        <v>10</v>
      </c>
      <c r="C679" s="108" t="s">
        <v>934</v>
      </c>
    </row>
    <row r="680" spans="1:12" ht="12" customHeight="1">
      <c r="A680" s="258" t="s">
        <v>1379</v>
      </c>
      <c r="B680" s="110" t="s">
        <v>1022</v>
      </c>
      <c r="C680" s="93"/>
    </row>
    <row r="681" spans="1:12" ht="12" customHeight="1">
      <c r="A681" s="258"/>
      <c r="B681" s="110" t="s">
        <v>1023</v>
      </c>
      <c r="C681" s="93"/>
    </row>
    <row r="682" spans="1:12" ht="12" customHeight="1">
      <c r="A682" s="258"/>
      <c r="B682" s="110" t="s">
        <v>1024</v>
      </c>
      <c r="C682" s="93"/>
    </row>
    <row r="683" spans="1:12" ht="12" customHeight="1">
      <c r="A683" s="258"/>
      <c r="B683" s="110" t="s">
        <v>1025</v>
      </c>
      <c r="C683" s="93"/>
    </row>
    <row r="684" spans="1:12" ht="12" customHeight="1">
      <c r="A684" s="258"/>
      <c r="B684" s="110" t="s">
        <v>1026</v>
      </c>
      <c r="C684" s="93"/>
    </row>
    <row r="685" spans="1:12" ht="12" customHeight="1">
      <c r="A685" s="258"/>
      <c r="B685" s="110" t="s">
        <v>289</v>
      </c>
      <c r="C685" s="93"/>
    </row>
    <row r="686" spans="1:12" ht="12" customHeight="1">
      <c r="A686" s="258"/>
      <c r="B686" s="110" t="s">
        <v>291</v>
      </c>
      <c r="C686" s="93"/>
    </row>
    <row r="687" spans="1:12" ht="12" customHeight="1">
      <c r="A687" s="258"/>
      <c r="B687" s="110" t="s">
        <v>188</v>
      </c>
      <c r="C687" s="93"/>
    </row>
    <row r="688" spans="1:12" ht="12" customHeight="1">
      <c r="A688" s="258"/>
      <c r="B688" s="112" t="s">
        <v>689</v>
      </c>
      <c r="C688" s="145">
        <f>SUM(C680:C687)</f>
        <v>0</v>
      </c>
      <c r="L688" s="111">
        <f>C688-利润表!C24</f>
        <v>0</v>
      </c>
    </row>
    <row r="690" spans="1:12" ht="15" customHeight="1">
      <c r="A690" s="115" t="s">
        <v>683</v>
      </c>
      <c r="B690" s="115" t="s">
        <v>10</v>
      </c>
      <c r="C690" s="108" t="s">
        <v>934</v>
      </c>
    </row>
    <row r="691" spans="1:12" ht="12" customHeight="1">
      <c r="A691" s="249" t="s">
        <v>1380</v>
      </c>
      <c r="B691" s="110" t="s">
        <v>1027</v>
      </c>
      <c r="C691" s="93"/>
    </row>
    <row r="692" spans="1:12" ht="12" customHeight="1">
      <c r="A692" s="250"/>
      <c r="B692" s="110" t="s">
        <v>1028</v>
      </c>
      <c r="C692" s="93"/>
    </row>
    <row r="693" spans="1:12" ht="12" customHeight="1">
      <c r="A693" s="250"/>
      <c r="B693" s="110" t="s">
        <v>1029</v>
      </c>
      <c r="C693" s="93"/>
    </row>
    <row r="694" spans="1:12" ht="12" customHeight="1">
      <c r="A694" s="251"/>
      <c r="B694" s="112" t="s">
        <v>689</v>
      </c>
      <c r="C694" s="145">
        <f>C691+C692-C693</f>
        <v>0</v>
      </c>
      <c r="L694" s="111">
        <f>C694-利润表!C26</f>
        <v>0</v>
      </c>
    </row>
  </sheetData>
  <mergeCells count="101">
    <mergeCell ref="C344:C346"/>
    <mergeCell ref="C347:C348"/>
    <mergeCell ref="A1:F1"/>
    <mergeCell ref="C332:C333"/>
    <mergeCell ref="C334:C335"/>
    <mergeCell ref="C336:C338"/>
    <mergeCell ref="C339:C341"/>
    <mergeCell ref="C342:C343"/>
    <mergeCell ref="C312:C313"/>
    <mergeCell ref="C314:C316"/>
    <mergeCell ref="C317:C319"/>
    <mergeCell ref="C320:C324"/>
    <mergeCell ref="C325:C331"/>
    <mergeCell ref="A293:A295"/>
    <mergeCell ref="A298:A302"/>
    <mergeCell ref="A305:A309"/>
    <mergeCell ref="A240:A243"/>
    <mergeCell ref="A246:A249"/>
    <mergeCell ref="A312:A349"/>
    <mergeCell ref="A171:A177"/>
    <mergeCell ref="A180:A187"/>
    <mergeCell ref="A190:A193"/>
    <mergeCell ref="A196:A199"/>
    <mergeCell ref="A202:A208"/>
    <mergeCell ref="A691:A694"/>
    <mergeCell ref="B3:B4"/>
    <mergeCell ref="B93:B97"/>
    <mergeCell ref="B98:B102"/>
    <mergeCell ref="B103:B107"/>
    <mergeCell ref="B312:B319"/>
    <mergeCell ref="B320:B341"/>
    <mergeCell ref="B342:B343"/>
    <mergeCell ref="B344:B346"/>
    <mergeCell ref="B347:B348"/>
    <mergeCell ref="B363:B368"/>
    <mergeCell ref="B369:B373"/>
    <mergeCell ref="B374:B379"/>
    <mergeCell ref="A634:A644"/>
    <mergeCell ref="A647:A660"/>
    <mergeCell ref="A663:A665"/>
    <mergeCell ref="A668:A677"/>
    <mergeCell ref="A680:A688"/>
    <mergeCell ref="A569:A571"/>
    <mergeCell ref="A574:A586"/>
    <mergeCell ref="A589:A596"/>
    <mergeCell ref="A599:A623"/>
    <mergeCell ref="A626:A631"/>
    <mergeCell ref="A524:A527"/>
    <mergeCell ref="A530:A535"/>
    <mergeCell ref="A538:A546"/>
    <mergeCell ref="A549:A553"/>
    <mergeCell ref="A556:A566"/>
    <mergeCell ref="A468:A474"/>
    <mergeCell ref="A477:A479"/>
    <mergeCell ref="A482:A502"/>
    <mergeCell ref="A505:A507"/>
    <mergeCell ref="A510:A521"/>
    <mergeCell ref="A430:A437"/>
    <mergeCell ref="A440:A443"/>
    <mergeCell ref="A446:A448"/>
    <mergeCell ref="A451:A458"/>
    <mergeCell ref="A461:A465"/>
    <mergeCell ref="A383:A387"/>
    <mergeCell ref="A390:A401"/>
    <mergeCell ref="A404:A411"/>
    <mergeCell ref="A414:A421"/>
    <mergeCell ref="A424:A427"/>
    <mergeCell ref="A352:A380"/>
    <mergeCell ref="A252:A255"/>
    <mergeCell ref="A258:A260"/>
    <mergeCell ref="A263:A278"/>
    <mergeCell ref="A281:A285"/>
    <mergeCell ref="A288:A290"/>
    <mergeCell ref="A211:A214"/>
    <mergeCell ref="A217:A218"/>
    <mergeCell ref="A221:A226"/>
    <mergeCell ref="A229:A231"/>
    <mergeCell ref="A234:A237"/>
    <mergeCell ref="A121:A127"/>
    <mergeCell ref="A130:A133"/>
    <mergeCell ref="A136:A148"/>
    <mergeCell ref="A151:A159"/>
    <mergeCell ref="A162:A168"/>
    <mergeCell ref="A61:A65"/>
    <mergeCell ref="A68:A72"/>
    <mergeCell ref="A75:A80"/>
    <mergeCell ref="A83:A110"/>
    <mergeCell ref="A113:A118"/>
    <mergeCell ref="A30:A32"/>
    <mergeCell ref="A35:A40"/>
    <mergeCell ref="A43:A46"/>
    <mergeCell ref="A49:A52"/>
    <mergeCell ref="A55:A58"/>
    <mergeCell ref="C3:D3"/>
    <mergeCell ref="E3:F3"/>
    <mergeCell ref="A3:A4"/>
    <mergeCell ref="A5:A9"/>
    <mergeCell ref="A24:A27"/>
    <mergeCell ref="A12:A14"/>
    <mergeCell ref="A15:A17"/>
    <mergeCell ref="A18:A20"/>
  </mergeCells>
  <phoneticPr fontId="5" type="noConversion"/>
  <printOptions horizontalCentered="1"/>
  <pageMargins left="0.70866141732283505" right="0.70866141732283505" top="0.74803149606299202" bottom="0.74803149606299202" header="0.31496062992126" footer="0.31496062992126"/>
  <pageSetup paperSize="9" scale="31" fitToHeight="10" orientation="portrait" blackAndWhite="1"/>
  <headerFooter>
    <oddFooter>&amp;C第 &amp;P 页，共 &amp;N 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C0C0"/>
  </sheetPr>
  <dimension ref="A1:N83"/>
  <sheetViews>
    <sheetView workbookViewId="0">
      <pane ySplit="3" topLeftCell="A4" activePane="bottomLeft" state="frozen"/>
      <selection pane="bottomLeft" sqref="A1:D1"/>
    </sheetView>
  </sheetViews>
  <sheetFormatPr defaultColWidth="9" defaultRowHeight="12" customHeight="1"/>
  <cols>
    <col min="1" max="1" width="35.875" style="25" customWidth="1"/>
    <col min="2" max="2" width="7" style="26" customWidth="1"/>
    <col min="3" max="3" width="17.25" style="27" customWidth="1"/>
    <col min="4" max="4" width="17.5" style="27" customWidth="1"/>
    <col min="5" max="5" width="3.5" style="28" customWidth="1"/>
    <col min="6" max="9" width="9" style="28" customWidth="1"/>
    <col min="10" max="10" width="15.875" style="28" customWidth="1"/>
    <col min="11" max="14" width="9" style="28" customWidth="1"/>
    <col min="15" max="20" width="9" customWidth="1"/>
  </cols>
  <sheetData>
    <row r="1" spans="1:4" ht="24" customHeight="1">
      <c r="A1" s="246" t="s">
        <v>1030</v>
      </c>
      <c r="B1" s="246"/>
      <c r="C1" s="246"/>
      <c r="D1" s="246"/>
    </row>
    <row r="2" spans="1:4" ht="18.75" customHeight="1">
      <c r="A2" s="4"/>
      <c r="D2" s="5" t="s">
        <v>9</v>
      </c>
    </row>
    <row r="3" spans="1:4" ht="27" customHeight="1">
      <c r="A3" s="6" t="s">
        <v>1031</v>
      </c>
      <c r="B3" s="6" t="s">
        <v>1032</v>
      </c>
      <c r="C3" s="6" t="s">
        <v>1033</v>
      </c>
      <c r="D3" s="6" t="s">
        <v>1034</v>
      </c>
    </row>
    <row r="4" spans="1:4" ht="12" customHeight="1">
      <c r="A4" s="29" t="s">
        <v>1035</v>
      </c>
      <c r="B4" s="6"/>
      <c r="C4" s="30"/>
      <c r="D4" s="30"/>
    </row>
    <row r="5" spans="1:4" ht="12" customHeight="1">
      <c r="A5" s="29" t="s">
        <v>1036</v>
      </c>
      <c r="B5" s="6"/>
      <c r="C5" s="23"/>
      <c r="D5" s="23"/>
    </row>
    <row r="6" spans="1:4" ht="12" customHeight="1">
      <c r="A6" s="29" t="s">
        <v>1037</v>
      </c>
      <c r="B6" s="6"/>
      <c r="C6" s="23"/>
      <c r="D6" s="23"/>
    </row>
    <row r="7" spans="1:4" ht="12" customHeight="1">
      <c r="A7" s="29" t="s">
        <v>1038</v>
      </c>
      <c r="B7" s="6"/>
      <c r="C7" s="23"/>
      <c r="D7" s="23"/>
    </row>
    <row r="8" spans="1:4" ht="12" customHeight="1">
      <c r="A8" s="29" t="s">
        <v>1039</v>
      </c>
      <c r="B8" s="6"/>
      <c r="C8" s="23"/>
      <c r="D8" s="23"/>
    </row>
    <row r="9" spans="1:4" ht="12" customHeight="1">
      <c r="A9" s="29" t="s">
        <v>1040</v>
      </c>
      <c r="B9" s="6"/>
      <c r="C9" s="23"/>
      <c r="D9" s="23"/>
    </row>
    <row r="10" spans="1:4" ht="12" customHeight="1">
      <c r="A10" s="29" t="s">
        <v>1041</v>
      </c>
      <c r="B10" s="6"/>
      <c r="C10" s="23"/>
      <c r="D10" s="23"/>
    </row>
    <row r="11" spans="1:4" ht="12" customHeight="1">
      <c r="A11" s="29" t="s">
        <v>1042</v>
      </c>
      <c r="B11" s="6"/>
      <c r="C11" s="23"/>
      <c r="D11" s="23"/>
    </row>
    <row r="12" spans="1:4" ht="12" customHeight="1">
      <c r="A12" s="29" t="s">
        <v>1043</v>
      </c>
      <c r="B12" s="6"/>
      <c r="C12" s="23"/>
      <c r="D12" s="23"/>
    </row>
    <row r="13" spans="1:4" ht="12" customHeight="1">
      <c r="A13" s="29" t="s">
        <v>1044</v>
      </c>
      <c r="B13" s="6"/>
      <c r="C13" s="23"/>
      <c r="D13" s="23"/>
    </row>
    <row r="14" spans="1:4" ht="12" customHeight="1">
      <c r="A14" s="29" t="s">
        <v>1045</v>
      </c>
      <c r="B14" s="6"/>
      <c r="C14" s="23"/>
      <c r="D14" s="23"/>
    </row>
    <row r="15" spans="1:4" ht="12" customHeight="1">
      <c r="A15" s="29" t="s">
        <v>1046</v>
      </c>
      <c r="B15" s="6"/>
      <c r="C15" s="23"/>
      <c r="D15" s="23"/>
    </row>
    <row r="16" spans="1:4" ht="12" customHeight="1">
      <c r="A16" s="29" t="s">
        <v>1047</v>
      </c>
      <c r="B16" s="6"/>
      <c r="C16" s="23"/>
      <c r="D16" s="23"/>
    </row>
    <row r="17" spans="1:4" ht="12" customHeight="1">
      <c r="A17" s="29" t="s">
        <v>1048</v>
      </c>
      <c r="B17" s="6"/>
      <c r="C17" s="23"/>
      <c r="D17" s="23"/>
    </row>
    <row r="18" spans="1:4" ht="12" customHeight="1">
      <c r="A18" s="7" t="s">
        <v>1049</v>
      </c>
      <c r="B18" s="6"/>
      <c r="C18" s="31">
        <f>SUM(C5:C17)</f>
        <v>0</v>
      </c>
      <c r="D18" s="31">
        <f>SUM(D5:D17)</f>
        <v>0</v>
      </c>
    </row>
    <row r="19" spans="1:4" ht="12" customHeight="1">
      <c r="A19" s="29" t="s">
        <v>1050</v>
      </c>
      <c r="B19" s="6"/>
      <c r="C19" s="30"/>
      <c r="D19" s="30"/>
    </row>
    <row r="20" spans="1:4" ht="12" customHeight="1">
      <c r="A20" s="29" t="s">
        <v>1051</v>
      </c>
      <c r="B20" s="6"/>
      <c r="C20" s="23"/>
      <c r="D20" s="23"/>
    </row>
    <row r="21" spans="1:4" ht="12" customHeight="1">
      <c r="A21" s="29" t="s">
        <v>1052</v>
      </c>
      <c r="B21" s="6"/>
      <c r="C21" s="23"/>
      <c r="D21" s="23"/>
    </row>
    <row r="22" spans="1:4" ht="12" customHeight="1">
      <c r="A22" s="29" t="s">
        <v>1053</v>
      </c>
      <c r="B22" s="6"/>
      <c r="C22" s="23"/>
      <c r="D22" s="23"/>
    </row>
    <row r="23" spans="1:4" ht="12" customHeight="1">
      <c r="A23" s="29" t="s">
        <v>1054</v>
      </c>
      <c r="B23" s="6"/>
      <c r="C23" s="23"/>
      <c r="D23" s="23"/>
    </row>
    <row r="24" spans="1:4" ht="12" customHeight="1">
      <c r="A24" s="29" t="s">
        <v>1055</v>
      </c>
      <c r="B24" s="6"/>
      <c r="C24" s="23"/>
      <c r="D24" s="23"/>
    </row>
    <row r="25" spans="1:4" ht="12" customHeight="1">
      <c r="A25" s="29" t="s">
        <v>1056</v>
      </c>
      <c r="B25" s="6"/>
      <c r="C25" s="23"/>
      <c r="D25" s="23"/>
    </row>
    <row r="26" spans="1:4" ht="12" customHeight="1">
      <c r="A26" s="29" t="s">
        <v>1057</v>
      </c>
      <c r="B26" s="6"/>
      <c r="C26" s="23"/>
      <c r="D26" s="23"/>
    </row>
    <row r="27" spans="1:4" ht="12" customHeight="1">
      <c r="A27" s="29" t="s">
        <v>1058</v>
      </c>
      <c r="B27" s="6"/>
      <c r="C27" s="23"/>
      <c r="D27" s="23"/>
    </row>
    <row r="28" spans="1:4" ht="12" customHeight="1">
      <c r="A28" s="29" t="s">
        <v>1059</v>
      </c>
      <c r="B28" s="6"/>
      <c r="C28" s="23"/>
      <c r="D28" s="23"/>
    </row>
    <row r="29" spans="1:4" ht="12" customHeight="1">
      <c r="A29" s="29" t="s">
        <v>1060</v>
      </c>
      <c r="B29" s="6"/>
      <c r="C29" s="23"/>
      <c r="D29" s="23"/>
    </row>
    <row r="30" spans="1:4" ht="12" customHeight="1">
      <c r="A30" s="29" t="s">
        <v>1061</v>
      </c>
      <c r="B30" s="6"/>
      <c r="C30" s="23"/>
      <c r="D30" s="23"/>
    </row>
    <row r="31" spans="1:4" ht="12" customHeight="1">
      <c r="A31" s="29" t="s">
        <v>1062</v>
      </c>
      <c r="B31" s="6"/>
      <c r="C31" s="23"/>
      <c r="D31" s="23"/>
    </row>
    <row r="32" spans="1:4" ht="12" customHeight="1">
      <c r="A32" s="29" t="s">
        <v>1063</v>
      </c>
      <c r="B32" s="6"/>
      <c r="C32" s="23"/>
      <c r="D32" s="23"/>
    </row>
    <row r="33" spans="1:10" ht="12" customHeight="1">
      <c r="A33" s="29" t="s">
        <v>1064</v>
      </c>
      <c r="B33" s="6"/>
      <c r="C33" s="23"/>
      <c r="D33" s="23"/>
    </row>
    <row r="34" spans="1:10" ht="12" customHeight="1">
      <c r="A34" s="29" t="s">
        <v>1065</v>
      </c>
      <c r="B34" s="6"/>
      <c r="C34" s="23"/>
      <c r="D34" s="23"/>
    </row>
    <row r="35" spans="1:10" ht="12" customHeight="1">
      <c r="A35" s="29" t="s">
        <v>1066</v>
      </c>
      <c r="B35" s="6"/>
      <c r="C35" s="23"/>
      <c r="D35" s="23"/>
      <c r="J35" s="33" t="s">
        <v>1067</v>
      </c>
    </row>
    <row r="36" spans="1:10" ht="12" customHeight="1">
      <c r="A36" s="29" t="s">
        <v>1068</v>
      </c>
      <c r="B36" s="6"/>
      <c r="C36" s="23"/>
      <c r="D36" s="23"/>
      <c r="I36" s="34" t="s">
        <v>1069</v>
      </c>
      <c r="J36" s="35">
        <f>D36-C36</f>
        <v>0</v>
      </c>
    </row>
    <row r="37" spans="1:10" ht="12" customHeight="1">
      <c r="A37" s="29" t="s">
        <v>1070</v>
      </c>
      <c r="B37" s="6"/>
      <c r="C37" s="23"/>
      <c r="D37" s="23"/>
    </row>
    <row r="38" spans="1:10" ht="12" customHeight="1">
      <c r="A38" s="7" t="s">
        <v>1071</v>
      </c>
      <c r="B38" s="6"/>
      <c r="C38" s="31">
        <f>SUM(C20:C37)</f>
        <v>0</v>
      </c>
      <c r="D38" s="31">
        <f>SUM(D20:D37)</f>
        <v>0</v>
      </c>
    </row>
    <row r="39" spans="1:10" ht="12" customHeight="1">
      <c r="A39" s="7" t="s">
        <v>1072</v>
      </c>
      <c r="B39" s="6"/>
      <c r="C39" s="31">
        <f>SUM(C18,C38)</f>
        <v>0</v>
      </c>
      <c r="D39" s="31">
        <f>SUM(D18,D38)</f>
        <v>0</v>
      </c>
    </row>
    <row r="40" spans="1:10" ht="12" customHeight="1">
      <c r="A40" s="4"/>
      <c r="B40" s="32"/>
      <c r="C40" s="5"/>
      <c r="D40" s="5"/>
    </row>
    <row r="41" spans="1:10" ht="12" customHeight="1">
      <c r="A41" s="6" t="s">
        <v>1073</v>
      </c>
      <c r="B41" s="6" t="s">
        <v>1032</v>
      </c>
      <c r="C41" s="6" t="s">
        <v>1033</v>
      </c>
      <c r="D41" s="6" t="s">
        <v>1034</v>
      </c>
    </row>
    <row r="42" spans="1:10" ht="12" customHeight="1">
      <c r="A42" s="29" t="s">
        <v>1074</v>
      </c>
      <c r="B42" s="6"/>
      <c r="C42" s="30"/>
      <c r="D42" s="30"/>
    </row>
    <row r="43" spans="1:10" ht="12" customHeight="1">
      <c r="A43" s="29" t="s">
        <v>1075</v>
      </c>
      <c r="B43" s="6"/>
      <c r="C43" s="23"/>
      <c r="D43" s="23"/>
    </row>
    <row r="44" spans="1:10" ht="12" customHeight="1">
      <c r="A44" s="29" t="s">
        <v>1076</v>
      </c>
      <c r="B44" s="6"/>
      <c r="C44" s="23"/>
      <c r="D44" s="23"/>
    </row>
    <row r="45" spans="1:10" ht="12" customHeight="1">
      <c r="A45" s="29" t="s">
        <v>1077</v>
      </c>
      <c r="B45" s="6"/>
      <c r="C45" s="23"/>
      <c r="D45" s="23"/>
    </row>
    <row r="46" spans="1:10" ht="12" customHeight="1">
      <c r="A46" s="29" t="s">
        <v>1078</v>
      </c>
      <c r="B46" s="6"/>
      <c r="C46" s="23"/>
      <c r="D46" s="23"/>
    </row>
    <row r="47" spans="1:10" ht="12" customHeight="1">
      <c r="A47" s="29" t="s">
        <v>1079</v>
      </c>
      <c r="B47" s="6"/>
      <c r="C47" s="23"/>
      <c r="D47" s="23"/>
    </row>
    <row r="48" spans="1:10" ht="12" customHeight="1">
      <c r="A48" s="29" t="s">
        <v>1080</v>
      </c>
      <c r="B48" s="6"/>
      <c r="C48" s="23"/>
      <c r="D48" s="23"/>
    </row>
    <row r="49" spans="1:4" ht="12" customHeight="1">
      <c r="A49" s="29" t="s">
        <v>1081</v>
      </c>
      <c r="B49" s="6"/>
      <c r="C49" s="23"/>
      <c r="D49" s="23"/>
    </row>
    <row r="50" spans="1:4" ht="12" customHeight="1">
      <c r="A50" s="29" t="s">
        <v>1082</v>
      </c>
      <c r="B50" s="6"/>
      <c r="C50" s="23"/>
      <c r="D50" s="23"/>
    </row>
    <row r="51" spans="1:4" ht="12" customHeight="1">
      <c r="A51" s="29" t="s">
        <v>1083</v>
      </c>
      <c r="B51" s="6"/>
      <c r="C51" s="23"/>
      <c r="D51" s="23"/>
    </row>
    <row r="52" spans="1:4" ht="12" customHeight="1">
      <c r="A52" s="29" t="s">
        <v>1084</v>
      </c>
      <c r="B52" s="6"/>
      <c r="C52" s="23"/>
      <c r="D52" s="23"/>
    </row>
    <row r="53" spans="1:4" ht="12" customHeight="1">
      <c r="A53" s="29" t="s">
        <v>1085</v>
      </c>
      <c r="B53" s="6"/>
      <c r="C53" s="23"/>
      <c r="D53" s="23"/>
    </row>
    <row r="54" spans="1:4" ht="12" customHeight="1">
      <c r="A54" s="29" t="s">
        <v>1086</v>
      </c>
      <c r="B54" s="6"/>
      <c r="C54" s="23"/>
      <c r="D54" s="23"/>
    </row>
    <row r="55" spans="1:4" ht="12" customHeight="1">
      <c r="A55" s="29" t="s">
        <v>1087</v>
      </c>
      <c r="B55" s="6"/>
      <c r="C55" s="23"/>
      <c r="D55" s="23"/>
    </row>
    <row r="56" spans="1:4" ht="12" customHeight="1">
      <c r="A56" s="7" t="s">
        <v>1088</v>
      </c>
      <c r="B56" s="6"/>
      <c r="C56" s="31">
        <f>SUM(C43:C55)</f>
        <v>0</v>
      </c>
      <c r="D56" s="31">
        <f>SUM(D43:D55)</f>
        <v>0</v>
      </c>
    </row>
    <row r="57" spans="1:4" ht="12" customHeight="1">
      <c r="A57" s="29" t="s">
        <v>1089</v>
      </c>
      <c r="B57" s="6"/>
      <c r="C57" s="30"/>
      <c r="D57" s="30"/>
    </row>
    <row r="58" spans="1:4" ht="12" customHeight="1">
      <c r="A58" s="29" t="s">
        <v>1090</v>
      </c>
      <c r="B58" s="6"/>
      <c r="C58" s="23"/>
      <c r="D58" s="23"/>
    </row>
    <row r="59" spans="1:4" ht="12" customHeight="1">
      <c r="A59" s="29" t="s">
        <v>1091</v>
      </c>
      <c r="B59" s="6"/>
      <c r="C59" s="23"/>
      <c r="D59" s="23"/>
    </row>
    <row r="60" spans="1:4" ht="12" customHeight="1">
      <c r="A60" s="29" t="s">
        <v>1092</v>
      </c>
      <c r="B60" s="6"/>
      <c r="C60" s="23"/>
      <c r="D60" s="23"/>
    </row>
    <row r="61" spans="1:4" ht="12" customHeight="1">
      <c r="A61" s="29" t="s">
        <v>1093</v>
      </c>
      <c r="B61" s="6"/>
      <c r="C61" s="23"/>
      <c r="D61" s="23"/>
    </row>
    <row r="62" spans="1:4" ht="12" customHeight="1">
      <c r="A62" s="29" t="s">
        <v>1094</v>
      </c>
      <c r="B62" s="6"/>
      <c r="C62" s="23"/>
      <c r="D62" s="23"/>
    </row>
    <row r="63" spans="1:4" ht="12" customHeight="1">
      <c r="A63" s="29" t="s">
        <v>1095</v>
      </c>
      <c r="B63" s="6"/>
      <c r="C63" s="23"/>
      <c r="D63" s="23"/>
    </row>
    <row r="64" spans="1:4" ht="12" customHeight="1">
      <c r="A64" s="29" t="s">
        <v>1096</v>
      </c>
      <c r="B64" s="6"/>
      <c r="C64" s="23"/>
      <c r="D64" s="23"/>
    </row>
    <row r="65" spans="1:10" ht="12" customHeight="1">
      <c r="A65" s="29" t="s">
        <v>1097</v>
      </c>
      <c r="B65" s="6"/>
      <c r="C65" s="23"/>
      <c r="D65" s="23"/>
    </row>
    <row r="66" spans="1:10" ht="12" customHeight="1">
      <c r="A66" s="29" t="s">
        <v>1098</v>
      </c>
      <c r="B66" s="6"/>
      <c r="C66" s="23"/>
      <c r="D66" s="23"/>
      <c r="J66" s="33" t="s">
        <v>1099</v>
      </c>
    </row>
    <row r="67" spans="1:10" ht="12" customHeight="1">
      <c r="A67" s="29" t="s">
        <v>1100</v>
      </c>
      <c r="B67" s="6"/>
      <c r="C67" s="23"/>
      <c r="D67" s="23"/>
      <c r="I67" s="34" t="s">
        <v>1069</v>
      </c>
      <c r="J67" s="35">
        <f>C67-D67</f>
        <v>0</v>
      </c>
    </row>
    <row r="68" spans="1:10" ht="12" customHeight="1">
      <c r="A68" s="29" t="s">
        <v>1101</v>
      </c>
      <c r="B68" s="6"/>
      <c r="C68" s="23"/>
      <c r="D68" s="23"/>
    </row>
    <row r="69" spans="1:10" ht="12" customHeight="1">
      <c r="A69" s="7" t="s">
        <v>1102</v>
      </c>
      <c r="B69" s="6"/>
      <c r="C69" s="31">
        <f>SUM(C58:C59,C62:C68)</f>
        <v>0</v>
      </c>
      <c r="D69" s="31">
        <f>SUM(D58:D59,D62:D68)</f>
        <v>0</v>
      </c>
    </row>
    <row r="70" spans="1:10" ht="12" customHeight="1">
      <c r="A70" s="7" t="s">
        <v>1103</v>
      </c>
      <c r="B70" s="6"/>
      <c r="C70" s="31">
        <f>SUM(C56,C69)</f>
        <v>0</v>
      </c>
      <c r="D70" s="31">
        <f>SUM(D56,D69)</f>
        <v>0</v>
      </c>
    </row>
    <row r="71" spans="1:10" ht="12" customHeight="1">
      <c r="A71" s="29" t="s">
        <v>1104</v>
      </c>
      <c r="B71" s="6"/>
      <c r="C71" s="30"/>
      <c r="D71" s="30"/>
    </row>
    <row r="72" spans="1:10" ht="12" customHeight="1">
      <c r="A72" s="29" t="s">
        <v>1105</v>
      </c>
      <c r="B72" s="6"/>
      <c r="C72" s="23"/>
      <c r="D72" s="23"/>
    </row>
    <row r="73" spans="1:10" ht="12" customHeight="1">
      <c r="A73" s="29" t="s">
        <v>1106</v>
      </c>
      <c r="B73" s="6"/>
      <c r="C73" s="23"/>
      <c r="D73" s="23"/>
    </row>
    <row r="74" spans="1:10" ht="12" customHeight="1">
      <c r="A74" s="29" t="s">
        <v>1092</v>
      </c>
      <c r="B74" s="6"/>
      <c r="C74" s="23"/>
      <c r="D74" s="23"/>
    </row>
    <row r="75" spans="1:10" ht="12" customHeight="1">
      <c r="A75" s="29" t="s">
        <v>1093</v>
      </c>
      <c r="B75" s="6"/>
      <c r="C75" s="23"/>
      <c r="D75" s="23"/>
    </row>
    <row r="76" spans="1:10" ht="12" customHeight="1">
      <c r="A76" s="29" t="s">
        <v>1107</v>
      </c>
      <c r="B76" s="6"/>
      <c r="C76" s="23"/>
      <c r="D76" s="23"/>
    </row>
    <row r="77" spans="1:10" ht="12" customHeight="1">
      <c r="A77" s="29" t="s">
        <v>1108</v>
      </c>
      <c r="B77" s="6"/>
      <c r="C77" s="23"/>
      <c r="D77" s="23"/>
    </row>
    <row r="78" spans="1:10" ht="12" customHeight="1">
      <c r="A78" s="29" t="s">
        <v>1109</v>
      </c>
      <c r="B78" s="6"/>
      <c r="C78" s="23"/>
      <c r="D78" s="23"/>
    </row>
    <row r="79" spans="1:10" ht="12" customHeight="1">
      <c r="A79" s="29" t="s">
        <v>1110</v>
      </c>
      <c r="B79" s="6"/>
      <c r="C79" s="23"/>
      <c r="D79" s="23"/>
    </row>
    <row r="80" spans="1:10" ht="12" customHeight="1">
      <c r="A80" s="29" t="s">
        <v>1111</v>
      </c>
      <c r="B80" s="6"/>
      <c r="C80" s="23"/>
      <c r="D80" s="23"/>
    </row>
    <row r="81" spans="1:4" ht="12" customHeight="1">
      <c r="A81" s="29" t="s">
        <v>1112</v>
      </c>
      <c r="B81" s="6"/>
      <c r="C81" s="23"/>
      <c r="D81" s="23"/>
    </row>
    <row r="82" spans="1:4" ht="12" customHeight="1">
      <c r="A82" s="7" t="s">
        <v>1113</v>
      </c>
      <c r="B82" s="6"/>
      <c r="C82" s="31">
        <f>C72+C73+C76-C77+C78+C79+C80+C81</f>
        <v>0</v>
      </c>
      <c r="D82" s="31">
        <f>D72+D73+D76-D77+D78+D79+D80+D81</f>
        <v>0</v>
      </c>
    </row>
    <row r="83" spans="1:4" ht="12" customHeight="1">
      <c r="A83" s="7" t="s">
        <v>1114</v>
      </c>
      <c r="B83" s="6"/>
      <c r="C83" s="31">
        <f>SUM(C70,C82)</f>
        <v>0</v>
      </c>
      <c r="D83" s="31">
        <f>SUM(D70,D82)</f>
        <v>0</v>
      </c>
    </row>
  </sheetData>
  <sheetProtection password="CC64" sheet="1" objects="1" scenarios="1" formatCells="0" formatColumns="0" formatRows="0"/>
  <mergeCells count="1">
    <mergeCell ref="A1:D1"/>
  </mergeCells>
  <phoneticPr fontId="5" type="noConversion"/>
  <printOptions horizontalCentered="1"/>
  <pageMargins left="0.75" right="0.75" top="0.98" bottom="0.98" header="0.51" footer="0.51"/>
  <pageSetup paperSize="9" scale="90" orientation="portrait" blackAndWhite="1"/>
  <rowBreaks count="1" manualBreakCount="1">
    <brk id="3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C0C0"/>
  </sheetPr>
  <dimension ref="A1:H48"/>
  <sheetViews>
    <sheetView workbookViewId="0">
      <pane ySplit="3" topLeftCell="A4" activePane="bottomLeft" state="frozen"/>
      <selection pane="bottomLeft" activeCell="A4" sqref="A4"/>
    </sheetView>
  </sheetViews>
  <sheetFormatPr defaultColWidth="9" defaultRowHeight="12" customHeight="1"/>
  <cols>
    <col min="1" max="1" width="38.875" style="14" customWidth="1"/>
    <col min="2" max="2" width="7.5" style="15" customWidth="1"/>
    <col min="3" max="4" width="17" style="16" customWidth="1"/>
    <col min="5" max="8" width="9" style="14" customWidth="1"/>
    <col min="9" max="20" width="9" customWidth="1"/>
  </cols>
  <sheetData>
    <row r="1" spans="1:4" ht="24" customHeight="1">
      <c r="A1" s="276" t="s">
        <v>1115</v>
      </c>
      <c r="B1" s="276"/>
      <c r="C1" s="276"/>
      <c r="D1" s="276"/>
    </row>
    <row r="2" spans="1:4" ht="18.75" customHeight="1">
      <c r="A2" s="17"/>
      <c r="D2" s="18" t="s">
        <v>9</v>
      </c>
    </row>
    <row r="3" spans="1:4" ht="24.75" customHeight="1">
      <c r="A3" s="19" t="s">
        <v>10</v>
      </c>
      <c r="B3" s="6" t="s">
        <v>1032</v>
      </c>
      <c r="C3" s="19" t="s">
        <v>11</v>
      </c>
      <c r="D3" s="19" t="s">
        <v>12</v>
      </c>
    </row>
    <row r="4" spans="1:4" ht="12" customHeight="1">
      <c r="A4" s="20" t="s">
        <v>1116</v>
      </c>
      <c r="B4" s="21"/>
      <c r="C4" s="22"/>
      <c r="D4" s="22"/>
    </row>
    <row r="5" spans="1:4" ht="12" customHeight="1">
      <c r="A5" s="20" t="s">
        <v>1117</v>
      </c>
      <c r="B5" s="21"/>
      <c r="C5" s="22"/>
      <c r="D5" s="22"/>
    </row>
    <row r="6" spans="1:4" ht="12" customHeight="1">
      <c r="A6" s="20" t="s">
        <v>1118</v>
      </c>
      <c r="B6" s="21"/>
      <c r="C6" s="22"/>
      <c r="D6" s="22"/>
    </row>
    <row r="7" spans="1:4" ht="12" customHeight="1">
      <c r="A7" s="20" t="s">
        <v>1119</v>
      </c>
      <c r="B7" s="21"/>
      <c r="C7" s="22"/>
      <c r="D7" s="22"/>
    </row>
    <row r="8" spans="1:4" ht="12" customHeight="1">
      <c r="A8" s="20" t="s">
        <v>1120</v>
      </c>
      <c r="B8" s="21"/>
      <c r="C8" s="22"/>
      <c r="D8" s="22"/>
    </row>
    <row r="9" spans="1:4" ht="12" customHeight="1">
      <c r="A9" s="20" t="s">
        <v>1121</v>
      </c>
      <c r="B9" s="21"/>
      <c r="C9" s="22"/>
      <c r="D9" s="22"/>
    </row>
    <row r="10" spans="1:4" ht="12" customHeight="1">
      <c r="A10" s="20" t="s">
        <v>1122</v>
      </c>
      <c r="B10" s="21"/>
      <c r="C10" s="22"/>
      <c r="D10" s="22"/>
    </row>
    <row r="11" spans="1:4" ht="12" customHeight="1">
      <c r="A11" s="20" t="s">
        <v>1123</v>
      </c>
      <c r="B11" s="21"/>
      <c r="C11" s="22"/>
      <c r="D11" s="22"/>
    </row>
    <row r="12" spans="1:4" ht="12" customHeight="1">
      <c r="A12" s="20" t="s">
        <v>1124</v>
      </c>
      <c r="B12" s="21"/>
      <c r="C12" s="22"/>
      <c r="D12" s="22"/>
    </row>
    <row r="13" spans="1:4" ht="12" customHeight="1">
      <c r="A13" s="20" t="s">
        <v>1125</v>
      </c>
      <c r="B13" s="21"/>
      <c r="C13" s="22"/>
      <c r="D13" s="22"/>
    </row>
    <row r="14" spans="1:4" ht="12" customHeight="1">
      <c r="A14" s="20" t="s">
        <v>1126</v>
      </c>
      <c r="B14" s="21"/>
      <c r="C14" s="22"/>
      <c r="D14" s="22"/>
    </row>
    <row r="15" spans="1:4" ht="12" customHeight="1">
      <c r="A15" s="20" t="s">
        <v>1127</v>
      </c>
      <c r="B15" s="21"/>
      <c r="C15" s="22"/>
      <c r="D15" s="22"/>
    </row>
    <row r="16" spans="1:4" ht="12" customHeight="1">
      <c r="A16" s="20" t="s">
        <v>1128</v>
      </c>
      <c r="B16" s="21"/>
      <c r="C16" s="22"/>
      <c r="D16" s="23"/>
    </row>
    <row r="17" spans="1:4" ht="12" customHeight="1">
      <c r="A17" s="20" t="s">
        <v>1129</v>
      </c>
      <c r="B17" s="21"/>
      <c r="C17" s="22"/>
      <c r="D17" s="23"/>
    </row>
    <row r="18" spans="1:4" ht="12" customHeight="1">
      <c r="A18" s="20" t="s">
        <v>1130</v>
      </c>
      <c r="B18" s="21"/>
      <c r="C18" s="22"/>
      <c r="D18" s="22"/>
    </row>
    <row r="19" spans="1:4" ht="12" customHeight="1">
      <c r="A19" s="20" t="s">
        <v>1131</v>
      </c>
      <c r="B19" s="21"/>
      <c r="C19" s="22"/>
      <c r="D19" s="23"/>
    </row>
    <row r="20" spans="1:4" ht="12" customHeight="1">
      <c r="A20" s="20" t="s">
        <v>1132</v>
      </c>
      <c r="B20" s="21"/>
      <c r="C20" s="22"/>
      <c r="D20" s="22"/>
    </row>
    <row r="21" spans="1:4" ht="12" customHeight="1">
      <c r="A21" s="20" t="s">
        <v>1133</v>
      </c>
      <c r="B21" s="21"/>
      <c r="C21" s="22"/>
      <c r="D21" s="22"/>
    </row>
    <row r="22" spans="1:4" ht="12" customHeight="1">
      <c r="A22" s="20" t="s">
        <v>1134</v>
      </c>
      <c r="B22" s="21"/>
      <c r="C22" s="24">
        <f>C4-SUM(C5:C10)+SUM(C13:C14,C17:C21)</f>
        <v>0</v>
      </c>
      <c r="D22" s="24">
        <f>D4-SUM(D5:D10)+SUM(D13:D14,D17:D21)</f>
        <v>0</v>
      </c>
    </row>
    <row r="23" spans="1:4" ht="12" customHeight="1">
      <c r="A23" s="20" t="s">
        <v>1135</v>
      </c>
      <c r="B23" s="21"/>
      <c r="C23" s="22"/>
      <c r="D23" s="22"/>
    </row>
    <row r="24" spans="1:4" ht="12" customHeight="1">
      <c r="A24" s="20" t="s">
        <v>1136</v>
      </c>
      <c r="B24" s="21"/>
      <c r="C24" s="22"/>
      <c r="D24" s="22"/>
    </row>
    <row r="25" spans="1:4" ht="12" customHeight="1">
      <c r="A25" s="20" t="s">
        <v>1137</v>
      </c>
      <c r="B25" s="21"/>
      <c r="C25" s="24">
        <f>C22+C23-C24</f>
        <v>0</v>
      </c>
      <c r="D25" s="24">
        <f>D22+D23-D24</f>
        <v>0</v>
      </c>
    </row>
    <row r="26" spans="1:4" ht="12" customHeight="1">
      <c r="A26" s="20" t="s">
        <v>1138</v>
      </c>
      <c r="B26" s="21"/>
      <c r="C26" s="22"/>
      <c r="D26" s="22"/>
    </row>
    <row r="27" spans="1:4" ht="12" customHeight="1">
      <c r="A27" s="20" t="s">
        <v>1139</v>
      </c>
      <c r="B27" s="21"/>
      <c r="C27" s="24">
        <f>C25-C26</f>
        <v>0</v>
      </c>
      <c r="D27" s="24">
        <f>D25-D26</f>
        <v>0</v>
      </c>
    </row>
    <row r="28" spans="1:4" ht="12.75" customHeight="1">
      <c r="A28" s="20" t="s">
        <v>1140</v>
      </c>
      <c r="B28" s="21"/>
      <c r="C28" s="22"/>
      <c r="D28" s="22"/>
    </row>
    <row r="29" spans="1:4" ht="12.75" customHeight="1">
      <c r="A29" s="20" t="s">
        <v>1141</v>
      </c>
      <c r="B29" s="21"/>
      <c r="C29" s="22"/>
      <c r="D29" s="22"/>
    </row>
    <row r="30" spans="1:4" ht="12" customHeight="1">
      <c r="A30" s="20" t="s">
        <v>1142</v>
      </c>
      <c r="B30" s="21"/>
      <c r="C30" s="24">
        <f>SUM(C31,C36)</f>
        <v>0</v>
      </c>
      <c r="D30" s="24">
        <f>SUM(D31,D36)</f>
        <v>0</v>
      </c>
    </row>
    <row r="31" spans="1:4" ht="12" customHeight="1">
      <c r="A31" s="20" t="s">
        <v>1143</v>
      </c>
      <c r="B31" s="21"/>
      <c r="C31" s="24">
        <f>SUM(C32:C35)</f>
        <v>0</v>
      </c>
      <c r="D31" s="24">
        <f>SUM(D32:D35)</f>
        <v>0</v>
      </c>
    </row>
    <row r="32" spans="1:4" ht="12" customHeight="1">
      <c r="A32" s="20" t="s">
        <v>1144</v>
      </c>
      <c r="B32" s="21"/>
      <c r="C32" s="22"/>
      <c r="D32" s="22"/>
    </row>
    <row r="33" spans="1:4" ht="12" customHeight="1">
      <c r="A33" s="20" t="s">
        <v>1145</v>
      </c>
      <c r="B33" s="21"/>
      <c r="C33" s="22"/>
      <c r="D33" s="22"/>
    </row>
    <row r="34" spans="1:4" ht="12" customHeight="1">
      <c r="A34" s="20" t="s">
        <v>1146</v>
      </c>
      <c r="B34" s="21"/>
      <c r="C34" s="22"/>
      <c r="D34" s="23"/>
    </row>
    <row r="35" spans="1:4" ht="12" customHeight="1">
      <c r="A35" s="20" t="s">
        <v>1147</v>
      </c>
      <c r="B35" s="21"/>
      <c r="C35" s="22"/>
      <c r="D35" s="23"/>
    </row>
    <row r="36" spans="1:4" ht="12" customHeight="1">
      <c r="A36" s="20" t="s">
        <v>1148</v>
      </c>
      <c r="B36" s="21"/>
      <c r="C36" s="24">
        <f>SUM(C37:C43)</f>
        <v>0</v>
      </c>
      <c r="D36" s="24">
        <f>SUM(D37:D43)</f>
        <v>0</v>
      </c>
    </row>
    <row r="37" spans="1:4" ht="12" customHeight="1">
      <c r="A37" s="20" t="s">
        <v>1149</v>
      </c>
      <c r="B37" s="21"/>
      <c r="C37" s="22"/>
      <c r="D37" s="22"/>
    </row>
    <row r="38" spans="1:4" ht="12" customHeight="1">
      <c r="A38" s="20" t="s">
        <v>1150</v>
      </c>
      <c r="B38" s="21"/>
      <c r="C38" s="22"/>
      <c r="D38" s="23"/>
    </row>
    <row r="39" spans="1:4" ht="12" customHeight="1">
      <c r="A39" s="20" t="s">
        <v>1151</v>
      </c>
      <c r="B39" s="21"/>
      <c r="C39" s="22"/>
      <c r="D39" s="23"/>
    </row>
    <row r="40" spans="1:4" ht="12" customHeight="1">
      <c r="A40" s="20" t="s">
        <v>1152</v>
      </c>
      <c r="B40" s="21"/>
      <c r="C40" s="22"/>
      <c r="D40" s="23"/>
    </row>
    <row r="41" spans="1:4" ht="12" customHeight="1">
      <c r="A41" s="20" t="s">
        <v>1153</v>
      </c>
      <c r="B41" s="21"/>
      <c r="C41" s="22"/>
      <c r="D41" s="22"/>
    </row>
    <row r="42" spans="1:4" ht="12" customHeight="1">
      <c r="A42" s="20" t="s">
        <v>1154</v>
      </c>
      <c r="B42" s="21"/>
      <c r="C42" s="22"/>
      <c r="D42" s="22"/>
    </row>
    <row r="43" spans="1:4" ht="12" customHeight="1">
      <c r="A43" s="20" t="s">
        <v>1155</v>
      </c>
      <c r="B43" s="21"/>
      <c r="C43" s="22"/>
      <c r="D43" s="22"/>
    </row>
    <row r="44" spans="1:4" ht="12" customHeight="1">
      <c r="A44" s="20" t="s">
        <v>1156</v>
      </c>
      <c r="B44" s="21"/>
      <c r="C44" s="24">
        <f>SUM(C27+C30)</f>
        <v>0</v>
      </c>
      <c r="D44" s="24">
        <f>SUM(D27+D30)</f>
        <v>0</v>
      </c>
    </row>
    <row r="45" spans="1:4" ht="12" customHeight="1">
      <c r="A45" s="20" t="s">
        <v>1157</v>
      </c>
      <c r="B45" s="21"/>
      <c r="C45" s="22"/>
      <c r="D45" s="22"/>
    </row>
    <row r="46" spans="1:4" ht="12" customHeight="1">
      <c r="A46" s="20" t="s">
        <v>1158</v>
      </c>
      <c r="B46" s="21"/>
      <c r="C46" s="22"/>
      <c r="D46" s="22"/>
    </row>
    <row r="47" spans="1:4" ht="12" customHeight="1">
      <c r="A47" s="20" t="s">
        <v>1159</v>
      </c>
      <c r="B47" s="21"/>
      <c r="C47" s="22"/>
      <c r="D47" s="22"/>
    </row>
    <row r="48" spans="1:4" ht="12" customHeight="1">
      <c r="B48" s="14"/>
      <c r="C48" s="14"/>
      <c r="D48" s="14"/>
    </row>
  </sheetData>
  <sheetProtection password="CC64" sheet="1" objects="1" scenarios="1" formatCells="0" formatColumns="0" formatRows="0"/>
  <mergeCells count="1">
    <mergeCell ref="A1:D1"/>
  </mergeCells>
  <phoneticPr fontId="5" type="noConversion"/>
  <printOptions horizontalCentered="1"/>
  <pageMargins left="0.75" right="0.75" top="0.98" bottom="0.98" header="0.51" footer="0.51"/>
  <pageSetup paperSize="9" orientation="portrait" blackAndWhite="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2"/>
  <sheetViews>
    <sheetView showZeros="0" workbookViewId="0">
      <selection activeCell="A2" sqref="A2"/>
    </sheetView>
  </sheetViews>
  <sheetFormatPr defaultRowHeight="12"/>
  <cols>
    <col min="1" max="1" width="40.75" style="195" customWidth="1"/>
    <col min="2" max="2" width="17.125" style="195" customWidth="1"/>
    <col min="3" max="3" width="17.75" style="195" customWidth="1"/>
    <col min="4" max="4" width="12.625" style="195" customWidth="1"/>
    <col min="5" max="5" width="11" style="195" bestFit="1" customWidth="1"/>
    <col min="6" max="16384" width="9" style="195"/>
  </cols>
  <sheetData>
    <row r="2" spans="1:3" ht="14.25">
      <c r="A2" s="194" t="s">
        <v>1185</v>
      </c>
    </row>
    <row r="3" spans="1:3">
      <c r="A3" s="204" t="s">
        <v>1186</v>
      </c>
    </row>
    <row r="4" spans="1:3">
      <c r="A4" s="198" t="s">
        <v>1187</v>
      </c>
      <c r="B4" s="198" t="s">
        <v>11</v>
      </c>
      <c r="C4" s="198" t="s">
        <v>12</v>
      </c>
    </row>
    <row r="5" spans="1:3">
      <c r="A5" s="199" t="s">
        <v>1188</v>
      </c>
      <c r="B5" s="205"/>
      <c r="C5" s="205"/>
    </row>
    <row r="6" spans="1:3">
      <c r="A6" s="199" t="s">
        <v>643</v>
      </c>
      <c r="B6" s="200">
        <f>现底稿1!C44</f>
        <v>0</v>
      </c>
      <c r="C6" s="200">
        <f>现底稿1!D44</f>
        <v>0</v>
      </c>
    </row>
    <row r="7" spans="1:3">
      <c r="A7" s="199" t="s">
        <v>1190</v>
      </c>
      <c r="B7" s="200">
        <f>现底稿1!C45</f>
        <v>0</v>
      </c>
      <c r="C7" s="200">
        <f>现底稿1!D45</f>
        <v>0</v>
      </c>
    </row>
    <row r="8" spans="1:3">
      <c r="A8" s="206" t="s">
        <v>1191</v>
      </c>
      <c r="B8" s="200">
        <f>现底稿1!C46</f>
        <v>0</v>
      </c>
      <c r="C8" s="200">
        <f>现底稿1!D46</f>
        <v>0</v>
      </c>
    </row>
    <row r="9" spans="1:3">
      <c r="A9" s="206" t="s">
        <v>1192</v>
      </c>
      <c r="B9" s="200">
        <f>现底稿1!C47</f>
        <v>0</v>
      </c>
      <c r="C9" s="200">
        <f>现底稿1!D47</f>
        <v>0</v>
      </c>
    </row>
    <row r="10" spans="1:3">
      <c r="A10" s="199" t="s">
        <v>1193</v>
      </c>
      <c r="B10" s="200">
        <f>现底稿1!C48</f>
        <v>0</v>
      </c>
      <c r="C10" s="200">
        <f>现底稿1!D48</f>
        <v>0</v>
      </c>
    </row>
    <row r="11" spans="1:3">
      <c r="A11" s="199" t="s">
        <v>1194</v>
      </c>
      <c r="B11" s="200">
        <f>现底稿1!C49</f>
        <v>0</v>
      </c>
      <c r="C11" s="200">
        <f>现底稿1!D49</f>
        <v>0</v>
      </c>
    </row>
    <row r="12" spans="1:3">
      <c r="A12" s="199" t="s">
        <v>1195</v>
      </c>
      <c r="B12" s="200">
        <f>现底稿1!C50</f>
        <v>0</v>
      </c>
      <c r="C12" s="200">
        <f>现底稿1!D50</f>
        <v>0</v>
      </c>
    </row>
    <row r="13" spans="1:3">
      <c r="A13" s="199" t="s">
        <v>1196</v>
      </c>
      <c r="B13" s="200">
        <f>现底稿1!C51</f>
        <v>0</v>
      </c>
      <c r="C13" s="200">
        <f>现底稿1!D51</f>
        <v>0</v>
      </c>
    </row>
    <row r="14" spans="1:3">
      <c r="A14" s="199" t="s">
        <v>1197</v>
      </c>
      <c r="B14" s="200">
        <f>现底稿1!C52</f>
        <v>0</v>
      </c>
      <c r="C14" s="200">
        <f>现底稿1!D52</f>
        <v>0</v>
      </c>
    </row>
    <row r="15" spans="1:3" ht="22.5">
      <c r="A15" s="199" t="s">
        <v>1198</v>
      </c>
      <c r="B15" s="200">
        <f>现底稿1!C53</f>
        <v>0</v>
      </c>
      <c r="C15" s="200">
        <f>现底稿1!D53</f>
        <v>0</v>
      </c>
    </row>
    <row r="16" spans="1:3">
      <c r="A16" s="199" t="s">
        <v>1199</v>
      </c>
      <c r="B16" s="200">
        <f>现底稿1!C54</f>
        <v>0</v>
      </c>
      <c r="C16" s="200">
        <f>现底稿1!D54</f>
        <v>0</v>
      </c>
    </row>
    <row r="17" spans="1:3">
      <c r="A17" s="199" t="s">
        <v>1200</v>
      </c>
      <c r="B17" s="200">
        <f>现底稿1!C55</f>
        <v>0</v>
      </c>
      <c r="C17" s="200">
        <f>现底稿1!D55</f>
        <v>0</v>
      </c>
    </row>
    <row r="18" spans="1:3">
      <c r="A18" s="199" t="s">
        <v>1201</v>
      </c>
      <c r="B18" s="200">
        <f>现底稿1!C56</f>
        <v>0</v>
      </c>
      <c r="C18" s="200">
        <f>现底稿1!D56</f>
        <v>0</v>
      </c>
    </row>
    <row r="19" spans="1:3">
      <c r="A19" s="199" t="s">
        <v>1202</v>
      </c>
      <c r="B19" s="200">
        <f>现底稿1!C57</f>
        <v>0</v>
      </c>
      <c r="C19" s="200">
        <f>现底稿1!D57</f>
        <v>0</v>
      </c>
    </row>
    <row r="20" spans="1:3">
      <c r="A20" s="199" t="s">
        <v>1203</v>
      </c>
      <c r="B20" s="200">
        <f>现底稿1!C58</f>
        <v>0</v>
      </c>
      <c r="C20" s="200">
        <f>现底稿1!D58</f>
        <v>0</v>
      </c>
    </row>
    <row r="21" spans="1:3">
      <c r="A21" s="199" t="s">
        <v>1204</v>
      </c>
      <c r="B21" s="200">
        <f>现底稿1!C59</f>
        <v>0</v>
      </c>
      <c r="C21" s="200">
        <f>现底稿1!D59</f>
        <v>0</v>
      </c>
    </row>
    <row r="22" spans="1:3">
      <c r="A22" s="199" t="s">
        <v>1205</v>
      </c>
      <c r="B22" s="200">
        <f>现底稿1!C60</f>
        <v>0</v>
      </c>
      <c r="C22" s="200">
        <f>现底稿1!D60</f>
        <v>0</v>
      </c>
    </row>
    <row r="23" spans="1:3">
      <c r="A23" s="199" t="s">
        <v>1206</v>
      </c>
      <c r="B23" s="200">
        <f>现底稿1!C61</f>
        <v>0</v>
      </c>
      <c r="C23" s="200">
        <f>现底稿1!D61</f>
        <v>0</v>
      </c>
    </row>
    <row r="24" spans="1:3">
      <c r="A24" s="199" t="s">
        <v>1207</v>
      </c>
      <c r="B24" s="200">
        <f>现底稿1!C62</f>
        <v>0</v>
      </c>
      <c r="C24" s="200">
        <f>现底稿1!D62</f>
        <v>0</v>
      </c>
    </row>
    <row r="25" spans="1:3">
      <c r="A25" s="199" t="s">
        <v>1208</v>
      </c>
      <c r="B25" s="200">
        <f>现底稿1!C63</f>
        <v>0</v>
      </c>
      <c r="C25" s="200">
        <f>现底稿1!D63</f>
        <v>0</v>
      </c>
    </row>
    <row r="26" spans="1:3">
      <c r="A26" s="199" t="s">
        <v>23</v>
      </c>
      <c r="B26" s="201">
        <f>SUM(B6:B25)</f>
        <v>0</v>
      </c>
      <c r="C26" s="201">
        <f>SUM(C6:C25)</f>
        <v>0</v>
      </c>
    </row>
    <row r="27" spans="1:3">
      <c r="A27" s="199" t="s">
        <v>1209</v>
      </c>
      <c r="B27" s="205"/>
      <c r="C27" s="205"/>
    </row>
    <row r="28" spans="1:3">
      <c r="A28" s="199" t="s">
        <v>1210</v>
      </c>
      <c r="B28" s="200">
        <f>现底稿1!C66</f>
        <v>0</v>
      </c>
      <c r="C28" s="200">
        <f>现底稿1!D66</f>
        <v>0</v>
      </c>
    </row>
    <row r="29" spans="1:3">
      <c r="A29" s="199" t="s">
        <v>1211</v>
      </c>
      <c r="B29" s="200">
        <f>现底稿1!C67</f>
        <v>0</v>
      </c>
      <c r="C29" s="200">
        <f>现底稿1!D67</f>
        <v>0</v>
      </c>
    </row>
    <row r="30" spans="1:3">
      <c r="A30" s="199" t="s">
        <v>1212</v>
      </c>
      <c r="B30" s="200">
        <f>现底稿1!C68</f>
        <v>0</v>
      </c>
      <c r="C30" s="200">
        <f>现底稿1!D68</f>
        <v>0</v>
      </c>
    </row>
    <row r="31" spans="1:3">
      <c r="A31" s="199" t="s">
        <v>1213</v>
      </c>
      <c r="B31" s="205"/>
      <c r="C31" s="205"/>
    </row>
    <row r="32" spans="1:3">
      <c r="A32" s="199" t="s">
        <v>1214</v>
      </c>
      <c r="B32" s="200">
        <f>现底稿1!C70</f>
        <v>0</v>
      </c>
      <c r="C32" s="200">
        <f>现底稿1!D70</f>
        <v>0</v>
      </c>
    </row>
    <row r="33" spans="1:3">
      <c r="A33" s="199" t="s">
        <v>1215</v>
      </c>
      <c r="B33" s="200">
        <f>现底稿1!C71</f>
        <v>0</v>
      </c>
      <c r="C33" s="200">
        <f>现底稿1!D71</f>
        <v>0</v>
      </c>
    </row>
    <row r="34" spans="1:3">
      <c r="A34" s="199" t="s">
        <v>1216</v>
      </c>
      <c r="B34" s="200">
        <f>现底稿1!C72</f>
        <v>0</v>
      </c>
      <c r="C34" s="200">
        <f>现底稿1!D72</f>
        <v>0</v>
      </c>
    </row>
    <row r="35" spans="1:3">
      <c r="A35" s="199" t="s">
        <v>1217</v>
      </c>
      <c r="B35" s="200">
        <f>现底稿1!C73</f>
        <v>0</v>
      </c>
      <c r="C35" s="200">
        <f>现底稿1!D73</f>
        <v>0</v>
      </c>
    </row>
    <row r="36" spans="1:3">
      <c r="A36" s="199" t="s">
        <v>1189</v>
      </c>
      <c r="B36" s="201">
        <f>SUM(B32,-B33,B34,-B35)</f>
        <v>0</v>
      </c>
      <c r="C36" s="201">
        <f>SUM(C32,-C33,C34,-C35)</f>
        <v>0</v>
      </c>
    </row>
    <row r="38" spans="1:3">
      <c r="A38" s="204" t="s">
        <v>1218</v>
      </c>
    </row>
    <row r="39" spans="1:3" hidden="1">
      <c r="A39" s="207"/>
      <c r="B39" s="198" t="s">
        <v>934</v>
      </c>
    </row>
    <row r="40" spans="1:3" hidden="1">
      <c r="A40" s="208" t="s">
        <v>1219</v>
      </c>
      <c r="B40" s="209"/>
    </row>
    <row r="41" spans="1:3" hidden="1">
      <c r="A41" s="208" t="s">
        <v>1220</v>
      </c>
      <c r="B41" s="209"/>
    </row>
    <row r="42" spans="1:3" hidden="1">
      <c r="A42" s="208" t="s">
        <v>1221</v>
      </c>
      <c r="B42" s="209"/>
    </row>
    <row r="43" spans="1:3" hidden="1">
      <c r="A43" s="208"/>
      <c r="B43" s="209"/>
    </row>
    <row r="44" spans="1:3" hidden="1">
      <c r="A44" s="208" t="s">
        <v>1222</v>
      </c>
      <c r="B44" s="209"/>
    </row>
    <row r="45" spans="1:3" hidden="1">
      <c r="A45" s="208" t="s">
        <v>1220</v>
      </c>
      <c r="B45" s="209"/>
    </row>
    <row r="46" spans="1:3" hidden="1">
      <c r="A46" s="208" t="s">
        <v>1221</v>
      </c>
      <c r="B46" s="209"/>
    </row>
    <row r="47" spans="1:3" hidden="1">
      <c r="A47" s="208"/>
      <c r="B47" s="209"/>
    </row>
    <row r="48" spans="1:3" ht="22.5" hidden="1">
      <c r="A48" s="208" t="s">
        <v>1223</v>
      </c>
      <c r="B48" s="209"/>
    </row>
    <row r="49" spans="1:2" hidden="1">
      <c r="A49" s="208" t="s">
        <v>1220</v>
      </c>
      <c r="B49" s="209"/>
    </row>
    <row r="50" spans="1:2" hidden="1">
      <c r="A50" s="208" t="s">
        <v>1221</v>
      </c>
      <c r="B50" s="209"/>
    </row>
    <row r="51" spans="1:2" hidden="1">
      <c r="A51" s="208"/>
      <c r="B51" s="209"/>
    </row>
    <row r="52" spans="1:2" hidden="1">
      <c r="A52" s="208" t="s">
        <v>511</v>
      </c>
      <c r="B52" s="201">
        <f>SUM(B40,-B44,B48)</f>
        <v>0</v>
      </c>
    </row>
    <row r="54" spans="1:2">
      <c r="A54" s="204" t="s">
        <v>1224</v>
      </c>
    </row>
    <row r="55" spans="1:2" hidden="1">
      <c r="A55" s="207"/>
      <c r="B55" s="198" t="s">
        <v>934</v>
      </c>
    </row>
    <row r="56" spans="1:2" hidden="1">
      <c r="A56" s="208" t="s">
        <v>1225</v>
      </c>
      <c r="B56" s="209"/>
    </row>
    <row r="57" spans="1:2" hidden="1">
      <c r="A57" s="208" t="s">
        <v>1220</v>
      </c>
      <c r="B57" s="209"/>
    </row>
    <row r="58" spans="1:2" hidden="1">
      <c r="A58" s="208" t="s">
        <v>1221</v>
      </c>
      <c r="B58" s="209"/>
    </row>
    <row r="59" spans="1:2" hidden="1">
      <c r="A59" s="208"/>
      <c r="B59" s="209"/>
    </row>
    <row r="60" spans="1:2" hidden="1">
      <c r="A60" s="208" t="s">
        <v>1226</v>
      </c>
      <c r="B60" s="209"/>
    </row>
    <row r="61" spans="1:2" hidden="1">
      <c r="A61" s="208" t="s">
        <v>1220</v>
      </c>
      <c r="B61" s="209"/>
    </row>
    <row r="62" spans="1:2" hidden="1">
      <c r="A62" s="208" t="s">
        <v>1227</v>
      </c>
      <c r="B62" s="209"/>
    </row>
    <row r="63" spans="1:2" hidden="1">
      <c r="A63" s="208"/>
      <c r="B63" s="209"/>
    </row>
    <row r="64" spans="1:2" hidden="1">
      <c r="A64" s="208" t="s">
        <v>1228</v>
      </c>
      <c r="B64" s="209"/>
    </row>
    <row r="65" spans="1:7" hidden="1">
      <c r="A65" s="208" t="s">
        <v>1220</v>
      </c>
      <c r="B65" s="209"/>
    </row>
    <row r="66" spans="1:7" hidden="1">
      <c r="A66" s="208" t="s">
        <v>1221</v>
      </c>
      <c r="B66" s="209"/>
    </row>
    <row r="67" spans="1:7" hidden="1">
      <c r="A67" s="208"/>
      <c r="B67" s="209"/>
    </row>
    <row r="68" spans="1:7" hidden="1">
      <c r="A68" s="208" t="s">
        <v>369</v>
      </c>
      <c r="B68" s="201">
        <f>SUM(B56,-B60,B64)</f>
        <v>0</v>
      </c>
    </row>
    <row r="70" spans="1:7">
      <c r="A70" s="204" t="s">
        <v>1229</v>
      </c>
    </row>
    <row r="71" spans="1:7">
      <c r="A71" s="197" t="s">
        <v>1230</v>
      </c>
      <c r="B71" s="203" t="s">
        <v>1033</v>
      </c>
      <c r="C71" s="203" t="s">
        <v>1034</v>
      </c>
    </row>
    <row r="72" spans="1:7">
      <c r="A72" s="199" t="s">
        <v>1231</v>
      </c>
      <c r="B72" s="210">
        <f>SUM(B73:B78)</f>
        <v>0</v>
      </c>
      <c r="C72" s="210">
        <f>SUM(C73:C78)</f>
        <v>0</v>
      </c>
      <c r="F72" s="196" t="s">
        <v>1232</v>
      </c>
      <c r="G72" s="196" t="s">
        <v>1034</v>
      </c>
    </row>
    <row r="73" spans="1:7">
      <c r="A73" s="199" t="s">
        <v>1233</v>
      </c>
      <c r="B73" s="211"/>
      <c r="C73" s="211"/>
      <c r="E73" s="196" t="s">
        <v>1234</v>
      </c>
      <c r="F73" s="212">
        <v>0</v>
      </c>
      <c r="G73" s="212">
        <v>0</v>
      </c>
    </row>
    <row r="74" spans="1:7">
      <c r="A74" s="199" t="s">
        <v>1235</v>
      </c>
      <c r="B74" s="211"/>
      <c r="C74" s="211"/>
    </row>
    <row r="75" spans="1:7">
      <c r="A75" s="199" t="s">
        <v>1236</v>
      </c>
      <c r="B75" s="211"/>
      <c r="C75" s="211"/>
    </row>
    <row r="76" spans="1:7">
      <c r="A76" s="199" t="s">
        <v>1237</v>
      </c>
      <c r="B76" s="211"/>
      <c r="C76" s="211"/>
    </row>
    <row r="77" spans="1:7">
      <c r="A77" s="199" t="s">
        <v>1238</v>
      </c>
      <c r="B77" s="211"/>
      <c r="C77" s="211"/>
    </row>
    <row r="78" spans="1:7">
      <c r="A78" s="199" t="s">
        <v>1239</v>
      </c>
      <c r="B78" s="211"/>
      <c r="C78" s="211"/>
    </row>
    <row r="79" spans="1:7">
      <c r="A79" s="199" t="s">
        <v>1240</v>
      </c>
      <c r="B79" s="211"/>
      <c r="C79" s="211"/>
      <c r="E79" s="196" t="s">
        <v>1241</v>
      </c>
      <c r="F79" s="213">
        <f>B79-B34</f>
        <v>0</v>
      </c>
      <c r="G79" s="213">
        <f>C79-B35</f>
        <v>0</v>
      </c>
    </row>
    <row r="80" spans="1:7">
      <c r="A80" s="199" t="s">
        <v>1242</v>
      </c>
      <c r="B80" s="211"/>
      <c r="C80" s="211"/>
    </row>
    <row r="81" spans="1:3">
      <c r="A81" s="199" t="s">
        <v>1243</v>
      </c>
      <c r="B81" s="210">
        <f>SUM(B72,B79)</f>
        <v>0</v>
      </c>
      <c r="C81" s="210">
        <f>SUM(C72,C79)</f>
        <v>0</v>
      </c>
    </row>
    <row r="82" spans="1:3" ht="22.5" hidden="1">
      <c r="A82" s="208" t="s">
        <v>1244</v>
      </c>
      <c r="B82" s="211"/>
      <c r="C82" s="211"/>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12</vt:i4>
      </vt:variant>
    </vt:vector>
  </HeadingPairs>
  <TitlesOfParts>
    <vt:vector size="23" baseType="lpstr">
      <vt:lpstr>封面</vt:lpstr>
      <vt:lpstr>现金流量表</vt:lpstr>
      <vt:lpstr>现底稿1</vt:lpstr>
      <vt:lpstr>现底稿2</vt:lpstr>
      <vt:lpstr>现辅助</vt:lpstr>
      <vt:lpstr>现补充信息</vt:lpstr>
      <vt:lpstr>资产负债表</vt:lpstr>
      <vt:lpstr>利润表</vt:lpstr>
      <vt:lpstr>现金流量表补充资料</vt:lpstr>
      <vt:lpstr>现金流量表项目</vt:lpstr>
      <vt:lpstr>现金流量表模板</vt:lpstr>
      <vt:lpstr>现金流量表补充资料!现金流量表补充资料</vt:lpstr>
      <vt:lpstr>现金流量表补充资料!现金流量表补充资料1</vt:lpstr>
      <vt:lpstr>现金流量表补充资料!现金流量表补充资料2</vt:lpstr>
      <vt:lpstr>现金流量表补充资料!现金流量表补充资料3</vt:lpstr>
      <vt:lpstr>现金流量表项目!现金流量表附注</vt:lpstr>
      <vt:lpstr>现金流量表项目!现金流量表附注1</vt:lpstr>
      <vt:lpstr>现金流量表项目!现金流量表附注2</vt:lpstr>
      <vt:lpstr>现金流量表项目!现金流量表附注3</vt:lpstr>
      <vt:lpstr>现金流量表项目!现金流量表附注4</vt:lpstr>
      <vt:lpstr>现金流量表项目!现金流量表附注5</vt:lpstr>
      <vt:lpstr>现金流量表模板!现金流量表模板</vt:lpstr>
      <vt:lpstr>现金流量表模板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dev.os12</cp:lastModifiedBy>
  <dcterms:created xsi:type="dcterms:W3CDTF">2006-09-13T11:21:00Z</dcterms:created>
  <dcterms:modified xsi:type="dcterms:W3CDTF">2021-12-13T08:55:34Z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76065BC636F847A0A270869B7E8F7977</vt:lpwstr>
  </property>
  <property fmtid="{D5CDD505-2E9C-101B-9397-08002B2CF9AE}" pid="3" name="KSOProductBuildVer">
    <vt:lpwstr>2052-11.1.0.10700</vt:lpwstr>
  </property>
</Properties>
</file>