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68bbcec8c7ee347f/IFSP_GRU/_disciplinas_a_distancia_vdo/Física Experimental 1/aulas/aula 03 - mínimos quadrados com incerteza/"/>
    </mc:Choice>
  </mc:AlternateContent>
  <xr:revisionPtr revIDLastSave="104" documentId="8_{FFF2C8CA-6E60-4060-8C85-A82187F20D6B}" xr6:coauthVersionLast="47" xr6:coauthVersionMax="47" xr10:uidLastSave="{623086D2-4AAF-40CF-A2DB-A99A136F97DF}"/>
  <bookViews>
    <workbookView xWindow="-108" yWindow="-108" windowWidth="23256" windowHeight="13176" xr2:uid="{00000000-000D-0000-FFFF-FFFF00000000}"/>
  </bookViews>
  <sheets>
    <sheet name="MMQ com incertez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H5" i="2" l="1"/>
  <c r="H6" i="2"/>
  <c r="Q11" i="2" l="1"/>
  <c r="R12" i="2"/>
  <c r="R11" i="2" l="1"/>
  <c r="Q12" i="2"/>
  <c r="O12" i="2"/>
  <c r="P12" i="2"/>
  <c r="N12" i="2"/>
  <c r="P11" i="2"/>
  <c r="N11" i="2"/>
  <c r="O11" i="2"/>
  <c r="P5" i="2"/>
  <c r="P10" i="2"/>
  <c r="N10" i="2"/>
  <c r="O10" i="2"/>
  <c r="R10" i="2"/>
  <c r="Q10" i="2"/>
  <c r="R9" i="2"/>
  <c r="Q9" i="2"/>
  <c r="P8" i="2"/>
  <c r="O8" i="2"/>
  <c r="N8" i="2"/>
  <c r="Q8" i="2"/>
  <c r="R8" i="2"/>
  <c r="Q7" i="2"/>
  <c r="R6" i="2"/>
  <c r="Q5" i="2" l="1"/>
  <c r="R5" i="2"/>
  <c r="O5" i="2"/>
  <c r="N5" i="2"/>
  <c r="R7" i="2"/>
  <c r="N6" i="2"/>
  <c r="P6" i="2"/>
  <c r="O6" i="2"/>
  <c r="Q6" i="2"/>
  <c r="N9" i="2"/>
  <c r="P9" i="2"/>
  <c r="O9" i="2"/>
  <c r="N7" i="2"/>
  <c r="P7" i="2"/>
  <c r="O7" i="2"/>
  <c r="R3" i="2" l="1"/>
  <c r="P3" i="2"/>
  <c r="O3" i="2"/>
  <c r="Q3" i="2"/>
  <c r="H11" i="2" l="1"/>
  <c r="H12" i="2"/>
  <c r="H9" i="2"/>
  <c r="H8" i="2"/>
  <c r="J11" i="2" l="1"/>
  <c r="L11" i="2"/>
  <c r="K8" i="2"/>
  <c r="J8" i="2"/>
  <c r="K7" i="2"/>
  <c r="J7" i="2"/>
  <c r="J5" i="2"/>
  <c r="K5" i="2"/>
  <c r="L6" i="2"/>
  <c r="J6" i="2"/>
  <c r="K11" i="2"/>
  <c r="J12" i="2"/>
  <c r="J10" i="2"/>
  <c r="J9" i="2"/>
  <c r="L5" i="2"/>
  <c r="K9" i="2"/>
  <c r="K10" i="2"/>
  <c r="L12" i="2"/>
  <c r="K12" i="2"/>
  <c r="K6" i="2"/>
  <c r="L8" i="2"/>
  <c r="L9" i="2"/>
  <c r="L10" i="2"/>
  <c r="L7" i="2"/>
</calcChain>
</file>

<file path=xl/sharedStrings.xml><?xml version="1.0" encoding="utf-8"?>
<sst xmlns="http://schemas.openxmlformats.org/spreadsheetml/2006/main" count="21" uniqueCount="21">
  <si>
    <t>xi</t>
  </si>
  <si>
    <t>yi</t>
  </si>
  <si>
    <t>x medio</t>
  </si>
  <si>
    <t>y medio</t>
  </si>
  <si>
    <t>a estimado</t>
  </si>
  <si>
    <t>b estimado</t>
  </si>
  <si>
    <t>colunas auxiliares</t>
  </si>
  <si>
    <t>sigma i</t>
  </si>
  <si>
    <t>regressão com incerteza</t>
  </si>
  <si>
    <t>1/s^2</t>
  </si>
  <si>
    <t>x^2/s^2</t>
  </si>
  <si>
    <t>y/s^2</t>
  </si>
  <si>
    <t>x/s^2</t>
  </si>
  <si>
    <t>inc b estimada</t>
  </si>
  <si>
    <t>inc a estimada</t>
  </si>
  <si>
    <t>xy/s^2</t>
  </si>
  <si>
    <t>Dados:</t>
  </si>
  <si>
    <t>Y_mmq</t>
  </si>
  <si>
    <t>Y_mmq +</t>
  </si>
  <si>
    <t>Y_mmq -</t>
  </si>
  <si>
    <t>y = a + bx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</si>
</sst>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</a:t>
            </a:r>
            <a:r>
              <a:rPr lang="pt-BR" baseline="0"/>
              <a:t> as retas de incerteza do ajuste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'MMQ com incerteza'!$D$4</c:f>
              <c:strCache>
                <c:ptCount val="1"/>
                <c:pt idx="0">
                  <c:v>yi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'MMQ com incerteza'!$E$5:$E$14</c:f>
                <c:numCache>
                  <c:formatCode>General</c:formatCode>
                  <c:ptCount val="10"/>
                  <c:pt idx="0">
                    <c:v>5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10</c:v>
                  </c:pt>
                  <c:pt idx="6">
                    <c:v>10</c:v>
                  </c:pt>
                  <c:pt idx="7">
                    <c:v>10</c:v>
                  </c:pt>
                </c:numCache>
              </c:numRef>
            </c:plus>
            <c:minus>
              <c:numRef>
                <c:f>'MMQ com incerteza'!$E$5:$E$14</c:f>
                <c:numCache>
                  <c:formatCode>General</c:formatCode>
                  <c:ptCount val="10"/>
                  <c:pt idx="0">
                    <c:v>5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10</c:v>
                  </c:pt>
                  <c:pt idx="6">
                    <c:v>10</c:v>
                  </c:pt>
                  <c:pt idx="7">
                    <c:v>10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'MMQ com incerteza'!$C$5:$C$14</c:f>
              <c:numCache>
                <c:formatCode>0.0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'MMQ com incerteza'!$D$5:$D$14</c:f>
              <c:numCache>
                <c:formatCode>0.0</c:formatCode>
                <c:ptCount val="10"/>
                <c:pt idx="0">
                  <c:v>20</c:v>
                </c:pt>
                <c:pt idx="1">
                  <c:v>36</c:v>
                </c:pt>
                <c:pt idx="2">
                  <c:v>55</c:v>
                </c:pt>
                <c:pt idx="3">
                  <c:v>81</c:v>
                </c:pt>
                <c:pt idx="4">
                  <c:v>93</c:v>
                </c:pt>
                <c:pt idx="5">
                  <c:v>125</c:v>
                </c:pt>
                <c:pt idx="6">
                  <c:v>136</c:v>
                </c:pt>
                <c:pt idx="7">
                  <c:v>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0-4E8E-80CD-805BF5F38327}"/>
            </c:ext>
          </c:extLst>
        </c:ser>
        <c:ser>
          <c:idx val="1"/>
          <c:order val="1"/>
          <c:tx>
            <c:strRef>
              <c:f>'MMQ com incerteza'!$J$1</c:f>
              <c:strCache>
                <c:ptCount val="1"/>
                <c:pt idx="0">
                  <c:v>Y_mmq</c:v>
                </c:pt>
              </c:strCache>
            </c:strRef>
          </c:tx>
          <c:spPr>
            <a:ln w="25400" cap="rnd">
              <a:solidFill>
                <a:srgbClr val="FF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'MMQ com incerteza'!$C$5:$C$14</c:f>
              <c:numCache>
                <c:formatCode>0.0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'MMQ com incerteza'!$J$5:$J$14</c:f>
              <c:numCache>
                <c:formatCode>0.0</c:formatCode>
                <c:ptCount val="10"/>
                <c:pt idx="0">
                  <c:v>18.444444444444485</c:v>
                </c:pt>
                <c:pt idx="1">
                  <c:v>37.888888888888935</c:v>
                </c:pt>
                <c:pt idx="2">
                  <c:v>57.333333333333378</c:v>
                </c:pt>
                <c:pt idx="3">
                  <c:v>76.777777777777843</c:v>
                </c:pt>
                <c:pt idx="4">
                  <c:v>96.222222222222285</c:v>
                </c:pt>
                <c:pt idx="5">
                  <c:v>115.66666666666673</c:v>
                </c:pt>
                <c:pt idx="6">
                  <c:v>135.11111111111117</c:v>
                </c:pt>
                <c:pt idx="7">
                  <c:v>154.55555555555563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70-4E8E-80CD-805BF5F38327}"/>
            </c:ext>
          </c:extLst>
        </c:ser>
        <c:ser>
          <c:idx val="2"/>
          <c:order val="2"/>
          <c:tx>
            <c:strRef>
              <c:f>'MMQ com incerteza'!$K$1</c:f>
              <c:strCache>
                <c:ptCount val="1"/>
                <c:pt idx="0">
                  <c:v>Y_mmq +</c:v>
                </c:pt>
              </c:strCache>
            </c:strRef>
          </c:tx>
          <c:spPr>
            <a:ln w="25400" cap="rnd">
              <a:solidFill>
                <a:srgbClr val="00B050">
                  <a:alpha val="5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'MMQ com incerteza'!$C$5:$C$14</c:f>
              <c:numCache>
                <c:formatCode>0.0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'MMQ com incerteza'!$K$5:$K$14</c:f>
              <c:numCache>
                <c:formatCode>0.0</c:formatCode>
                <c:ptCount val="10"/>
                <c:pt idx="0">
                  <c:v>15.160146472650808</c:v>
                </c:pt>
                <c:pt idx="1">
                  <c:v>35.697378563001202</c:v>
                </c:pt>
                <c:pt idx="2">
                  <c:v>56.234610653351595</c:v>
                </c:pt>
                <c:pt idx="3">
                  <c:v>76.771842743701995</c:v>
                </c:pt>
                <c:pt idx="4">
                  <c:v>97.309074834052382</c:v>
                </c:pt>
                <c:pt idx="5">
                  <c:v>117.84630692440277</c:v>
                </c:pt>
                <c:pt idx="6">
                  <c:v>138.38353901475318</c:v>
                </c:pt>
                <c:pt idx="7">
                  <c:v>158.92077110510357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70-4E8E-80CD-805BF5F38327}"/>
            </c:ext>
          </c:extLst>
        </c:ser>
        <c:ser>
          <c:idx val="3"/>
          <c:order val="3"/>
          <c:tx>
            <c:strRef>
              <c:f>'MMQ com incerteza'!$L$1</c:f>
              <c:strCache>
                <c:ptCount val="1"/>
                <c:pt idx="0">
                  <c:v>Y_mmq -</c:v>
                </c:pt>
              </c:strCache>
            </c:strRef>
          </c:tx>
          <c:spPr>
            <a:ln w="25400" cap="rnd">
              <a:solidFill>
                <a:schemeClr val="accent4">
                  <a:alpha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'MMQ com incerteza'!$C$5:$C$14</c:f>
              <c:numCache>
                <c:formatCode>0.0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'MMQ com incerteza'!$L$5:$L$14</c:f>
              <c:numCache>
                <c:formatCode>0.0</c:formatCode>
                <c:ptCount val="10"/>
                <c:pt idx="0">
                  <c:v>21.728742416238166</c:v>
                </c:pt>
                <c:pt idx="1">
                  <c:v>40.080399214776669</c:v>
                </c:pt>
                <c:pt idx="2">
                  <c:v>58.432056013315176</c:v>
                </c:pt>
                <c:pt idx="3">
                  <c:v>76.78371281185369</c:v>
                </c:pt>
                <c:pt idx="4">
                  <c:v>95.135369610392203</c:v>
                </c:pt>
                <c:pt idx="5">
                  <c:v>113.4870264089307</c:v>
                </c:pt>
                <c:pt idx="6">
                  <c:v>131.83868320746922</c:v>
                </c:pt>
                <c:pt idx="7">
                  <c:v>150.19034000600772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70-4E8E-80CD-805BF5F38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065208"/>
        <c:axId val="323162960"/>
      </c:scatterChart>
      <c:valAx>
        <c:axId val="32206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valores de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3162960"/>
        <c:crosses val="autoZero"/>
        <c:crossBetween val="midCat"/>
      </c:valAx>
      <c:valAx>
        <c:axId val="32316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Valores de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2065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'MMQ com incerteza'!$D$4</c:f>
              <c:strCache>
                <c:ptCount val="1"/>
                <c:pt idx="0">
                  <c:v>yi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'MMQ com incerteza'!$E$5:$E$14</c:f>
                <c:numCache>
                  <c:formatCode>General</c:formatCode>
                  <c:ptCount val="10"/>
                  <c:pt idx="0">
                    <c:v>5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10</c:v>
                  </c:pt>
                  <c:pt idx="6">
                    <c:v>10</c:v>
                  </c:pt>
                  <c:pt idx="7">
                    <c:v>10</c:v>
                  </c:pt>
                </c:numCache>
              </c:numRef>
            </c:plus>
            <c:minus>
              <c:numRef>
                <c:f>'MMQ com incerteza'!$E$5:$E$14</c:f>
                <c:numCache>
                  <c:formatCode>General</c:formatCode>
                  <c:ptCount val="10"/>
                  <c:pt idx="0">
                    <c:v>5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10</c:v>
                  </c:pt>
                  <c:pt idx="6">
                    <c:v>10</c:v>
                  </c:pt>
                  <c:pt idx="7">
                    <c:v>10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'MMQ com incerteza'!$C$5:$C$14</c:f>
              <c:numCache>
                <c:formatCode>0.0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'MMQ com incerteza'!$D$5:$D$14</c:f>
              <c:numCache>
                <c:formatCode>0.0</c:formatCode>
                <c:ptCount val="10"/>
                <c:pt idx="0">
                  <c:v>20</c:v>
                </c:pt>
                <c:pt idx="1">
                  <c:v>36</c:v>
                </c:pt>
                <c:pt idx="2">
                  <c:v>55</c:v>
                </c:pt>
                <c:pt idx="3">
                  <c:v>81</c:v>
                </c:pt>
                <c:pt idx="4">
                  <c:v>93</c:v>
                </c:pt>
                <c:pt idx="5">
                  <c:v>125</c:v>
                </c:pt>
                <c:pt idx="6">
                  <c:v>136</c:v>
                </c:pt>
                <c:pt idx="7">
                  <c:v>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A-4A00-98A6-1E90B2C32D88}"/>
            </c:ext>
          </c:extLst>
        </c:ser>
        <c:ser>
          <c:idx val="1"/>
          <c:order val="1"/>
          <c:tx>
            <c:strRef>
              <c:f>'MMQ com incerteza'!$J$1</c:f>
              <c:strCache>
                <c:ptCount val="1"/>
                <c:pt idx="0">
                  <c:v>Y_mmq</c:v>
                </c:pt>
              </c:strCache>
            </c:strRef>
          </c:tx>
          <c:spPr>
            <a:ln w="25400" cap="rnd">
              <a:solidFill>
                <a:srgbClr val="FF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'MMQ com incerteza'!$C$5:$C$14</c:f>
              <c:numCache>
                <c:formatCode>0.0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'MMQ com incerteza'!$J$5:$J$14</c:f>
              <c:numCache>
                <c:formatCode>0.0</c:formatCode>
                <c:ptCount val="10"/>
                <c:pt idx="0">
                  <c:v>18.444444444444485</c:v>
                </c:pt>
                <c:pt idx="1">
                  <c:v>37.888888888888935</c:v>
                </c:pt>
                <c:pt idx="2">
                  <c:v>57.333333333333378</c:v>
                </c:pt>
                <c:pt idx="3">
                  <c:v>76.777777777777843</c:v>
                </c:pt>
                <c:pt idx="4">
                  <c:v>96.222222222222285</c:v>
                </c:pt>
                <c:pt idx="5">
                  <c:v>115.66666666666673</c:v>
                </c:pt>
                <c:pt idx="6">
                  <c:v>135.11111111111117</c:v>
                </c:pt>
                <c:pt idx="7">
                  <c:v>154.55555555555563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A-4A00-98A6-1E90B2C32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065208"/>
        <c:axId val="323162960"/>
      </c:scatterChart>
      <c:valAx>
        <c:axId val="32206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valores de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3162960"/>
        <c:crosses val="autoZero"/>
        <c:crossBetween val="midCat"/>
      </c:valAx>
      <c:valAx>
        <c:axId val="32316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Valores de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20652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</xdr:colOff>
      <xdr:row>15</xdr:row>
      <xdr:rowOff>149542</xdr:rowOff>
    </xdr:from>
    <xdr:to>
      <xdr:col>19</xdr:col>
      <xdr:colOff>154305</xdr:colOff>
      <xdr:row>39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16</xdr:row>
      <xdr:rowOff>30480</xdr:rowOff>
    </xdr:from>
    <xdr:to>
      <xdr:col>10</xdr:col>
      <xdr:colOff>518160</xdr:colOff>
      <xdr:row>39</xdr:row>
      <xdr:rowOff>63818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44B9D48-8F43-4580-9269-C4AFF8C89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21"/>
  <sheetViews>
    <sheetView tabSelected="1" zoomScaleNormal="100" workbookViewId="0">
      <selection activeCell="L14" sqref="L14"/>
    </sheetView>
  </sheetViews>
  <sheetFormatPr defaultRowHeight="14.4" x14ac:dyDescent="0.3"/>
  <cols>
    <col min="7" max="7" width="17" bestFit="1" customWidth="1"/>
    <col min="8" max="8" width="12.5546875" bestFit="1" customWidth="1"/>
    <col min="10" max="10" width="12.5546875" bestFit="1" customWidth="1"/>
    <col min="11" max="12" width="12.5546875" customWidth="1"/>
    <col min="14" max="14" width="14.33203125" customWidth="1"/>
    <col min="15" max="15" width="11.5546875" bestFit="1" customWidth="1"/>
    <col min="16" max="16" width="13.6640625" bestFit="1" customWidth="1"/>
    <col min="17" max="17" width="10.5546875" bestFit="1" customWidth="1"/>
    <col min="18" max="18" width="11.5546875" bestFit="1" customWidth="1"/>
  </cols>
  <sheetData>
    <row r="1" spans="2:18" ht="15.6" x14ac:dyDescent="0.3">
      <c r="B1" s="9" t="s">
        <v>16</v>
      </c>
      <c r="C1" s="9"/>
      <c r="D1" s="9"/>
      <c r="E1" s="1"/>
      <c r="G1" s="10" t="s">
        <v>8</v>
      </c>
      <c r="H1" s="10"/>
      <c r="J1" s="12" t="s">
        <v>17</v>
      </c>
      <c r="K1" s="1" t="s">
        <v>18</v>
      </c>
      <c r="L1" s="1" t="s">
        <v>19</v>
      </c>
      <c r="N1" s="10" t="s">
        <v>6</v>
      </c>
      <c r="O1" s="10"/>
      <c r="P1" s="10"/>
      <c r="Q1" s="10"/>
      <c r="R1" s="10"/>
    </row>
    <row r="2" spans="2:18" x14ac:dyDescent="0.3">
      <c r="N2" s="2" t="s">
        <v>9</v>
      </c>
      <c r="O2" s="2" t="s">
        <v>12</v>
      </c>
      <c r="P2" t="s">
        <v>10</v>
      </c>
      <c r="Q2" t="s">
        <v>11</v>
      </c>
      <c r="R2" t="s">
        <v>15</v>
      </c>
    </row>
    <row r="3" spans="2:18" ht="18" x14ac:dyDescent="0.35">
      <c r="F3" s="2"/>
      <c r="G3" s="11" t="s">
        <v>20</v>
      </c>
      <c r="H3" s="11"/>
      <c r="N3" s="5">
        <f>SUM(N5:N12)</f>
        <v>0.23000000000000004</v>
      </c>
      <c r="O3" s="5">
        <f>SUM(O5:O21)</f>
        <v>4.05</v>
      </c>
      <c r="P3" s="5">
        <f>SUM(P5:P21)</f>
        <v>92.25</v>
      </c>
      <c r="Q3" s="5">
        <f>SUM(Q5:Q21)</f>
        <v>15.52</v>
      </c>
      <c r="R3" s="5">
        <f>SUM(R5:R21)</f>
        <v>354.7</v>
      </c>
    </row>
    <row r="4" spans="2:18" x14ac:dyDescent="0.3">
      <c r="C4" t="s">
        <v>0</v>
      </c>
      <c r="D4" t="s">
        <v>1</v>
      </c>
      <c r="E4" t="s">
        <v>7</v>
      </c>
    </row>
    <row r="5" spans="2:18" x14ac:dyDescent="0.3">
      <c r="C5" s="3">
        <v>5</v>
      </c>
      <c r="D5" s="3">
        <v>20</v>
      </c>
      <c r="E5" s="3">
        <v>5</v>
      </c>
      <c r="G5" t="s">
        <v>2</v>
      </c>
      <c r="H5">
        <f>SUM(C5:C12)/COUNT(C5:C24)</f>
        <v>22.5</v>
      </c>
      <c r="J5" s="4">
        <f t="shared" ref="J5:J12" si="0">C5*H$9+H$8</f>
        <v>18.444444444444485</v>
      </c>
      <c r="K5" s="4">
        <f>C5*(H$9+H$12)+(H$8-H$11)</f>
        <v>15.160146472650808</v>
      </c>
      <c r="L5" s="4">
        <f>C5*(H$9-H$12)+(H$8+H$11)</f>
        <v>21.728742416238166</v>
      </c>
      <c r="N5" s="6">
        <f>1/(E5^2)</f>
        <v>0.04</v>
      </c>
      <c r="O5" s="5">
        <f>C5/(E5^2)</f>
        <v>0.2</v>
      </c>
      <c r="P5" s="5">
        <f>(C5^2)/(E5^2)</f>
        <v>1</v>
      </c>
      <c r="Q5" s="5">
        <f>D5/(E5^2)</f>
        <v>0.8</v>
      </c>
      <c r="R5" s="5">
        <f>(C5*D5)/(E5^2)</f>
        <v>4</v>
      </c>
    </row>
    <row r="6" spans="2:18" x14ac:dyDescent="0.3">
      <c r="C6" s="3">
        <v>10</v>
      </c>
      <c r="D6" s="3">
        <v>36</v>
      </c>
      <c r="E6" s="3">
        <v>5</v>
      </c>
      <c r="G6" t="s">
        <v>3</v>
      </c>
      <c r="H6">
        <f>SUM(D5:D12)/COUNT(D5:D24)</f>
        <v>87.125</v>
      </c>
      <c r="J6" s="4">
        <f t="shared" si="0"/>
        <v>37.888888888888935</v>
      </c>
      <c r="K6" s="4">
        <f t="shared" ref="K6:K12" si="1">C6*(H$9+H$12)+(H$8-H$11)</f>
        <v>35.697378563001202</v>
      </c>
      <c r="L6" s="4">
        <f t="shared" ref="L6:L12" si="2">C6*(H$9-H$12)+(H$8+H$11)</f>
        <v>40.080399214776669</v>
      </c>
      <c r="N6" s="6">
        <f t="shared" ref="N6:N10" si="3">1/E6^2</f>
        <v>0.04</v>
      </c>
      <c r="O6" s="5">
        <f t="shared" ref="O6:O10" si="4">C6/E6^2</f>
        <v>0.4</v>
      </c>
      <c r="P6" s="5">
        <f t="shared" ref="P6:P10" si="5">(C6^2)/(E6^2)</f>
        <v>4</v>
      </c>
      <c r="Q6" s="5">
        <f t="shared" ref="Q6:Q10" si="6">D6/(E6^2)</f>
        <v>1.44</v>
      </c>
      <c r="R6" s="5">
        <f t="shared" ref="R6:R10" si="7">(C6*D6)/(E6^2)</f>
        <v>14.4</v>
      </c>
    </row>
    <row r="7" spans="2:18" x14ac:dyDescent="0.3">
      <c r="C7" s="3">
        <v>15</v>
      </c>
      <c r="D7" s="3">
        <v>55</v>
      </c>
      <c r="E7" s="3">
        <v>5</v>
      </c>
      <c r="J7" s="4">
        <f t="shared" si="0"/>
        <v>57.333333333333378</v>
      </c>
      <c r="K7" s="4">
        <f t="shared" si="1"/>
        <v>56.234610653351595</v>
      </c>
      <c r="L7" s="4">
        <f t="shared" si="2"/>
        <v>58.432056013315176</v>
      </c>
      <c r="N7" s="6">
        <f t="shared" si="3"/>
        <v>0.04</v>
      </c>
      <c r="O7" s="5">
        <f t="shared" si="4"/>
        <v>0.6</v>
      </c>
      <c r="P7" s="5">
        <f t="shared" si="5"/>
        <v>9</v>
      </c>
      <c r="Q7" s="5">
        <f t="shared" si="6"/>
        <v>2.2000000000000002</v>
      </c>
      <c r="R7" s="5">
        <f t="shared" si="7"/>
        <v>33</v>
      </c>
    </row>
    <row r="8" spans="2:18" ht="15.6" x14ac:dyDescent="0.3">
      <c r="C8" s="3">
        <v>20</v>
      </c>
      <c r="D8" s="3">
        <v>81</v>
      </c>
      <c r="E8" s="3">
        <v>5</v>
      </c>
      <c r="G8" s="7" t="s">
        <v>4</v>
      </c>
      <c r="H8" s="8">
        <f>(P3*Q3-O3*R3)/(N3*P3-O3*O3)</f>
        <v>-0.99999999999996314</v>
      </c>
      <c r="J8" s="4">
        <f t="shared" si="0"/>
        <v>76.777777777777843</v>
      </c>
      <c r="K8" s="4">
        <f t="shared" si="1"/>
        <v>76.771842743701995</v>
      </c>
      <c r="L8" s="4">
        <f t="shared" si="2"/>
        <v>76.78371281185369</v>
      </c>
      <c r="N8" s="6">
        <f t="shared" si="3"/>
        <v>0.04</v>
      </c>
      <c r="O8" s="5">
        <f t="shared" si="4"/>
        <v>0.8</v>
      </c>
      <c r="P8" s="5">
        <f t="shared" si="5"/>
        <v>16</v>
      </c>
      <c r="Q8" s="5">
        <f t="shared" si="6"/>
        <v>3.24</v>
      </c>
      <c r="R8" s="5">
        <f t="shared" si="7"/>
        <v>64.8</v>
      </c>
    </row>
    <row r="9" spans="2:18" ht="15.6" x14ac:dyDescent="0.3">
      <c r="C9" s="3">
        <v>25</v>
      </c>
      <c r="D9" s="3">
        <v>93</v>
      </c>
      <c r="E9" s="3">
        <v>5</v>
      </c>
      <c r="G9" s="7" t="s">
        <v>5</v>
      </c>
      <c r="H9" s="8">
        <f>(N3*R3-O3*Q3)/(N3*P3-O3*O3)</f>
        <v>3.8888888888888897</v>
      </c>
      <c r="J9" s="4">
        <f t="shared" si="0"/>
        <v>96.222222222222285</v>
      </c>
      <c r="K9" s="4">
        <f t="shared" si="1"/>
        <v>97.309074834052382</v>
      </c>
      <c r="L9" s="4">
        <f t="shared" si="2"/>
        <v>95.135369610392203</v>
      </c>
      <c r="N9" s="6">
        <f t="shared" si="3"/>
        <v>0.04</v>
      </c>
      <c r="O9" s="5">
        <f t="shared" si="4"/>
        <v>1</v>
      </c>
      <c r="P9" s="5">
        <f t="shared" si="5"/>
        <v>25</v>
      </c>
      <c r="Q9" s="5">
        <f t="shared" si="6"/>
        <v>3.72</v>
      </c>
      <c r="R9" s="5">
        <f t="shared" si="7"/>
        <v>93</v>
      </c>
    </row>
    <row r="10" spans="2:18" ht="15.6" x14ac:dyDescent="0.3">
      <c r="C10" s="3">
        <v>30</v>
      </c>
      <c r="D10" s="3">
        <v>125</v>
      </c>
      <c r="E10" s="3">
        <v>10</v>
      </c>
      <c r="G10" s="7"/>
      <c r="H10" s="8"/>
      <c r="J10" s="4">
        <f t="shared" si="0"/>
        <v>115.66666666666673</v>
      </c>
      <c r="K10" s="4">
        <f t="shared" si="1"/>
        <v>117.84630692440277</v>
      </c>
      <c r="L10" s="4">
        <f t="shared" si="2"/>
        <v>113.4870264089307</v>
      </c>
      <c r="N10" s="6">
        <f t="shared" si="3"/>
        <v>0.01</v>
      </c>
      <c r="O10" s="5">
        <f t="shared" si="4"/>
        <v>0.3</v>
      </c>
      <c r="P10" s="5">
        <f t="shared" si="5"/>
        <v>9</v>
      </c>
      <c r="Q10" s="5">
        <f t="shared" si="6"/>
        <v>1.25</v>
      </c>
      <c r="R10" s="5">
        <f t="shared" si="7"/>
        <v>37.5</v>
      </c>
    </row>
    <row r="11" spans="2:18" ht="15.6" x14ac:dyDescent="0.3">
      <c r="C11" s="3">
        <v>35</v>
      </c>
      <c r="D11" s="3">
        <v>136</v>
      </c>
      <c r="E11" s="3">
        <v>10</v>
      </c>
      <c r="G11" s="7" t="s">
        <v>14</v>
      </c>
      <c r="H11" s="8">
        <f>((P3)/(N3*P3-O3*O3))^0.5</f>
        <v>4.3770856176996213</v>
      </c>
      <c r="J11" s="4">
        <f t="shared" si="0"/>
        <v>135.11111111111117</v>
      </c>
      <c r="K11" s="4">
        <f t="shared" si="1"/>
        <v>138.38353901475318</v>
      </c>
      <c r="L11" s="4">
        <f t="shared" si="2"/>
        <v>131.83868320746922</v>
      </c>
      <c r="N11" s="6">
        <f t="shared" ref="N11:N12" si="8">1/E11^2</f>
        <v>0.01</v>
      </c>
      <c r="O11" s="5">
        <f t="shared" ref="O11:O12" si="9">C11/E11^2</f>
        <v>0.35</v>
      </c>
      <c r="P11" s="5">
        <f t="shared" ref="P11:P12" si="10">(C11^2)/(E11^2)</f>
        <v>12.25</v>
      </c>
      <c r="Q11" s="5">
        <f t="shared" ref="Q11:Q12" si="11">D11/(E11^2)</f>
        <v>1.36</v>
      </c>
      <c r="R11" s="5">
        <f t="shared" ref="R11:R12" si="12">(C11*D11)/(E11^2)</f>
        <v>47.6</v>
      </c>
    </row>
    <row r="12" spans="2:18" ht="15.6" x14ac:dyDescent="0.3">
      <c r="C12" s="3">
        <v>40</v>
      </c>
      <c r="D12" s="3">
        <v>151</v>
      </c>
      <c r="E12" s="3">
        <v>10</v>
      </c>
      <c r="G12" s="7" t="s">
        <v>13</v>
      </c>
      <c r="H12" s="8">
        <f>((N3)/(N3*P3-O3*O3))^0.5</f>
        <v>0.21855752918118845</v>
      </c>
      <c r="J12" s="4">
        <f t="shared" si="0"/>
        <v>154.55555555555563</v>
      </c>
      <c r="K12" s="4">
        <f t="shared" si="1"/>
        <v>158.92077110510357</v>
      </c>
      <c r="L12" s="4">
        <f t="shared" si="2"/>
        <v>150.19034000600772</v>
      </c>
      <c r="N12" s="6">
        <f t="shared" si="8"/>
        <v>0.01</v>
      </c>
      <c r="O12" s="5">
        <f t="shared" si="9"/>
        <v>0.4</v>
      </c>
      <c r="P12" s="5">
        <f t="shared" si="10"/>
        <v>16</v>
      </c>
      <c r="Q12" s="5">
        <f t="shared" si="11"/>
        <v>1.51</v>
      </c>
      <c r="R12" s="5">
        <f t="shared" si="12"/>
        <v>60.4</v>
      </c>
    </row>
    <row r="13" spans="2:18" x14ac:dyDescent="0.3">
      <c r="C13" s="5"/>
      <c r="J13" s="4"/>
      <c r="K13" s="4"/>
      <c r="L13" s="4"/>
      <c r="N13" s="3"/>
      <c r="O13" s="3"/>
      <c r="P13" s="3"/>
      <c r="Q13" s="3"/>
      <c r="R13" s="3"/>
    </row>
    <row r="14" spans="2:18" x14ac:dyDescent="0.3">
      <c r="C14" s="5"/>
      <c r="J14" s="4"/>
      <c r="K14" s="4"/>
      <c r="L14" s="4"/>
      <c r="N14" s="3"/>
      <c r="O14" s="3"/>
      <c r="P14" s="3"/>
      <c r="Q14" s="3"/>
      <c r="R14" s="3"/>
    </row>
    <row r="15" spans="2:18" x14ac:dyDescent="0.3">
      <c r="C15" s="5"/>
      <c r="J15" s="4"/>
      <c r="K15" s="4"/>
      <c r="L15" s="4"/>
      <c r="N15" s="3"/>
      <c r="O15" s="3"/>
      <c r="P15" s="3"/>
      <c r="Q15" s="3"/>
      <c r="R15" s="3"/>
    </row>
    <row r="16" spans="2:18" x14ac:dyDescent="0.3">
      <c r="C16" s="5"/>
      <c r="J16" s="4"/>
      <c r="K16" s="4"/>
      <c r="L16" s="4"/>
      <c r="N16" s="3"/>
      <c r="O16" s="3"/>
      <c r="P16" s="3"/>
      <c r="Q16" s="3"/>
      <c r="R16" s="3"/>
    </row>
    <row r="17" spans="3:18" x14ac:dyDescent="0.3">
      <c r="C17" s="5"/>
      <c r="J17" s="4"/>
      <c r="K17" s="4"/>
      <c r="L17" s="4"/>
      <c r="N17" s="3"/>
      <c r="O17" s="3"/>
      <c r="P17" s="3"/>
      <c r="Q17" s="3"/>
      <c r="R17" s="3"/>
    </row>
    <row r="18" spans="3:18" x14ac:dyDescent="0.3">
      <c r="C18" s="5"/>
      <c r="J18" s="4"/>
      <c r="K18" s="4"/>
      <c r="L18" s="4"/>
      <c r="N18" s="3"/>
      <c r="O18" s="3"/>
      <c r="P18" s="3"/>
      <c r="Q18" s="3"/>
      <c r="R18" s="3"/>
    </row>
    <row r="19" spans="3:18" x14ac:dyDescent="0.3">
      <c r="C19" s="5"/>
      <c r="J19" s="4"/>
      <c r="K19" s="4"/>
      <c r="L19" s="4"/>
      <c r="N19" s="3"/>
      <c r="O19" s="3"/>
      <c r="P19" s="3"/>
      <c r="Q19" s="3"/>
      <c r="R19" s="3"/>
    </row>
    <row r="20" spans="3:18" x14ac:dyDescent="0.3">
      <c r="C20" s="5"/>
      <c r="J20" s="4"/>
      <c r="K20" s="4"/>
      <c r="L20" s="4"/>
      <c r="N20" s="3"/>
      <c r="O20" s="3"/>
      <c r="P20" s="3"/>
      <c r="Q20" s="3"/>
      <c r="R20" s="3"/>
    </row>
    <row r="21" spans="3:18" x14ac:dyDescent="0.3">
      <c r="C21" s="5"/>
      <c r="J21" s="4"/>
      <c r="K21" s="4"/>
      <c r="L21" s="4"/>
      <c r="N21" s="3"/>
      <c r="O21" s="3"/>
      <c r="P21" s="3"/>
      <c r="Q21" s="3"/>
      <c r="R21" s="3"/>
    </row>
  </sheetData>
  <mergeCells count="4">
    <mergeCell ref="B1:D1"/>
    <mergeCell ref="G1:H1"/>
    <mergeCell ref="N1:R1"/>
    <mergeCell ref="G3:H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MMQ com incerteza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2017-07-24T14:14:45Z</dcterms:created>
  <dcterms:modified xsi:type="dcterms:W3CDTF">2022-10-21T17:40:07Z</dcterms:modified>
</cp:coreProperties>
</file>