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"/>
    </mc:Choice>
  </mc:AlternateContent>
  <bookViews>
    <workbookView xWindow="0" yWindow="0" windowWidth="25600" windowHeight="16000"/>
  </bookViews>
  <sheets>
    <sheet name="Terrence" sheetId="2" r:id="rId1"/>
    <sheet name="g+" sheetId="11" r:id="rId2"/>
    <sheet name="g-" sheetId="10" r:id="rId3"/>
    <sheet name="Run1" sheetId="4" r:id="rId4"/>
    <sheet name="Run2" sheetId="5" r:id="rId5"/>
    <sheet name="Run3" sheetId="6" r:id="rId6"/>
    <sheet name="Run4" sheetId="7" r:id="rId7"/>
    <sheet name="Run5" sheetId="8" r:id="rId8"/>
    <sheet name="Kai" sheetId="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F73" i="2"/>
  <c r="F34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37" i="2"/>
  <c r="Z34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U34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P34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K34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E35" i="1"/>
  <c r="E36" i="1"/>
  <c r="B32" i="1"/>
  <c r="Q28" i="1"/>
  <c r="O28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K28" i="1"/>
  <c r="H28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4" i="1"/>
  <c r="E33" i="1"/>
  <c r="E32" i="1"/>
  <c r="E31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1" i="1"/>
  <c r="B36" i="1"/>
  <c r="B35" i="1"/>
  <c r="B34" i="1"/>
  <c r="B33" i="1"/>
  <c r="E28" i="1"/>
  <c r="X6" i="2"/>
  <c r="X7" i="2"/>
  <c r="X28" i="2"/>
  <c r="S6" i="2"/>
  <c r="S7" i="2"/>
  <c r="S28" i="2"/>
  <c r="N6" i="2"/>
  <c r="N7" i="2"/>
  <c r="N28" i="2"/>
  <c r="I7" i="2"/>
  <c r="I6" i="2"/>
  <c r="D7" i="2"/>
  <c r="D6" i="2"/>
  <c r="I28" i="2"/>
  <c r="D28" i="2"/>
  <c r="W6" i="2"/>
  <c r="W8" i="2"/>
  <c r="W10" i="2"/>
  <c r="W12" i="2"/>
  <c r="W14" i="2"/>
  <c r="W16" i="2"/>
  <c r="W18" i="2"/>
  <c r="W20" i="2"/>
  <c r="W22" i="2"/>
  <c r="W24" i="2"/>
  <c r="X27" i="2"/>
  <c r="X26" i="2"/>
  <c r="R6" i="2"/>
  <c r="R8" i="2"/>
  <c r="R10" i="2"/>
  <c r="R12" i="2"/>
  <c r="R14" i="2"/>
  <c r="R16" i="2"/>
  <c r="R18" i="2"/>
  <c r="R20" i="2"/>
  <c r="R22" i="2"/>
  <c r="R24" i="2"/>
  <c r="S27" i="2"/>
  <c r="S26" i="2"/>
  <c r="M6" i="2"/>
  <c r="M8" i="2"/>
  <c r="M10" i="2"/>
  <c r="M12" i="2"/>
  <c r="M14" i="2"/>
  <c r="M16" i="2"/>
  <c r="M18" i="2"/>
  <c r="M20" i="2"/>
  <c r="M22" i="2"/>
  <c r="M24" i="2"/>
  <c r="N27" i="2"/>
  <c r="N26" i="2"/>
  <c r="H6" i="2"/>
  <c r="H8" i="2"/>
  <c r="H10" i="2"/>
  <c r="H12" i="2"/>
  <c r="H14" i="2"/>
  <c r="H16" i="2"/>
  <c r="H18" i="2"/>
  <c r="H20" i="2"/>
  <c r="H22" i="2"/>
  <c r="H24" i="2"/>
  <c r="I27" i="2"/>
  <c r="I26" i="2"/>
  <c r="C6" i="2"/>
  <c r="C8" i="2"/>
  <c r="C10" i="2"/>
  <c r="C12" i="2"/>
  <c r="C14" i="2"/>
  <c r="D26" i="2"/>
  <c r="D27" i="2"/>
</calcChain>
</file>

<file path=xl/sharedStrings.xml><?xml version="1.0" encoding="utf-8"?>
<sst xmlns="http://schemas.openxmlformats.org/spreadsheetml/2006/main" count="289" uniqueCount="52">
  <si>
    <t>Run #1</t>
  </si>
  <si>
    <t>Photogate Timer (s)</t>
  </si>
  <si>
    <t>Impact Timer (s)</t>
  </si>
  <si>
    <t>Height between x1 and x2 is 8cm</t>
  </si>
  <si>
    <t>Height x2 and x3= 45.5cm</t>
  </si>
  <si>
    <t>Run #2</t>
  </si>
  <si>
    <t>Height x2 and x3 = 54cm</t>
  </si>
  <si>
    <t>Height x2 and x3 = 63.0 cm</t>
  </si>
  <si>
    <t>Height x2 and x3 = 54.0 cm</t>
  </si>
  <si>
    <t>Run #3</t>
  </si>
  <si>
    <t>Height x2 and x3 = 27 cm</t>
  </si>
  <si>
    <t>Run #4</t>
  </si>
  <si>
    <t>Height x2 and x3 = 74.0 cm</t>
  </si>
  <si>
    <t>Run #5</t>
  </si>
  <si>
    <t>Height of comb = 30.5 cm</t>
  </si>
  <si>
    <t>35 holes</t>
  </si>
  <si>
    <t>Height of Gate = 85 cm</t>
  </si>
  <si>
    <t>Monitor Run</t>
  </si>
  <si>
    <t>Block Event Times (s)</t>
  </si>
  <si>
    <t>Terrence Ho</t>
  </si>
  <si>
    <t>Kai Crane</t>
  </si>
  <si>
    <t>g (m/s/s)</t>
  </si>
  <si>
    <t>Average</t>
  </si>
  <si>
    <t>Statistical Uncertainty</t>
  </si>
  <si>
    <t>Systematic Uncertainty</t>
  </si>
  <si>
    <t>Position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</si>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</sst>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Trial 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forward val="0.02"/>
            <c:backward val="0.01"/>
            <c:dispRSqr val="0"/>
            <c:dispEq val="1"/>
            <c:trendlineLbl>
              <c:layout>
                <c:manualLayout>
                  <c:x val="-0.0378924180693282"/>
                  <c:y val="-0.000477085136475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Terrence!$K$37:$K$71</c:f>
              <c:numCache>
                <c:formatCode>General</c:formatCode>
                <c:ptCount val="35"/>
                <c:pt idx="0">
                  <c:v>1.15</c:v>
                </c:pt>
                <c:pt idx="1">
                  <c:v>1.17</c:v>
                </c:pt>
                <c:pt idx="2">
                  <c:v>1.18</c:v>
                </c:pt>
                <c:pt idx="3">
                  <c:v>1.19</c:v>
                </c:pt>
                <c:pt idx="4">
                  <c:v>1.2</c:v>
                </c:pt>
                <c:pt idx="5">
                  <c:v>1.2</c:v>
                </c:pt>
                <c:pt idx="6">
                  <c:v>1.21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1.24</c:v>
                </c:pt>
                <c:pt idx="11">
                  <c:v>1.24</c:v>
                </c:pt>
                <c:pt idx="12">
                  <c:v>1.25</c:v>
                </c:pt>
                <c:pt idx="13">
                  <c:v>1.25</c:v>
                </c:pt>
                <c:pt idx="14">
                  <c:v>1.26</c:v>
                </c:pt>
                <c:pt idx="15">
                  <c:v>1.26</c:v>
                </c:pt>
                <c:pt idx="16">
                  <c:v>1.27</c:v>
                </c:pt>
                <c:pt idx="17">
                  <c:v>1.27</c:v>
                </c:pt>
                <c:pt idx="18">
                  <c:v>1.28</c:v>
                </c:pt>
                <c:pt idx="19">
                  <c:v>1.28</c:v>
                </c:pt>
                <c:pt idx="20">
                  <c:v>1.29</c:v>
                </c:pt>
                <c:pt idx="21">
                  <c:v>1.29</c:v>
                </c:pt>
                <c:pt idx="22">
                  <c:v>1.3</c:v>
                </c:pt>
                <c:pt idx="23">
                  <c:v>1.3</c:v>
                </c:pt>
                <c:pt idx="24">
                  <c:v>1.31</c:v>
                </c:pt>
                <c:pt idx="25">
                  <c:v>1.31</c:v>
                </c:pt>
                <c:pt idx="26">
                  <c:v>1.31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1.33</c:v>
                </c:pt>
                <c:pt idx="31">
                  <c:v>1.33</c:v>
                </c:pt>
                <c:pt idx="32">
                  <c:v>1.34</c:v>
                </c:pt>
                <c:pt idx="33">
                  <c:v>1.34</c:v>
                </c:pt>
                <c:pt idx="34">
                  <c:v>1.34</c:v>
                </c:pt>
              </c:numCache>
            </c:numRef>
          </c:xVal>
          <c:yVal>
            <c:numRef>
              <c:f>Terrence!$M$37:$M$71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854768"/>
        <c:axId val="-435856160"/>
      </c:scatterChart>
      <c:valAx>
        <c:axId val="-4358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for Photocomb to fall,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856160"/>
        <c:crosses val="autoZero"/>
        <c:crossBetween val="midCat"/>
      </c:valAx>
      <c:valAx>
        <c:axId val="-4358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Position of Photocomb through Photogate,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8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a Photocomb to Measure Acceleration of Gravity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03"/>
            <c:backward val="0.06"/>
            <c:dispRSqr val="0"/>
            <c:dispEq val="1"/>
            <c:trendlineLbl>
              <c:layout>
                <c:manualLayout>
                  <c:x val="0.183181129981808"/>
                  <c:y val="-0.059304897640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Terrence!$A$37:$A$71</c:f>
              <c:numCache>
                <c:formatCode>General</c:formatCode>
                <c:ptCount val="35"/>
                <c:pt idx="0">
                  <c:v>0.68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0.78</c:v>
                </c:pt>
                <c:pt idx="15">
                  <c:v>0.78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0.85</c:v>
                </c:pt>
                <c:pt idx="32">
                  <c:v>0.85</c:v>
                </c:pt>
                <c:pt idx="33">
                  <c:v>0.86</c:v>
                </c:pt>
                <c:pt idx="34">
                  <c:v>0.86</c:v>
                </c:pt>
              </c:numCache>
            </c:numRef>
          </c:xVal>
          <c:yVal>
            <c:numRef>
              <c:f>Terrence!$C$37:$C$71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ser>
          <c:idx val="2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0.03"/>
            <c:backward val="0.06"/>
            <c:dispRSqr val="0"/>
            <c:dispEq val="1"/>
            <c:trendlineLbl>
              <c:layout>
                <c:manualLayout>
                  <c:x val="0.0114717962357194"/>
                  <c:y val="-0.0386056045495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Terrence!$F$37:$F$71</c:f>
              <c:numCache>
                <c:formatCode>General</c:formatCode>
                <c:ptCount val="35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0.58</c:v>
                </c:pt>
                <c:pt idx="10">
                  <c:v>0.59</c:v>
                </c:pt>
                <c:pt idx="11">
                  <c:v>0.59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0.61</c:v>
                </c:pt>
                <c:pt idx="16">
                  <c:v>0.62</c:v>
                </c:pt>
                <c:pt idx="17">
                  <c:v>0.62</c:v>
                </c:pt>
                <c:pt idx="18">
                  <c:v>0.63</c:v>
                </c:pt>
                <c:pt idx="19">
                  <c:v>0.63</c:v>
                </c:pt>
                <c:pt idx="20">
                  <c:v>0.64</c:v>
                </c:pt>
                <c:pt idx="21">
                  <c:v>0.64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0.66</c:v>
                </c:pt>
                <c:pt idx="26">
                  <c:v>0.66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0.69</c:v>
                </c:pt>
                <c:pt idx="34">
                  <c:v>0.69</c:v>
                </c:pt>
              </c:numCache>
            </c:numRef>
          </c:xVal>
          <c:yVal>
            <c:numRef>
              <c:f>Terrence!$H$37:$H$71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Terrence!$P$37:$P$71</c:f>
              <c:numCache>
                <c:formatCode>General</c:formatCode>
                <c:ptCount val="35"/>
                <c:pt idx="0">
                  <c:v>0.83</c:v>
                </c:pt>
                <c:pt idx="1">
                  <c:v>0.84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1.01</c:v>
                </c:pt>
              </c:numCache>
            </c:numRef>
          </c:xVal>
          <c:yVal>
            <c:numRef>
              <c:f>Terrence!$R$37:$R$71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Terrence!$P$37:$P$71</c:f>
              <c:numCache>
                <c:formatCode>General</c:formatCode>
                <c:ptCount val="35"/>
                <c:pt idx="0">
                  <c:v>0.83</c:v>
                </c:pt>
                <c:pt idx="1">
                  <c:v>0.84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1.01</c:v>
                </c:pt>
              </c:numCache>
            </c:numRef>
          </c:xVal>
          <c:yVal>
            <c:numRef>
              <c:f>Terrence!$R$37:$R$71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ser>
          <c:idx val="5"/>
          <c:order val="4"/>
          <c:tx>
            <c:v>Trial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0.03"/>
            <c:backward val="0.06"/>
            <c:dispRSqr val="0"/>
            <c:dispEq val="1"/>
            <c:trendlineLbl>
              <c:layout>
                <c:manualLayout>
                  <c:x val="0.192567851120488"/>
                  <c:y val="0.55264896300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Terrence!$P$37:$P$71</c:f>
              <c:numCache>
                <c:formatCode>General</c:formatCode>
                <c:ptCount val="35"/>
                <c:pt idx="0">
                  <c:v>0.83</c:v>
                </c:pt>
                <c:pt idx="1">
                  <c:v>0.84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1.01</c:v>
                </c:pt>
              </c:numCache>
            </c:numRef>
          </c:xVal>
          <c:yVal>
            <c:numRef>
              <c:f>Terrence!$R$37:$R$71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ser>
          <c:idx val="0"/>
          <c:order val="5"/>
          <c:tx>
            <c:v>Trial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03"/>
            <c:backward val="0.06"/>
            <c:dispRSqr val="0"/>
            <c:dispEq val="1"/>
            <c:trendlineLbl>
              <c:layout>
                <c:manualLayout>
                  <c:x val="-0.0800874210187948"/>
                  <c:y val="0.41024920209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Terrence!$U$37:$U$71</c:f>
              <c:numCache>
                <c:formatCode>General</c:formatCode>
                <c:ptCount val="35"/>
                <c:pt idx="0">
                  <c:v>0.44</c:v>
                </c:pt>
                <c:pt idx="1">
                  <c:v>0.45</c:v>
                </c:pt>
                <c:pt idx="2">
                  <c:v>0.46</c:v>
                </c:pt>
                <c:pt idx="3">
                  <c:v>0.47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0.5</c:v>
                </c:pt>
                <c:pt idx="8">
                  <c:v>0.51</c:v>
                </c:pt>
                <c:pt idx="9">
                  <c:v>0.51</c:v>
                </c:pt>
                <c:pt idx="10">
                  <c:v>0.52</c:v>
                </c:pt>
                <c:pt idx="11">
                  <c:v>0.53</c:v>
                </c:pt>
                <c:pt idx="12">
                  <c:v>0.53</c:v>
                </c:pt>
                <c:pt idx="13">
                  <c:v>0.54</c:v>
                </c:pt>
                <c:pt idx="14">
                  <c:v>0.54</c:v>
                </c:pt>
                <c:pt idx="15">
                  <c:v>0.55</c:v>
                </c:pt>
                <c:pt idx="16">
                  <c:v>0.55</c:v>
                </c:pt>
                <c:pt idx="17">
                  <c:v>0.56</c:v>
                </c:pt>
                <c:pt idx="18">
                  <c:v>0.56</c:v>
                </c:pt>
                <c:pt idx="19">
                  <c:v>0.57</c:v>
                </c:pt>
                <c:pt idx="20">
                  <c:v>0.57</c:v>
                </c:pt>
                <c:pt idx="21">
                  <c:v>0.57</c:v>
                </c:pt>
                <c:pt idx="22">
                  <c:v>0.58</c:v>
                </c:pt>
                <c:pt idx="23">
                  <c:v>0.58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0.6</c:v>
                </c:pt>
                <c:pt idx="28">
                  <c:v>0.6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</c:numCache>
            </c:numRef>
          </c:xVal>
          <c:yVal>
            <c:numRef>
              <c:f>Terrence!$W$37:$W$71</c:f>
              <c:numCache>
                <c:formatCode>General</c:formatCode>
                <c:ptCount val="35"/>
                <c:pt idx="0">
                  <c:v>0.00871428571428571</c:v>
                </c:pt>
                <c:pt idx="1">
                  <c:v>0.0174285714285714</c:v>
                </c:pt>
                <c:pt idx="2">
                  <c:v>0.0261428571428571</c:v>
                </c:pt>
                <c:pt idx="3">
                  <c:v>0.0348571428571429</c:v>
                </c:pt>
                <c:pt idx="4">
                  <c:v>0.0435714285714286</c:v>
                </c:pt>
                <c:pt idx="5">
                  <c:v>0.0522857142857143</c:v>
                </c:pt>
                <c:pt idx="6">
                  <c:v>0.061</c:v>
                </c:pt>
                <c:pt idx="7">
                  <c:v>0.0697142857142857</c:v>
                </c:pt>
                <c:pt idx="8">
                  <c:v>0.0784285714285714</c:v>
                </c:pt>
                <c:pt idx="9">
                  <c:v>0.0871428571428571</c:v>
                </c:pt>
                <c:pt idx="10">
                  <c:v>0.0958571428571428</c:v>
                </c:pt>
                <c:pt idx="11">
                  <c:v>0.104571428571429</c:v>
                </c:pt>
                <c:pt idx="12">
                  <c:v>0.113285714285714</c:v>
                </c:pt>
                <c:pt idx="13">
                  <c:v>0.122</c:v>
                </c:pt>
                <c:pt idx="14">
                  <c:v>0.130714285714286</c:v>
                </c:pt>
                <c:pt idx="15">
                  <c:v>0.139428571428571</c:v>
                </c:pt>
                <c:pt idx="16">
                  <c:v>0.148142857142857</c:v>
                </c:pt>
                <c:pt idx="17">
                  <c:v>0.156857142857143</c:v>
                </c:pt>
                <c:pt idx="18">
                  <c:v>0.165571428571429</c:v>
                </c:pt>
                <c:pt idx="19">
                  <c:v>0.174285714285714</c:v>
                </c:pt>
                <c:pt idx="20">
                  <c:v>0.183</c:v>
                </c:pt>
                <c:pt idx="21">
                  <c:v>0.191714285714286</c:v>
                </c:pt>
                <c:pt idx="22">
                  <c:v>0.200428571428571</c:v>
                </c:pt>
                <c:pt idx="23">
                  <c:v>0.209142857142857</c:v>
                </c:pt>
                <c:pt idx="24">
                  <c:v>0.217857142857143</c:v>
                </c:pt>
                <c:pt idx="25">
                  <c:v>0.226571428571429</c:v>
                </c:pt>
                <c:pt idx="26">
                  <c:v>0.235285714285714</c:v>
                </c:pt>
                <c:pt idx="27">
                  <c:v>0.244</c:v>
                </c:pt>
                <c:pt idx="28">
                  <c:v>0.252714285714286</c:v>
                </c:pt>
                <c:pt idx="29">
                  <c:v>0.261428571428571</c:v>
                </c:pt>
                <c:pt idx="30">
                  <c:v>0.270142857142857</c:v>
                </c:pt>
                <c:pt idx="31">
                  <c:v>0.278857142857143</c:v>
                </c:pt>
                <c:pt idx="32">
                  <c:v>0.287571428571429</c:v>
                </c:pt>
                <c:pt idx="33">
                  <c:v>0.296285714285714</c:v>
                </c:pt>
                <c:pt idx="34">
                  <c:v>0.305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6037232"/>
        <c:axId val="-433655600"/>
      </c:scatterChart>
      <c:valAx>
        <c:axId val="-4360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for Photocomb to fall</a:t>
                </a:r>
                <a:r>
                  <a:rPr lang="en-US" sz="1400" b="1" baseline="0"/>
                  <a:t> (s)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78818603376193"/>
              <c:y val="0.92158077758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655600"/>
        <c:crosses val="autoZero"/>
        <c:crossBetween val="midCat"/>
      </c:valAx>
      <c:valAx>
        <c:axId val="-433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Position of Photocomb Through Photogate</a:t>
                </a:r>
                <a:r>
                  <a:rPr lang="en-US" sz="1400" b="1" baseline="0"/>
                  <a:t> (m)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0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7101606670225"/>
          <c:y val="0.200834817060109"/>
          <c:w val="0.188931292725271"/>
          <c:h val="0.466311419237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529166</xdr:colOff>
      <xdr:row>53</xdr:row>
      <xdr:rowOff>173567</xdr:rowOff>
    </xdr:from>
    <xdr:to>
      <xdr:col>23</xdr:col>
      <xdr:colOff>169334</xdr:colOff>
      <xdr:row>81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521558</xdr:colOff>
      <xdr:row>29</xdr:row>
      <xdr:rowOff>142786</xdr:rowOff>
    </xdr:from>
    <xdr:to>
      <xdr:col>18</xdr:col>
      <xdr:colOff>443162</xdr:colOff>
      <xdr:row>50</xdr:row>
      <xdr:rowOff>101153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topLeftCell="A10" zoomScale="75" workbookViewId="0">
      <selection activeCell="H93" sqref="H93"/>
    </sheetView>
  </sheetViews>
  <sheetFormatPr baseColWidth="10" defaultColWidth="8.83203125" defaultRowHeight="15" x14ac:dyDescent="0.2"/>
  <sheetData>
    <row r="1" spans="1:24" x14ac:dyDescent="0.2">
      <c r="A1" t="s">
        <v>19</v>
      </c>
    </row>
    <row r="2" spans="1:24" x14ac:dyDescent="0.2">
      <c r="A2" t="s">
        <v>3</v>
      </c>
      <c r="B2">
        <v>0.08</v>
      </c>
    </row>
    <row r="3" spans="1:24" x14ac:dyDescent="0.2">
      <c r="A3" t="s">
        <v>4</v>
      </c>
      <c r="B3">
        <v>0.45500000000000002</v>
      </c>
      <c r="F3" t="s">
        <v>6</v>
      </c>
      <c r="G3">
        <v>0.54</v>
      </c>
      <c r="K3" t="s">
        <v>7</v>
      </c>
      <c r="L3">
        <v>0.63</v>
      </c>
      <c r="P3" t="s">
        <v>10</v>
      </c>
      <c r="Q3">
        <v>0.27</v>
      </c>
      <c r="U3" t="s">
        <v>12</v>
      </c>
      <c r="V3">
        <v>0.74</v>
      </c>
    </row>
    <row r="4" spans="1:24" x14ac:dyDescent="0.2">
      <c r="A4" t="s">
        <v>0</v>
      </c>
      <c r="B4" t="s">
        <v>0</v>
      </c>
      <c r="F4" t="s">
        <v>5</v>
      </c>
      <c r="G4" t="s">
        <v>5</v>
      </c>
      <c r="K4" t="s">
        <v>9</v>
      </c>
      <c r="L4" t="s">
        <v>9</v>
      </c>
      <c r="P4" t="s">
        <v>11</v>
      </c>
      <c r="Q4" t="s">
        <v>11</v>
      </c>
      <c r="U4" t="s">
        <v>13</v>
      </c>
      <c r="V4" t="s">
        <v>13</v>
      </c>
    </row>
    <row r="5" spans="1:24" x14ac:dyDescent="0.2">
      <c r="A5" t="s">
        <v>1</v>
      </c>
      <c r="B5" t="s">
        <v>2</v>
      </c>
      <c r="C5" t="s">
        <v>21</v>
      </c>
      <c r="F5" t="s">
        <v>1</v>
      </c>
      <c r="G5" t="s">
        <v>2</v>
      </c>
      <c r="H5" t="s">
        <v>21</v>
      </c>
      <c r="K5" t="s">
        <v>1</v>
      </c>
      <c r="L5" t="s">
        <v>2</v>
      </c>
      <c r="M5" t="s">
        <v>21</v>
      </c>
      <c r="P5" t="s">
        <v>1</v>
      </c>
      <c r="Q5" t="s">
        <v>2</v>
      </c>
      <c r="R5" t="s">
        <v>21</v>
      </c>
      <c r="U5" t="s">
        <v>1</v>
      </c>
      <c r="V5" t="s">
        <v>2</v>
      </c>
      <c r="W5" t="s">
        <v>21</v>
      </c>
    </row>
    <row r="6" spans="1:24" x14ac:dyDescent="0.2">
      <c r="A6">
        <v>9.4650999999999999E-2</v>
      </c>
      <c r="C6">
        <f>(2/(A6 + B7)) * ((0.455/B7) - (0.08/A6))</f>
        <v>10.032046818127405</v>
      </c>
      <c r="D6">
        <f>(2/(A6+B7))*((0.4545/B7)-(0.0795/A6))</f>
        <v>10.050869351109874</v>
      </c>
      <c r="F6">
        <v>9.4669000000000003E-2</v>
      </c>
      <c r="H6">
        <f>(2/(F6 + G7)) * ((0.54/G7) - (0.08/F6))</f>
        <v>10.056626785343727</v>
      </c>
      <c r="I6">
        <f>(2/(F6 + G7)) * ((0.5395/G7) - (0.0795/F6))</f>
        <v>10.075757959045118</v>
      </c>
      <c r="K6">
        <v>9.6704999999999999E-2</v>
      </c>
      <c r="M6">
        <f>(2/(K6 + L7)) * ((0.63/L7) - (0.08/K6))</f>
        <v>10.048897385878302</v>
      </c>
      <c r="N6">
        <f>(2/(K6+L7))*((0.6295/L7)-(0.0795/K6))</f>
        <v>10.067205490301527</v>
      </c>
      <c r="P6">
        <v>9.7712999999999994E-2</v>
      </c>
      <c r="R6">
        <f>(2/(P6+Q7))*((0.27/Q7)-(0.08/P6))</f>
        <v>10.332002536883326</v>
      </c>
      <c r="S6">
        <f>(2/(P6+Q7))*((0.2695/Q7)-(0.0795/P6))</f>
        <v>10.343955134356923</v>
      </c>
      <c r="U6">
        <v>0.100465</v>
      </c>
      <c r="W6">
        <f>(2/(U6+V7))*((0.74/V7)-(0.08/U6))</f>
        <v>10.041135395106576</v>
      </c>
      <c r="X6">
        <f>(2/(U6+V7))*((0.7395/V7)-(0.0795/U6))</f>
        <v>10.05795455237498</v>
      </c>
    </row>
    <row r="7" spans="1:24" x14ac:dyDescent="0.2">
      <c r="B7">
        <v>0.19708999999999999</v>
      </c>
      <c r="D7">
        <f>(2/(A6 + B7)) * ((0.4555/B7) - (0.0805/A6))</f>
        <v>10.013224285144938</v>
      </c>
      <c r="G7">
        <v>0.221692</v>
      </c>
      <c r="I7">
        <f>(2/(F6 + G7)) * ((0.5405/G7) - (0.0805/F6))</f>
        <v>10.03749561164233</v>
      </c>
      <c r="L7">
        <v>0.24676699999999999</v>
      </c>
      <c r="N7">
        <f>(2/(K6 + L7)) * ((0.6305/L7) - (0.0805/K6))</f>
        <v>10.030589281455075</v>
      </c>
      <c r="Q7">
        <v>0.13395899999999999</v>
      </c>
      <c r="S7">
        <f>(2/(P6 + Q7)) * ((0.2705/Q7) - (0.0805/P6))</f>
        <v>10.320049939409726</v>
      </c>
      <c r="V7">
        <v>0.27564699999999998</v>
      </c>
      <c r="X7">
        <f>(2/(U6 + V7)) * ((0.7405/V7) - (0.0805/U6))</f>
        <v>10.024316237838175</v>
      </c>
    </row>
    <row r="8" spans="1:24" x14ac:dyDescent="0.2">
      <c r="A8">
        <v>9.5536999999999997E-2</v>
      </c>
      <c r="C8">
        <f>(2/(A8 + B9)) * ((0.455/B9) - (0.08/A8))</f>
        <v>9.9997115166078281</v>
      </c>
      <c r="F8">
        <v>9.8823999999999995E-2</v>
      </c>
      <c r="H8">
        <f t="shared" ref="H8:H24" si="0">(2/(F8 + G9)) * ((0.54/G9) - (0.08/F8))</f>
        <v>10.032041194011921</v>
      </c>
      <c r="K8">
        <v>0.100582</v>
      </c>
      <c r="M8">
        <f t="shared" ref="M8:M24" si="1">(2/(K8 + L9)) * ((0.63/L9) - (0.08/K8))</f>
        <v>10.064209278184428</v>
      </c>
      <c r="P8">
        <v>9.2432E-2</v>
      </c>
      <c r="R8">
        <f t="shared" ref="R8:R24" si="2">(2/(P8+Q9))*((0.27/Q9)-(0.08/P8))</f>
        <v>10.333926099711672</v>
      </c>
      <c r="U8">
        <v>9.9747000000000002E-2</v>
      </c>
      <c r="W8">
        <f t="shared" ref="W8:W24" si="3">(2/(U8+V9))*((0.74/V9)-(0.08/U8))</f>
        <v>10.06201907530107</v>
      </c>
    </row>
    <row r="9" spans="1:24" x14ac:dyDescent="0.2">
      <c r="B9">
        <v>0.197577</v>
      </c>
      <c r="G9">
        <v>0.222857</v>
      </c>
      <c r="L9">
        <v>0.24740200000000001</v>
      </c>
      <c r="Q9">
        <v>0.132989</v>
      </c>
      <c r="V9">
        <v>0.27523799999999998</v>
      </c>
    </row>
    <row r="10" spans="1:24" x14ac:dyDescent="0.2">
      <c r="A10">
        <v>9.8991999999999997E-2</v>
      </c>
      <c r="C10">
        <f>(2/(A10 + B11)) * ((0.455/B11) - (0.08/A10))</f>
        <v>10.039875480492842</v>
      </c>
      <c r="F10">
        <v>9.9255999999999997E-2</v>
      </c>
      <c r="H10">
        <f t="shared" si="0"/>
        <v>10.018487863570284</v>
      </c>
      <c r="K10">
        <v>9.2022000000000007E-2</v>
      </c>
      <c r="M10">
        <f t="shared" si="1"/>
        <v>10.033862412351956</v>
      </c>
      <c r="P10">
        <v>9.9314E-2</v>
      </c>
      <c r="R10">
        <f t="shared" si="2"/>
        <v>10.333923230380444</v>
      </c>
      <c r="U10">
        <v>9.5566999999999999E-2</v>
      </c>
      <c r="W10">
        <f t="shared" si="3"/>
        <v>10.042970406485617</v>
      </c>
    </row>
    <row r="11" spans="1:24" x14ac:dyDescent="0.2">
      <c r="B11">
        <v>0.197937</v>
      </c>
      <c r="G11">
        <v>0.22308</v>
      </c>
      <c r="L11">
        <v>0.245727</v>
      </c>
      <c r="Q11">
        <v>0.13419200000000001</v>
      </c>
      <c r="V11">
        <v>0.27452799999999999</v>
      </c>
    </row>
    <row r="12" spans="1:24" x14ac:dyDescent="0.2">
      <c r="A12">
        <v>9.4627000000000003E-2</v>
      </c>
      <c r="C12">
        <f>(2/(A12 + B13)) * ((0.455/B13) - (0.08/A12))</f>
        <v>10.017192725280836</v>
      </c>
      <c r="F12">
        <v>9.9947999999999995E-2</v>
      </c>
      <c r="H12">
        <f t="shared" si="0"/>
        <v>10.036981458514072</v>
      </c>
      <c r="K12">
        <v>0.10008300000000001</v>
      </c>
      <c r="M12">
        <f>(2/(K12 + L13)) * ((0.63/L13) - (0.08/K12))</f>
        <v>10.079239742659382</v>
      </c>
      <c r="P12">
        <v>9.2969999999999997E-2</v>
      </c>
      <c r="R12">
        <f t="shared" si="2"/>
        <v>10.334673183713512</v>
      </c>
      <c r="U12">
        <v>0.10002</v>
      </c>
      <c r="W12">
        <f t="shared" si="3"/>
        <v>10.027414978386554</v>
      </c>
    </row>
    <row r="13" spans="1:24" x14ac:dyDescent="0.2">
      <c r="B13">
        <v>0.197214</v>
      </c>
      <c r="G13">
        <v>0.223025</v>
      </c>
      <c r="L13">
        <v>0.247137</v>
      </c>
      <c r="Q13">
        <v>0.13309399999999999</v>
      </c>
      <c r="V13">
        <v>0.27573300000000001</v>
      </c>
    </row>
    <row r="14" spans="1:24" x14ac:dyDescent="0.2">
      <c r="A14">
        <v>9.1489000000000001E-2</v>
      </c>
      <c r="C14">
        <f>(2/(A14 + B15)) * ((0.455/B15) - (0.08/A14))</f>
        <v>10.044239062924612</v>
      </c>
      <c r="F14">
        <v>9.8952999999999999E-2</v>
      </c>
      <c r="H14">
        <f t="shared" si="0"/>
        <v>10.012192628153233</v>
      </c>
      <c r="K14">
        <v>9.6414E-2</v>
      </c>
      <c r="M14">
        <f t="shared" si="1"/>
        <v>10.085791484069958</v>
      </c>
      <c r="P14">
        <v>9.3197000000000002E-2</v>
      </c>
      <c r="R14">
        <f t="shared" si="2"/>
        <v>10.334174149524507</v>
      </c>
      <c r="U14">
        <v>9.2524999999999996E-2</v>
      </c>
      <c r="W14">
        <f t="shared" si="3"/>
        <v>10.038041191613004</v>
      </c>
    </row>
    <row r="15" spans="1:24" x14ac:dyDescent="0.2">
      <c r="B15">
        <v>0.19619</v>
      </c>
      <c r="G15">
        <v>0.223084</v>
      </c>
      <c r="L15">
        <v>0.24628900000000001</v>
      </c>
      <c r="Q15">
        <v>0.13314200000000001</v>
      </c>
      <c r="V15">
        <v>0.27376499999999998</v>
      </c>
    </row>
    <row r="16" spans="1:24" x14ac:dyDescent="0.2">
      <c r="A16">
        <v>9.1579999999999995E-2</v>
      </c>
      <c r="C16" s="1">
        <v>10.03204682</v>
      </c>
      <c r="F16">
        <v>9.7942000000000001E-2</v>
      </c>
      <c r="H16">
        <f t="shared" si="0"/>
        <v>10.034098355292995</v>
      </c>
      <c r="K16">
        <v>0.10137599999999999</v>
      </c>
      <c r="M16">
        <f t="shared" si="1"/>
        <v>10.096913692246339</v>
      </c>
      <c r="P16">
        <v>9.5028000000000001E-2</v>
      </c>
      <c r="R16">
        <f t="shared" si="2"/>
        <v>10.320082859426627</v>
      </c>
      <c r="U16">
        <v>9.8353999999999997E-2</v>
      </c>
      <c r="W16">
        <f t="shared" si="3"/>
        <v>10.039992788601188</v>
      </c>
    </row>
    <row r="17" spans="1:24" x14ac:dyDescent="0.2">
      <c r="B17">
        <v>0.19644500000000001</v>
      </c>
      <c r="G17">
        <v>0.22265599999999999</v>
      </c>
      <c r="L17">
        <v>0.24717600000000001</v>
      </c>
      <c r="Q17">
        <v>0.13356899999999999</v>
      </c>
      <c r="V17">
        <v>0.27522200000000002</v>
      </c>
    </row>
    <row r="18" spans="1:24" x14ac:dyDescent="0.2">
      <c r="A18">
        <v>9.5168000000000003E-2</v>
      </c>
      <c r="C18" s="1">
        <v>10.03204682</v>
      </c>
      <c r="F18">
        <v>9.9972000000000005E-2</v>
      </c>
      <c r="H18">
        <f t="shared" si="0"/>
        <v>10.068844599351639</v>
      </c>
      <c r="K18">
        <v>9.9109000000000003E-2</v>
      </c>
      <c r="M18">
        <f t="shared" si="1"/>
        <v>10.072950495808936</v>
      </c>
      <c r="P18">
        <v>9.4026999999999999E-2</v>
      </c>
      <c r="R18">
        <f t="shared" si="2"/>
        <v>10.31670144668578</v>
      </c>
      <c r="U18">
        <v>9.4533000000000006E-2</v>
      </c>
      <c r="W18">
        <f t="shared" si="3"/>
        <v>10.038383040480573</v>
      </c>
    </row>
    <row r="19" spans="1:24" x14ac:dyDescent="0.2">
      <c r="B19">
        <v>0.19747500000000001</v>
      </c>
      <c r="G19">
        <v>0.22270599999999999</v>
      </c>
      <c r="L19">
        <v>0.24701600000000001</v>
      </c>
      <c r="Q19">
        <v>0.13340099999999999</v>
      </c>
      <c r="V19">
        <v>0.27431800000000001</v>
      </c>
    </row>
    <row r="20" spans="1:24" x14ac:dyDescent="0.2">
      <c r="A20">
        <v>9.9975999999999995E-2</v>
      </c>
      <c r="C20" s="1">
        <v>10.03204682</v>
      </c>
      <c r="F20">
        <v>9.9617999999999998E-2</v>
      </c>
      <c r="H20">
        <f t="shared" si="0"/>
        <v>10.055248335762286</v>
      </c>
      <c r="K20">
        <v>8.8706999999999994E-2</v>
      </c>
      <c r="M20">
        <f t="shared" si="1"/>
        <v>10.073159089210471</v>
      </c>
      <c r="P20">
        <v>9.9303000000000002E-2</v>
      </c>
      <c r="R20">
        <f t="shared" si="2"/>
        <v>10.319496969073056</v>
      </c>
      <c r="U20">
        <v>9.6888000000000002E-2</v>
      </c>
      <c r="W20">
        <f t="shared" si="3"/>
        <v>10.088570274651648</v>
      </c>
    </row>
    <row r="21" spans="1:24" x14ac:dyDescent="0.2">
      <c r="B21">
        <v>0.198356</v>
      </c>
      <c r="G21">
        <v>0.222777</v>
      </c>
      <c r="L21">
        <v>0.244283</v>
      </c>
      <c r="Q21">
        <v>0.134274</v>
      </c>
      <c r="V21">
        <v>0.27428000000000002</v>
      </c>
    </row>
    <row r="22" spans="1:24" x14ac:dyDescent="0.2">
      <c r="A22">
        <v>9.6097000000000002E-2</v>
      </c>
      <c r="C22" s="1">
        <v>10.03204682</v>
      </c>
      <c r="F22">
        <v>9.0929999999999997E-2</v>
      </c>
      <c r="H22">
        <f t="shared" si="0"/>
        <v>10.012002160361719</v>
      </c>
      <c r="K22">
        <v>9.2393000000000003E-2</v>
      </c>
      <c r="M22">
        <f t="shared" si="1"/>
        <v>10.075378723473772</v>
      </c>
      <c r="P22">
        <v>9.9940000000000001E-2</v>
      </c>
      <c r="R22">
        <f t="shared" si="2"/>
        <v>10.31380376934346</v>
      </c>
      <c r="U22">
        <v>9.5486000000000001E-2</v>
      </c>
      <c r="W22">
        <f t="shared" si="3"/>
        <v>10.058594804886557</v>
      </c>
    </row>
    <row r="23" spans="1:24" x14ac:dyDescent="0.2">
      <c r="B23">
        <v>0.197546</v>
      </c>
      <c r="G23">
        <v>0.221132</v>
      </c>
      <c r="L23">
        <v>0.24537900000000001</v>
      </c>
      <c r="Q23">
        <v>0.13439899999999999</v>
      </c>
      <c r="V23">
        <v>0.27431299999999997</v>
      </c>
    </row>
    <row r="24" spans="1:24" x14ac:dyDescent="0.2">
      <c r="A24">
        <v>9.5362000000000002E-2</v>
      </c>
      <c r="C24" s="1">
        <v>10.03204682</v>
      </c>
      <c r="F24">
        <v>9.4337000000000004E-2</v>
      </c>
      <c r="H24">
        <f t="shared" si="0"/>
        <v>9.9855882296671901</v>
      </c>
      <c r="K24">
        <v>9.9741999999999997E-2</v>
      </c>
      <c r="M24">
        <f t="shared" si="1"/>
        <v>10.105765022991358</v>
      </c>
      <c r="P24">
        <v>9.3709000000000001E-2</v>
      </c>
      <c r="R24">
        <f t="shared" si="2"/>
        <v>10.313779056990622</v>
      </c>
      <c r="U24">
        <v>9.1260999999999995E-2</v>
      </c>
      <c r="W24">
        <f t="shared" si="3"/>
        <v>10.067490760973623</v>
      </c>
    </row>
    <row r="25" spans="1:24" x14ac:dyDescent="0.2">
      <c r="B25">
        <v>0.19732</v>
      </c>
      <c r="G25">
        <v>0.22231400000000001</v>
      </c>
      <c r="L25">
        <v>0.24677199999999999</v>
      </c>
      <c r="Q25">
        <v>0.133356</v>
      </c>
      <c r="V25">
        <v>0.27302799999999999</v>
      </c>
    </row>
    <row r="26" spans="1:24" x14ac:dyDescent="0.2">
      <c r="C26" t="s">
        <v>22</v>
      </c>
      <c r="D26">
        <f>AVERAGE(C6,C8,C10,C12,C14,C16,C18,C20,C22,C24)</f>
        <v>10.029329970343353</v>
      </c>
      <c r="H26" t="s">
        <v>22</v>
      </c>
      <c r="I26">
        <f>AVERAGE(H6,H8,H10,H12,H14,H16,H18,H20,H22,H24)</f>
        <v>10.031211161002906</v>
      </c>
      <c r="M26" t="s">
        <v>22</v>
      </c>
      <c r="N26">
        <f>AVERAGE(M6,M8,M10,M12,M14,M16,M18,M20,M22,M24)</f>
        <v>10.073616732687491</v>
      </c>
      <c r="R26" t="s">
        <v>22</v>
      </c>
      <c r="S26">
        <f>AVERAGE(R6,R8,R10,R12,R14,R16,R18,R20,R22,R24)</f>
        <v>10.325256330173302</v>
      </c>
      <c r="W26" t="s">
        <v>22</v>
      </c>
      <c r="X26">
        <f>AVERAGE(W6,W8,W10,W12,W14,W16,W18,W20,W22,W24)</f>
        <v>10.05046127164864</v>
      </c>
    </row>
    <row r="27" spans="1:24" x14ac:dyDescent="0.2">
      <c r="C27" t="s">
        <v>23</v>
      </c>
      <c r="D27">
        <f>_xlfn.STDEV.S(C6,C8,C10,C12,C14,C16,C18,C20,C22,C24,D26)/SQRT(10)</f>
        <v>3.7447856647161845E-3</v>
      </c>
      <c r="H27" t="s">
        <v>23</v>
      </c>
      <c r="I27">
        <f>_xlfn.STDEV.S(H6,H8,H10,H12,H14,H16,H18,H20,H22,H24)/SQRT(10)</f>
        <v>7.9277018181930833E-3</v>
      </c>
      <c r="M27" t="s">
        <v>23</v>
      </c>
      <c r="N27">
        <f>_xlfn.STDEV.S(M6,M8,M10,M12,M14,M16,M18,M20,M22,M24)/SQRT(10)</f>
        <v>6.6997627813884459E-3</v>
      </c>
      <c r="R27" t="s">
        <v>23</v>
      </c>
      <c r="S27">
        <f>_xlfn.STDEV.S(R6,R8,R10,R12,R14,R16,R18,R20,R22,R24)/SQRT(10)</f>
        <v>2.9059441403360073E-3</v>
      </c>
      <c r="W27" t="s">
        <v>23</v>
      </c>
      <c r="X27">
        <f>_xlfn.STDEV.S(W6,W8,W10,W12,W14,W16,W18,W20,W22,W24)/SQRT(10)</f>
        <v>5.7984525383928632E-3</v>
      </c>
    </row>
    <row r="28" spans="1:24" x14ac:dyDescent="0.2">
      <c r="C28" t="s">
        <v>24</v>
      </c>
      <c r="D28">
        <f>(D6-D7)/2</f>
        <v>1.8822532982468054E-2</v>
      </c>
      <c r="H28" t="s">
        <v>24</v>
      </c>
      <c r="I28">
        <f>(I6 - I7)/2</f>
        <v>1.9131173701394388E-2</v>
      </c>
      <c r="M28" t="s">
        <v>24</v>
      </c>
      <c r="N28">
        <f>(N6-N7)/2</f>
        <v>1.8308104423225835E-2</v>
      </c>
      <c r="R28" t="s">
        <v>24</v>
      </c>
      <c r="S28">
        <f>(S6-S7)/2</f>
        <v>1.1952597473598559E-2</v>
      </c>
      <c r="W28" t="s">
        <v>24</v>
      </c>
      <c r="X28">
        <f>(X6-X7)/2</f>
        <v>1.6819157268402662E-2</v>
      </c>
    </row>
    <row r="31" spans="1:24" x14ac:dyDescent="0.2">
      <c r="A31" t="s">
        <v>14</v>
      </c>
      <c r="D31" t="s">
        <v>15</v>
      </c>
    </row>
    <row r="33" spans="1:26" x14ac:dyDescent="0.2">
      <c r="A33" t="s">
        <v>16</v>
      </c>
    </row>
    <row r="34" spans="1:26" x14ac:dyDescent="0.2">
      <c r="F34">
        <f>0.305/35</f>
        <v>8.7142857142857143E-3</v>
      </c>
      <c r="K34">
        <f>0.305/35</f>
        <v>8.7142857142857143E-3</v>
      </c>
      <c r="P34">
        <f>0.305/35</f>
        <v>8.7142857142857143E-3</v>
      </c>
      <c r="U34">
        <f>0.305/35</f>
        <v>8.7142857142857143E-3</v>
      </c>
      <c r="Z34">
        <f>0.305/35</f>
        <v>8.7142857142857143E-3</v>
      </c>
    </row>
    <row r="35" spans="1:26" x14ac:dyDescent="0.2">
      <c r="A35" t="s">
        <v>17</v>
      </c>
      <c r="F35" t="s">
        <v>17</v>
      </c>
      <c r="K35" t="s">
        <v>17</v>
      </c>
      <c r="P35" t="s">
        <v>17</v>
      </c>
      <c r="U35" t="s">
        <v>17</v>
      </c>
    </row>
    <row r="36" spans="1:26" x14ac:dyDescent="0.2">
      <c r="A36" t="s">
        <v>18</v>
      </c>
      <c r="F36" t="s">
        <v>18</v>
      </c>
      <c r="K36" t="s">
        <v>18</v>
      </c>
      <c r="P36" t="s">
        <v>18</v>
      </c>
      <c r="U36" t="s">
        <v>18</v>
      </c>
    </row>
    <row r="37" spans="1:26" x14ac:dyDescent="0.2">
      <c r="A37">
        <v>0.68</v>
      </c>
      <c r="B37">
        <f>A37^2</f>
        <v>0.46240000000000009</v>
      </c>
      <c r="C37">
        <f>F34*1</f>
        <v>8.7142857142857143E-3</v>
      </c>
      <c r="F37">
        <v>0.51</v>
      </c>
      <c r="G37">
        <f>F37^2</f>
        <v>0.2601</v>
      </c>
      <c r="H37">
        <f>K34*1</f>
        <v>8.7142857142857143E-3</v>
      </c>
      <c r="K37">
        <v>1.1499999999999999</v>
      </c>
      <c r="L37">
        <f>K37^2</f>
        <v>1.3224999999999998</v>
      </c>
      <c r="M37">
        <f>P34*1</f>
        <v>8.7142857142857143E-3</v>
      </c>
      <c r="P37">
        <v>0.83</v>
      </c>
      <c r="Q37">
        <f>P37^2</f>
        <v>0.68889999999999996</v>
      </c>
      <c r="R37">
        <f>U34*1</f>
        <v>8.7142857142857143E-3</v>
      </c>
      <c r="U37">
        <v>0.44</v>
      </c>
      <c r="V37">
        <f>U37^2</f>
        <v>0.19359999999999999</v>
      </c>
      <c r="W37">
        <f>Z34*1</f>
        <v>8.7142857142857143E-3</v>
      </c>
    </row>
    <row r="38" spans="1:26" x14ac:dyDescent="0.2">
      <c r="A38">
        <v>0.69</v>
      </c>
      <c r="B38">
        <f t="shared" ref="B38:B71" si="4">A38^2</f>
        <v>0.47609999999999991</v>
      </c>
      <c r="C38">
        <f>F34*2</f>
        <v>1.7428571428571429E-2</v>
      </c>
      <c r="F38">
        <v>0.52</v>
      </c>
      <c r="G38">
        <f t="shared" ref="G38:G71" si="5">F38^2</f>
        <v>0.27040000000000003</v>
      </c>
      <c r="H38">
        <f>K34*2</f>
        <v>1.7428571428571429E-2</v>
      </c>
      <c r="K38">
        <v>1.17</v>
      </c>
      <c r="L38">
        <f t="shared" ref="L38:L71" si="6">K38^2</f>
        <v>1.3688999999999998</v>
      </c>
      <c r="M38">
        <f>P34*2</f>
        <v>1.7428571428571429E-2</v>
      </c>
      <c r="P38">
        <v>0.84</v>
      </c>
      <c r="Q38">
        <f t="shared" ref="Q38:Q71" si="7">P38^2</f>
        <v>0.70559999999999989</v>
      </c>
      <c r="R38">
        <f>U34*2</f>
        <v>1.7428571428571429E-2</v>
      </c>
      <c r="U38">
        <v>0.45</v>
      </c>
      <c r="V38">
        <f t="shared" ref="V38:V71" si="8">U38^2</f>
        <v>0.20250000000000001</v>
      </c>
      <c r="W38">
        <f>Z34*2</f>
        <v>1.7428571428571429E-2</v>
      </c>
    </row>
    <row r="39" spans="1:26" x14ac:dyDescent="0.2">
      <c r="A39">
        <v>0.7</v>
      </c>
      <c r="B39">
        <f t="shared" si="4"/>
        <v>0.48999999999999994</v>
      </c>
      <c r="C39">
        <f>F34*3</f>
        <v>2.6142857142857141E-2</v>
      </c>
      <c r="F39">
        <v>0.53</v>
      </c>
      <c r="G39">
        <f t="shared" si="5"/>
        <v>0.28090000000000004</v>
      </c>
      <c r="H39">
        <f>K34*3</f>
        <v>2.6142857142857141E-2</v>
      </c>
      <c r="K39">
        <v>1.18</v>
      </c>
      <c r="L39">
        <f t="shared" si="6"/>
        <v>1.3923999999999999</v>
      </c>
      <c r="M39">
        <f>P34*3</f>
        <v>2.6142857142857141E-2</v>
      </c>
      <c r="P39">
        <v>0.85</v>
      </c>
      <c r="Q39">
        <f t="shared" si="7"/>
        <v>0.72249999999999992</v>
      </c>
      <c r="R39">
        <f>U34*3</f>
        <v>2.6142857142857141E-2</v>
      </c>
      <c r="U39">
        <v>0.46</v>
      </c>
      <c r="V39">
        <f t="shared" si="8"/>
        <v>0.21160000000000001</v>
      </c>
      <c r="W39">
        <f>Z34*3</f>
        <v>2.6142857142857141E-2</v>
      </c>
    </row>
    <row r="40" spans="1:26" x14ac:dyDescent="0.2">
      <c r="A40">
        <v>0.71</v>
      </c>
      <c r="B40">
        <f t="shared" si="4"/>
        <v>0.50409999999999999</v>
      </c>
      <c r="C40">
        <f>F34*4</f>
        <v>3.4857142857142857E-2</v>
      </c>
      <c r="F40">
        <v>0.54</v>
      </c>
      <c r="G40">
        <f t="shared" si="5"/>
        <v>0.29160000000000003</v>
      </c>
      <c r="H40">
        <f>K34*4</f>
        <v>3.4857142857142857E-2</v>
      </c>
      <c r="K40">
        <v>1.19</v>
      </c>
      <c r="L40">
        <f t="shared" si="6"/>
        <v>1.4160999999999999</v>
      </c>
      <c r="M40">
        <f>P34*4</f>
        <v>3.4857142857142857E-2</v>
      </c>
      <c r="P40">
        <v>0.86</v>
      </c>
      <c r="Q40">
        <f t="shared" si="7"/>
        <v>0.73959999999999992</v>
      </c>
      <c r="R40">
        <f>U34*4</f>
        <v>3.4857142857142857E-2</v>
      </c>
      <c r="U40">
        <v>0.47</v>
      </c>
      <c r="V40">
        <f t="shared" si="8"/>
        <v>0.22089999999999999</v>
      </c>
      <c r="W40">
        <f>Z34*4</f>
        <v>3.4857142857142857E-2</v>
      </c>
    </row>
    <row r="41" spans="1:26" x14ac:dyDescent="0.2">
      <c r="A41">
        <v>0.72</v>
      </c>
      <c r="B41">
        <f t="shared" si="4"/>
        <v>0.51839999999999997</v>
      </c>
      <c r="C41">
        <f>F34*5</f>
        <v>4.3571428571428573E-2</v>
      </c>
      <c r="F41">
        <v>0.55000000000000004</v>
      </c>
      <c r="G41">
        <f t="shared" si="5"/>
        <v>0.30250000000000005</v>
      </c>
      <c r="H41">
        <f>K34*5</f>
        <v>4.3571428571428573E-2</v>
      </c>
      <c r="K41">
        <v>1.2</v>
      </c>
      <c r="L41">
        <f t="shared" si="6"/>
        <v>1.44</v>
      </c>
      <c r="M41">
        <f>P34*5</f>
        <v>4.3571428571428573E-2</v>
      </c>
      <c r="P41">
        <v>0.86</v>
      </c>
      <c r="Q41">
        <f t="shared" si="7"/>
        <v>0.73959999999999992</v>
      </c>
      <c r="R41">
        <f>U34*5</f>
        <v>4.3571428571428573E-2</v>
      </c>
      <c r="U41">
        <v>0.48</v>
      </c>
      <c r="V41">
        <f t="shared" si="8"/>
        <v>0.23039999999999999</v>
      </c>
      <c r="W41">
        <f>Z34*5</f>
        <v>4.3571428571428573E-2</v>
      </c>
    </row>
    <row r="42" spans="1:26" x14ac:dyDescent="0.2">
      <c r="A42">
        <v>0.73</v>
      </c>
      <c r="B42">
        <f t="shared" si="4"/>
        <v>0.53289999999999993</v>
      </c>
      <c r="C42">
        <f>F34*6</f>
        <v>5.2285714285714283E-2</v>
      </c>
      <c r="F42">
        <v>0.55000000000000004</v>
      </c>
      <c r="G42">
        <f t="shared" si="5"/>
        <v>0.30250000000000005</v>
      </c>
      <c r="H42">
        <f>K34*6</f>
        <v>5.2285714285714283E-2</v>
      </c>
      <c r="K42">
        <v>1.2</v>
      </c>
      <c r="L42">
        <f t="shared" si="6"/>
        <v>1.44</v>
      </c>
      <c r="M42">
        <f>P34*6</f>
        <v>5.2285714285714283E-2</v>
      </c>
      <c r="P42">
        <v>0.87</v>
      </c>
      <c r="Q42">
        <f t="shared" si="7"/>
        <v>0.75690000000000002</v>
      </c>
      <c r="R42">
        <f>U34*6</f>
        <v>5.2285714285714283E-2</v>
      </c>
      <c r="U42">
        <v>0.49</v>
      </c>
      <c r="V42">
        <f t="shared" si="8"/>
        <v>0.24009999999999998</v>
      </c>
      <c r="W42">
        <f>Z34*6</f>
        <v>5.2285714285714283E-2</v>
      </c>
    </row>
    <row r="43" spans="1:26" x14ac:dyDescent="0.2">
      <c r="A43">
        <v>0.73</v>
      </c>
      <c r="B43">
        <f t="shared" si="4"/>
        <v>0.53289999999999993</v>
      </c>
      <c r="C43">
        <f>F34*7</f>
        <v>6.0999999999999999E-2</v>
      </c>
      <c r="F43">
        <v>0.56000000000000005</v>
      </c>
      <c r="G43">
        <f t="shared" si="5"/>
        <v>0.31360000000000005</v>
      </c>
      <c r="H43">
        <f>K34*7</f>
        <v>6.0999999999999999E-2</v>
      </c>
      <c r="K43">
        <v>1.21</v>
      </c>
      <c r="L43">
        <f t="shared" si="6"/>
        <v>1.4641</v>
      </c>
      <c r="M43">
        <f>P34*7</f>
        <v>6.0999999999999999E-2</v>
      </c>
      <c r="P43">
        <v>0.88</v>
      </c>
      <c r="Q43">
        <f t="shared" si="7"/>
        <v>0.77439999999999998</v>
      </c>
      <c r="R43">
        <f>U34*7</f>
        <v>6.0999999999999999E-2</v>
      </c>
      <c r="U43">
        <v>0.49</v>
      </c>
      <c r="V43">
        <f t="shared" si="8"/>
        <v>0.24009999999999998</v>
      </c>
      <c r="W43">
        <f>Z34*7</f>
        <v>6.0999999999999999E-2</v>
      </c>
    </row>
    <row r="44" spans="1:26" x14ac:dyDescent="0.2">
      <c r="A44">
        <v>0.74</v>
      </c>
      <c r="B44">
        <f t="shared" si="4"/>
        <v>0.54759999999999998</v>
      </c>
      <c r="C44">
        <f>F34*8</f>
        <v>6.9714285714285715E-2</v>
      </c>
      <c r="F44">
        <v>0.56999999999999995</v>
      </c>
      <c r="G44">
        <f t="shared" si="5"/>
        <v>0.32489999999999997</v>
      </c>
      <c r="H44">
        <f>K34*8</f>
        <v>6.9714285714285715E-2</v>
      </c>
      <c r="K44">
        <v>1.22</v>
      </c>
      <c r="L44">
        <f t="shared" si="6"/>
        <v>1.4883999999999999</v>
      </c>
      <c r="M44">
        <f>P34*8</f>
        <v>6.9714285714285715E-2</v>
      </c>
      <c r="P44">
        <v>0.89</v>
      </c>
      <c r="Q44">
        <f t="shared" si="7"/>
        <v>0.79210000000000003</v>
      </c>
      <c r="R44">
        <f>U34*8</f>
        <v>6.9714285714285715E-2</v>
      </c>
      <c r="U44">
        <v>0.5</v>
      </c>
      <c r="V44">
        <f t="shared" si="8"/>
        <v>0.25</v>
      </c>
      <c r="W44">
        <f>Z34*8</f>
        <v>6.9714285714285715E-2</v>
      </c>
    </row>
    <row r="45" spans="1:26" x14ac:dyDescent="0.2">
      <c r="A45">
        <v>0.75</v>
      </c>
      <c r="B45">
        <f t="shared" si="4"/>
        <v>0.5625</v>
      </c>
      <c r="C45">
        <f>F34*9</f>
        <v>7.8428571428571431E-2</v>
      </c>
      <c r="F45">
        <v>0.57999999999999996</v>
      </c>
      <c r="G45">
        <f t="shared" si="5"/>
        <v>0.33639999999999998</v>
      </c>
      <c r="H45">
        <f>K34*9</f>
        <v>7.8428571428571431E-2</v>
      </c>
      <c r="K45">
        <v>1.22</v>
      </c>
      <c r="L45">
        <f t="shared" si="6"/>
        <v>1.4883999999999999</v>
      </c>
      <c r="M45">
        <f>P34*9</f>
        <v>7.8428571428571431E-2</v>
      </c>
      <c r="P45">
        <v>0.89</v>
      </c>
      <c r="Q45">
        <f t="shared" si="7"/>
        <v>0.79210000000000003</v>
      </c>
      <c r="R45">
        <f>U34*9</f>
        <v>7.8428571428571431E-2</v>
      </c>
      <c r="U45">
        <v>0.51</v>
      </c>
      <c r="V45">
        <f t="shared" si="8"/>
        <v>0.2601</v>
      </c>
      <c r="W45">
        <f>Z34*9</f>
        <v>7.8428571428571431E-2</v>
      </c>
    </row>
    <row r="46" spans="1:26" x14ac:dyDescent="0.2">
      <c r="A46">
        <v>0.75</v>
      </c>
      <c r="B46">
        <f t="shared" si="4"/>
        <v>0.5625</v>
      </c>
      <c r="C46">
        <f>F34*10</f>
        <v>8.7142857142857147E-2</v>
      </c>
      <c r="F46">
        <v>0.57999999999999996</v>
      </c>
      <c r="G46">
        <f t="shared" si="5"/>
        <v>0.33639999999999998</v>
      </c>
      <c r="H46">
        <f>K34*10</f>
        <v>8.7142857142857147E-2</v>
      </c>
      <c r="K46">
        <v>1.23</v>
      </c>
      <c r="L46">
        <f t="shared" si="6"/>
        <v>1.5128999999999999</v>
      </c>
      <c r="M46">
        <f>P34*10</f>
        <v>8.7142857142857147E-2</v>
      </c>
      <c r="P46">
        <v>0.9</v>
      </c>
      <c r="Q46">
        <f t="shared" si="7"/>
        <v>0.81</v>
      </c>
      <c r="R46">
        <f>U34*10</f>
        <v>8.7142857142857147E-2</v>
      </c>
      <c r="U46">
        <v>0.51</v>
      </c>
      <c r="V46">
        <f t="shared" si="8"/>
        <v>0.2601</v>
      </c>
      <c r="W46">
        <f>Z34*10</f>
        <v>8.7142857142857147E-2</v>
      </c>
    </row>
    <row r="47" spans="1:26" x14ac:dyDescent="0.2">
      <c r="A47">
        <v>0.76</v>
      </c>
      <c r="B47">
        <f t="shared" si="4"/>
        <v>0.5776</v>
      </c>
      <c r="C47">
        <f>F34 * 11</f>
        <v>9.5857142857142863E-2</v>
      </c>
      <c r="F47">
        <v>0.59</v>
      </c>
      <c r="G47">
        <f t="shared" si="5"/>
        <v>0.34809999999999997</v>
      </c>
      <c r="H47">
        <f>K34 * 11</f>
        <v>9.5857142857142863E-2</v>
      </c>
      <c r="K47">
        <v>1.24</v>
      </c>
      <c r="L47">
        <f t="shared" si="6"/>
        <v>1.5376000000000001</v>
      </c>
      <c r="M47">
        <f>P34 * 11</f>
        <v>9.5857142857142863E-2</v>
      </c>
      <c r="P47">
        <v>0.9</v>
      </c>
      <c r="Q47">
        <f t="shared" si="7"/>
        <v>0.81</v>
      </c>
      <c r="R47">
        <f>U34 * 11</f>
        <v>9.5857142857142863E-2</v>
      </c>
      <c r="U47">
        <v>0.52</v>
      </c>
      <c r="V47">
        <f t="shared" si="8"/>
        <v>0.27040000000000003</v>
      </c>
      <c r="W47">
        <f>Z34 * 11</f>
        <v>9.5857142857142863E-2</v>
      </c>
    </row>
    <row r="48" spans="1:26" x14ac:dyDescent="0.2">
      <c r="A48">
        <v>0.76</v>
      </c>
      <c r="B48">
        <f t="shared" si="4"/>
        <v>0.5776</v>
      </c>
      <c r="C48">
        <f>F34*12</f>
        <v>0.10457142857142857</v>
      </c>
      <c r="F48">
        <v>0.59</v>
      </c>
      <c r="G48">
        <f t="shared" si="5"/>
        <v>0.34809999999999997</v>
      </c>
      <c r="H48">
        <f>K34*12</f>
        <v>0.10457142857142857</v>
      </c>
      <c r="K48">
        <v>1.24</v>
      </c>
      <c r="L48">
        <f t="shared" si="6"/>
        <v>1.5376000000000001</v>
      </c>
      <c r="M48">
        <f>P34*12</f>
        <v>0.10457142857142857</v>
      </c>
      <c r="P48">
        <v>0.91</v>
      </c>
      <c r="Q48">
        <f t="shared" si="7"/>
        <v>0.82810000000000006</v>
      </c>
      <c r="R48">
        <f>U34*12</f>
        <v>0.10457142857142857</v>
      </c>
      <c r="U48">
        <v>0.53</v>
      </c>
      <c r="V48">
        <f t="shared" si="8"/>
        <v>0.28090000000000004</v>
      </c>
      <c r="W48">
        <f>Z34*12</f>
        <v>0.10457142857142857</v>
      </c>
    </row>
    <row r="49" spans="1:23" x14ac:dyDescent="0.2">
      <c r="A49">
        <v>0.77</v>
      </c>
      <c r="B49">
        <f t="shared" si="4"/>
        <v>0.59289999999999998</v>
      </c>
      <c r="C49">
        <f>F34*13</f>
        <v>0.11328571428571428</v>
      </c>
      <c r="F49">
        <v>0.6</v>
      </c>
      <c r="G49">
        <f t="shared" si="5"/>
        <v>0.36</v>
      </c>
      <c r="H49">
        <f>K34*13</f>
        <v>0.11328571428571428</v>
      </c>
      <c r="K49">
        <v>1.25</v>
      </c>
      <c r="L49">
        <f t="shared" si="6"/>
        <v>1.5625</v>
      </c>
      <c r="M49">
        <f>P34*13</f>
        <v>0.11328571428571428</v>
      </c>
      <c r="P49">
        <v>0.92</v>
      </c>
      <c r="Q49">
        <f t="shared" si="7"/>
        <v>0.84640000000000004</v>
      </c>
      <c r="R49">
        <f>U34*13</f>
        <v>0.11328571428571428</v>
      </c>
      <c r="U49">
        <v>0.53</v>
      </c>
      <c r="V49">
        <f t="shared" si="8"/>
        <v>0.28090000000000004</v>
      </c>
      <c r="W49">
        <f>Z34*13</f>
        <v>0.11328571428571428</v>
      </c>
    </row>
    <row r="50" spans="1:23" x14ac:dyDescent="0.2">
      <c r="A50">
        <v>0.77</v>
      </c>
      <c r="B50">
        <f t="shared" si="4"/>
        <v>0.59289999999999998</v>
      </c>
      <c r="C50">
        <f>F34*14</f>
        <v>0.122</v>
      </c>
      <c r="F50">
        <v>0.6</v>
      </c>
      <c r="G50">
        <f t="shared" si="5"/>
        <v>0.36</v>
      </c>
      <c r="H50">
        <f>K34*14</f>
        <v>0.122</v>
      </c>
      <c r="K50">
        <v>1.25</v>
      </c>
      <c r="L50">
        <f t="shared" si="6"/>
        <v>1.5625</v>
      </c>
      <c r="M50">
        <f>P34*14</f>
        <v>0.122</v>
      </c>
      <c r="P50">
        <v>0.92</v>
      </c>
      <c r="Q50">
        <f t="shared" si="7"/>
        <v>0.84640000000000004</v>
      </c>
      <c r="R50">
        <f>U34*14</f>
        <v>0.122</v>
      </c>
      <c r="U50">
        <v>0.54</v>
      </c>
      <c r="V50">
        <f t="shared" si="8"/>
        <v>0.29160000000000003</v>
      </c>
      <c r="W50">
        <f>Z34*14</f>
        <v>0.122</v>
      </c>
    </row>
    <row r="51" spans="1:23" x14ac:dyDescent="0.2">
      <c r="A51">
        <v>0.78</v>
      </c>
      <c r="B51">
        <f t="shared" si="4"/>
        <v>0.60840000000000005</v>
      </c>
      <c r="C51">
        <f>F34*15</f>
        <v>0.13071428571428573</v>
      </c>
      <c r="F51">
        <v>0.61</v>
      </c>
      <c r="G51">
        <f t="shared" si="5"/>
        <v>0.37209999999999999</v>
      </c>
      <c r="H51">
        <f>K34*15</f>
        <v>0.13071428571428573</v>
      </c>
      <c r="K51">
        <v>1.26</v>
      </c>
      <c r="L51">
        <f t="shared" si="6"/>
        <v>1.5876000000000001</v>
      </c>
      <c r="M51">
        <f>P34*15</f>
        <v>0.13071428571428573</v>
      </c>
      <c r="P51">
        <v>0.93</v>
      </c>
      <c r="Q51">
        <f t="shared" si="7"/>
        <v>0.86490000000000011</v>
      </c>
      <c r="R51">
        <f>U34*15</f>
        <v>0.13071428571428573</v>
      </c>
      <c r="U51">
        <v>0.54</v>
      </c>
      <c r="V51">
        <f t="shared" si="8"/>
        <v>0.29160000000000003</v>
      </c>
      <c r="W51">
        <f>Z34*15</f>
        <v>0.13071428571428573</v>
      </c>
    </row>
    <row r="52" spans="1:23" x14ac:dyDescent="0.2">
      <c r="A52">
        <v>0.78</v>
      </c>
      <c r="B52">
        <f t="shared" si="4"/>
        <v>0.60840000000000005</v>
      </c>
      <c r="C52">
        <f>F34*16</f>
        <v>0.13942857142857143</v>
      </c>
      <c r="F52">
        <v>0.61</v>
      </c>
      <c r="G52">
        <f t="shared" si="5"/>
        <v>0.37209999999999999</v>
      </c>
      <c r="H52">
        <f>K34*16</f>
        <v>0.13942857142857143</v>
      </c>
      <c r="K52">
        <v>1.26</v>
      </c>
      <c r="L52">
        <f t="shared" si="6"/>
        <v>1.5876000000000001</v>
      </c>
      <c r="M52">
        <f>P34*16</f>
        <v>0.13942857142857143</v>
      </c>
      <c r="P52">
        <v>0.93</v>
      </c>
      <c r="Q52">
        <f t="shared" si="7"/>
        <v>0.86490000000000011</v>
      </c>
      <c r="R52">
        <f>U34*16</f>
        <v>0.13942857142857143</v>
      </c>
      <c r="U52">
        <v>0.55000000000000004</v>
      </c>
      <c r="V52">
        <f t="shared" si="8"/>
        <v>0.30250000000000005</v>
      </c>
      <c r="W52">
        <f>Z34*16</f>
        <v>0.13942857142857143</v>
      </c>
    </row>
    <row r="53" spans="1:23" x14ac:dyDescent="0.2">
      <c r="A53">
        <v>0.79</v>
      </c>
      <c r="B53">
        <f t="shared" si="4"/>
        <v>0.6241000000000001</v>
      </c>
      <c r="C53">
        <f>F34*17</f>
        <v>0.14814285714285713</v>
      </c>
      <c r="F53">
        <v>0.62</v>
      </c>
      <c r="G53">
        <f t="shared" si="5"/>
        <v>0.38440000000000002</v>
      </c>
      <c r="H53">
        <f>K34*17</f>
        <v>0.14814285714285713</v>
      </c>
      <c r="K53">
        <v>1.27</v>
      </c>
      <c r="L53">
        <f t="shared" si="6"/>
        <v>1.6129</v>
      </c>
      <c r="M53">
        <f>P34*17</f>
        <v>0.14814285714285713</v>
      </c>
      <c r="P53">
        <v>0.94</v>
      </c>
      <c r="Q53">
        <f t="shared" si="7"/>
        <v>0.88359999999999994</v>
      </c>
      <c r="R53">
        <f>U34*17</f>
        <v>0.14814285714285713</v>
      </c>
      <c r="U53">
        <v>0.55000000000000004</v>
      </c>
      <c r="V53">
        <f t="shared" si="8"/>
        <v>0.30250000000000005</v>
      </c>
      <c r="W53">
        <f>Z34*17</f>
        <v>0.14814285714285713</v>
      </c>
    </row>
    <row r="54" spans="1:23" x14ac:dyDescent="0.2">
      <c r="A54">
        <v>0.79</v>
      </c>
      <c r="B54">
        <f t="shared" si="4"/>
        <v>0.6241000000000001</v>
      </c>
      <c r="C54">
        <f>F34*18</f>
        <v>0.15685714285714286</v>
      </c>
      <c r="F54">
        <v>0.62</v>
      </c>
      <c r="G54">
        <f t="shared" si="5"/>
        <v>0.38440000000000002</v>
      </c>
      <c r="H54">
        <f>K34*18</f>
        <v>0.15685714285714286</v>
      </c>
      <c r="K54">
        <v>1.27</v>
      </c>
      <c r="L54">
        <f t="shared" si="6"/>
        <v>1.6129</v>
      </c>
      <c r="M54">
        <f>P34*18</f>
        <v>0.15685714285714286</v>
      </c>
      <c r="P54">
        <v>0.94</v>
      </c>
      <c r="Q54">
        <f t="shared" si="7"/>
        <v>0.88359999999999994</v>
      </c>
      <c r="R54">
        <f>U34*18</f>
        <v>0.15685714285714286</v>
      </c>
      <c r="U54">
        <v>0.56000000000000005</v>
      </c>
      <c r="V54">
        <f t="shared" si="8"/>
        <v>0.31360000000000005</v>
      </c>
      <c r="W54">
        <f>Z34*18</f>
        <v>0.15685714285714286</v>
      </c>
    </row>
    <row r="55" spans="1:23" x14ac:dyDescent="0.2">
      <c r="A55">
        <v>0.8</v>
      </c>
      <c r="B55">
        <f t="shared" si="4"/>
        <v>0.64000000000000012</v>
      </c>
      <c r="C55">
        <f>F34*19</f>
        <v>0.16557142857142856</v>
      </c>
      <c r="F55">
        <v>0.63</v>
      </c>
      <c r="G55">
        <f t="shared" si="5"/>
        <v>0.39690000000000003</v>
      </c>
      <c r="H55">
        <f>K34*19</f>
        <v>0.16557142857142856</v>
      </c>
      <c r="K55">
        <v>1.28</v>
      </c>
      <c r="L55">
        <f t="shared" si="6"/>
        <v>1.6384000000000001</v>
      </c>
      <c r="M55">
        <f>P34*19</f>
        <v>0.16557142857142856</v>
      </c>
      <c r="P55">
        <v>0.95</v>
      </c>
      <c r="Q55">
        <f t="shared" si="7"/>
        <v>0.90249999999999997</v>
      </c>
      <c r="R55">
        <f>U34*19</f>
        <v>0.16557142857142856</v>
      </c>
      <c r="U55">
        <v>0.56000000000000005</v>
      </c>
      <c r="V55">
        <f t="shared" si="8"/>
        <v>0.31360000000000005</v>
      </c>
      <c r="W55">
        <f>Z34*19</f>
        <v>0.16557142857142856</v>
      </c>
    </row>
    <row r="56" spans="1:23" x14ac:dyDescent="0.2">
      <c r="A56">
        <v>0.8</v>
      </c>
      <c r="B56">
        <f t="shared" si="4"/>
        <v>0.64000000000000012</v>
      </c>
      <c r="C56">
        <f>F34*20</f>
        <v>0.17428571428571429</v>
      </c>
      <c r="F56">
        <v>0.63</v>
      </c>
      <c r="G56">
        <f t="shared" si="5"/>
        <v>0.39690000000000003</v>
      </c>
      <c r="H56">
        <f>K34*20</f>
        <v>0.17428571428571429</v>
      </c>
      <c r="K56">
        <v>1.28</v>
      </c>
      <c r="L56">
        <f t="shared" si="6"/>
        <v>1.6384000000000001</v>
      </c>
      <c r="M56">
        <f>P34*20</f>
        <v>0.17428571428571429</v>
      </c>
      <c r="P56">
        <v>0.95</v>
      </c>
      <c r="Q56">
        <f t="shared" si="7"/>
        <v>0.90249999999999997</v>
      </c>
      <c r="R56">
        <f>U34*20</f>
        <v>0.17428571428571429</v>
      </c>
      <c r="U56">
        <v>0.56999999999999995</v>
      </c>
      <c r="V56">
        <f t="shared" si="8"/>
        <v>0.32489999999999997</v>
      </c>
      <c r="W56">
        <f>Z34*20</f>
        <v>0.17428571428571429</v>
      </c>
    </row>
    <row r="57" spans="1:23" x14ac:dyDescent="0.2">
      <c r="A57">
        <v>0.81</v>
      </c>
      <c r="B57">
        <f t="shared" si="4"/>
        <v>0.65610000000000013</v>
      </c>
      <c r="C57">
        <f>F34*21</f>
        <v>0.183</v>
      </c>
      <c r="F57">
        <v>0.64</v>
      </c>
      <c r="G57">
        <f t="shared" si="5"/>
        <v>0.40960000000000002</v>
      </c>
      <c r="H57">
        <f>K34*21</f>
        <v>0.183</v>
      </c>
      <c r="K57">
        <v>1.29</v>
      </c>
      <c r="L57">
        <f t="shared" si="6"/>
        <v>1.6641000000000001</v>
      </c>
      <c r="M57">
        <f>P34*21</f>
        <v>0.183</v>
      </c>
      <c r="P57">
        <v>0.95</v>
      </c>
      <c r="Q57">
        <f t="shared" si="7"/>
        <v>0.90249999999999997</v>
      </c>
      <c r="R57">
        <f>U34*21</f>
        <v>0.183</v>
      </c>
      <c r="U57">
        <v>0.56999999999999995</v>
      </c>
      <c r="V57">
        <f t="shared" si="8"/>
        <v>0.32489999999999997</v>
      </c>
      <c r="W57">
        <f>Z34*21</f>
        <v>0.183</v>
      </c>
    </row>
    <row r="58" spans="1:23" x14ac:dyDescent="0.2">
      <c r="A58">
        <v>0.81</v>
      </c>
      <c r="B58">
        <f t="shared" si="4"/>
        <v>0.65610000000000013</v>
      </c>
      <c r="C58">
        <f>F34*22</f>
        <v>0.19171428571428573</v>
      </c>
      <c r="F58">
        <v>0.64</v>
      </c>
      <c r="G58">
        <f t="shared" si="5"/>
        <v>0.40960000000000002</v>
      </c>
      <c r="H58">
        <f>K34*22</f>
        <v>0.19171428571428573</v>
      </c>
      <c r="K58">
        <v>1.29</v>
      </c>
      <c r="L58">
        <f t="shared" si="6"/>
        <v>1.6641000000000001</v>
      </c>
      <c r="M58">
        <f>P34*22</f>
        <v>0.19171428571428573</v>
      </c>
      <c r="P58">
        <v>0.96</v>
      </c>
      <c r="Q58">
        <f t="shared" si="7"/>
        <v>0.92159999999999997</v>
      </c>
      <c r="R58">
        <f>U34*22</f>
        <v>0.19171428571428573</v>
      </c>
      <c r="U58">
        <v>0.56999999999999995</v>
      </c>
      <c r="V58">
        <f t="shared" si="8"/>
        <v>0.32489999999999997</v>
      </c>
      <c r="W58">
        <f>Z34*22</f>
        <v>0.19171428571428573</v>
      </c>
    </row>
    <row r="59" spans="1:23" x14ac:dyDescent="0.2">
      <c r="A59">
        <v>0.81</v>
      </c>
      <c r="B59">
        <f t="shared" si="4"/>
        <v>0.65610000000000013</v>
      </c>
      <c r="C59">
        <f>F34*23</f>
        <v>0.20042857142857143</v>
      </c>
      <c r="F59">
        <v>0.65</v>
      </c>
      <c r="G59">
        <f t="shared" si="5"/>
        <v>0.42250000000000004</v>
      </c>
      <c r="H59">
        <f>K34*23</f>
        <v>0.20042857142857143</v>
      </c>
      <c r="K59">
        <v>1.3</v>
      </c>
      <c r="L59">
        <f t="shared" si="6"/>
        <v>1.6900000000000002</v>
      </c>
      <c r="M59">
        <f>P34*23</f>
        <v>0.20042857142857143</v>
      </c>
      <c r="P59">
        <v>0.96</v>
      </c>
      <c r="Q59">
        <f t="shared" si="7"/>
        <v>0.92159999999999997</v>
      </c>
      <c r="R59">
        <f>U34*23</f>
        <v>0.20042857142857143</v>
      </c>
      <c r="U59">
        <v>0.57999999999999996</v>
      </c>
      <c r="V59">
        <f t="shared" si="8"/>
        <v>0.33639999999999998</v>
      </c>
      <c r="W59">
        <f>Z34*23</f>
        <v>0.20042857142857143</v>
      </c>
    </row>
    <row r="60" spans="1:23" x14ac:dyDescent="0.2">
      <c r="A60">
        <v>0.82</v>
      </c>
      <c r="B60">
        <f t="shared" si="4"/>
        <v>0.67239999999999989</v>
      </c>
      <c r="C60">
        <f>F34*24</f>
        <v>0.20914285714285713</v>
      </c>
      <c r="F60">
        <v>0.65</v>
      </c>
      <c r="G60">
        <f t="shared" si="5"/>
        <v>0.42250000000000004</v>
      </c>
      <c r="H60">
        <f>K34*24</f>
        <v>0.20914285714285713</v>
      </c>
      <c r="K60">
        <v>1.3</v>
      </c>
      <c r="L60">
        <f t="shared" si="6"/>
        <v>1.6900000000000002</v>
      </c>
      <c r="M60">
        <f>P34*24</f>
        <v>0.20914285714285713</v>
      </c>
      <c r="P60">
        <v>0.97</v>
      </c>
      <c r="Q60">
        <f t="shared" si="7"/>
        <v>0.94089999999999996</v>
      </c>
      <c r="R60">
        <f>U34*24</f>
        <v>0.20914285714285713</v>
      </c>
      <c r="U60">
        <v>0.57999999999999996</v>
      </c>
      <c r="V60">
        <f t="shared" si="8"/>
        <v>0.33639999999999998</v>
      </c>
      <c r="W60">
        <f>Z34*24</f>
        <v>0.20914285714285713</v>
      </c>
    </row>
    <row r="61" spans="1:23" x14ac:dyDescent="0.2">
      <c r="A61">
        <v>0.82</v>
      </c>
      <c r="B61">
        <f t="shared" si="4"/>
        <v>0.67239999999999989</v>
      </c>
      <c r="C61">
        <f>F34*25</f>
        <v>0.21785714285714286</v>
      </c>
      <c r="F61">
        <v>0.65</v>
      </c>
      <c r="G61">
        <f t="shared" si="5"/>
        <v>0.42250000000000004</v>
      </c>
      <c r="H61">
        <f>K34*25</f>
        <v>0.21785714285714286</v>
      </c>
      <c r="K61">
        <v>1.31</v>
      </c>
      <c r="L61">
        <f t="shared" si="6"/>
        <v>1.7161000000000002</v>
      </c>
      <c r="M61">
        <f>P34*25</f>
        <v>0.21785714285714286</v>
      </c>
      <c r="P61">
        <v>0.97</v>
      </c>
      <c r="Q61">
        <f t="shared" si="7"/>
        <v>0.94089999999999996</v>
      </c>
      <c r="R61">
        <f>U34*25</f>
        <v>0.21785714285714286</v>
      </c>
      <c r="U61">
        <v>0.59</v>
      </c>
      <c r="V61">
        <f t="shared" si="8"/>
        <v>0.34809999999999997</v>
      </c>
      <c r="W61">
        <f>Z34*25</f>
        <v>0.21785714285714286</v>
      </c>
    </row>
    <row r="62" spans="1:23" x14ac:dyDescent="0.2">
      <c r="A62">
        <v>0.83</v>
      </c>
      <c r="B62">
        <f t="shared" si="4"/>
        <v>0.68889999999999996</v>
      </c>
      <c r="C62">
        <f>F34*26</f>
        <v>0.22657142857142856</v>
      </c>
      <c r="F62">
        <v>0.66</v>
      </c>
      <c r="G62">
        <f t="shared" si="5"/>
        <v>0.43560000000000004</v>
      </c>
      <c r="H62">
        <f>K34*26</f>
        <v>0.22657142857142856</v>
      </c>
      <c r="K62">
        <v>1.31</v>
      </c>
      <c r="L62">
        <f t="shared" si="6"/>
        <v>1.7161000000000002</v>
      </c>
      <c r="M62">
        <f>P34*26</f>
        <v>0.22657142857142856</v>
      </c>
      <c r="P62">
        <v>0.97</v>
      </c>
      <c r="Q62">
        <f t="shared" si="7"/>
        <v>0.94089999999999996</v>
      </c>
      <c r="R62">
        <f>U34*26</f>
        <v>0.22657142857142856</v>
      </c>
      <c r="U62">
        <v>0.59</v>
      </c>
      <c r="V62">
        <f t="shared" si="8"/>
        <v>0.34809999999999997</v>
      </c>
      <c r="W62">
        <f>Z34*26</f>
        <v>0.22657142857142856</v>
      </c>
    </row>
    <row r="63" spans="1:23" x14ac:dyDescent="0.2">
      <c r="A63">
        <v>0.83</v>
      </c>
      <c r="B63">
        <f t="shared" si="4"/>
        <v>0.68889999999999996</v>
      </c>
      <c r="C63">
        <f>F34*27</f>
        <v>0.23528571428571429</v>
      </c>
      <c r="F63">
        <v>0.66</v>
      </c>
      <c r="G63">
        <f t="shared" si="5"/>
        <v>0.43560000000000004</v>
      </c>
      <c r="H63">
        <f>K34*27</f>
        <v>0.23528571428571429</v>
      </c>
      <c r="K63">
        <v>1.31</v>
      </c>
      <c r="L63">
        <f t="shared" si="6"/>
        <v>1.7161000000000002</v>
      </c>
      <c r="M63">
        <f>P34*27</f>
        <v>0.23528571428571429</v>
      </c>
      <c r="P63">
        <v>0.98</v>
      </c>
      <c r="Q63">
        <f t="shared" si="7"/>
        <v>0.96039999999999992</v>
      </c>
      <c r="R63">
        <f>U34*27</f>
        <v>0.23528571428571429</v>
      </c>
      <c r="U63">
        <v>0.59</v>
      </c>
      <c r="V63">
        <f t="shared" si="8"/>
        <v>0.34809999999999997</v>
      </c>
      <c r="W63">
        <f>Z34*27</f>
        <v>0.23528571428571429</v>
      </c>
    </row>
    <row r="64" spans="1:23" x14ac:dyDescent="0.2">
      <c r="A64">
        <v>0.83</v>
      </c>
      <c r="B64">
        <f t="shared" si="4"/>
        <v>0.68889999999999996</v>
      </c>
      <c r="C64">
        <f>F34*28</f>
        <v>0.24399999999999999</v>
      </c>
      <c r="F64">
        <v>0.67</v>
      </c>
      <c r="G64">
        <f t="shared" si="5"/>
        <v>0.44890000000000008</v>
      </c>
      <c r="H64">
        <f>K34*28</f>
        <v>0.24399999999999999</v>
      </c>
      <c r="K64">
        <v>1.32</v>
      </c>
      <c r="L64">
        <f t="shared" si="6"/>
        <v>1.7424000000000002</v>
      </c>
      <c r="M64">
        <f>P34*28</f>
        <v>0.24399999999999999</v>
      </c>
      <c r="P64">
        <v>0.98</v>
      </c>
      <c r="Q64">
        <f t="shared" si="7"/>
        <v>0.96039999999999992</v>
      </c>
      <c r="R64">
        <f>U34*28</f>
        <v>0.24399999999999999</v>
      </c>
      <c r="U64">
        <v>0.6</v>
      </c>
      <c r="V64">
        <f t="shared" si="8"/>
        <v>0.36</v>
      </c>
      <c r="W64">
        <f>Z34*28</f>
        <v>0.24399999999999999</v>
      </c>
    </row>
    <row r="65" spans="1:23" x14ac:dyDescent="0.2">
      <c r="A65">
        <v>0.84</v>
      </c>
      <c r="B65">
        <f t="shared" si="4"/>
        <v>0.70559999999999989</v>
      </c>
      <c r="C65">
        <f>F34*29</f>
        <v>0.25271428571428572</v>
      </c>
      <c r="F65">
        <v>0.67</v>
      </c>
      <c r="G65">
        <f t="shared" si="5"/>
        <v>0.44890000000000008</v>
      </c>
      <c r="H65">
        <f>K34*29</f>
        <v>0.25271428571428572</v>
      </c>
      <c r="K65">
        <v>1.32</v>
      </c>
      <c r="L65">
        <f t="shared" si="6"/>
        <v>1.7424000000000002</v>
      </c>
      <c r="M65">
        <f>P34*29</f>
        <v>0.25271428571428572</v>
      </c>
      <c r="P65">
        <v>0.99</v>
      </c>
      <c r="Q65">
        <f t="shared" si="7"/>
        <v>0.98009999999999997</v>
      </c>
      <c r="R65">
        <f>U34*29</f>
        <v>0.25271428571428572</v>
      </c>
      <c r="U65">
        <v>0.6</v>
      </c>
      <c r="V65">
        <f t="shared" si="8"/>
        <v>0.36</v>
      </c>
      <c r="W65">
        <f>Z34*29</f>
        <v>0.25271428571428572</v>
      </c>
    </row>
    <row r="66" spans="1:23" x14ac:dyDescent="0.2">
      <c r="A66">
        <v>0.84</v>
      </c>
      <c r="B66">
        <f t="shared" si="4"/>
        <v>0.70559999999999989</v>
      </c>
      <c r="C66">
        <f>F34*30</f>
        <v>0.26142857142857145</v>
      </c>
      <c r="F66">
        <v>0.67</v>
      </c>
      <c r="G66">
        <f t="shared" si="5"/>
        <v>0.44890000000000008</v>
      </c>
      <c r="H66">
        <f>K34*30</f>
        <v>0.26142857142857145</v>
      </c>
      <c r="K66">
        <v>1.32</v>
      </c>
      <c r="L66">
        <f t="shared" si="6"/>
        <v>1.7424000000000002</v>
      </c>
      <c r="M66">
        <f>P34*30</f>
        <v>0.26142857142857145</v>
      </c>
      <c r="P66">
        <v>0.99</v>
      </c>
      <c r="Q66">
        <f t="shared" si="7"/>
        <v>0.98009999999999997</v>
      </c>
      <c r="R66">
        <f>U34*30</f>
        <v>0.26142857142857145</v>
      </c>
      <c r="U66">
        <v>0.61</v>
      </c>
      <c r="V66">
        <f t="shared" si="8"/>
        <v>0.37209999999999999</v>
      </c>
      <c r="W66">
        <f>Z34*30</f>
        <v>0.26142857142857145</v>
      </c>
    </row>
    <row r="67" spans="1:23" x14ac:dyDescent="0.2">
      <c r="A67">
        <v>0.84</v>
      </c>
      <c r="B67">
        <f t="shared" si="4"/>
        <v>0.70559999999999989</v>
      </c>
      <c r="C67">
        <f>F34*31</f>
        <v>0.27014285714285713</v>
      </c>
      <c r="F67">
        <v>0.68</v>
      </c>
      <c r="G67">
        <f t="shared" si="5"/>
        <v>0.46240000000000009</v>
      </c>
      <c r="H67">
        <f>K34*31</f>
        <v>0.27014285714285713</v>
      </c>
      <c r="K67">
        <v>1.33</v>
      </c>
      <c r="L67">
        <f t="shared" si="6"/>
        <v>1.7689000000000001</v>
      </c>
      <c r="M67">
        <f>P34*31</f>
        <v>0.27014285714285713</v>
      </c>
      <c r="P67">
        <v>0.99</v>
      </c>
      <c r="Q67">
        <f t="shared" si="7"/>
        <v>0.98009999999999997</v>
      </c>
      <c r="R67">
        <f>U34*31</f>
        <v>0.27014285714285713</v>
      </c>
      <c r="U67">
        <v>0.61</v>
      </c>
      <c r="V67">
        <f t="shared" si="8"/>
        <v>0.37209999999999999</v>
      </c>
      <c r="W67">
        <f>Z34*31</f>
        <v>0.27014285714285713</v>
      </c>
    </row>
    <row r="68" spans="1:23" x14ac:dyDescent="0.2">
      <c r="A68">
        <v>0.85</v>
      </c>
      <c r="B68">
        <f t="shared" si="4"/>
        <v>0.72249999999999992</v>
      </c>
      <c r="C68">
        <f>F34*32</f>
        <v>0.27885714285714286</v>
      </c>
      <c r="F68">
        <v>0.68</v>
      </c>
      <c r="G68">
        <f t="shared" si="5"/>
        <v>0.46240000000000009</v>
      </c>
      <c r="H68">
        <f>K34*32</f>
        <v>0.27885714285714286</v>
      </c>
      <c r="K68">
        <v>1.33</v>
      </c>
      <c r="L68">
        <f t="shared" si="6"/>
        <v>1.7689000000000001</v>
      </c>
      <c r="M68">
        <f>P34*32</f>
        <v>0.27885714285714286</v>
      </c>
      <c r="P68">
        <v>1</v>
      </c>
      <c r="Q68">
        <f t="shared" si="7"/>
        <v>1</v>
      </c>
      <c r="R68">
        <f>U34*32</f>
        <v>0.27885714285714286</v>
      </c>
      <c r="U68">
        <v>0.61</v>
      </c>
      <c r="V68">
        <f t="shared" si="8"/>
        <v>0.37209999999999999</v>
      </c>
      <c r="W68">
        <f>Z34*32</f>
        <v>0.27885714285714286</v>
      </c>
    </row>
    <row r="69" spans="1:23" x14ac:dyDescent="0.2">
      <c r="A69">
        <v>0.85</v>
      </c>
      <c r="B69">
        <f t="shared" si="4"/>
        <v>0.72249999999999992</v>
      </c>
      <c r="C69">
        <f>F34*33</f>
        <v>0.28757142857142859</v>
      </c>
      <c r="F69">
        <v>0.68</v>
      </c>
      <c r="G69">
        <f t="shared" si="5"/>
        <v>0.46240000000000009</v>
      </c>
      <c r="H69">
        <f>K34*33</f>
        <v>0.28757142857142859</v>
      </c>
      <c r="K69">
        <v>1.34</v>
      </c>
      <c r="L69">
        <f t="shared" si="6"/>
        <v>1.7956000000000003</v>
      </c>
      <c r="M69">
        <f>P34*33</f>
        <v>0.28757142857142859</v>
      </c>
      <c r="P69">
        <v>1</v>
      </c>
      <c r="Q69">
        <f t="shared" si="7"/>
        <v>1</v>
      </c>
      <c r="R69">
        <f>U34*33</f>
        <v>0.28757142857142859</v>
      </c>
      <c r="U69">
        <v>0.62</v>
      </c>
      <c r="V69">
        <f t="shared" si="8"/>
        <v>0.38440000000000002</v>
      </c>
      <c r="W69">
        <f>Z34*33</f>
        <v>0.28757142857142859</v>
      </c>
    </row>
    <row r="70" spans="1:23" x14ac:dyDescent="0.2">
      <c r="A70">
        <v>0.86</v>
      </c>
      <c r="B70">
        <f t="shared" si="4"/>
        <v>0.73959999999999992</v>
      </c>
      <c r="C70">
        <f>F34*34</f>
        <v>0.29628571428571426</v>
      </c>
      <c r="F70">
        <v>0.69</v>
      </c>
      <c r="G70">
        <f t="shared" si="5"/>
        <v>0.47609999999999991</v>
      </c>
      <c r="H70">
        <f>K34*34</f>
        <v>0.29628571428571426</v>
      </c>
      <c r="K70">
        <v>1.34</v>
      </c>
      <c r="L70">
        <f t="shared" si="6"/>
        <v>1.7956000000000003</v>
      </c>
      <c r="M70">
        <f>P34*34</f>
        <v>0.29628571428571426</v>
      </c>
      <c r="P70">
        <v>1</v>
      </c>
      <c r="Q70">
        <f t="shared" si="7"/>
        <v>1</v>
      </c>
      <c r="R70">
        <f>U34*34</f>
        <v>0.29628571428571426</v>
      </c>
      <c r="U70">
        <v>0.62</v>
      </c>
      <c r="V70">
        <f t="shared" si="8"/>
        <v>0.38440000000000002</v>
      </c>
      <c r="W70">
        <f>Z34*34</f>
        <v>0.29628571428571426</v>
      </c>
    </row>
    <row r="71" spans="1:23" x14ac:dyDescent="0.2">
      <c r="A71">
        <v>0.86</v>
      </c>
      <c r="B71">
        <f t="shared" si="4"/>
        <v>0.73959999999999992</v>
      </c>
      <c r="C71">
        <f>F34*35</f>
        <v>0.30499999999999999</v>
      </c>
      <c r="F71">
        <v>0.69</v>
      </c>
      <c r="G71">
        <f t="shared" si="5"/>
        <v>0.47609999999999991</v>
      </c>
      <c r="H71">
        <f>K34*35</f>
        <v>0.30499999999999999</v>
      </c>
      <c r="K71">
        <v>1.34</v>
      </c>
      <c r="L71">
        <f t="shared" si="6"/>
        <v>1.7956000000000003</v>
      </c>
      <c r="M71">
        <f>P34*35</f>
        <v>0.30499999999999999</v>
      </c>
      <c r="P71">
        <v>1.01</v>
      </c>
      <c r="Q71">
        <f t="shared" si="7"/>
        <v>1.0201</v>
      </c>
      <c r="R71">
        <f>U34*35</f>
        <v>0.30499999999999999</v>
      </c>
      <c r="U71">
        <v>0.62</v>
      </c>
      <c r="V71">
        <f t="shared" si="8"/>
        <v>0.38440000000000002</v>
      </c>
      <c r="W71">
        <f>Z34*35</f>
        <v>0.30499999999999999</v>
      </c>
    </row>
    <row r="73" spans="1:23" x14ac:dyDescent="0.2">
      <c r="F73">
        <f>0.3045/35</f>
        <v>8.6999999999999994E-3</v>
      </c>
      <c r="K73">
        <f>0.3055/35</f>
        <v>8.7285714285714276E-3</v>
      </c>
    </row>
    <row r="76" spans="1:23" x14ac:dyDescent="0.2">
      <c r="A76">
        <v>0.68</v>
      </c>
      <c r="B76">
        <f>A76^2</f>
        <v>0.46240000000000009</v>
      </c>
      <c r="C76">
        <f>F73*1</f>
        <v>8.6999999999999994E-3</v>
      </c>
      <c r="F76">
        <v>0.68</v>
      </c>
      <c r="G76">
        <f>F76^2</f>
        <v>0.46240000000000009</v>
      </c>
      <c r="H76">
        <f>K73*1</f>
        <v>8.7285714285714276E-3</v>
      </c>
    </row>
    <row r="77" spans="1:23" x14ac:dyDescent="0.2">
      <c r="A77">
        <v>0.69</v>
      </c>
      <c r="B77">
        <f t="shared" ref="B77:B110" si="9">A77^2</f>
        <v>0.47609999999999991</v>
      </c>
      <c r="C77">
        <f>F73*2</f>
        <v>1.7399999999999999E-2</v>
      </c>
      <c r="F77">
        <v>0.69</v>
      </c>
      <c r="G77">
        <f t="shared" ref="G77:G110" si="10">F77^2</f>
        <v>0.47609999999999991</v>
      </c>
      <c r="H77">
        <f>K73*2</f>
        <v>1.7457142857142855E-2</v>
      </c>
    </row>
    <row r="78" spans="1:23" x14ac:dyDescent="0.2">
      <c r="A78">
        <v>0.7</v>
      </c>
      <c r="B78">
        <f t="shared" si="9"/>
        <v>0.48999999999999994</v>
      </c>
      <c r="C78">
        <f>F73*3</f>
        <v>2.6099999999999998E-2</v>
      </c>
      <c r="F78">
        <v>0.7</v>
      </c>
      <c r="G78">
        <f t="shared" si="10"/>
        <v>0.48999999999999994</v>
      </c>
      <c r="H78">
        <f>K73*3</f>
        <v>2.6185714285714284E-2</v>
      </c>
    </row>
    <row r="79" spans="1:23" x14ac:dyDescent="0.2">
      <c r="A79">
        <v>0.71</v>
      </c>
      <c r="B79">
        <f t="shared" si="9"/>
        <v>0.50409999999999999</v>
      </c>
      <c r="C79">
        <f>F73*4</f>
        <v>3.4799999999999998E-2</v>
      </c>
      <c r="F79">
        <v>0.71</v>
      </c>
      <c r="G79">
        <f t="shared" si="10"/>
        <v>0.50409999999999999</v>
      </c>
      <c r="H79">
        <f>K73*4</f>
        <v>3.491428571428571E-2</v>
      </c>
    </row>
    <row r="80" spans="1:23" x14ac:dyDescent="0.2">
      <c r="A80">
        <v>0.72</v>
      </c>
      <c r="B80">
        <f t="shared" si="9"/>
        <v>0.51839999999999997</v>
      </c>
      <c r="C80">
        <f>F73*5</f>
        <v>4.3499999999999997E-2</v>
      </c>
      <c r="F80">
        <v>0.72</v>
      </c>
      <c r="G80">
        <f t="shared" si="10"/>
        <v>0.51839999999999997</v>
      </c>
      <c r="H80">
        <f>K73*5</f>
        <v>4.3642857142857136E-2</v>
      </c>
    </row>
    <row r="81" spans="1:8" x14ac:dyDescent="0.2">
      <c r="A81">
        <v>0.73</v>
      </c>
      <c r="B81">
        <f t="shared" si="9"/>
        <v>0.53289999999999993</v>
      </c>
      <c r="C81">
        <f>F73*6</f>
        <v>5.2199999999999996E-2</v>
      </c>
      <c r="F81">
        <v>0.73</v>
      </c>
      <c r="G81">
        <f t="shared" si="10"/>
        <v>0.53289999999999993</v>
      </c>
      <c r="H81">
        <f>K73*6</f>
        <v>5.2371428571428569E-2</v>
      </c>
    </row>
    <row r="82" spans="1:8" x14ac:dyDescent="0.2">
      <c r="A82">
        <v>0.73</v>
      </c>
      <c r="B82">
        <f t="shared" si="9"/>
        <v>0.53289999999999993</v>
      </c>
      <c r="C82">
        <f>F73*7</f>
        <v>6.0899999999999996E-2</v>
      </c>
      <c r="F82">
        <v>0.73</v>
      </c>
      <c r="G82">
        <f t="shared" si="10"/>
        <v>0.53289999999999993</v>
      </c>
      <c r="H82">
        <f>K73*7</f>
        <v>6.1099999999999995E-2</v>
      </c>
    </row>
    <row r="83" spans="1:8" x14ac:dyDescent="0.2">
      <c r="A83">
        <v>0.74</v>
      </c>
      <c r="B83">
        <f t="shared" si="9"/>
        <v>0.54759999999999998</v>
      </c>
      <c r="C83">
        <f>F73*8</f>
        <v>6.9599999999999995E-2</v>
      </c>
      <c r="F83">
        <v>0.74</v>
      </c>
      <c r="G83">
        <f t="shared" si="10"/>
        <v>0.54759999999999998</v>
      </c>
      <c r="H83">
        <f>K73*8</f>
        <v>6.982857142857142E-2</v>
      </c>
    </row>
    <row r="84" spans="1:8" x14ac:dyDescent="0.2">
      <c r="A84">
        <v>0.75</v>
      </c>
      <c r="B84">
        <f t="shared" si="9"/>
        <v>0.5625</v>
      </c>
      <c r="C84">
        <f>F73*9</f>
        <v>7.8299999999999995E-2</v>
      </c>
      <c r="F84">
        <v>0.75</v>
      </c>
      <c r="G84">
        <f t="shared" si="10"/>
        <v>0.5625</v>
      </c>
      <c r="H84">
        <f>K73*9</f>
        <v>7.8557142857142853E-2</v>
      </c>
    </row>
    <row r="85" spans="1:8" x14ac:dyDescent="0.2">
      <c r="A85">
        <v>0.75</v>
      </c>
      <c r="B85">
        <f t="shared" si="9"/>
        <v>0.5625</v>
      </c>
      <c r="C85">
        <f>F73*10</f>
        <v>8.6999999999999994E-2</v>
      </c>
      <c r="F85">
        <v>0.75</v>
      </c>
      <c r="G85">
        <f t="shared" si="10"/>
        <v>0.5625</v>
      </c>
      <c r="H85">
        <f>K73*10</f>
        <v>8.7285714285714272E-2</v>
      </c>
    </row>
    <row r="86" spans="1:8" x14ac:dyDescent="0.2">
      <c r="A86">
        <v>0.76</v>
      </c>
      <c r="B86">
        <f t="shared" si="9"/>
        <v>0.5776</v>
      </c>
      <c r="C86">
        <f>F73 * 11</f>
        <v>9.5699999999999993E-2</v>
      </c>
      <c r="F86">
        <v>0.76</v>
      </c>
      <c r="G86">
        <f t="shared" si="10"/>
        <v>0.5776</v>
      </c>
      <c r="H86">
        <f>K73 * 11</f>
        <v>9.6014285714285705E-2</v>
      </c>
    </row>
    <row r="87" spans="1:8" x14ac:dyDescent="0.2">
      <c r="A87">
        <v>0.76</v>
      </c>
      <c r="B87">
        <f t="shared" si="9"/>
        <v>0.5776</v>
      </c>
      <c r="C87">
        <f>F73*12</f>
        <v>0.10439999999999999</v>
      </c>
      <c r="F87">
        <v>0.76</v>
      </c>
      <c r="G87">
        <f t="shared" si="10"/>
        <v>0.5776</v>
      </c>
      <c r="H87">
        <f>K73*12</f>
        <v>0.10474285714285714</v>
      </c>
    </row>
    <row r="88" spans="1:8" x14ac:dyDescent="0.2">
      <c r="A88">
        <v>0.77</v>
      </c>
      <c r="B88">
        <f t="shared" si="9"/>
        <v>0.59289999999999998</v>
      </c>
      <c r="C88">
        <f>F73*13</f>
        <v>0.11309999999999999</v>
      </c>
      <c r="F88">
        <v>0.77</v>
      </c>
      <c r="G88">
        <f t="shared" si="10"/>
        <v>0.59289999999999998</v>
      </c>
      <c r="H88">
        <f>K73*13</f>
        <v>0.11347142857142856</v>
      </c>
    </row>
    <row r="89" spans="1:8" x14ac:dyDescent="0.2">
      <c r="A89">
        <v>0.77</v>
      </c>
      <c r="B89">
        <f t="shared" si="9"/>
        <v>0.59289999999999998</v>
      </c>
      <c r="C89">
        <f>F73*14</f>
        <v>0.12179999999999999</v>
      </c>
      <c r="F89">
        <v>0.77</v>
      </c>
      <c r="G89">
        <f t="shared" si="10"/>
        <v>0.59289999999999998</v>
      </c>
      <c r="H89">
        <f>K73*14</f>
        <v>0.12219999999999999</v>
      </c>
    </row>
    <row r="90" spans="1:8" x14ac:dyDescent="0.2">
      <c r="A90">
        <v>0.78</v>
      </c>
      <c r="B90">
        <f t="shared" si="9"/>
        <v>0.60840000000000005</v>
      </c>
      <c r="C90">
        <f>F73*15</f>
        <v>0.1305</v>
      </c>
      <c r="F90">
        <v>0.78</v>
      </c>
      <c r="G90">
        <f t="shared" si="10"/>
        <v>0.60840000000000005</v>
      </c>
      <c r="H90">
        <f>K73*15</f>
        <v>0.13092857142857142</v>
      </c>
    </row>
    <row r="91" spans="1:8" x14ac:dyDescent="0.2">
      <c r="A91">
        <v>0.78</v>
      </c>
      <c r="B91">
        <f t="shared" si="9"/>
        <v>0.60840000000000005</v>
      </c>
      <c r="C91">
        <f>F73*16</f>
        <v>0.13919999999999999</v>
      </c>
      <c r="F91">
        <v>0.78</v>
      </c>
      <c r="G91">
        <f t="shared" si="10"/>
        <v>0.60840000000000005</v>
      </c>
      <c r="H91">
        <f>K73*16</f>
        <v>0.13965714285714284</v>
      </c>
    </row>
    <row r="92" spans="1:8" x14ac:dyDescent="0.2">
      <c r="A92">
        <v>0.79</v>
      </c>
      <c r="B92">
        <f t="shared" si="9"/>
        <v>0.6241000000000001</v>
      </c>
      <c r="C92">
        <f>F73*17</f>
        <v>0.14789999999999998</v>
      </c>
      <c r="F92">
        <v>0.79</v>
      </c>
      <c r="G92">
        <f t="shared" si="10"/>
        <v>0.6241000000000001</v>
      </c>
      <c r="H92">
        <f>K73*17</f>
        <v>0.14838571428571426</v>
      </c>
    </row>
    <row r="93" spans="1:8" x14ac:dyDescent="0.2">
      <c r="A93">
        <v>0.79</v>
      </c>
      <c r="B93">
        <f t="shared" si="9"/>
        <v>0.6241000000000001</v>
      </c>
      <c r="C93">
        <f>F73*18</f>
        <v>0.15659999999999999</v>
      </c>
      <c r="F93">
        <v>0.79</v>
      </c>
      <c r="G93">
        <f t="shared" si="10"/>
        <v>0.6241000000000001</v>
      </c>
      <c r="H93">
        <f>K73*18</f>
        <v>0.15711428571428571</v>
      </c>
    </row>
    <row r="94" spans="1:8" x14ac:dyDescent="0.2">
      <c r="A94">
        <v>0.8</v>
      </c>
      <c r="B94">
        <f t="shared" si="9"/>
        <v>0.64000000000000012</v>
      </c>
      <c r="C94">
        <f>F73*19</f>
        <v>0.1653</v>
      </c>
      <c r="F94">
        <v>0.8</v>
      </c>
      <c r="G94">
        <f t="shared" si="10"/>
        <v>0.64000000000000012</v>
      </c>
      <c r="H94">
        <f>K73*19</f>
        <v>0.16584285714285713</v>
      </c>
    </row>
    <row r="95" spans="1:8" x14ac:dyDescent="0.2">
      <c r="A95">
        <v>0.8</v>
      </c>
      <c r="B95">
        <f t="shared" si="9"/>
        <v>0.64000000000000012</v>
      </c>
      <c r="C95">
        <f>F73*20</f>
        <v>0.17399999999999999</v>
      </c>
      <c r="F95">
        <v>0.8</v>
      </c>
      <c r="G95">
        <f t="shared" si="10"/>
        <v>0.64000000000000012</v>
      </c>
      <c r="H95">
        <f>K73*20</f>
        <v>0.17457142857142854</v>
      </c>
    </row>
    <row r="96" spans="1:8" x14ac:dyDescent="0.2">
      <c r="A96">
        <v>0.81</v>
      </c>
      <c r="B96">
        <f t="shared" si="9"/>
        <v>0.65610000000000013</v>
      </c>
      <c r="C96">
        <f>F73*21</f>
        <v>0.18269999999999997</v>
      </c>
      <c r="F96">
        <v>0.81</v>
      </c>
      <c r="G96">
        <f t="shared" si="10"/>
        <v>0.65610000000000013</v>
      </c>
      <c r="H96">
        <f>K73*21</f>
        <v>0.18329999999999999</v>
      </c>
    </row>
    <row r="97" spans="1:8" x14ac:dyDescent="0.2">
      <c r="A97">
        <v>0.81</v>
      </c>
      <c r="B97">
        <f t="shared" si="9"/>
        <v>0.65610000000000013</v>
      </c>
      <c r="C97">
        <f>F73*22</f>
        <v>0.19139999999999999</v>
      </c>
      <c r="F97">
        <v>0.81</v>
      </c>
      <c r="G97">
        <f t="shared" si="10"/>
        <v>0.65610000000000013</v>
      </c>
      <c r="H97">
        <f>K73*22</f>
        <v>0.19202857142857141</v>
      </c>
    </row>
    <row r="98" spans="1:8" x14ac:dyDescent="0.2">
      <c r="A98">
        <v>0.81</v>
      </c>
      <c r="B98">
        <f t="shared" si="9"/>
        <v>0.65610000000000013</v>
      </c>
      <c r="C98">
        <f>F73*23</f>
        <v>0.2001</v>
      </c>
      <c r="F98">
        <v>0.81</v>
      </c>
      <c r="G98">
        <f t="shared" si="10"/>
        <v>0.65610000000000013</v>
      </c>
      <c r="H98">
        <f>K73*23</f>
        <v>0.20075714285714283</v>
      </c>
    </row>
    <row r="99" spans="1:8" x14ac:dyDescent="0.2">
      <c r="A99">
        <v>0.82</v>
      </c>
      <c r="B99">
        <f t="shared" si="9"/>
        <v>0.67239999999999989</v>
      </c>
      <c r="C99">
        <f>F73*24</f>
        <v>0.20879999999999999</v>
      </c>
      <c r="F99">
        <v>0.82</v>
      </c>
      <c r="G99">
        <f t="shared" si="10"/>
        <v>0.67239999999999989</v>
      </c>
      <c r="H99">
        <f>K73*24</f>
        <v>0.20948571428571428</v>
      </c>
    </row>
    <row r="100" spans="1:8" x14ac:dyDescent="0.2">
      <c r="A100">
        <v>0.82</v>
      </c>
      <c r="B100">
        <f t="shared" si="9"/>
        <v>0.67239999999999989</v>
      </c>
      <c r="C100">
        <f>F73*25</f>
        <v>0.21749999999999997</v>
      </c>
      <c r="F100">
        <v>0.82</v>
      </c>
      <c r="G100">
        <f t="shared" si="10"/>
        <v>0.67239999999999989</v>
      </c>
      <c r="H100">
        <f>K73*25</f>
        <v>0.21821428571428569</v>
      </c>
    </row>
    <row r="101" spans="1:8" x14ac:dyDescent="0.2">
      <c r="A101">
        <v>0.83</v>
      </c>
      <c r="B101">
        <f t="shared" si="9"/>
        <v>0.68889999999999996</v>
      </c>
      <c r="C101">
        <f>F73*26</f>
        <v>0.22619999999999998</v>
      </c>
      <c r="F101">
        <v>0.83</v>
      </c>
      <c r="G101">
        <f t="shared" si="10"/>
        <v>0.68889999999999996</v>
      </c>
      <c r="H101">
        <f>K73*26</f>
        <v>0.22694285714285711</v>
      </c>
    </row>
    <row r="102" spans="1:8" x14ac:dyDescent="0.2">
      <c r="A102">
        <v>0.83</v>
      </c>
      <c r="B102">
        <f t="shared" si="9"/>
        <v>0.68889999999999996</v>
      </c>
      <c r="C102">
        <f>F73*27</f>
        <v>0.2349</v>
      </c>
      <c r="F102">
        <v>0.83</v>
      </c>
      <c r="G102">
        <f t="shared" si="10"/>
        <v>0.68889999999999996</v>
      </c>
      <c r="H102">
        <f>K73*27</f>
        <v>0.23567142857142853</v>
      </c>
    </row>
    <row r="103" spans="1:8" x14ac:dyDescent="0.2">
      <c r="A103">
        <v>0.83</v>
      </c>
      <c r="B103">
        <f t="shared" si="9"/>
        <v>0.68889999999999996</v>
      </c>
      <c r="C103">
        <f>F73*28</f>
        <v>0.24359999999999998</v>
      </c>
      <c r="F103">
        <v>0.83</v>
      </c>
      <c r="G103">
        <f t="shared" si="10"/>
        <v>0.68889999999999996</v>
      </c>
      <c r="H103">
        <f>K73*28</f>
        <v>0.24439999999999998</v>
      </c>
    </row>
    <row r="104" spans="1:8" x14ac:dyDescent="0.2">
      <c r="A104">
        <v>0.84</v>
      </c>
      <c r="B104">
        <f t="shared" si="9"/>
        <v>0.70559999999999989</v>
      </c>
      <c r="C104">
        <f>F73*29</f>
        <v>0.25229999999999997</v>
      </c>
      <c r="F104">
        <v>0.84</v>
      </c>
      <c r="G104">
        <f t="shared" si="10"/>
        <v>0.70559999999999989</v>
      </c>
      <c r="H104">
        <f>K73*29</f>
        <v>0.25312857142857143</v>
      </c>
    </row>
    <row r="105" spans="1:8" x14ac:dyDescent="0.2">
      <c r="A105">
        <v>0.84</v>
      </c>
      <c r="B105">
        <f t="shared" si="9"/>
        <v>0.70559999999999989</v>
      </c>
      <c r="C105">
        <f>F73*30</f>
        <v>0.26100000000000001</v>
      </c>
      <c r="F105">
        <v>0.84</v>
      </c>
      <c r="G105">
        <f t="shared" si="10"/>
        <v>0.70559999999999989</v>
      </c>
      <c r="H105">
        <f>K73*30</f>
        <v>0.26185714285714284</v>
      </c>
    </row>
    <row r="106" spans="1:8" x14ac:dyDescent="0.2">
      <c r="A106">
        <v>0.84</v>
      </c>
      <c r="B106">
        <f t="shared" si="9"/>
        <v>0.70559999999999989</v>
      </c>
      <c r="C106">
        <f>F73*31</f>
        <v>0.2697</v>
      </c>
      <c r="F106">
        <v>0.84</v>
      </c>
      <c r="G106">
        <f t="shared" si="10"/>
        <v>0.70559999999999989</v>
      </c>
      <c r="H106">
        <f>K73*31</f>
        <v>0.27058571428571426</v>
      </c>
    </row>
    <row r="107" spans="1:8" x14ac:dyDescent="0.2">
      <c r="A107">
        <v>0.85</v>
      </c>
      <c r="B107">
        <f t="shared" si="9"/>
        <v>0.72249999999999992</v>
      </c>
      <c r="C107">
        <f>F73*32</f>
        <v>0.27839999999999998</v>
      </c>
      <c r="F107">
        <v>0.85</v>
      </c>
      <c r="G107">
        <f t="shared" si="10"/>
        <v>0.72249999999999992</v>
      </c>
      <c r="H107">
        <f>K73*32</f>
        <v>0.27931428571428568</v>
      </c>
    </row>
    <row r="108" spans="1:8" x14ac:dyDescent="0.2">
      <c r="A108">
        <v>0.85</v>
      </c>
      <c r="B108">
        <f t="shared" si="9"/>
        <v>0.72249999999999992</v>
      </c>
      <c r="C108">
        <f>F73*33</f>
        <v>0.28709999999999997</v>
      </c>
      <c r="F108">
        <v>0.85</v>
      </c>
      <c r="G108">
        <f t="shared" si="10"/>
        <v>0.72249999999999992</v>
      </c>
      <c r="H108">
        <f>K73*33</f>
        <v>0.2880428571428571</v>
      </c>
    </row>
    <row r="109" spans="1:8" x14ac:dyDescent="0.2">
      <c r="A109">
        <v>0.86</v>
      </c>
      <c r="B109">
        <f t="shared" si="9"/>
        <v>0.73959999999999992</v>
      </c>
      <c r="C109">
        <f>F73*34</f>
        <v>0.29579999999999995</v>
      </c>
      <c r="F109">
        <v>0.86</v>
      </c>
      <c r="G109">
        <f t="shared" si="10"/>
        <v>0.73959999999999992</v>
      </c>
      <c r="H109">
        <f>K73*34</f>
        <v>0.29677142857142852</v>
      </c>
    </row>
    <row r="110" spans="1:8" x14ac:dyDescent="0.2">
      <c r="A110">
        <v>0.86</v>
      </c>
      <c r="B110">
        <f t="shared" si="9"/>
        <v>0.73959999999999992</v>
      </c>
      <c r="C110">
        <f>F73*35</f>
        <v>0.30449999999999999</v>
      </c>
      <c r="F110">
        <v>0.86</v>
      </c>
      <c r="G110">
        <f t="shared" si="10"/>
        <v>0.73959999999999992</v>
      </c>
      <c r="H110">
        <f>K73*35</f>
        <v>0.30549999999999994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0.99814013904873633</v>
      </c>
    </row>
    <row r="5" spans="1:9" x14ac:dyDescent="0.2">
      <c r="A5" s="2" t="s">
        <v>29</v>
      </c>
      <c r="B5" s="2">
        <v>0.99628373718023078</v>
      </c>
    </row>
    <row r="6" spans="1:9" x14ac:dyDescent="0.2">
      <c r="A6" s="2" t="s">
        <v>30</v>
      </c>
      <c r="B6" s="2">
        <v>0.99605147075399514</v>
      </c>
    </row>
    <row r="7" spans="1:9" x14ac:dyDescent="0.2">
      <c r="A7" s="2" t="s">
        <v>31</v>
      </c>
      <c r="B7" s="2">
        <v>5.6202482532504766E-3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0.27098022419201284</v>
      </c>
      <c r="D12" s="2">
        <v>0.13549011209600642</v>
      </c>
      <c r="E12" s="2">
        <v>4289.4005531810553</v>
      </c>
      <c r="F12" s="2">
        <v>1.3234353353530907E-39</v>
      </c>
    </row>
    <row r="13" spans="1:9" x14ac:dyDescent="0.2">
      <c r="A13" s="2" t="s">
        <v>35</v>
      </c>
      <c r="B13" s="2">
        <v>32</v>
      </c>
      <c r="C13" s="2">
        <v>1.010790093701281E-3</v>
      </c>
      <c r="D13" s="2">
        <v>3.1587190428165032E-5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0.27199101428571415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1.7813444597579844</v>
      </c>
      <c r="C17" s="2">
        <v>0.22891830046147263</v>
      </c>
      <c r="D17" s="2">
        <v>7.7815729723967086</v>
      </c>
      <c r="E17" s="2">
        <v>7.1078856311591912E-9</v>
      </c>
      <c r="F17" s="2">
        <v>1.3150531406197929</v>
      </c>
      <c r="G17" s="2">
        <v>2.2476357788961758</v>
      </c>
      <c r="H17" s="2">
        <v>1.3150531406197929</v>
      </c>
      <c r="I17" s="2">
        <v>2.2476357788961758</v>
      </c>
    </row>
    <row r="18" spans="1:9" x14ac:dyDescent="0.2">
      <c r="A18" s="2" t="s">
        <v>50</v>
      </c>
      <c r="B18" s="2">
        <v>-5.991841017588702</v>
      </c>
      <c r="C18" s="2">
        <v>0.59177599334002606</v>
      </c>
      <c r="D18" s="2">
        <v>-10.12518433498852</v>
      </c>
      <c r="E18" s="2">
        <v>1.670707315430421E-11</v>
      </c>
      <c r="F18" s="2">
        <v>-7.1972492702822244</v>
      </c>
      <c r="G18" s="2">
        <v>-4.7864327648951797</v>
      </c>
      <c r="H18" s="2">
        <v>-7.1972492702822244</v>
      </c>
      <c r="I18" s="2">
        <v>-4.7864327648951797</v>
      </c>
    </row>
    <row r="19" spans="1:9" ht="16" thickBot="1" x14ac:dyDescent="0.25">
      <c r="A19" s="3" t="s">
        <v>51</v>
      </c>
      <c r="B19" s="3">
        <v>4.9744919337100422</v>
      </c>
      <c r="C19" s="3">
        <v>0.38118572422047264</v>
      </c>
      <c r="D19" s="3">
        <v>13.050047831363337</v>
      </c>
      <c r="E19" s="3">
        <v>2.3298580132112075E-14</v>
      </c>
      <c r="F19" s="3">
        <v>4.1980420219943753</v>
      </c>
      <c r="G19" s="3">
        <v>5.7509418454257091</v>
      </c>
      <c r="H19" s="3">
        <v>4.1980420219943753</v>
      </c>
      <c r="I19" s="3">
        <v>5.7509418454257091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workbookViewId="0">
      <selection activeCell="D27" sqref="D27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0.99814013904873644</v>
      </c>
    </row>
    <row r="5" spans="1:9" x14ac:dyDescent="0.2">
      <c r="A5" s="2" t="s">
        <v>29</v>
      </c>
      <c r="B5" s="2">
        <v>0.99628373718023089</v>
      </c>
    </row>
    <row r="6" spans="1:9" x14ac:dyDescent="0.2">
      <c r="A6" s="2" t="s">
        <v>30</v>
      </c>
      <c r="B6" s="2">
        <v>0.99605147075399536</v>
      </c>
    </row>
    <row r="7" spans="1:9" x14ac:dyDescent="0.2">
      <c r="A7" s="2" t="s">
        <v>31</v>
      </c>
      <c r="B7" s="2">
        <v>5.6018513686244588E-3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0.26920911635980282</v>
      </c>
      <c r="D12" s="2">
        <v>0.13460455817990141</v>
      </c>
      <c r="E12" s="2">
        <v>4289.4005531810462</v>
      </c>
      <c r="F12" s="2">
        <v>1.323435335353147E-39</v>
      </c>
    </row>
    <row r="13" spans="1:9" x14ac:dyDescent="0.2">
      <c r="A13" s="2" t="s">
        <v>35</v>
      </c>
      <c r="B13" s="2">
        <v>32</v>
      </c>
      <c r="C13" s="2">
        <v>1.0041836401971111E-3</v>
      </c>
      <c r="D13" s="2">
        <v>3.1380738756159722E-5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0.27021329999999993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1.7755135449960981</v>
      </c>
      <c r="C17" s="2">
        <v>0.22816897705570707</v>
      </c>
      <c r="D17" s="2">
        <v>7.7815729723967229</v>
      </c>
      <c r="E17" s="2">
        <v>7.1078856311589099E-9</v>
      </c>
      <c r="F17" s="2">
        <v>1.3107485476881457</v>
      </c>
      <c r="G17" s="2">
        <v>2.2402785423040505</v>
      </c>
      <c r="H17" s="2">
        <v>1.3107485476881457</v>
      </c>
      <c r="I17" s="2">
        <v>2.2402785423040505</v>
      </c>
    </row>
    <row r="18" spans="1:9" x14ac:dyDescent="0.2">
      <c r="A18" s="2" t="s">
        <v>50</v>
      </c>
      <c r="B18" s="2">
        <v>-5.9722277900352347</v>
      </c>
      <c r="C18" s="2">
        <v>0.58983891971207258</v>
      </c>
      <c r="D18" s="2">
        <v>-10.12518433498853</v>
      </c>
      <c r="E18" s="2">
        <v>1.6707073154303793E-11</v>
      </c>
      <c r="F18" s="2">
        <v>-7.1736903528672409</v>
      </c>
      <c r="G18" s="2">
        <v>-4.7707652272032286</v>
      </c>
      <c r="H18" s="2">
        <v>-7.1736903528672409</v>
      </c>
      <c r="I18" s="2">
        <v>-4.7707652272032286</v>
      </c>
    </row>
    <row r="19" spans="1:9" ht="16" thickBot="1" x14ac:dyDescent="0.25">
      <c r="A19" s="3" t="s">
        <v>51</v>
      </c>
      <c r="B19" s="3">
        <v>4.9582088177240937</v>
      </c>
      <c r="C19" s="3">
        <v>0.3799379804423374</v>
      </c>
      <c r="D19" s="3">
        <v>13.050047831363344</v>
      </c>
      <c r="E19" s="3">
        <v>2.3298580132111744E-14</v>
      </c>
      <c r="F19" s="3">
        <v>4.1843004769142045</v>
      </c>
      <c r="G19" s="3">
        <v>5.732117158533983</v>
      </c>
      <c r="H19" s="3">
        <v>4.1843004769142045</v>
      </c>
      <c r="I19" s="3">
        <v>5.732117158533983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0.99814013904873644</v>
      </c>
    </row>
    <row r="5" spans="1:9" x14ac:dyDescent="0.2">
      <c r="A5" s="2" t="s">
        <v>29</v>
      </c>
      <c r="B5" s="2">
        <v>0.99628373718023089</v>
      </c>
    </row>
    <row r="6" spans="1:9" x14ac:dyDescent="0.2">
      <c r="A6" s="2" t="s">
        <v>30</v>
      </c>
      <c r="B6" s="2">
        <v>0.99605147075399536</v>
      </c>
    </row>
    <row r="7" spans="1:9" x14ac:dyDescent="0.2">
      <c r="A7" s="2" t="s">
        <v>31</v>
      </c>
      <c r="B7" s="2">
        <v>5.6110498109374699E-3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0.27009394441204226</v>
      </c>
      <c r="D12" s="2">
        <v>0.13504697220602113</v>
      </c>
      <c r="E12" s="2">
        <v>4289.400553181049</v>
      </c>
      <c r="F12" s="2">
        <v>1.3234353353531282E-39</v>
      </c>
    </row>
    <row r="13" spans="1:9" x14ac:dyDescent="0.2">
      <c r="A13" s="2" t="s">
        <v>35</v>
      </c>
      <c r="B13" s="2">
        <v>32</v>
      </c>
      <c r="C13" s="2">
        <v>1.0074841593862853E-3</v>
      </c>
      <c r="D13" s="2">
        <v>3.1483879980821416E-5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0.27110142857142855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1.7784290023770408</v>
      </c>
      <c r="C17" s="2">
        <v>0.22854363875859005</v>
      </c>
      <c r="D17" s="2">
        <v>7.7815729723967069</v>
      </c>
      <c r="E17" s="2">
        <v>7.1078856311592416E-9</v>
      </c>
      <c r="F17" s="2">
        <v>1.3129008441539685</v>
      </c>
      <c r="G17" s="2">
        <v>2.2439571606001132</v>
      </c>
      <c r="H17" s="2">
        <v>1.3129008441539685</v>
      </c>
      <c r="I17" s="2">
        <v>2.2439571606001132</v>
      </c>
    </row>
    <row r="18" spans="1:9" x14ac:dyDescent="0.2">
      <c r="A18" s="2" t="s">
        <v>50</v>
      </c>
      <c r="B18" s="2">
        <v>-5.9820344038119675</v>
      </c>
      <c r="C18" s="2">
        <v>0.5908074565260496</v>
      </c>
      <c r="D18" s="2">
        <v>-10.125184334988518</v>
      </c>
      <c r="E18" s="2">
        <v>1.6707073154304271E-11</v>
      </c>
      <c r="F18" s="2">
        <v>-7.1854698115747322</v>
      </c>
      <c r="G18" s="2">
        <v>-4.7785989960492028</v>
      </c>
      <c r="H18" s="2">
        <v>-7.1854698115747322</v>
      </c>
      <c r="I18" s="2">
        <v>-4.7785989960492028</v>
      </c>
    </row>
    <row r="19" spans="1:9" ht="16" thickBot="1" x14ac:dyDescent="0.25">
      <c r="A19" s="3" t="s">
        <v>51</v>
      </c>
      <c r="B19" s="3">
        <v>4.9663503757170666</v>
      </c>
      <c r="C19" s="3">
        <v>0.38056185233140516</v>
      </c>
      <c r="D19" s="3">
        <v>13.050047831363333</v>
      </c>
      <c r="E19" s="3">
        <v>2.3298580132112239E-14</v>
      </c>
      <c r="F19" s="3">
        <v>4.1911712494542881</v>
      </c>
      <c r="G19" s="3">
        <v>5.7415295019798451</v>
      </c>
      <c r="H19" s="3">
        <v>4.1911712494542881</v>
      </c>
      <c r="I19" s="3">
        <v>5.7415295019798451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0.99833375118482659</v>
      </c>
    </row>
    <row r="5" spans="1:9" x14ac:dyDescent="0.2">
      <c r="A5" s="2" t="s">
        <v>29</v>
      </c>
      <c r="B5" s="2">
        <v>0.99667027875476732</v>
      </c>
    </row>
    <row r="6" spans="1:9" x14ac:dyDescent="0.2">
      <c r="A6" s="2" t="s">
        <v>30</v>
      </c>
      <c r="B6" s="2">
        <v>0.99646217117694036</v>
      </c>
    </row>
    <row r="7" spans="1:9" x14ac:dyDescent="0.2">
      <c r="A7" s="2" t="s">
        <v>31</v>
      </c>
      <c r="B7" s="2">
        <v>5.3112268660570512E-3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0.27019873638510133</v>
      </c>
      <c r="D12" s="2">
        <v>0.13509936819255067</v>
      </c>
      <c r="E12" s="2">
        <v>4789.2070493611291</v>
      </c>
      <c r="F12" s="2">
        <v>2.2831057831334246E-40</v>
      </c>
    </row>
    <row r="13" spans="1:9" x14ac:dyDescent="0.2">
      <c r="A13" s="2" t="s">
        <v>35</v>
      </c>
      <c r="B13" s="2">
        <v>32</v>
      </c>
      <c r="C13" s="2">
        <v>9.0269218632723866E-4</v>
      </c>
      <c r="D13" s="2">
        <v>2.8209130822726208E-5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0.27110142857142855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0.86194748712142588</v>
      </c>
      <c r="C17" s="2">
        <v>0.13028206751157079</v>
      </c>
      <c r="D17" s="2">
        <v>6.6160101968359797</v>
      </c>
      <c r="E17" s="2">
        <v>1.8472181910516826E-7</v>
      </c>
      <c r="F17" s="2">
        <v>0.59657159975218743</v>
      </c>
      <c r="G17" s="2">
        <v>1.1273233744906643</v>
      </c>
      <c r="H17" s="2">
        <v>0.59657159975218743</v>
      </c>
      <c r="I17" s="2">
        <v>1.1273233744906643</v>
      </c>
    </row>
    <row r="18" spans="1:9" x14ac:dyDescent="0.2">
      <c r="A18" s="2" t="s">
        <v>50</v>
      </c>
      <c r="B18" s="2">
        <v>-4.1114273962368939</v>
      </c>
      <c r="C18" s="2">
        <v>0.43174626415928014</v>
      </c>
      <c r="D18" s="2">
        <v>-9.5227862694837437</v>
      </c>
      <c r="E18" s="2">
        <v>7.396431708085874E-11</v>
      </c>
      <c r="F18" s="2">
        <v>-4.9908657576172644</v>
      </c>
      <c r="G18" s="2">
        <v>-3.2319890348565234</v>
      </c>
      <c r="H18" s="2">
        <v>-4.9908657576172644</v>
      </c>
      <c r="I18" s="2">
        <v>-3.2319890348565234</v>
      </c>
    </row>
    <row r="19" spans="1:9" ht="16" thickBot="1" x14ac:dyDescent="0.25">
      <c r="A19" s="3" t="s">
        <v>51</v>
      </c>
      <c r="B19" s="3">
        <v>4.7814053836818173</v>
      </c>
      <c r="C19" s="3">
        <v>0.35565636089127323</v>
      </c>
      <c r="D19" s="3">
        <v>13.443891096730667</v>
      </c>
      <c r="E19" s="3">
        <v>1.037546336920843E-14</v>
      </c>
      <c r="F19" s="3">
        <v>4.0569570833687036</v>
      </c>
      <c r="G19" s="3">
        <v>5.505853683994931</v>
      </c>
      <c r="H19" s="3">
        <v>4.0569570833687036</v>
      </c>
      <c r="I19" s="3">
        <v>5.505853683994931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0" sqref="C20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0.99824348081670133</v>
      </c>
    </row>
    <row r="5" spans="1:9" x14ac:dyDescent="0.2">
      <c r="A5" s="2" t="s">
        <v>29</v>
      </c>
      <c r="B5" s="2">
        <v>0.99649004699304389</v>
      </c>
    </row>
    <row r="6" spans="1:9" x14ac:dyDescent="0.2">
      <c r="A6" s="2" t="s">
        <v>30</v>
      </c>
      <c r="B6" s="2">
        <v>0.99627067493010912</v>
      </c>
    </row>
    <row r="7" spans="1:9" x14ac:dyDescent="0.2">
      <c r="A7" s="2" t="s">
        <v>31</v>
      </c>
      <c r="B7" s="2">
        <v>5.4530761800232128E-3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0.27014987529702417</v>
      </c>
      <c r="D12" s="2">
        <v>0.13507493764851208</v>
      </c>
      <c r="E12" s="2">
        <v>4542.4655886534738</v>
      </c>
      <c r="F12" s="2">
        <v>5.3066547224570825E-40</v>
      </c>
    </row>
    <row r="13" spans="1:9" x14ac:dyDescent="0.2">
      <c r="A13" s="2" t="s">
        <v>35</v>
      </c>
      <c r="B13" s="2">
        <v>32</v>
      </c>
      <c r="C13" s="2">
        <v>9.5155327440436983E-4</v>
      </c>
      <c r="D13" s="2">
        <v>2.9736039825136557E-5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0.27110142857142855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5.3298072024839049</v>
      </c>
      <c r="C17" s="2">
        <v>0.53212259533098161</v>
      </c>
      <c r="D17" s="2">
        <v>10.016126451403085</v>
      </c>
      <c r="E17" s="2">
        <v>2.1794501505990653E-11</v>
      </c>
      <c r="F17" s="2">
        <v>4.2459089452457022</v>
      </c>
      <c r="G17" s="2">
        <v>6.4137054597221077</v>
      </c>
      <c r="H17" s="2">
        <v>4.2459089452457022</v>
      </c>
      <c r="I17" s="2">
        <v>6.4137054597221077</v>
      </c>
    </row>
    <row r="18" spans="1:9" x14ac:dyDescent="0.2">
      <c r="A18" s="2" t="s">
        <v>50</v>
      </c>
      <c r="B18" s="2">
        <v>-9.9287554045658464</v>
      </c>
      <c r="C18" s="2">
        <v>0.84848653784996975</v>
      </c>
      <c r="D18" s="2">
        <v>-11.701724142524297</v>
      </c>
      <c r="E18" s="2">
        <v>4.2434093435984198E-13</v>
      </c>
      <c r="F18" s="2">
        <v>-11.657065924989471</v>
      </c>
      <c r="G18" s="2">
        <v>-8.2004448841422217</v>
      </c>
      <c r="H18" s="2">
        <v>-11.657065924989471</v>
      </c>
      <c r="I18" s="2">
        <v>-8.2004448841422217</v>
      </c>
    </row>
    <row r="19" spans="1:9" ht="16" thickBot="1" x14ac:dyDescent="0.25">
      <c r="A19" s="3" t="s">
        <v>51</v>
      </c>
      <c r="B19" s="3">
        <v>4.6067091327538554</v>
      </c>
      <c r="C19" s="3">
        <v>0.33775746984188271</v>
      </c>
      <c r="D19" s="3">
        <v>13.639103629330341</v>
      </c>
      <c r="E19" s="3">
        <v>6.9913733698105788E-15</v>
      </c>
      <c r="F19" s="3">
        <v>3.9187196804302049</v>
      </c>
      <c r="G19" s="3">
        <v>5.2946985850775059</v>
      </c>
      <c r="H19" s="3">
        <v>3.9187196804302049</v>
      </c>
      <c r="I19" s="3">
        <v>5.2946985850775059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22" sqref="K22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0.99806392808490585</v>
      </c>
    </row>
    <row r="5" spans="1:9" x14ac:dyDescent="0.2">
      <c r="A5" s="2" t="s">
        <v>29</v>
      </c>
      <c r="B5" s="2">
        <v>0.99613160454427208</v>
      </c>
    </row>
    <row r="6" spans="1:9" x14ac:dyDescent="0.2">
      <c r="A6" s="2" t="s">
        <v>30</v>
      </c>
      <c r="B6" s="2">
        <v>0.995889829828289</v>
      </c>
    </row>
    <row r="7" spans="1:9" x14ac:dyDescent="0.2">
      <c r="A7" s="2" t="s">
        <v>31</v>
      </c>
      <c r="B7" s="2">
        <v>5.7247476317930611E-3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0.27005270103710149</v>
      </c>
      <c r="D12" s="2">
        <v>0.13502635051855075</v>
      </c>
      <c r="E12" s="2">
        <v>4120.0817897531788</v>
      </c>
      <c r="F12" s="2">
        <v>2.514744292333377E-39</v>
      </c>
    </row>
    <row r="13" spans="1:9" x14ac:dyDescent="0.2">
      <c r="A13" s="2" t="s">
        <v>35</v>
      </c>
      <c r="B13" s="2">
        <v>32</v>
      </c>
      <c r="C13" s="2">
        <v>1.0487275343270485E-3</v>
      </c>
      <c r="D13" s="2">
        <v>3.2772735447720265E-5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0.27110142857142855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2.8135026202868554</v>
      </c>
      <c r="C17" s="2">
        <v>0.34013597820692443</v>
      </c>
      <c r="D17" s="2">
        <v>8.2716995570966585</v>
      </c>
      <c r="E17" s="2">
        <v>1.8910516579039946E-9</v>
      </c>
      <c r="F17" s="2">
        <v>2.1206683049667525</v>
      </c>
      <c r="G17" s="2">
        <v>3.5063369356069582</v>
      </c>
      <c r="H17" s="2">
        <v>2.1206683049667525</v>
      </c>
      <c r="I17" s="2">
        <v>3.5063369356069582</v>
      </c>
    </row>
    <row r="18" spans="1:9" x14ac:dyDescent="0.2">
      <c r="A18" s="2" t="s">
        <v>50</v>
      </c>
      <c r="B18" s="2">
        <v>-7.5270588746414173</v>
      </c>
      <c r="C18" s="2">
        <v>0.73778209858136079</v>
      </c>
      <c r="D18" s="2">
        <v>-10.202279086351879</v>
      </c>
      <c r="E18" s="2">
        <v>1.3857815813960234E-11</v>
      </c>
      <c r="F18" s="2">
        <v>-9.0298718314497588</v>
      </c>
      <c r="G18" s="2">
        <v>-6.0242459178330758</v>
      </c>
      <c r="H18" s="2">
        <v>-9.0298718314497588</v>
      </c>
      <c r="I18" s="2">
        <v>-6.0242459178330758</v>
      </c>
    </row>
    <row r="19" spans="1:9" ht="16" thickBot="1" x14ac:dyDescent="0.25">
      <c r="A19" s="3" t="s">
        <v>51</v>
      </c>
      <c r="B19" s="3">
        <v>4.9993691164363554</v>
      </c>
      <c r="C19" s="3">
        <v>0.39910366793413599</v>
      </c>
      <c r="D19" s="3">
        <v>12.526492533417159</v>
      </c>
      <c r="E19" s="3">
        <v>7.0131695144777134E-14</v>
      </c>
      <c r="F19" s="3">
        <v>4.1864215477240858</v>
      </c>
      <c r="G19" s="3">
        <v>5.812316685148625</v>
      </c>
      <c r="H19" s="3">
        <v>4.1864215477240858</v>
      </c>
      <c r="I19" s="3">
        <v>5.812316685148625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baseColWidth="10" defaultRowHeight="15" x14ac:dyDescent="0.2"/>
  <sheetData>
    <row r="1" spans="1:9" x14ac:dyDescent="0.2">
      <c r="A1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0.99822385351203224</v>
      </c>
    </row>
    <row r="5" spans="1:9" x14ac:dyDescent="0.2">
      <c r="A5" s="2" t="s">
        <v>29</v>
      </c>
      <c r="B5" s="2">
        <v>0.9964508617204112</v>
      </c>
    </row>
    <row r="6" spans="1:9" x14ac:dyDescent="0.2">
      <c r="A6" s="2" t="s">
        <v>30</v>
      </c>
      <c r="B6" s="2">
        <v>0.99622904057793682</v>
      </c>
    </row>
    <row r="7" spans="1:9" x14ac:dyDescent="0.2">
      <c r="A7" s="2" t="s">
        <v>31</v>
      </c>
      <c r="B7" s="2">
        <v>5.4834308882363994E-3</v>
      </c>
    </row>
    <row r="8" spans="1:9" ht="16" thickBot="1" x14ac:dyDescent="0.25">
      <c r="A8" s="3" t="s">
        <v>32</v>
      </c>
      <c r="B8" s="3">
        <v>35</v>
      </c>
    </row>
    <row r="10" spans="1:9" ht="16" thickBot="1" x14ac:dyDescent="0.25">
      <c r="A10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2</v>
      </c>
      <c r="C12" s="2">
        <v>0.27013925211363449</v>
      </c>
      <c r="D12" s="2">
        <v>0.13506962605681724</v>
      </c>
      <c r="E12" s="2">
        <v>4492.1365502201561</v>
      </c>
      <c r="F12" s="2">
        <v>6.3382114951199602E-40</v>
      </c>
    </row>
    <row r="13" spans="1:9" x14ac:dyDescent="0.2">
      <c r="A13" s="2" t="s">
        <v>35</v>
      </c>
      <c r="B13" s="2">
        <v>32</v>
      </c>
      <c r="C13" s="2">
        <v>9.6217645779408088E-4</v>
      </c>
      <c r="D13" s="2">
        <v>3.0068014306065028E-5</v>
      </c>
      <c r="E13" s="2"/>
      <c r="F13" s="2"/>
    </row>
    <row r="14" spans="1:9" ht="16" thickBot="1" x14ac:dyDescent="0.25">
      <c r="A14" s="3" t="s">
        <v>36</v>
      </c>
      <c r="B14" s="3">
        <v>34</v>
      </c>
      <c r="C14" s="3">
        <v>0.27110142857142855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">
      <c r="A17" s="2" t="s">
        <v>37</v>
      </c>
      <c r="B17" s="2">
        <v>0.74012146062961714</v>
      </c>
      <c r="C17" s="2">
        <v>0.10303654667143904</v>
      </c>
      <c r="D17" s="2">
        <v>7.1830965277757439</v>
      </c>
      <c r="E17" s="2">
        <v>3.7196830152933331E-8</v>
      </c>
      <c r="F17" s="2">
        <v>0.53024288311958001</v>
      </c>
      <c r="G17" s="2">
        <v>0.95000003813965428</v>
      </c>
      <c r="H17" s="2">
        <v>0.53024288311958001</v>
      </c>
      <c r="I17" s="2">
        <v>0.95000003813965428</v>
      </c>
    </row>
    <row r="18" spans="1:9" x14ac:dyDescent="0.2">
      <c r="A18" s="2" t="s">
        <v>50</v>
      </c>
      <c r="B18" s="2">
        <v>-3.9625359013758437</v>
      </c>
      <c r="C18" s="2">
        <v>0.38571631287152658</v>
      </c>
      <c r="D18" s="2">
        <v>-10.273187234099884</v>
      </c>
      <c r="E18" s="2">
        <v>1.1676198254072908E-11</v>
      </c>
      <c r="F18" s="2">
        <v>-4.7482143201803444</v>
      </c>
      <c r="G18" s="2">
        <v>-3.1768574825713425</v>
      </c>
      <c r="H18" s="2">
        <v>-4.7482143201803444</v>
      </c>
      <c r="I18" s="2">
        <v>-3.1768574825713425</v>
      </c>
    </row>
    <row r="19" spans="1:9" ht="16" thickBot="1" x14ac:dyDescent="0.25">
      <c r="A19" s="3" t="s">
        <v>51</v>
      </c>
      <c r="B19" s="3">
        <v>5.236368925805194</v>
      </c>
      <c r="C19" s="3">
        <v>0.3583132687857194</v>
      </c>
      <c r="D19" s="3">
        <v>14.613940877910045</v>
      </c>
      <c r="E19" s="3">
        <v>1.0329231068190496E-15</v>
      </c>
      <c r="F19" s="3">
        <v>4.5065086812113808</v>
      </c>
      <c r="G19" s="3">
        <v>5.9662291703990071</v>
      </c>
      <c r="H19" s="3">
        <v>4.5065086812113808</v>
      </c>
      <c r="I19" s="3">
        <v>5.9662291703990071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9" zoomScale="91" workbookViewId="0">
      <selection activeCell="E31" sqref="E31:E65"/>
    </sheetView>
  </sheetViews>
  <sheetFormatPr baseColWidth="10" defaultColWidth="8.83203125" defaultRowHeight="15" x14ac:dyDescent="0.2"/>
  <sheetData>
    <row r="1" spans="1:16" x14ac:dyDescent="0.2">
      <c r="A1" t="s">
        <v>20</v>
      </c>
    </row>
    <row r="2" spans="1:16" x14ac:dyDescent="0.2">
      <c r="A2" t="s">
        <v>3</v>
      </c>
    </row>
    <row r="3" spans="1:16" x14ac:dyDescent="0.2">
      <c r="A3" t="s">
        <v>4</v>
      </c>
      <c r="E3" t="s">
        <v>8</v>
      </c>
      <c r="H3" t="s">
        <v>7</v>
      </c>
      <c r="L3" t="s">
        <v>10</v>
      </c>
      <c r="O3" t="s">
        <v>12</v>
      </c>
    </row>
    <row r="4" spans="1:16" x14ac:dyDescent="0.2">
      <c r="A4" t="s">
        <v>0</v>
      </c>
      <c r="B4" t="s">
        <v>0</v>
      </c>
      <c r="E4" t="s">
        <v>5</v>
      </c>
      <c r="F4" t="s">
        <v>5</v>
      </c>
      <c r="H4" t="s">
        <v>0</v>
      </c>
      <c r="I4" t="s">
        <v>0</v>
      </c>
      <c r="L4" t="s">
        <v>0</v>
      </c>
      <c r="M4" t="s">
        <v>0</v>
      </c>
      <c r="O4" t="s">
        <v>0</v>
      </c>
      <c r="P4" t="s">
        <v>0</v>
      </c>
    </row>
    <row r="5" spans="1:16" x14ac:dyDescent="0.2">
      <c r="A5" t="s">
        <v>1</v>
      </c>
      <c r="B5" t="s">
        <v>2</v>
      </c>
      <c r="E5" t="s">
        <v>1</v>
      </c>
      <c r="F5" t="s">
        <v>2</v>
      </c>
      <c r="H5" t="s">
        <v>1</v>
      </c>
      <c r="I5" t="s">
        <v>2</v>
      </c>
      <c r="L5" t="s">
        <v>1</v>
      </c>
      <c r="M5" t="s">
        <v>2</v>
      </c>
      <c r="O5" t="s">
        <v>1</v>
      </c>
      <c r="P5" t="s">
        <v>2</v>
      </c>
    </row>
    <row r="6" spans="1:16" x14ac:dyDescent="0.2">
      <c r="A6">
        <v>9.8835999999999993E-2</v>
      </c>
      <c r="E6">
        <v>9.9789000000000003E-2</v>
      </c>
      <c r="H6">
        <v>0.100281</v>
      </c>
      <c r="L6">
        <v>9.9632999999999999E-2</v>
      </c>
      <c r="O6">
        <v>9.8811999999999997E-2</v>
      </c>
    </row>
    <row r="7" spans="1:16" x14ac:dyDescent="0.2">
      <c r="B7">
        <v>0.19841800000000001</v>
      </c>
      <c r="F7">
        <v>0.223054</v>
      </c>
      <c r="I7">
        <v>0.2475</v>
      </c>
      <c r="M7">
        <v>0.13433899999999999</v>
      </c>
      <c r="P7">
        <v>0.27574900000000002</v>
      </c>
    </row>
    <row r="8" spans="1:16" x14ac:dyDescent="0.2">
      <c r="A8">
        <v>9.8053000000000001E-2</v>
      </c>
      <c r="E8">
        <v>9.7721000000000002E-2</v>
      </c>
      <c r="H8">
        <v>9.7608E-2</v>
      </c>
      <c r="L8">
        <v>9.3357999999999997E-2</v>
      </c>
      <c r="O8">
        <v>0.104466</v>
      </c>
    </row>
    <row r="9" spans="1:16" x14ac:dyDescent="0.2">
      <c r="B9">
        <v>0.19780800000000001</v>
      </c>
      <c r="F9">
        <v>0.22265499999999999</v>
      </c>
      <c r="I9">
        <v>0.24665000000000001</v>
      </c>
      <c r="M9">
        <v>0.133183</v>
      </c>
      <c r="P9">
        <v>0.27678000000000003</v>
      </c>
    </row>
    <row r="10" spans="1:16" x14ac:dyDescent="0.2">
      <c r="A10">
        <v>9.9450999999999998E-2</v>
      </c>
      <c r="E10">
        <v>9.9270999999999998E-2</v>
      </c>
      <c r="H10">
        <v>9.3963000000000005E-2</v>
      </c>
      <c r="L10">
        <v>9.7728999999999996E-2</v>
      </c>
      <c r="O10">
        <v>0.102255</v>
      </c>
    </row>
    <row r="11" spans="1:16" x14ac:dyDescent="0.2">
      <c r="B11">
        <v>0.19812299999999999</v>
      </c>
      <c r="F11">
        <v>0.22281400000000001</v>
      </c>
      <c r="I11">
        <v>0.245811</v>
      </c>
      <c r="M11">
        <v>0.13392299999999999</v>
      </c>
      <c r="P11">
        <v>0.276258</v>
      </c>
    </row>
    <row r="12" spans="1:16" x14ac:dyDescent="0.2">
      <c r="A12">
        <v>9.8903000000000005E-2</v>
      </c>
      <c r="E12">
        <v>0.10029299999999999</v>
      </c>
      <c r="H12">
        <v>9.3482999999999997E-2</v>
      </c>
      <c r="L12">
        <v>0.10026599999999999</v>
      </c>
      <c r="O12">
        <v>9.7119999999999998E-2</v>
      </c>
    </row>
    <row r="13" spans="1:16" x14ac:dyDescent="0.2">
      <c r="B13">
        <v>0.198298</v>
      </c>
      <c r="F13">
        <v>0.22295999999999999</v>
      </c>
      <c r="I13">
        <v>0.24585000000000001</v>
      </c>
      <c r="M13">
        <v>0.13453300000000001</v>
      </c>
      <c r="P13">
        <v>0.27507399999999999</v>
      </c>
    </row>
    <row r="14" spans="1:16" x14ac:dyDescent="0.2">
      <c r="A14">
        <v>9.962E-2</v>
      </c>
      <c r="E14">
        <v>9.3453999999999995E-2</v>
      </c>
      <c r="H14">
        <v>9.7994999999999999E-2</v>
      </c>
      <c r="L14">
        <v>9.7802E-2</v>
      </c>
      <c r="O14">
        <v>9.1941999999999996E-2</v>
      </c>
    </row>
    <row r="15" spans="1:16" x14ac:dyDescent="0.2">
      <c r="B15">
        <v>0.198075</v>
      </c>
      <c r="F15">
        <v>0.221745</v>
      </c>
      <c r="I15">
        <v>0.24705299999999999</v>
      </c>
      <c r="M15">
        <v>0.134101</v>
      </c>
      <c r="P15">
        <v>0.27352599999999999</v>
      </c>
    </row>
    <row r="16" spans="1:16" x14ac:dyDescent="0.2">
      <c r="A16">
        <v>9.5779000000000003E-2</v>
      </c>
      <c r="E16">
        <v>0.106738</v>
      </c>
      <c r="H16">
        <v>9.7184999999999994E-2</v>
      </c>
      <c r="L16">
        <v>9.9294999999999994E-2</v>
      </c>
      <c r="O16">
        <v>9.5729999999999996E-2</v>
      </c>
    </row>
    <row r="17" spans="1:17" x14ac:dyDescent="0.2">
      <c r="B17">
        <v>0.19703100000000001</v>
      </c>
      <c r="F17">
        <v>0.22419500000000001</v>
      </c>
      <c r="I17">
        <v>0.24643200000000001</v>
      </c>
      <c r="M17">
        <v>0.13438700000000001</v>
      </c>
      <c r="P17">
        <v>0.27443600000000001</v>
      </c>
    </row>
    <row r="18" spans="1:17" x14ac:dyDescent="0.2">
      <c r="A18">
        <v>9.7822000000000006E-2</v>
      </c>
      <c r="E18">
        <v>0.10165200000000001</v>
      </c>
      <c r="H18">
        <v>9.9515999999999993E-2</v>
      </c>
      <c r="L18">
        <v>9.9899000000000002E-2</v>
      </c>
      <c r="O18">
        <v>9.0910000000000005E-2</v>
      </c>
    </row>
    <row r="19" spans="1:17" x14ac:dyDescent="0.2">
      <c r="B19">
        <v>0.19819600000000001</v>
      </c>
      <c r="F19">
        <v>0.22325200000000001</v>
      </c>
      <c r="I19">
        <v>0.246837</v>
      </c>
      <c r="M19">
        <v>0.13455500000000001</v>
      </c>
      <c r="P19">
        <v>0.273287</v>
      </c>
    </row>
    <row r="20" spans="1:17" x14ac:dyDescent="0.2">
      <c r="A20">
        <v>0.1014</v>
      </c>
      <c r="E20">
        <v>9.8172999999999996E-2</v>
      </c>
      <c r="H20">
        <v>9.1171000000000002E-2</v>
      </c>
      <c r="L20">
        <v>9.9645999999999998E-2</v>
      </c>
      <c r="O20">
        <v>9.6020999999999995E-2</v>
      </c>
    </row>
    <row r="21" spans="1:17" x14ac:dyDescent="0.2">
      <c r="B21">
        <v>0.19885800000000001</v>
      </c>
      <c r="F21">
        <v>0.22275300000000001</v>
      </c>
      <c r="I21">
        <v>0.24514</v>
      </c>
      <c r="M21">
        <v>0.13448399999999999</v>
      </c>
      <c r="P21">
        <v>0.27471400000000001</v>
      </c>
    </row>
    <row r="22" spans="1:17" x14ac:dyDescent="0.2">
      <c r="A22">
        <v>9.9408999999999997E-2</v>
      </c>
      <c r="E22">
        <v>9.5547999999999994E-2</v>
      </c>
      <c r="H22">
        <v>9.5079999999999998E-2</v>
      </c>
      <c r="L22">
        <v>9.7667000000000004E-2</v>
      </c>
      <c r="O22">
        <v>9.9912000000000001E-2</v>
      </c>
    </row>
    <row r="23" spans="1:17" x14ac:dyDescent="0.2">
      <c r="B23">
        <v>0.19794300000000001</v>
      </c>
      <c r="F23">
        <v>0.222327</v>
      </c>
      <c r="I23">
        <v>0.246171</v>
      </c>
      <c r="M23">
        <v>0.13398099999999999</v>
      </c>
      <c r="P23">
        <v>0.27543800000000002</v>
      </c>
    </row>
    <row r="24" spans="1:17" x14ac:dyDescent="0.2">
      <c r="A24">
        <v>0.100688</v>
      </c>
      <c r="E24">
        <v>9.5498E-2</v>
      </c>
      <c r="H24">
        <v>9.9769999999999998E-2</v>
      </c>
      <c r="L24">
        <v>9.7595000000000001E-2</v>
      </c>
      <c r="O24">
        <v>9.2591000000000007E-2</v>
      </c>
    </row>
    <row r="25" spans="1:17" x14ac:dyDescent="0.2">
      <c r="B25">
        <v>0.19883400000000001</v>
      </c>
      <c r="F25">
        <v>0.21764800000000001</v>
      </c>
      <c r="I25">
        <v>0.24743899999999999</v>
      </c>
      <c r="M25">
        <v>0.133907</v>
      </c>
      <c r="P25">
        <v>0.27354899999999999</v>
      </c>
    </row>
    <row r="28" spans="1:17" x14ac:dyDescent="0.2">
      <c r="A28" t="s">
        <v>14</v>
      </c>
      <c r="D28" t="s">
        <v>15</v>
      </c>
      <c r="E28">
        <f>0.305/35</f>
        <v>8.7142857142857143E-3</v>
      </c>
      <c r="H28">
        <f>0.305/35</f>
        <v>8.7142857142857143E-3</v>
      </c>
      <c r="K28">
        <f>0.305/35</f>
        <v>8.7142857142857143E-3</v>
      </c>
      <c r="O28">
        <f>0.305/35</f>
        <v>8.7142857142857143E-3</v>
      </c>
      <c r="Q28">
        <f>0.305/35</f>
        <v>8.7142857142857143E-3</v>
      </c>
    </row>
    <row r="29" spans="1:17" x14ac:dyDescent="0.2">
      <c r="A29" t="s">
        <v>17</v>
      </c>
      <c r="D29" t="s">
        <v>17</v>
      </c>
      <c r="G29" t="s">
        <v>17</v>
      </c>
      <c r="J29" t="s">
        <v>17</v>
      </c>
      <c r="M29" t="s">
        <v>17</v>
      </c>
    </row>
    <row r="30" spans="1:17" x14ac:dyDescent="0.2">
      <c r="A30" t="s">
        <v>18</v>
      </c>
      <c r="B30" t="s">
        <v>25</v>
      </c>
      <c r="D30" t="s">
        <v>18</v>
      </c>
      <c r="G30" t="s">
        <v>18</v>
      </c>
      <c r="J30" t="s">
        <v>18</v>
      </c>
      <c r="M30" t="s">
        <v>18</v>
      </c>
    </row>
    <row r="31" spans="1:17" x14ac:dyDescent="0.2">
      <c r="A31">
        <v>1.04</v>
      </c>
      <c r="B31">
        <f>E28*1</f>
        <v>8.7142857142857143E-3</v>
      </c>
      <c r="D31">
        <v>0.34</v>
      </c>
      <c r="E31">
        <f>H28*1</f>
        <v>8.7142857142857143E-3</v>
      </c>
      <c r="G31">
        <v>0.23</v>
      </c>
      <c r="H31">
        <f>K28*1</f>
        <v>8.7142857142857143E-3</v>
      </c>
      <c r="J31">
        <v>0.19</v>
      </c>
      <c r="K31">
        <f>O28*1</f>
        <v>8.7142857142857143E-3</v>
      </c>
      <c r="M31">
        <v>0.15</v>
      </c>
      <c r="N31">
        <f>Q28*1</f>
        <v>8.7142857142857143E-3</v>
      </c>
    </row>
    <row r="32" spans="1:17" x14ac:dyDescent="0.2">
      <c r="A32">
        <v>1.06</v>
      </c>
      <c r="B32">
        <f>E28*2</f>
        <v>1.7428571428571429E-2</v>
      </c>
      <c r="D32">
        <v>0.35</v>
      </c>
      <c r="E32">
        <f>H28*2</f>
        <v>1.7428571428571429E-2</v>
      </c>
      <c r="G32">
        <v>0.25</v>
      </c>
      <c r="H32">
        <f>K28*2</f>
        <v>1.7428571428571429E-2</v>
      </c>
      <c r="J32">
        <v>0.2</v>
      </c>
      <c r="K32">
        <f>O28*2</f>
        <v>1.7428571428571429E-2</v>
      </c>
      <c r="M32">
        <v>0.16</v>
      </c>
      <c r="N32">
        <f>Q28*2</f>
        <v>1.7428571428571429E-2</v>
      </c>
    </row>
    <row r="33" spans="1:14" x14ac:dyDescent="0.2">
      <c r="A33">
        <v>1.07</v>
      </c>
      <c r="B33">
        <f>E28*3</f>
        <v>2.6142857142857141E-2</v>
      </c>
      <c r="D33">
        <v>0.36</v>
      </c>
      <c r="E33">
        <f>H28*3</f>
        <v>2.6142857142857141E-2</v>
      </c>
      <c r="G33">
        <v>0.26</v>
      </c>
      <c r="H33">
        <f>K28*3</f>
        <v>2.6142857142857141E-2</v>
      </c>
      <c r="J33">
        <v>0.21</v>
      </c>
      <c r="K33">
        <f>O28*3</f>
        <v>2.6142857142857141E-2</v>
      </c>
      <c r="M33">
        <v>0.17</v>
      </c>
      <c r="N33">
        <f>Q28*3</f>
        <v>2.6142857142857141E-2</v>
      </c>
    </row>
    <row r="34" spans="1:14" x14ac:dyDescent="0.2">
      <c r="A34">
        <v>1.08</v>
      </c>
      <c r="B34">
        <f>E28*4</f>
        <v>3.4857142857142857E-2</v>
      </c>
      <c r="D34">
        <v>0.38</v>
      </c>
      <c r="E34">
        <f>H28*4</f>
        <v>3.4857142857142857E-2</v>
      </c>
      <c r="G34">
        <v>0.27</v>
      </c>
      <c r="H34">
        <f>K28*4</f>
        <v>3.4857142857142857E-2</v>
      </c>
      <c r="J34">
        <v>0.22</v>
      </c>
      <c r="K34">
        <f>O28*4</f>
        <v>3.4857142857142857E-2</v>
      </c>
      <c r="M34">
        <v>0.18</v>
      </c>
      <c r="N34">
        <f>Q28*4</f>
        <v>3.4857142857142857E-2</v>
      </c>
    </row>
    <row r="35" spans="1:14" x14ac:dyDescent="0.2">
      <c r="A35">
        <v>1.0900000000000001</v>
      </c>
      <c r="B35">
        <f>E28*5</f>
        <v>4.3571428571428573E-2</v>
      </c>
      <c r="D35">
        <v>0.38</v>
      </c>
      <c r="E35">
        <f>H28*5</f>
        <v>4.3571428571428573E-2</v>
      </c>
      <c r="G35">
        <v>0.27</v>
      </c>
      <c r="H35">
        <f>K28*5</f>
        <v>4.3571428571428573E-2</v>
      </c>
      <c r="J35">
        <v>0.23</v>
      </c>
      <c r="K35">
        <f>O28*5</f>
        <v>4.3571428571428573E-2</v>
      </c>
      <c r="M35">
        <v>0.19</v>
      </c>
      <c r="N35">
        <f>Q28*5</f>
        <v>4.3571428571428573E-2</v>
      </c>
    </row>
    <row r="36" spans="1:14" x14ac:dyDescent="0.2">
      <c r="A36">
        <v>1.1000000000000001</v>
      </c>
      <c r="B36">
        <f>E28*6</f>
        <v>5.2285714285714283E-2</v>
      </c>
      <c r="D36">
        <v>0.39</v>
      </c>
      <c r="E36">
        <f>H28*6</f>
        <v>5.2285714285714283E-2</v>
      </c>
      <c r="G36">
        <v>0.28000000000000003</v>
      </c>
      <c r="H36">
        <f>K28*6</f>
        <v>5.2285714285714283E-2</v>
      </c>
      <c r="J36">
        <v>0.24</v>
      </c>
      <c r="K36">
        <f>O28*6</f>
        <v>5.2285714285714283E-2</v>
      </c>
      <c r="M36">
        <v>0.2</v>
      </c>
      <c r="N36">
        <f>Q28*6</f>
        <v>5.2285714285714283E-2</v>
      </c>
    </row>
    <row r="37" spans="1:14" x14ac:dyDescent="0.2">
      <c r="A37">
        <v>1.1100000000000001</v>
      </c>
      <c r="B37">
        <f>E28*7</f>
        <v>6.0999999999999999E-2</v>
      </c>
      <c r="D37">
        <v>0.4</v>
      </c>
      <c r="E37">
        <f>H28*7</f>
        <v>6.0999999999999999E-2</v>
      </c>
      <c r="G37">
        <v>0.28999999999999998</v>
      </c>
      <c r="H37">
        <f>K28*7</f>
        <v>6.0999999999999999E-2</v>
      </c>
      <c r="J37">
        <v>0.25</v>
      </c>
      <c r="K37">
        <f>O28*7</f>
        <v>6.0999999999999999E-2</v>
      </c>
      <c r="M37">
        <v>0.2</v>
      </c>
      <c r="N37">
        <f>Q28*7</f>
        <v>6.0999999999999999E-2</v>
      </c>
    </row>
    <row r="38" spans="1:14" x14ac:dyDescent="0.2">
      <c r="A38">
        <v>1.1200000000000001</v>
      </c>
      <c r="B38">
        <f>E28*8</f>
        <v>6.9714285714285715E-2</v>
      </c>
      <c r="D38">
        <v>0.41</v>
      </c>
      <c r="E38">
        <f>H28*8</f>
        <v>6.9714285714285715E-2</v>
      </c>
      <c r="G38">
        <v>0.3</v>
      </c>
      <c r="H38">
        <f>K28*8</f>
        <v>6.9714285714285715E-2</v>
      </c>
      <c r="J38">
        <v>0.26</v>
      </c>
      <c r="K38">
        <f>O28*8</f>
        <v>6.9714285714285715E-2</v>
      </c>
      <c r="M38">
        <v>0.21</v>
      </c>
      <c r="N38">
        <f>Q28*8</f>
        <v>6.9714285714285715E-2</v>
      </c>
    </row>
    <row r="39" spans="1:14" x14ac:dyDescent="0.2">
      <c r="A39">
        <v>1.1200000000000001</v>
      </c>
      <c r="B39">
        <f>E28*9</f>
        <v>7.8428571428571431E-2</v>
      </c>
      <c r="D39">
        <v>0.42</v>
      </c>
      <c r="E39">
        <f>H28*9</f>
        <v>7.8428571428571431E-2</v>
      </c>
      <c r="G39">
        <v>0.31</v>
      </c>
      <c r="H39">
        <f>K28*9</f>
        <v>7.8428571428571431E-2</v>
      </c>
      <c r="J39">
        <v>0.27</v>
      </c>
      <c r="K39">
        <f>O28*9</f>
        <v>7.8428571428571431E-2</v>
      </c>
      <c r="M39">
        <v>0.22</v>
      </c>
      <c r="N39">
        <f>Q28*9</f>
        <v>7.8428571428571431E-2</v>
      </c>
    </row>
    <row r="40" spans="1:14" x14ac:dyDescent="0.2">
      <c r="A40">
        <v>1.1299999999999999</v>
      </c>
      <c r="B40">
        <f>E28*10</f>
        <v>8.7142857142857147E-2</v>
      </c>
      <c r="D40">
        <v>0.43</v>
      </c>
      <c r="E40">
        <f>H28*10</f>
        <v>8.7142857142857147E-2</v>
      </c>
      <c r="G40">
        <v>0.31</v>
      </c>
      <c r="H40">
        <f>K28*10</f>
        <v>8.7142857142857147E-2</v>
      </c>
      <c r="J40">
        <v>0.27</v>
      </c>
      <c r="K40">
        <f>O28*10</f>
        <v>8.7142857142857147E-2</v>
      </c>
      <c r="M40">
        <v>0.22</v>
      </c>
      <c r="N40">
        <f>Q28*10</f>
        <v>8.7142857142857147E-2</v>
      </c>
    </row>
    <row r="41" spans="1:14" x14ac:dyDescent="0.2">
      <c r="A41">
        <v>1.1399999999999999</v>
      </c>
      <c r="B41">
        <f>E28 * 11</f>
        <v>9.5857142857142863E-2</v>
      </c>
      <c r="D41">
        <v>0.44</v>
      </c>
      <c r="E41">
        <f>H28 * 11</f>
        <v>9.5857142857142863E-2</v>
      </c>
      <c r="G41">
        <v>0.32</v>
      </c>
      <c r="H41">
        <f>K28 * 11</f>
        <v>9.5857142857142863E-2</v>
      </c>
      <c r="J41">
        <v>0.28000000000000003</v>
      </c>
      <c r="K41">
        <f>O28 * 11</f>
        <v>9.5857142857142863E-2</v>
      </c>
      <c r="M41">
        <v>0.23</v>
      </c>
      <c r="N41">
        <f>Q28 * 11</f>
        <v>9.5857142857142863E-2</v>
      </c>
    </row>
    <row r="42" spans="1:14" x14ac:dyDescent="0.2">
      <c r="A42">
        <v>1.1399999999999999</v>
      </c>
      <c r="B42">
        <f>E28*12</f>
        <v>0.10457142857142857</v>
      </c>
      <c r="D42">
        <v>0.45</v>
      </c>
      <c r="E42">
        <f>H28*12</f>
        <v>0.10457142857142857</v>
      </c>
      <c r="G42">
        <v>0.33</v>
      </c>
      <c r="H42">
        <f>K28*12</f>
        <v>0.10457142857142857</v>
      </c>
      <c r="J42">
        <v>0.28999999999999998</v>
      </c>
      <c r="K42">
        <f>O28*12</f>
        <v>0.10457142857142857</v>
      </c>
      <c r="M42">
        <v>0.24</v>
      </c>
      <c r="N42">
        <f>Q28*12</f>
        <v>0.10457142857142857</v>
      </c>
    </row>
    <row r="43" spans="1:14" x14ac:dyDescent="0.2">
      <c r="A43">
        <v>1.1499999999999999</v>
      </c>
      <c r="B43">
        <f>E28*13</f>
        <v>0.11328571428571428</v>
      </c>
      <c r="D43">
        <v>0.46</v>
      </c>
      <c r="E43">
        <f>H28*13</f>
        <v>0.11328571428571428</v>
      </c>
      <c r="G43">
        <v>0.33</v>
      </c>
      <c r="H43">
        <f>K28*13</f>
        <v>0.11328571428571428</v>
      </c>
      <c r="J43">
        <v>0.28999999999999998</v>
      </c>
      <c r="K43">
        <f>O28*13</f>
        <v>0.11328571428571428</v>
      </c>
      <c r="M43">
        <v>0.24</v>
      </c>
      <c r="N43">
        <f>Q28*13</f>
        <v>0.11328571428571428</v>
      </c>
    </row>
    <row r="44" spans="1:14" x14ac:dyDescent="0.2">
      <c r="A44">
        <v>1.1599999999999999</v>
      </c>
      <c r="B44">
        <f>E28*14</f>
        <v>0.122</v>
      </c>
      <c r="D44">
        <v>0.46</v>
      </c>
      <c r="E44">
        <f>H28*14</f>
        <v>0.122</v>
      </c>
      <c r="G44">
        <v>0.34</v>
      </c>
      <c r="H44">
        <f>K28*14</f>
        <v>0.122</v>
      </c>
      <c r="J44">
        <v>0.3</v>
      </c>
      <c r="K44">
        <f>O28*14</f>
        <v>0.122</v>
      </c>
      <c r="M44">
        <v>0.25</v>
      </c>
      <c r="N44">
        <f>Q28*14</f>
        <v>0.122</v>
      </c>
    </row>
    <row r="45" spans="1:14" x14ac:dyDescent="0.2">
      <c r="A45">
        <v>1.17</v>
      </c>
      <c r="B45">
        <f>E28*15</f>
        <v>0.13071428571428573</v>
      </c>
      <c r="D45">
        <v>0.47</v>
      </c>
      <c r="E45">
        <f>H28*15</f>
        <v>0.13071428571428573</v>
      </c>
      <c r="G45">
        <v>0.35</v>
      </c>
      <c r="H45">
        <f>K28*15</f>
        <v>0.13071428571428573</v>
      </c>
      <c r="J45">
        <v>0.31</v>
      </c>
      <c r="K45">
        <f>O28*15</f>
        <v>0.13071428571428573</v>
      </c>
      <c r="M45">
        <v>0.26</v>
      </c>
      <c r="N45">
        <f>Q28*15</f>
        <v>0.13071428571428573</v>
      </c>
    </row>
    <row r="46" spans="1:14" x14ac:dyDescent="0.2">
      <c r="A46">
        <v>1.17</v>
      </c>
      <c r="B46">
        <f>E28*16</f>
        <v>0.13942857142857143</v>
      </c>
      <c r="D46">
        <v>0.48</v>
      </c>
      <c r="E46">
        <f>H28*16</f>
        <v>0.13942857142857143</v>
      </c>
      <c r="G46">
        <v>0.35</v>
      </c>
      <c r="H46">
        <f>K28*16</f>
        <v>0.13942857142857143</v>
      </c>
      <c r="J46">
        <v>0.31</v>
      </c>
      <c r="K46">
        <f>O28*16</f>
        <v>0.13942857142857143</v>
      </c>
      <c r="M46">
        <v>0.26</v>
      </c>
      <c r="N46">
        <f>Q28*16</f>
        <v>0.13942857142857143</v>
      </c>
    </row>
    <row r="47" spans="1:14" x14ac:dyDescent="0.2">
      <c r="A47">
        <v>1.18</v>
      </c>
      <c r="B47">
        <f>E28*17</f>
        <v>0.14814285714285713</v>
      </c>
      <c r="D47">
        <v>0.49</v>
      </c>
      <c r="E47">
        <f>H28*17</f>
        <v>0.14814285714285713</v>
      </c>
      <c r="G47">
        <v>0.36</v>
      </c>
      <c r="H47">
        <f>K28*17</f>
        <v>0.14814285714285713</v>
      </c>
      <c r="J47">
        <v>0.32</v>
      </c>
      <c r="K47">
        <f>O28*17</f>
        <v>0.14814285714285713</v>
      </c>
      <c r="M47">
        <v>0.27</v>
      </c>
      <c r="N47">
        <f>Q28*17</f>
        <v>0.14814285714285713</v>
      </c>
    </row>
    <row r="48" spans="1:14" x14ac:dyDescent="0.2">
      <c r="A48">
        <v>1.19</v>
      </c>
      <c r="B48">
        <f>E28*18</f>
        <v>0.15685714285714286</v>
      </c>
      <c r="D48">
        <v>0.49</v>
      </c>
      <c r="E48">
        <f>H28*18</f>
        <v>0.15685714285714286</v>
      </c>
      <c r="G48">
        <v>0.37</v>
      </c>
      <c r="H48">
        <f>K28*18</f>
        <v>0.15685714285714286</v>
      </c>
      <c r="J48">
        <v>0.34</v>
      </c>
      <c r="K48">
        <f>O28*18</f>
        <v>0.15685714285714286</v>
      </c>
      <c r="M48">
        <v>0.27</v>
      </c>
      <c r="N48">
        <f>Q28*18</f>
        <v>0.15685714285714286</v>
      </c>
    </row>
    <row r="49" spans="1:14" x14ac:dyDescent="0.2">
      <c r="A49">
        <v>1.2</v>
      </c>
      <c r="B49">
        <f>E28*19</f>
        <v>0.16557142857142856</v>
      </c>
      <c r="D49">
        <v>0.5</v>
      </c>
      <c r="E49">
        <f>H28*19</f>
        <v>0.16557142857142856</v>
      </c>
      <c r="G49">
        <v>0.37</v>
      </c>
      <c r="H49">
        <f>K28*19</f>
        <v>0.16557142857142856</v>
      </c>
      <c r="J49">
        <v>0.35</v>
      </c>
      <c r="K49">
        <f>O28*19</f>
        <v>0.16557142857142856</v>
      </c>
      <c r="M49">
        <v>0.28000000000000003</v>
      </c>
      <c r="N49">
        <f>Q28*19</f>
        <v>0.16557142857142856</v>
      </c>
    </row>
    <row r="50" spans="1:14" x14ac:dyDescent="0.2">
      <c r="A50">
        <v>1.21</v>
      </c>
      <c r="B50">
        <f>E28*20</f>
        <v>0.17428571428571429</v>
      </c>
      <c r="D50">
        <v>0.51</v>
      </c>
      <c r="E50">
        <f>H28*20</f>
        <v>0.17428571428571429</v>
      </c>
      <c r="G50">
        <v>0.38</v>
      </c>
      <c r="H50">
        <f>K28*20</f>
        <v>0.17428571428571429</v>
      </c>
      <c r="J50">
        <v>0.36</v>
      </c>
      <c r="K50">
        <f>O28*20</f>
        <v>0.17428571428571429</v>
      </c>
      <c r="M50">
        <v>0.28000000000000003</v>
      </c>
      <c r="N50">
        <f>Q28*20</f>
        <v>0.17428571428571429</v>
      </c>
    </row>
    <row r="51" spans="1:14" x14ac:dyDescent="0.2">
      <c r="A51">
        <v>1.21</v>
      </c>
      <c r="B51">
        <f>E28*21</f>
        <v>0.183</v>
      </c>
      <c r="D51">
        <v>0.51</v>
      </c>
      <c r="E51">
        <f>H28*21</f>
        <v>0.183</v>
      </c>
      <c r="G51">
        <v>0.38</v>
      </c>
      <c r="H51">
        <f>K28*21</f>
        <v>0.183</v>
      </c>
      <c r="J51">
        <v>0.37</v>
      </c>
      <c r="K51">
        <f>O28*21</f>
        <v>0.183</v>
      </c>
      <c r="M51">
        <v>0.28999999999999998</v>
      </c>
      <c r="N51">
        <f>Q28*21</f>
        <v>0.183</v>
      </c>
    </row>
    <row r="52" spans="1:14" x14ac:dyDescent="0.2">
      <c r="A52">
        <v>1.22</v>
      </c>
      <c r="B52">
        <f>E28*22</f>
        <v>0.19171428571428573</v>
      </c>
      <c r="D52">
        <v>0.52</v>
      </c>
      <c r="E52">
        <f>H28*22</f>
        <v>0.19171428571428573</v>
      </c>
      <c r="G52">
        <v>0.39</v>
      </c>
      <c r="H52">
        <f>K28*22</f>
        <v>0.19171428571428573</v>
      </c>
      <c r="J52">
        <v>0.38</v>
      </c>
      <c r="K52">
        <f>O28*22</f>
        <v>0.19171428571428573</v>
      </c>
      <c r="M52">
        <v>0.28999999999999998</v>
      </c>
      <c r="N52">
        <f>Q28*22</f>
        <v>0.19171428571428573</v>
      </c>
    </row>
    <row r="53" spans="1:14" x14ac:dyDescent="0.2">
      <c r="A53">
        <v>1.23</v>
      </c>
      <c r="B53">
        <f>E28*23</f>
        <v>0.20042857142857143</v>
      </c>
      <c r="D53">
        <v>0.53</v>
      </c>
      <c r="E53">
        <f>H28*23</f>
        <v>0.20042857142857143</v>
      </c>
      <c r="G53">
        <v>0.39</v>
      </c>
      <c r="H53">
        <f>K28*23</f>
        <v>0.20042857142857143</v>
      </c>
      <c r="J53">
        <v>0.39</v>
      </c>
      <c r="K53">
        <f>O28*23</f>
        <v>0.20042857142857143</v>
      </c>
      <c r="M53">
        <v>0.3</v>
      </c>
      <c r="N53">
        <f>Q28*23</f>
        <v>0.20042857142857143</v>
      </c>
    </row>
    <row r="54" spans="1:14" x14ac:dyDescent="0.2">
      <c r="A54">
        <v>1.24</v>
      </c>
      <c r="B54">
        <f>E28*24</f>
        <v>0.20914285714285713</v>
      </c>
      <c r="D54">
        <v>0.54</v>
      </c>
      <c r="E54">
        <f>H28*24</f>
        <v>0.20914285714285713</v>
      </c>
      <c r="G54">
        <v>0.4</v>
      </c>
      <c r="H54">
        <f>K28*24</f>
        <v>0.20914285714285713</v>
      </c>
      <c r="J54">
        <v>0.4</v>
      </c>
      <c r="K54">
        <f>O28*24</f>
        <v>0.20914285714285713</v>
      </c>
      <c r="M54">
        <v>0.3</v>
      </c>
      <c r="N54">
        <f>Q28*24</f>
        <v>0.20914285714285713</v>
      </c>
    </row>
    <row r="55" spans="1:14" x14ac:dyDescent="0.2">
      <c r="A55">
        <v>1.26</v>
      </c>
      <c r="B55">
        <f>E28*25</f>
        <v>0.21785714285714286</v>
      </c>
      <c r="D55">
        <v>0.54</v>
      </c>
      <c r="E55">
        <f>H28*25</f>
        <v>0.21785714285714286</v>
      </c>
      <c r="G55">
        <v>0.4</v>
      </c>
      <c r="H55">
        <f>K28*25</f>
        <v>0.21785714285714286</v>
      </c>
      <c r="J55">
        <v>0.4</v>
      </c>
      <c r="K55">
        <f>O28*25</f>
        <v>0.21785714285714286</v>
      </c>
      <c r="M55">
        <v>0.31</v>
      </c>
      <c r="N55">
        <f>Q28*25</f>
        <v>0.21785714285714286</v>
      </c>
    </row>
    <row r="56" spans="1:14" x14ac:dyDescent="0.2">
      <c r="A56">
        <v>1.27</v>
      </c>
      <c r="B56">
        <f>E28*26</f>
        <v>0.22657142857142856</v>
      </c>
      <c r="D56">
        <v>0.55000000000000004</v>
      </c>
      <c r="E56">
        <f>H28*26</f>
        <v>0.22657142857142856</v>
      </c>
      <c r="G56">
        <v>0.41</v>
      </c>
      <c r="H56">
        <f>K28*26</f>
        <v>0.22657142857142856</v>
      </c>
      <c r="J56">
        <v>0.41</v>
      </c>
      <c r="K56">
        <f>O28*26</f>
        <v>0.22657142857142856</v>
      </c>
      <c r="M56">
        <v>0.31</v>
      </c>
      <c r="N56">
        <f>Q28*26</f>
        <v>0.22657142857142856</v>
      </c>
    </row>
    <row r="57" spans="1:14" x14ac:dyDescent="0.2">
      <c r="A57">
        <v>1.28</v>
      </c>
      <c r="B57">
        <f>E28*27</f>
        <v>0.23528571428571429</v>
      </c>
      <c r="D57">
        <v>0.56000000000000005</v>
      </c>
      <c r="E57">
        <f>H28*27</f>
        <v>0.23528571428571429</v>
      </c>
      <c r="G57">
        <v>0.41</v>
      </c>
      <c r="H57">
        <f>K28*27</f>
        <v>0.23528571428571429</v>
      </c>
      <c r="J57">
        <v>0.42</v>
      </c>
      <c r="K57">
        <f>O28*27</f>
        <v>0.23528571428571429</v>
      </c>
      <c r="M57">
        <v>0.32</v>
      </c>
      <c r="N57">
        <f>Q28*27</f>
        <v>0.23528571428571429</v>
      </c>
    </row>
    <row r="58" spans="1:14" x14ac:dyDescent="0.2">
      <c r="A58">
        <v>1.29</v>
      </c>
      <c r="B58">
        <f>E28*28</f>
        <v>0.24399999999999999</v>
      </c>
      <c r="D58">
        <v>0.56999999999999995</v>
      </c>
      <c r="E58">
        <f>H28*28</f>
        <v>0.24399999999999999</v>
      </c>
      <c r="G58">
        <v>0.42</v>
      </c>
      <c r="H58">
        <f>K28*28</f>
        <v>0.24399999999999999</v>
      </c>
      <c r="J58">
        <v>0.43</v>
      </c>
      <c r="K58">
        <f>O28*28</f>
        <v>0.24399999999999999</v>
      </c>
      <c r="M58">
        <v>0.32</v>
      </c>
      <c r="N58">
        <f>Q28*28</f>
        <v>0.24399999999999999</v>
      </c>
    </row>
    <row r="59" spans="1:14" x14ac:dyDescent="0.2">
      <c r="A59">
        <v>1.3</v>
      </c>
      <c r="B59">
        <f>E28*29</f>
        <v>0.25271428571428572</v>
      </c>
      <c r="D59">
        <v>0.56999999999999995</v>
      </c>
      <c r="E59">
        <f>H28*29</f>
        <v>0.25271428571428572</v>
      </c>
      <c r="G59">
        <v>0.42</v>
      </c>
      <c r="H59">
        <f>K28*29</f>
        <v>0.25271428571428572</v>
      </c>
      <c r="J59">
        <v>0.43</v>
      </c>
      <c r="K59">
        <f>O28*29</f>
        <v>0.25271428571428572</v>
      </c>
      <c r="M59">
        <v>0.33</v>
      </c>
      <c r="N59">
        <f>Q28*29</f>
        <v>0.25271428571428572</v>
      </c>
    </row>
    <row r="60" spans="1:14" x14ac:dyDescent="0.2">
      <c r="A60">
        <v>1.31</v>
      </c>
      <c r="B60">
        <f>E28*30</f>
        <v>0.26142857142857145</v>
      </c>
      <c r="D60">
        <v>0.57999999999999996</v>
      </c>
      <c r="E60">
        <f>H28*30</f>
        <v>0.26142857142857145</v>
      </c>
      <c r="G60">
        <v>0.43</v>
      </c>
      <c r="H60">
        <f>K28*30</f>
        <v>0.26142857142857145</v>
      </c>
      <c r="J60">
        <v>0.44</v>
      </c>
      <c r="K60">
        <f>O28*30</f>
        <v>0.26142857142857145</v>
      </c>
      <c r="M60">
        <v>0.33</v>
      </c>
      <c r="N60">
        <f>Q28*30</f>
        <v>0.26142857142857145</v>
      </c>
    </row>
    <row r="61" spans="1:14" x14ac:dyDescent="0.2">
      <c r="A61">
        <v>1.31</v>
      </c>
      <c r="B61">
        <f>E28*31</f>
        <v>0.27014285714285713</v>
      </c>
      <c r="D61">
        <v>0.57999999999999996</v>
      </c>
      <c r="E61">
        <f>H28*31</f>
        <v>0.27014285714285713</v>
      </c>
      <c r="G61">
        <v>0.43</v>
      </c>
      <c r="H61">
        <f>K28*31</f>
        <v>0.27014285714285713</v>
      </c>
      <c r="J61">
        <v>0.44</v>
      </c>
      <c r="K61">
        <f>O28*31</f>
        <v>0.27014285714285713</v>
      </c>
      <c r="M61">
        <v>0.34</v>
      </c>
      <c r="N61">
        <f>Q28*31</f>
        <v>0.27014285714285713</v>
      </c>
    </row>
    <row r="62" spans="1:14" x14ac:dyDescent="0.2">
      <c r="A62">
        <v>1.32</v>
      </c>
      <c r="B62">
        <f>E28*32</f>
        <v>0.27885714285714286</v>
      </c>
      <c r="D62">
        <v>0.59</v>
      </c>
      <c r="E62">
        <f>H28*32</f>
        <v>0.27885714285714286</v>
      </c>
      <c r="G62">
        <v>0.44</v>
      </c>
      <c r="H62">
        <f>K28*32</f>
        <v>0.27885714285714286</v>
      </c>
      <c r="J62">
        <v>0.45</v>
      </c>
      <c r="K62">
        <f>O28*32</f>
        <v>0.27885714285714286</v>
      </c>
      <c r="M62">
        <v>0.34</v>
      </c>
      <c r="N62">
        <f>Q28*32</f>
        <v>0.27885714285714286</v>
      </c>
    </row>
    <row r="63" spans="1:14" x14ac:dyDescent="0.2">
      <c r="A63">
        <v>1.33</v>
      </c>
      <c r="B63">
        <f>E28*33</f>
        <v>0.28757142857142859</v>
      </c>
      <c r="D63">
        <v>0.6</v>
      </c>
      <c r="E63">
        <f>H28*33</f>
        <v>0.28757142857142859</v>
      </c>
      <c r="G63">
        <v>0.44</v>
      </c>
      <c r="H63">
        <f>K28*33</f>
        <v>0.28757142857142859</v>
      </c>
      <c r="J63">
        <v>0.46</v>
      </c>
      <c r="K63">
        <f>O28*33</f>
        <v>0.28757142857142859</v>
      </c>
      <c r="M63">
        <v>0.35</v>
      </c>
      <c r="N63">
        <f>Q28*33</f>
        <v>0.28757142857142859</v>
      </c>
    </row>
    <row r="64" spans="1:14" x14ac:dyDescent="0.2">
      <c r="A64">
        <v>1.34</v>
      </c>
      <c r="B64">
        <f>E28*34</f>
        <v>0.29628571428571426</v>
      </c>
      <c r="D64">
        <v>0.6</v>
      </c>
      <c r="E64">
        <f>H28*34</f>
        <v>0.29628571428571426</v>
      </c>
      <c r="G64">
        <v>0.45</v>
      </c>
      <c r="H64">
        <f>K28*34</f>
        <v>0.29628571428571426</v>
      </c>
      <c r="J64">
        <v>0.46</v>
      </c>
      <c r="K64">
        <f>O28*34</f>
        <v>0.29628571428571426</v>
      </c>
      <c r="M64">
        <v>0.35</v>
      </c>
      <c r="N64">
        <f>Q28*34</f>
        <v>0.29628571428571426</v>
      </c>
    </row>
    <row r="65" spans="1:14" x14ac:dyDescent="0.2">
      <c r="A65">
        <v>1.34</v>
      </c>
      <c r="B65">
        <f>E28*35</f>
        <v>0.30499999999999999</v>
      </c>
      <c r="D65">
        <v>0.61</v>
      </c>
      <c r="E65">
        <f>H28*35</f>
        <v>0.30499999999999999</v>
      </c>
      <c r="G65">
        <v>0.45</v>
      </c>
      <c r="H65">
        <f>K28*35</f>
        <v>0.30499999999999999</v>
      </c>
      <c r="J65">
        <v>0.47</v>
      </c>
      <c r="K65">
        <f>O28*35</f>
        <v>0.30499999999999999</v>
      </c>
      <c r="M65">
        <v>0.35</v>
      </c>
      <c r="N65">
        <f>Q28*35</f>
        <v>0.30499999999999999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Terrence</vt:lpstr>
      <vt:lpstr>g+</vt:lpstr>
      <vt:lpstr>g-</vt:lpstr>
      <vt:lpstr>Run1</vt:lpstr>
      <vt:lpstr>Run2</vt:lpstr>
      <vt:lpstr>Run3</vt:lpstr>
      <vt:lpstr>Run4</vt:lpstr>
      <vt:lpstr>Run5</vt:lpstr>
      <vt:lpstr>Kai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2017-04-26T00:13:49Z</dcterms:created>
  <dcterms:modified xsi:type="dcterms:W3CDTF">2017-05-02T21:51:33Z</dcterms:modified>
</cp:coreProperties>
</file>