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920" yWindow="-120" windowWidth="20730" windowHeight="11760" activeTab="6"/>
  </bookViews>
  <sheets>
    <sheet name="Aggregate" sheetId="1" r:id="rId1"/>
    <sheet name="Edate" sheetId="4" r:id="rId2"/>
    <sheet name="choose" sheetId="8" r:id="rId3"/>
    <sheet name="iferror" sheetId="9" r:id="rId4"/>
    <sheet name="FV &amp; PV" sheetId="6" r:id="rId5"/>
    <sheet name="xirr &amp; xnpv" sheetId="7" r:id="rId6"/>
    <sheet name="Goal Seek" sheetId="5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13" i="7"/>
  <c r="C6" i="8"/>
  <c r="C2" i="1"/>
  <c r="C15" i="7"/>
  <c r="F8" i="6"/>
  <c r="C8" i="6"/>
  <c r="D8" i="9"/>
  <c r="E8" i="9"/>
  <c r="F8" i="9"/>
  <c r="G8" i="9"/>
  <c r="H8" i="9"/>
  <c r="C8" i="9"/>
  <c r="D6" i="8"/>
  <c r="E6" i="8"/>
  <c r="D2" i="4"/>
  <c r="E2" i="4" s="1"/>
  <c r="F2" i="4" s="1"/>
  <c r="G2" i="4" s="1"/>
  <c r="H2" i="4" s="1"/>
  <c r="I2" i="4" s="1"/>
  <c r="H6" i="9" l="1"/>
  <c r="G6" i="9"/>
  <c r="F6" i="9"/>
  <c r="E6" i="9"/>
  <c r="D6" i="9"/>
  <c r="C6" i="9"/>
  <c r="D3" i="9"/>
  <c r="E3" i="9" s="1"/>
  <c r="F3" i="9" s="1"/>
  <c r="G3" i="9" s="1"/>
  <c r="H3" i="9" s="1"/>
  <c r="D5" i="8" l="1"/>
  <c r="E5" i="8" s="1"/>
  <c r="E8" i="8"/>
  <c r="D8" i="8"/>
  <c r="C8" i="8"/>
  <c r="D6" i="7" l="1"/>
  <c r="E6" i="7" s="1"/>
  <c r="F6" i="7" s="1"/>
  <c r="G6" i="7" s="1"/>
  <c r="H6" i="7" s="1"/>
  <c r="I6" i="7" s="1"/>
  <c r="I9" i="7"/>
  <c r="H9" i="7"/>
  <c r="G9" i="7"/>
  <c r="F9" i="7"/>
  <c r="E9" i="7"/>
  <c r="D9" i="7"/>
  <c r="C9" i="7"/>
  <c r="C10" i="5" l="1"/>
  <c r="C11" i="5"/>
  <c r="F9" i="4"/>
  <c r="G9" i="4" s="1"/>
  <c r="H9" i="4" s="1"/>
  <c r="I9" i="4" s="1"/>
  <c r="F7" i="4"/>
  <c r="G7" i="4" s="1"/>
  <c r="H7" i="4" s="1"/>
  <c r="I7" i="4" s="1"/>
  <c r="F6" i="4"/>
  <c r="G6" i="4" s="1"/>
  <c r="H6" i="4" s="1"/>
  <c r="I6" i="4" s="1"/>
  <c r="F4" i="4"/>
  <c r="G4" i="4" s="1"/>
  <c r="H4" i="4" s="1"/>
  <c r="I4" i="4" s="1"/>
  <c r="F3" i="4"/>
  <c r="G3" i="4" s="1"/>
  <c r="E5" i="4"/>
  <c r="E8" i="4" s="1"/>
  <c r="E10" i="4" s="1"/>
  <c r="D5" i="4"/>
  <c r="D8" i="4" s="1"/>
  <c r="D10" i="4" s="1"/>
  <c r="C5" i="4"/>
  <c r="C8" i="4" s="1"/>
  <c r="C10" i="4" s="1"/>
  <c r="C9" i="5" l="1"/>
  <c r="C12" i="5" s="1"/>
  <c r="H3" i="4"/>
  <c r="G5" i="4"/>
  <c r="G8" i="4" s="1"/>
  <c r="G10" i="4" s="1"/>
  <c r="F5" i="4"/>
  <c r="F8" i="4" s="1"/>
  <c r="F10" i="4" s="1"/>
  <c r="I3" i="4"/>
  <c r="H5" i="4"/>
  <c r="H8" i="4" s="1"/>
  <c r="H10" i="4" s="1"/>
  <c r="D11" i="4"/>
  <c r="D12" i="4" s="1"/>
  <c r="C11" i="4"/>
  <c r="C12" i="4" s="1"/>
  <c r="E11" i="4"/>
  <c r="E12" i="4" l="1"/>
  <c r="F11" i="4"/>
  <c r="G11" i="4" s="1"/>
  <c r="H11" i="4" s="1"/>
  <c r="I11" i="4" s="1"/>
  <c r="F12" i="4"/>
  <c r="I5" i="4"/>
  <c r="I8" i="4" s="1"/>
  <c r="I10" i="4" s="1"/>
  <c r="I12" i="4" s="1"/>
  <c r="G12" i="4" l="1"/>
  <c r="H12" i="4"/>
  <c r="C19" i="1" l="1"/>
  <c r="C14" i="1"/>
  <c r="C9" i="1"/>
</calcChain>
</file>

<file path=xl/sharedStrings.xml><?xml version="1.0" encoding="utf-8"?>
<sst xmlns="http://schemas.openxmlformats.org/spreadsheetml/2006/main" count="78" uniqueCount="67">
  <si>
    <t>Spain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</si>
  <si>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</si>
  <si>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</si>
  <si>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</si>
  <si>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</si>
  <si>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</si>
  <si>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</si>
  <si>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</si>
  <si>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</si>
  <si>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</si>
  <si>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</si>
  <si>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</si>
  <si>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</si>
  <si>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</si>
  <si>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</si>
  <si>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</si>
  <si>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</si>
  <si>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</si>
  <si>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Country</t>
  </si>
  <si>
    <t>Sales</t>
  </si>
  <si>
    <t>Total Revenue</t>
  </si>
  <si>
    <t>Income Statement</t>
  </si>
  <si>
    <t>$ in actual figures</t>
  </si>
  <si>
    <t>Depreciation &amp; Amortization</t>
  </si>
  <si>
    <t>Taxes</t>
  </si>
  <si>
    <t>Figures in millions</t>
  </si>
  <si>
    <t>Total revenues</t>
  </si>
  <si>
    <t>Gross profit</t>
  </si>
  <si>
    <t>Operating Profit</t>
  </si>
  <si>
    <t>Interest expense</t>
  </si>
  <si>
    <t>Pretax income</t>
  </si>
  <si>
    <t>Net income</t>
  </si>
  <si>
    <t>SG&amp;A</t>
  </si>
  <si>
    <t>Cost of goods sold</t>
  </si>
  <si>
    <t>Price per Unit</t>
  </si>
  <si>
    <t>Variable Cost per Unit</t>
  </si>
  <si>
    <t>Fixed Cost</t>
  </si>
  <si>
    <t>Variable Costs</t>
  </si>
  <si>
    <t>Fixed Costs</t>
  </si>
  <si>
    <t>Profit</t>
  </si>
  <si>
    <t>Assumptions</t>
  </si>
  <si>
    <t>Present Value</t>
  </si>
  <si>
    <t>Annual Payment</t>
  </si>
  <si>
    <t>Years</t>
  </si>
  <si>
    <t>Interest Rate</t>
  </si>
  <si>
    <t>Future Value</t>
  </si>
  <si>
    <t>Future Value -&gt;</t>
  </si>
  <si>
    <t>Present Value -&gt;</t>
  </si>
  <si>
    <t>Period</t>
  </si>
  <si>
    <t>Cash Inflow</t>
  </si>
  <si>
    <t>Cash Outflow</t>
  </si>
  <si>
    <t>Net Cash Flow</t>
  </si>
  <si>
    <t>Discount Rate -&gt;</t>
  </si>
  <si>
    <t>NPV -&gt;</t>
  </si>
  <si>
    <t>IRR -&gt;</t>
  </si>
  <si>
    <t>Uniqlo Store Project 1</t>
  </si>
  <si>
    <t>Scenario Analysis</t>
  </si>
  <si>
    <t>Revenues</t>
  </si>
  <si>
    <t>Choose Scenario -&gt;</t>
  </si>
  <si>
    <t>Revenue Scenarios</t>
  </si>
  <si>
    <t>1. Best Case</t>
  </si>
  <si>
    <t>2. Base Case</t>
  </si>
  <si>
    <t>3. Worst Case</t>
  </si>
  <si>
    <t>Expenses</t>
  </si>
  <si>
    <t>IFERROR Example</t>
  </si>
  <si>
    <t>Profit Margin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</si>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</sst>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_(* #,##0_);_(* \(#,##0\);_(* &quot;-&quot;??_);_(@_)"/>
    <numFmt numFmtId="166" formatCode="yyyy\E"/>
    <numFmt numFmtId="167" formatCode="yyyy"/>
    <numFmt numFmtId="168" formatCode="_-[$$-2C09]* #,##0_-;\-[$$-2C09]* #,##0_-;_-[$$-2C09]* &quot;-&quot;??_-;_-@_-"/>
    <numFmt numFmtId="169" formatCode="_-* #,##0_-;\-* #,##0_-;_-* &quot;-&quot;??_-;_-@_-"/>
    <numFmt numFmtId="170" formatCode="#,##0_);\(#,##0\);\-\-_)"/>
    <numFmt numFmtId="171" formatCode="#,##0.00_);\(#,##0.00\);\-\-_)"/>
    <numFmt numFmtId="172" formatCode="_-* #,##0\ _€_-;\-* #,##0\ _€_-;_-* &quot;-&quot;??\ _€_-;_-@_-"/>
    <numFmt numFmtId="173" formatCode="0.0%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 (Body)"/>
    </font>
    <font>
      <b/>
      <i/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406CF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3" fillId="2" borderId="1" xfId="0" applyNumberFormat="1" applyFont="1" applyFill="1" applyBorder="1"/>
    <xf numFmtId="0" fontId="2" fillId="3" borderId="0" xfId="0" applyFont="1" applyFill="1" applyAlignment="1">
      <alignment horizontal="center"/>
    </xf>
    <xf numFmtId="0" fontId="3" fillId="0" borderId="0" xfId="0" applyFont="1"/>
    <xf numFmtId="0" fontId="6" fillId="5" borderId="0" xfId="0" applyFont="1" applyFill="1"/>
    <xf numFmtId="168" fontId="0" fillId="0" borderId="0" xfId="0" applyNumberFormat="1"/>
    <xf numFmtId="169" fontId="0" fillId="0" borderId="0" xfId="1" applyNumberFormat="1" applyFont="1"/>
    <xf numFmtId="0" fontId="3" fillId="0" borderId="3" xfId="0" applyFont="1" applyBorder="1"/>
    <xf numFmtId="169" fontId="3" fillId="0" borderId="3" xfId="1" applyNumberFormat="1" applyFont="1" applyBorder="1"/>
    <xf numFmtId="0" fontId="3" fillId="2" borderId="4" xfId="0" applyFont="1" applyFill="1" applyBorder="1"/>
    <xf numFmtId="169" fontId="3" fillId="2" borderId="4" xfId="1" applyNumberFormat="1" applyFont="1" applyFill="1" applyBorder="1"/>
    <xf numFmtId="17" fontId="2" fillId="5" borderId="0" xfId="0" applyNumberFormat="1" applyFont="1" applyFill="1"/>
    <xf numFmtId="0" fontId="0" fillId="0" borderId="0" xfId="0" applyAlignment="1">
      <alignment horizontal="left"/>
    </xf>
    <xf numFmtId="170" fontId="7" fillId="0" borderId="0" xfId="0" applyNumberFormat="1" applyFont="1"/>
    <xf numFmtId="171" fontId="7" fillId="0" borderId="0" xfId="0" applyNumberFormat="1" applyFont="1"/>
    <xf numFmtId="170" fontId="0" fillId="0" borderId="0" xfId="0" applyNumberFormat="1"/>
    <xf numFmtId="0" fontId="3" fillId="2" borderId="4" xfId="0" applyFont="1" applyFill="1" applyBorder="1" applyAlignment="1">
      <alignment horizontal="left"/>
    </xf>
    <xf numFmtId="170" fontId="3" fillId="2" borderId="4" xfId="0" applyNumberFormat="1" applyFont="1" applyFill="1" applyBorder="1"/>
    <xf numFmtId="0" fontId="1" fillId="0" borderId="0" xfId="0" applyFont="1"/>
    <xf numFmtId="9" fontId="1" fillId="0" borderId="0" xfId="0" applyNumberFormat="1" applyFont="1"/>
    <xf numFmtId="0" fontId="7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9" fontId="3" fillId="2" borderId="1" xfId="1" applyNumberFormat="1" applyFont="1" applyFill="1" applyBorder="1" applyAlignment="1">
      <alignment horizontal="center" vertical="center"/>
    </xf>
    <xf numFmtId="170" fontId="3" fillId="2" borderId="1" xfId="0" applyNumberFormat="1" applyFont="1" applyFill="1" applyBorder="1"/>
    <xf numFmtId="165" fontId="3" fillId="0" borderId="0" xfId="0" applyNumberFormat="1" applyFont="1"/>
    <xf numFmtId="9" fontId="8" fillId="0" borderId="1" xfId="0" applyNumberFormat="1" applyFont="1" applyBorder="1" applyAlignment="1">
      <alignment horizontal="center"/>
    </xf>
    <xf numFmtId="172" fontId="3" fillId="2" borderId="1" xfId="0" applyNumberFormat="1" applyFont="1" applyFill="1" applyBorder="1"/>
    <xf numFmtId="10" fontId="3" fillId="2" borderId="1" xfId="0" applyNumberFormat="1" applyFont="1" applyFill="1" applyBorder="1" applyAlignment="1">
      <alignment horizontal="center"/>
    </xf>
    <xf numFmtId="0" fontId="3" fillId="0" borderId="4" xfId="0" applyFont="1" applyBorder="1"/>
    <xf numFmtId="165" fontId="3" fillId="0" borderId="4" xfId="0" applyNumberFormat="1" applyFont="1" applyBorder="1"/>
    <xf numFmtId="0" fontId="0" fillId="4" borderId="2" xfId="0" applyFill="1" applyBorder="1" applyAlignment="1">
      <alignment horizontal="center"/>
    </xf>
    <xf numFmtId="167" fontId="0" fillId="4" borderId="2" xfId="0" applyNumberFormat="1" applyFill="1" applyBorder="1" applyAlignment="1">
      <alignment horizontal="center"/>
    </xf>
    <xf numFmtId="165" fontId="9" fillId="6" borderId="0" xfId="1" applyNumberFormat="1" applyFont="1" applyFill="1" applyBorder="1"/>
    <xf numFmtId="165" fontId="0" fillId="0" borderId="0" xfId="1" applyNumberFormat="1" applyFont="1"/>
    <xf numFmtId="0" fontId="3" fillId="2" borderId="5" xfId="0" applyFont="1" applyFill="1" applyBorder="1"/>
    <xf numFmtId="165" fontId="3" fillId="2" borderId="5" xfId="1" applyNumberFormat="1" applyFont="1" applyFill="1" applyBorder="1"/>
    <xf numFmtId="1" fontId="10" fillId="2" borderId="6" xfId="1" applyNumberFormat="1" applyFont="1" applyFill="1" applyBorder="1" applyAlignment="1">
      <alignment horizontal="center" vertical="center"/>
    </xf>
    <xf numFmtId="0" fontId="3" fillId="7" borderId="0" xfId="0" applyFont="1" applyFill="1"/>
    <xf numFmtId="166" fontId="0" fillId="7" borderId="0" xfId="0" applyNumberFormat="1" applyFill="1"/>
    <xf numFmtId="0" fontId="0" fillId="7" borderId="0" xfId="0" applyFill="1" applyAlignment="1">
      <alignment horizontal="left" indent="1"/>
    </xf>
    <xf numFmtId="165" fontId="7" fillId="7" borderId="0" xfId="1" applyNumberFormat="1" applyFont="1" applyFill="1"/>
    <xf numFmtId="0" fontId="4" fillId="5" borderId="0" xfId="0" applyFont="1" applyFill="1" applyAlignment="1">
      <alignment horizontal="left"/>
    </xf>
    <xf numFmtId="167" fontId="4" fillId="3" borderId="2" xfId="0" applyNumberFormat="1" applyFont="1" applyFill="1" applyBorder="1" applyAlignment="1">
      <alignment horizontal="center"/>
    </xf>
    <xf numFmtId="0" fontId="3" fillId="0" borderId="5" xfId="0" applyFont="1" applyBorder="1"/>
    <xf numFmtId="165" fontId="3" fillId="0" borderId="5" xfId="1" applyNumberFormat="1" applyFont="1" applyFill="1" applyBorder="1"/>
    <xf numFmtId="0" fontId="11" fillId="2" borderId="4" xfId="0" applyFont="1" applyFill="1" applyBorder="1"/>
    <xf numFmtId="173" fontId="11" fillId="2" borderId="4" xfId="2" applyNumberFormat="1" applyFont="1" applyFill="1" applyBorder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1" fontId="0" fillId="0" borderId="0" xfId="0" applyNumberFormat="1"/>
  </cellXfs>
  <cellStyles count="4">
    <cellStyle name="Comma" xfId="1" builtinId="3"/>
    <cellStyle name="Hyperlink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  <color rgb="FFFFFF9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6797</xdr:colOff>
      <xdr:row>0</xdr:row>
      <xdr:rowOff>70556</xdr:rowOff>
    </xdr:from>
    <xdr:to>
      <xdr:col>1</xdr:col>
      <xdr:colOff>566906</xdr:colOff>
      <xdr:row>3</xdr:row>
      <xdr:rowOff>14112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53FAE64-2C5D-8879-3572-F0BDD2EC1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297" y="70556"/>
          <a:ext cx="560109" cy="557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zoomScale="150" workbookViewId="0">
      <selection activeCell="D5" sqref="D5"/>
    </sheetView>
  </sheetViews>
  <sheetFormatPr defaultColWidth="10.625" defaultRowHeight="15.75"/>
  <cols>
    <col min="2" max="2" width="12.875" bestFit="1" customWidth="1"/>
  </cols>
  <sheetData>
    <row r="2" spans="2:3" s="5" customFormat="1">
      <c r="B2" s="5" t="s">
        <v>20</v>
      </c>
      <c r="C2" s="3">
        <f>_xlfn.AGGREGATE(9,6,C5:C22)</f>
        <v>1271822.9238399998</v>
      </c>
    </row>
    <row r="4" spans="2:3">
      <c r="B4" s="4" t="s">
        <v>18</v>
      </c>
      <c r="C4" s="4" t="s">
        <v>19</v>
      </c>
    </row>
    <row r="5" spans="2:3">
      <c r="B5" s="1" t="s">
        <v>0</v>
      </c>
      <c r="C5" s="2">
        <v>92799</v>
      </c>
    </row>
    <row r="6" spans="2:3">
      <c r="B6" s="1" t="s">
        <v>1</v>
      </c>
      <c r="C6" s="2">
        <v>666566</v>
      </c>
    </row>
    <row r="7" spans="2:3">
      <c r="B7" s="1" t="s">
        <v>2</v>
      </c>
      <c r="C7" s="2">
        <v>99127</v>
      </c>
    </row>
    <row r="8" spans="2:3">
      <c r="B8" s="1" t="s">
        <v>3</v>
      </c>
      <c r="C8" s="2">
        <v>65468</v>
      </c>
    </row>
    <row r="9" spans="2:3">
      <c r="B9" s="1" t="s">
        <v>4</v>
      </c>
      <c r="C9" s="2" t="e">
        <f>1/0</f>
        <v>#DIV/0!</v>
      </c>
    </row>
    <row r="10" spans="2:3">
      <c r="B10" s="1" t="s">
        <v>5</v>
      </c>
      <c r="C10" s="2">
        <v>7648</v>
      </c>
    </row>
    <row r="11" spans="2:3">
      <c r="B11" s="1" t="s">
        <v>6</v>
      </c>
      <c r="C11" s="2">
        <v>9865</v>
      </c>
    </row>
    <row r="12" spans="2:3">
      <c r="B12" s="1" t="s">
        <v>7</v>
      </c>
      <c r="C12" s="2">
        <v>11061</v>
      </c>
    </row>
    <row r="13" spans="2:3">
      <c r="B13" s="1" t="s">
        <v>8</v>
      </c>
      <c r="C13" s="2">
        <v>78305</v>
      </c>
    </row>
    <row r="14" spans="2:3">
      <c r="B14" s="1" t="s">
        <v>9</v>
      </c>
      <c r="C14" s="2" t="e">
        <f>1/0</f>
        <v>#DIV/0!</v>
      </c>
    </row>
    <row r="15" spans="2:3">
      <c r="B15" s="1" t="s">
        <v>10</v>
      </c>
      <c r="C15" s="2">
        <v>80887.023360000007</v>
      </c>
    </row>
    <row r="16" spans="2:3">
      <c r="B16" s="1" t="s">
        <v>11</v>
      </c>
      <c r="C16" s="2">
        <v>23296.965120000001</v>
      </c>
    </row>
    <row r="17" spans="2:3">
      <c r="B17" s="1" t="s">
        <v>12</v>
      </c>
      <c r="C17" s="2">
        <v>9449.2569600000006</v>
      </c>
    </row>
    <row r="18" spans="2:3">
      <c r="B18" s="1" t="s">
        <v>13</v>
      </c>
      <c r="C18" s="2">
        <v>12188.4048</v>
      </c>
    </row>
    <row r="19" spans="2:3">
      <c r="B19" s="1" t="s">
        <v>14</v>
      </c>
      <c r="C19" s="2" t="e">
        <f>1/0</f>
        <v>#DIV/0!</v>
      </c>
    </row>
    <row r="20" spans="2:3">
      <c r="B20" s="1" t="s">
        <v>15</v>
      </c>
      <c r="C20" s="2">
        <v>96747.39360000001</v>
      </c>
    </row>
    <row r="21" spans="2:3">
      <c r="B21" s="1" t="s">
        <v>16</v>
      </c>
      <c r="C21" s="2">
        <v>8681.2000000000007</v>
      </c>
    </row>
    <row r="22" spans="2:3">
      <c r="B22" s="1" t="s">
        <v>17</v>
      </c>
      <c r="C22" s="2">
        <v>9733.68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opLeftCell="C1" zoomScale="189" workbookViewId="0">
      <selection activeCell="C2" sqref="C2"/>
    </sheetView>
  </sheetViews>
  <sheetFormatPr defaultColWidth="10.625" defaultRowHeight="15.75"/>
  <cols>
    <col min="1" max="1" width="3.625" customWidth="1"/>
    <col min="2" max="2" width="24.875" bestFit="1" customWidth="1"/>
    <col min="3" max="9" width="9.875" customWidth="1"/>
  </cols>
  <sheetData>
    <row r="2" spans="2:9">
      <c r="B2" s="6" t="s">
        <v>25</v>
      </c>
      <c r="C2" s="13">
        <v>44927</v>
      </c>
      <c r="D2" s="13">
        <f>EDATE(C2,1)</f>
        <v>44958</v>
      </c>
      <c r="E2" s="13">
        <f t="shared" ref="E2:H2" si="0">EDATE(D2,1)</f>
        <v>44986</v>
      </c>
      <c r="F2" s="13">
        <f t="shared" si="0"/>
        <v>45017</v>
      </c>
      <c r="G2" s="13">
        <f t="shared" si="0"/>
        <v>45047</v>
      </c>
      <c r="H2" s="13">
        <f t="shared" si="0"/>
        <v>45078</v>
      </c>
      <c r="I2" s="13">
        <f>EDATE(H2,1)</f>
        <v>45108</v>
      </c>
    </row>
    <row r="3" spans="2:9">
      <c r="B3" t="s">
        <v>26</v>
      </c>
      <c r="C3" s="7">
        <v>5254</v>
      </c>
      <c r="D3" s="7">
        <v>5525</v>
      </c>
      <c r="E3" s="7">
        <v>6278</v>
      </c>
      <c r="F3" s="7">
        <f>E3*1.1</f>
        <v>6905.8</v>
      </c>
      <c r="G3" s="7">
        <f t="shared" ref="G3:I3" si="1">F3*1.1</f>
        <v>7596.380000000001</v>
      </c>
      <c r="H3" s="7">
        <f t="shared" si="1"/>
        <v>8356.0180000000018</v>
      </c>
      <c r="I3" s="7">
        <f t="shared" si="1"/>
        <v>9191.6198000000022</v>
      </c>
    </row>
    <row r="4" spans="2:9">
      <c r="B4" t="s">
        <v>33</v>
      </c>
      <c r="C4" s="8">
        <v>2850</v>
      </c>
      <c r="D4" s="8">
        <v>2869</v>
      </c>
      <c r="E4" s="8">
        <v>2998</v>
      </c>
      <c r="F4" s="8">
        <f>E4*1.1</f>
        <v>3297.8</v>
      </c>
      <c r="G4" s="8">
        <f t="shared" ref="G4:I4" si="2">F4*1.1</f>
        <v>3627.5800000000004</v>
      </c>
      <c r="H4" s="8">
        <f t="shared" si="2"/>
        <v>3990.3380000000006</v>
      </c>
      <c r="I4" s="8">
        <f t="shared" si="2"/>
        <v>4389.3718000000008</v>
      </c>
    </row>
    <row r="5" spans="2:9">
      <c r="B5" s="9" t="s">
        <v>27</v>
      </c>
      <c r="C5" s="10">
        <f>C3-C4</f>
        <v>2404</v>
      </c>
      <c r="D5" s="10">
        <f t="shared" ref="D5:F5" si="3">D3-D4</f>
        <v>2656</v>
      </c>
      <c r="E5" s="10">
        <f t="shared" si="3"/>
        <v>3280</v>
      </c>
      <c r="F5" s="10">
        <f t="shared" si="3"/>
        <v>3608</v>
      </c>
      <c r="G5" s="10">
        <f t="shared" ref="G5:I5" si="4">G3-G4</f>
        <v>3968.8000000000006</v>
      </c>
      <c r="H5" s="10">
        <f t="shared" si="4"/>
        <v>4365.6800000000012</v>
      </c>
      <c r="I5" s="10">
        <f t="shared" si="4"/>
        <v>4802.2480000000014</v>
      </c>
    </row>
    <row r="6" spans="2:9">
      <c r="B6" t="s">
        <v>32</v>
      </c>
      <c r="C6" s="8">
        <v>1065</v>
      </c>
      <c r="D6" s="8">
        <v>1125</v>
      </c>
      <c r="E6" s="8">
        <v>1348</v>
      </c>
      <c r="F6" s="8">
        <f t="shared" ref="F6:F7" si="5">E6*1.1</f>
        <v>1482.8000000000002</v>
      </c>
      <c r="G6" s="8">
        <f t="shared" ref="G6:I6" si="6">F6*1.1</f>
        <v>1631.0800000000004</v>
      </c>
      <c r="H6" s="8">
        <f t="shared" si="6"/>
        <v>1794.1880000000006</v>
      </c>
      <c r="I6" s="8">
        <f t="shared" si="6"/>
        <v>1973.6068000000007</v>
      </c>
    </row>
    <row r="7" spans="2:9">
      <c r="B7" t="s">
        <v>23</v>
      </c>
      <c r="C7" s="8">
        <v>240</v>
      </c>
      <c r="D7" s="8">
        <v>240</v>
      </c>
      <c r="E7" s="8">
        <v>400</v>
      </c>
      <c r="F7" s="8">
        <f t="shared" si="5"/>
        <v>440.00000000000006</v>
      </c>
      <c r="G7" s="8">
        <f t="shared" ref="G7:I7" si="7">F7*1.1</f>
        <v>484.00000000000011</v>
      </c>
      <c r="H7" s="8">
        <f t="shared" si="7"/>
        <v>532.4000000000002</v>
      </c>
      <c r="I7" s="8">
        <f t="shared" si="7"/>
        <v>585.64000000000033</v>
      </c>
    </row>
    <row r="8" spans="2:9">
      <c r="B8" s="9" t="s">
        <v>28</v>
      </c>
      <c r="C8" s="10">
        <f>C5-C6-C7</f>
        <v>1099</v>
      </c>
      <c r="D8" s="10">
        <f t="shared" ref="D8:F8" si="8">D5-D6-D7</f>
        <v>1291</v>
      </c>
      <c r="E8" s="10">
        <f t="shared" si="8"/>
        <v>1532</v>
      </c>
      <c r="F8" s="10">
        <f t="shared" si="8"/>
        <v>1685.1999999999998</v>
      </c>
      <c r="G8" s="10">
        <f t="shared" ref="G8:I8" si="9">G5-G6-G7</f>
        <v>1853.7200000000003</v>
      </c>
      <c r="H8" s="10">
        <f t="shared" si="9"/>
        <v>2039.0920000000006</v>
      </c>
      <c r="I8" s="10">
        <f t="shared" si="9"/>
        <v>2243.0012000000006</v>
      </c>
    </row>
    <row r="9" spans="2:9">
      <c r="B9" t="s">
        <v>29</v>
      </c>
      <c r="C9" s="8">
        <v>102</v>
      </c>
      <c r="D9" s="8">
        <v>106</v>
      </c>
      <c r="E9" s="8">
        <v>108</v>
      </c>
      <c r="F9" s="8">
        <f>E9*1.1</f>
        <v>118.80000000000001</v>
      </c>
      <c r="G9" s="8">
        <f t="shared" ref="G9:I9" si="10">F9*1.1</f>
        <v>130.68000000000004</v>
      </c>
      <c r="H9" s="8">
        <f t="shared" si="10"/>
        <v>143.74800000000005</v>
      </c>
      <c r="I9" s="8">
        <f t="shared" si="10"/>
        <v>158.12280000000007</v>
      </c>
    </row>
    <row r="10" spans="2:9">
      <c r="B10" s="9" t="s">
        <v>30</v>
      </c>
      <c r="C10" s="10">
        <f>C8-C9</f>
        <v>997</v>
      </c>
      <c r="D10" s="10">
        <f>D8-D9</f>
        <v>1185</v>
      </c>
      <c r="E10" s="10">
        <f>E8-E9</f>
        <v>1424</v>
      </c>
      <c r="F10" s="10">
        <f>F8-F9</f>
        <v>1566.3999999999999</v>
      </c>
      <c r="G10" s="10">
        <f t="shared" ref="G10:I10" si="11">G8-G9</f>
        <v>1723.0400000000002</v>
      </c>
      <c r="H10" s="10">
        <f t="shared" si="11"/>
        <v>1895.3440000000005</v>
      </c>
      <c r="I10" s="10">
        <f t="shared" si="11"/>
        <v>2084.8784000000005</v>
      </c>
    </row>
    <row r="11" spans="2:9">
      <c r="B11" t="s">
        <v>24</v>
      </c>
      <c r="C11" s="8">
        <f>C10*0.21</f>
        <v>209.37</v>
      </c>
      <c r="D11" s="8">
        <f>D10*0.21</f>
        <v>248.85</v>
      </c>
      <c r="E11" s="8">
        <f>E10*0.21</f>
        <v>299.03999999999996</v>
      </c>
      <c r="F11" s="8">
        <f>E11*1.1</f>
        <v>328.94399999999996</v>
      </c>
      <c r="G11" s="8">
        <f t="shared" ref="G11:I11" si="12">F11*1.1</f>
        <v>361.83839999999998</v>
      </c>
      <c r="H11" s="8">
        <f t="shared" si="12"/>
        <v>398.02224000000001</v>
      </c>
      <c r="I11" s="8">
        <f t="shared" si="12"/>
        <v>437.82446400000003</v>
      </c>
    </row>
    <row r="12" spans="2:9">
      <c r="B12" s="11" t="s">
        <v>31</v>
      </c>
      <c r="C12" s="12">
        <f>C10-C11</f>
        <v>787.63</v>
      </c>
      <c r="D12" s="12">
        <f>D10-D11</f>
        <v>936.15</v>
      </c>
      <c r="E12" s="12">
        <f>E10-E11</f>
        <v>1124.96</v>
      </c>
      <c r="F12" s="12">
        <f>F10-F11</f>
        <v>1237.4559999999999</v>
      </c>
      <c r="G12" s="12">
        <f t="shared" ref="G12:I12" si="13">G10-G11</f>
        <v>1361.2016000000003</v>
      </c>
      <c r="H12" s="12">
        <f t="shared" si="13"/>
        <v>1497.3217600000005</v>
      </c>
      <c r="I12" s="12">
        <f t="shared" si="13"/>
        <v>1647.0539360000005</v>
      </c>
    </row>
  </sheetData>
  <pageMargins left="0.7" right="0.7" top="0.75" bottom="0.75" header="0.3" footer="0.3"/>
  <ignoredErrors>
    <ignoredError sqref="C5:I11 J5:J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zoomScale="180" workbookViewId="0">
      <selection activeCell="G6" sqref="G6"/>
    </sheetView>
  </sheetViews>
  <sheetFormatPr defaultColWidth="10.625" defaultRowHeight="15.75"/>
  <cols>
    <col min="2" max="2" width="19.125" customWidth="1"/>
  </cols>
  <sheetData>
    <row r="2" spans="2:5">
      <c r="B2" s="25" t="s">
        <v>58</v>
      </c>
      <c r="C2" s="41">
        <v>1</v>
      </c>
    </row>
    <row r="4" spans="2:5">
      <c r="B4" s="52" t="s">
        <v>56</v>
      </c>
      <c r="C4" s="52"/>
      <c r="D4" s="52"/>
      <c r="E4" s="52"/>
    </row>
    <row r="5" spans="2:5">
      <c r="B5" s="46" t="s">
        <v>22</v>
      </c>
      <c r="C5" s="47">
        <v>45291</v>
      </c>
      <c r="D5" s="47">
        <f>EDATE(C5,12)</f>
        <v>45657</v>
      </c>
      <c r="E5" s="47">
        <f>EDATE(D5,12)</f>
        <v>46022</v>
      </c>
    </row>
    <row r="6" spans="2:5">
      <c r="B6" t="s">
        <v>57</v>
      </c>
      <c r="C6" s="38">
        <f>CHOOSE($C$2,C11,C12,C13,)</f>
        <v>100000</v>
      </c>
      <c r="D6" s="38">
        <f t="shared" ref="D6:E6" si="0">CHOOSE($C$2,D11,D12,D13,)</f>
        <v>250000</v>
      </c>
      <c r="E6" s="38">
        <f t="shared" si="0"/>
        <v>500000</v>
      </c>
    </row>
    <row r="7" spans="2:5">
      <c r="B7" t="s">
        <v>63</v>
      </c>
      <c r="C7" s="38">
        <v>-32000</v>
      </c>
      <c r="D7" s="38">
        <v>-32000</v>
      </c>
      <c r="E7" s="38">
        <v>-32000</v>
      </c>
    </row>
    <row r="8" spans="2:5">
      <c r="B8" s="39" t="s">
        <v>39</v>
      </c>
      <c r="C8" s="40">
        <f>C6+C7</f>
        <v>68000</v>
      </c>
      <c r="D8" s="40">
        <f>D6+D7</f>
        <v>218000</v>
      </c>
      <c r="E8" s="40">
        <f>E6+E7</f>
        <v>468000</v>
      </c>
    </row>
    <row r="10" spans="2:5">
      <c r="B10" s="42" t="s">
        <v>59</v>
      </c>
      <c r="C10" s="43"/>
      <c r="D10" s="43"/>
      <c r="E10" s="43"/>
    </row>
    <row r="11" spans="2:5">
      <c r="B11" s="44" t="s">
        <v>60</v>
      </c>
      <c r="C11" s="45">
        <v>100000</v>
      </c>
      <c r="D11" s="45">
        <v>250000</v>
      </c>
      <c r="E11" s="45">
        <v>500000</v>
      </c>
    </row>
    <row r="12" spans="2:5">
      <c r="B12" s="44" t="s">
        <v>61</v>
      </c>
      <c r="C12" s="45">
        <v>50000</v>
      </c>
      <c r="D12" s="45">
        <v>75000</v>
      </c>
      <c r="E12" s="45">
        <v>100000</v>
      </c>
    </row>
    <row r="13" spans="2:5">
      <c r="B13" s="44" t="s">
        <v>62</v>
      </c>
      <c r="C13" s="45">
        <v>25000</v>
      </c>
      <c r="D13" s="45">
        <v>27500</v>
      </c>
      <c r="E13" s="45">
        <v>30000</v>
      </c>
    </row>
  </sheetData>
  <mergeCells count="1"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opLeftCell="B1" zoomScale="180" workbookViewId="0">
      <selection activeCell="C8" sqref="C8"/>
    </sheetView>
  </sheetViews>
  <sheetFormatPr defaultColWidth="10.625" defaultRowHeight="15.75"/>
  <cols>
    <col min="2" max="2" width="15.875" bestFit="1" customWidth="1"/>
    <col min="3" max="5" width="9.875" customWidth="1"/>
  </cols>
  <sheetData>
    <row r="2" spans="2:8">
      <c r="B2" s="52" t="s">
        <v>64</v>
      </c>
      <c r="C2" s="52"/>
      <c r="D2" s="52"/>
      <c r="E2" s="52"/>
      <c r="F2" s="52"/>
      <c r="G2" s="52"/>
      <c r="H2" s="52"/>
    </row>
    <row r="3" spans="2:8">
      <c r="B3" s="46" t="s">
        <v>22</v>
      </c>
      <c r="C3" s="47">
        <v>45291</v>
      </c>
      <c r="D3" s="47">
        <f>EDATE(C3,12)</f>
        <v>45657</v>
      </c>
      <c r="E3" s="47">
        <f>EDATE(D3,12)</f>
        <v>46022</v>
      </c>
      <c r="F3" s="47">
        <f>EDATE(E3,12)</f>
        <v>46387</v>
      </c>
      <c r="G3" s="47">
        <f>EDATE(F3,12)</f>
        <v>46752</v>
      </c>
      <c r="H3" s="47">
        <f>EDATE(G3,12)</f>
        <v>47118</v>
      </c>
    </row>
    <row r="4" spans="2:8">
      <c r="B4" t="s">
        <v>57</v>
      </c>
      <c r="C4" s="38">
        <v>0</v>
      </c>
      <c r="D4" s="38">
        <v>10000</v>
      </c>
      <c r="E4" s="38">
        <v>55000</v>
      </c>
      <c r="F4" s="38">
        <v>78000</v>
      </c>
      <c r="G4" s="38">
        <v>84000</v>
      </c>
      <c r="H4" s="38">
        <v>0</v>
      </c>
    </row>
    <row r="5" spans="2:8">
      <c r="B5" t="s">
        <v>63</v>
      </c>
      <c r="C5" s="38">
        <v>-32000</v>
      </c>
      <c r="D5" s="38">
        <v>-32000</v>
      </c>
      <c r="E5" s="38">
        <v>-32000</v>
      </c>
      <c r="F5" s="38">
        <v>-32000</v>
      </c>
      <c r="G5" s="38">
        <v>-32000</v>
      </c>
      <c r="H5" s="38">
        <v>0</v>
      </c>
    </row>
    <row r="6" spans="2:8">
      <c r="B6" s="48" t="s">
        <v>39</v>
      </c>
      <c r="C6" s="49">
        <f t="shared" ref="C6:H6" si="0">C4+C5</f>
        <v>-32000</v>
      </c>
      <c r="D6" s="49">
        <f t="shared" si="0"/>
        <v>-22000</v>
      </c>
      <c r="E6" s="49">
        <f t="shared" si="0"/>
        <v>23000</v>
      </c>
      <c r="F6" s="49">
        <f t="shared" si="0"/>
        <v>46000</v>
      </c>
      <c r="G6" s="49">
        <f t="shared" si="0"/>
        <v>52000</v>
      </c>
      <c r="H6" s="49">
        <f t="shared" si="0"/>
        <v>0</v>
      </c>
    </row>
    <row r="8" spans="2:8">
      <c r="B8" s="50" t="s">
        <v>65</v>
      </c>
      <c r="C8" s="51" t="str">
        <f>IFERROR(C6/C4,"")</f>
        <v/>
      </c>
      <c r="D8" s="51">
        <f t="shared" ref="D8:H8" si="1">IFERROR(D6/D4,"")</f>
        <v>-2.2000000000000002</v>
      </c>
      <c r="E8" s="51">
        <f t="shared" si="1"/>
        <v>0.41818181818181815</v>
      </c>
      <c r="F8" s="51">
        <f t="shared" si="1"/>
        <v>0.58974358974358976</v>
      </c>
      <c r="G8" s="51">
        <f t="shared" si="1"/>
        <v>0.61904761904761907</v>
      </c>
      <c r="H8" s="51" t="str">
        <f t="shared" si="1"/>
        <v/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zoomScale="185" workbookViewId="0">
      <selection activeCell="C8" sqref="C8"/>
    </sheetView>
  </sheetViews>
  <sheetFormatPr defaultColWidth="10.625" defaultRowHeight="15.75"/>
  <cols>
    <col min="1" max="1" width="5.875" customWidth="1"/>
    <col min="2" max="2" width="14" customWidth="1"/>
    <col min="3" max="3" width="9" bestFit="1" customWidth="1"/>
    <col min="4" max="4" width="6.125" customWidth="1"/>
    <col min="5" max="5" width="14.5" bestFit="1" customWidth="1"/>
    <col min="6" max="6" width="8.375" bestFit="1" customWidth="1"/>
  </cols>
  <sheetData>
    <row r="2" spans="2:6">
      <c r="B2" s="53" t="s">
        <v>45</v>
      </c>
      <c r="C2" s="53"/>
      <c r="E2" s="53" t="s">
        <v>41</v>
      </c>
      <c r="F2" s="53"/>
    </row>
    <row r="3" spans="2:6">
      <c r="B3" t="s">
        <v>41</v>
      </c>
      <c r="C3" s="17">
        <v>-10000</v>
      </c>
      <c r="E3" t="s">
        <v>45</v>
      </c>
      <c r="F3" s="17">
        <v>275419</v>
      </c>
    </row>
    <row r="4" spans="2:6">
      <c r="B4" t="s">
        <v>42</v>
      </c>
      <c r="C4" s="17">
        <v>-5000</v>
      </c>
      <c r="E4" t="s">
        <v>42</v>
      </c>
      <c r="F4" s="17">
        <v>-5000</v>
      </c>
    </row>
    <row r="5" spans="2:6">
      <c r="B5" t="s">
        <v>43</v>
      </c>
      <c r="C5" s="20">
        <v>20</v>
      </c>
      <c r="E5" t="s">
        <v>43</v>
      </c>
      <c r="F5" s="20">
        <v>20</v>
      </c>
    </row>
    <row r="6" spans="2:6">
      <c r="B6" t="s">
        <v>44</v>
      </c>
      <c r="C6" s="21">
        <v>0.08</v>
      </c>
      <c r="E6" t="s">
        <v>44</v>
      </c>
      <c r="F6" s="21">
        <v>0.08</v>
      </c>
    </row>
    <row r="7" spans="2:6">
      <c r="C7" s="22"/>
      <c r="F7" s="22"/>
    </row>
    <row r="8" spans="2:6">
      <c r="B8" s="26" t="s">
        <v>46</v>
      </c>
      <c r="C8" s="27">
        <f>FV(C6,C5,C4,C3,)</f>
        <v>275419.3929290747</v>
      </c>
      <c r="E8" s="26" t="s">
        <v>47</v>
      </c>
      <c r="F8" s="28">
        <f>PV(F6,F5,F4,F3)</f>
        <v>-9999.9156977713792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topLeftCell="B5" zoomScale="180" workbookViewId="0">
      <selection activeCell="C13" sqref="C13"/>
    </sheetView>
  </sheetViews>
  <sheetFormatPr defaultColWidth="10.625" defaultRowHeight="15.75"/>
  <cols>
    <col min="2" max="2" width="17" customWidth="1"/>
    <col min="3" max="3" width="11.125" bestFit="1" customWidth="1"/>
    <col min="4" max="9" width="11" bestFit="1" customWidth="1"/>
  </cols>
  <sheetData>
    <row r="4" spans="2:9" ht="12" customHeight="1"/>
    <row r="5" spans="2:9">
      <c r="B5" s="52" t="s">
        <v>55</v>
      </c>
      <c r="C5" s="52"/>
      <c r="D5" s="52"/>
      <c r="E5" s="52"/>
      <c r="F5" s="52"/>
      <c r="G5" s="52"/>
      <c r="H5" s="52"/>
      <c r="I5" s="52"/>
    </row>
    <row r="6" spans="2:9">
      <c r="B6" s="35" t="s">
        <v>48</v>
      </c>
      <c r="C6" s="36">
        <v>45291</v>
      </c>
      <c r="D6" s="36">
        <f>EDATE(C6,12)</f>
        <v>45657</v>
      </c>
      <c r="E6" s="36">
        <f t="shared" ref="E6:I6" si="0">EDATE(D6,12)</f>
        <v>46022</v>
      </c>
      <c r="F6" s="36">
        <f t="shared" si="0"/>
        <v>46387</v>
      </c>
      <c r="G6" s="36">
        <f t="shared" si="0"/>
        <v>46752</v>
      </c>
      <c r="H6" s="36">
        <f t="shared" si="0"/>
        <v>47118</v>
      </c>
      <c r="I6" s="36">
        <f t="shared" si="0"/>
        <v>47483</v>
      </c>
    </row>
    <row r="7" spans="2:9">
      <c r="B7" t="s">
        <v>49</v>
      </c>
      <c r="C7" s="37"/>
      <c r="D7" s="37">
        <v>325000</v>
      </c>
      <c r="E7" s="37">
        <v>475000</v>
      </c>
      <c r="F7" s="37">
        <v>550000</v>
      </c>
      <c r="G7" s="37">
        <v>595000</v>
      </c>
      <c r="H7" s="37">
        <v>625000</v>
      </c>
      <c r="I7" s="37">
        <v>650000</v>
      </c>
    </row>
    <row r="8" spans="2:9">
      <c r="B8" t="s">
        <v>50</v>
      </c>
      <c r="C8" s="37">
        <v>-1500000</v>
      </c>
      <c r="D8" s="37">
        <v>-100000</v>
      </c>
      <c r="E8" s="37">
        <v>-100000</v>
      </c>
      <c r="F8" s="37">
        <v>-100000</v>
      </c>
      <c r="G8" s="37">
        <v>-100000</v>
      </c>
      <c r="H8" s="37">
        <v>-100000</v>
      </c>
      <c r="I8" s="37">
        <v>-100000</v>
      </c>
    </row>
    <row r="9" spans="2:9">
      <c r="B9" s="33" t="s">
        <v>51</v>
      </c>
      <c r="C9" s="34">
        <f>SUM(C7:C8)</f>
        <v>-1500000</v>
      </c>
      <c r="D9" s="34">
        <f t="shared" ref="D9:I9" si="1">SUM(D7:D8)</f>
        <v>225000</v>
      </c>
      <c r="E9" s="34">
        <f t="shared" si="1"/>
        <v>375000</v>
      </c>
      <c r="F9" s="34">
        <f t="shared" si="1"/>
        <v>450000</v>
      </c>
      <c r="G9" s="34">
        <f t="shared" si="1"/>
        <v>495000</v>
      </c>
      <c r="H9" s="34">
        <f t="shared" si="1"/>
        <v>525000</v>
      </c>
      <c r="I9" s="34">
        <f t="shared" si="1"/>
        <v>550000</v>
      </c>
    </row>
    <row r="10" spans="2:9">
      <c r="B10" s="5"/>
      <c r="C10" s="29"/>
      <c r="D10" s="29"/>
      <c r="E10" s="29"/>
      <c r="F10" s="29"/>
      <c r="G10" s="29"/>
      <c r="H10" s="29"/>
    </row>
    <row r="11" spans="2:9">
      <c r="B11" s="23" t="s">
        <v>52</v>
      </c>
      <c r="C11" s="30">
        <v>0.08</v>
      </c>
      <c r="D11" s="29"/>
      <c r="E11" s="29"/>
      <c r="F11" s="29"/>
      <c r="G11" s="29"/>
      <c r="H11" s="29"/>
    </row>
    <row r="12" spans="2:9">
      <c r="C12" s="24"/>
    </row>
    <row r="13" spans="2:9">
      <c r="B13" s="23" t="s">
        <v>53</v>
      </c>
      <c r="C13" s="31">
        <f>XNPV(C11,C9:I9,C6:I6)</f>
        <v>454238.64778558968</v>
      </c>
    </row>
    <row r="14" spans="2:9">
      <c r="B14" s="23"/>
      <c r="C14" s="26"/>
    </row>
    <row r="15" spans="2:9">
      <c r="B15" s="23" t="s">
        <v>54</v>
      </c>
      <c r="C15" s="32">
        <f>XIRR(C9:I9,C6:I6)</f>
        <v>0.16202257275581361</v>
      </c>
    </row>
    <row r="16" spans="2:9">
      <c r="B16" s="23"/>
      <c r="C16" s="26"/>
    </row>
  </sheetData>
  <mergeCells count="1">
    <mergeCell ref="B5:I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topLeftCell="A2" zoomScale="228" workbookViewId="0">
      <selection activeCell="D3" sqref="D3"/>
    </sheetView>
  </sheetViews>
  <sheetFormatPr defaultColWidth="10.625" defaultRowHeight="15.75"/>
  <cols>
    <col min="2" max="2" width="14.375" customWidth="1"/>
    <col min="3" max="3" width="10.125" customWidth="1"/>
  </cols>
  <sheetData>
    <row r="2" spans="2:4">
      <c r="B2" s="52" t="s">
        <v>40</v>
      </c>
      <c r="C2" s="52"/>
    </row>
    <row r="3" spans="2:4">
      <c r="B3" s="14" t="s">
        <v>66</v>
      </c>
      <c r="C3" s="16">
        <v>2671</v>
      </c>
      <c r="D3" s="54">
        <f>ROUNDUP(C3,0)</f>
        <v>2671</v>
      </c>
    </row>
    <row r="4" spans="2:4">
      <c r="B4" s="14" t="s">
        <v>34</v>
      </c>
      <c r="C4" s="16">
        <v>9.99</v>
      </c>
    </row>
    <row r="5" spans="2:4">
      <c r="B5" s="14" t="s">
        <v>35</v>
      </c>
      <c r="C5" s="16">
        <v>2.5</v>
      </c>
    </row>
    <row r="6" spans="2:4">
      <c r="B6" s="14" t="s">
        <v>36</v>
      </c>
      <c r="C6" s="15">
        <v>10000</v>
      </c>
    </row>
    <row r="7" spans="2:4">
      <c r="B7" s="14"/>
      <c r="C7" s="17"/>
    </row>
    <row r="8" spans="2:4">
      <c r="B8" s="52" t="s">
        <v>21</v>
      </c>
      <c r="C8" s="52"/>
    </row>
    <row r="9" spans="2:4">
      <c r="B9" s="14" t="s">
        <v>20</v>
      </c>
      <c r="C9" s="17">
        <f>C3*C4</f>
        <v>26683.29</v>
      </c>
    </row>
    <row r="10" spans="2:4">
      <c r="B10" s="14" t="s">
        <v>37</v>
      </c>
      <c r="C10" s="17">
        <f>-C5*C3</f>
        <v>-6677.5</v>
      </c>
    </row>
    <row r="11" spans="2:4">
      <c r="B11" s="14" t="s">
        <v>38</v>
      </c>
      <c r="C11" s="17">
        <f>-C6</f>
        <v>-10000</v>
      </c>
    </row>
    <row r="12" spans="2:4">
      <c r="B12" s="18" t="s">
        <v>39</v>
      </c>
      <c r="C12" s="19">
        <f>SUM(C9:C11)</f>
        <v>10005.790000000001</v>
      </c>
    </row>
  </sheetData>
  <mergeCells count="2">
    <mergeCell ref="B2:C2"/>
    <mergeCell ref="B8:C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D2C4B3-8749-42B5-9380-6B11C6289C59}">
  <ds:schemaRefs>
    <ds:schemaRef ds:uri="http://schemas.microsoft.com/office/2006/metadata/properties"/>
    <ds:schemaRef ds:uri="6423d52d-cc33-4d55-a30a-79dd6b3aa391"/>
    <ds:schemaRef ds:uri="01961662-24f8-48fa-8e1b-d6aec199e9f1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13A3E7D-1FDD-471F-945C-8AB82AD85E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D4E21-B12C-49EA-A823-C6D79BBFC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</vt:lpstr>
      <vt:lpstr>Edate</vt:lpstr>
      <vt:lpstr>choose</vt:lpstr>
      <vt:lpstr>iferror</vt:lpstr>
      <vt:lpstr>FV &amp; PV</vt:lpstr>
      <vt:lpstr>xirr &amp; xnpv</vt:lpstr>
      <vt:lpstr>Goal Seek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</cp:lastModifiedBy>
  <dcterms:created xsi:type="dcterms:W3CDTF">2023-09-11T07:56:44Z</dcterms:created>
  <dcterms:modified xsi:type="dcterms:W3CDTF">2024-02-23T15:19:24Z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</Properties>
</file>